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Ex1.xml" ContentType="application/vnd.ms-office.chartex+xml"/>
  <Override PartName="/xl/charts/style19.xml" ContentType="application/vnd.ms-office.chartstyle+xml"/>
  <Override PartName="/xl/charts/colors19.xml" ContentType="application/vnd.ms-office.chartcolorstyle+xml"/>
  <Override PartName="/xl/charts/chartEx2.xml" ContentType="application/vnd.ms-office.chartex+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xml" ContentType="application/vnd.openxmlformats-officedocument.drawing+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5.xml" ContentType="application/vnd.openxmlformats-officedocument.drawing+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6.xml" ContentType="application/vnd.openxmlformats-officedocument.drawing+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charts/chartEx3.xml" ContentType="application/vnd.ms-office.chartex+xml"/>
  <Override PartName="/xl/charts/style31.xml" ContentType="application/vnd.ms-office.chartstyle+xml"/>
  <Override PartName="/xl/charts/colors31.xml" ContentType="application/vnd.ms-office.chartcolorstyle+xml"/>
  <Override PartName="/xl/charts/chartEx4.xml" ContentType="application/vnd.ms-office.chartex+xml"/>
  <Override PartName="/xl/charts/style32.xml" ContentType="application/vnd.ms-office.chartstyle+xml"/>
  <Override PartName="/xl/charts/colors32.xml" ContentType="application/vnd.ms-office.chartcolorstyle+xml"/>
  <Override PartName="/xl/charts/chart29.xml" ContentType="application/vnd.openxmlformats-officedocument.drawingml.chart+xml"/>
  <Override PartName="/xl/charts/style33.xml" ContentType="application/vnd.ms-office.chartstyle+xml"/>
  <Override PartName="/xl/charts/colors33.xml" ContentType="application/vnd.ms-office.chartcolorstyle+xml"/>
  <Override PartName="/xl/charts/chart30.xml" ContentType="application/vnd.openxmlformats-officedocument.drawingml.chart+xml"/>
  <Override PartName="/xl/charts/style34.xml" ContentType="application/vnd.ms-office.chartstyle+xml"/>
  <Override PartName="/xl/charts/colors34.xml" ContentType="application/vnd.ms-office.chartcolorstyle+xml"/>
  <Override PartName="/xl/charts/chart31.xml" ContentType="application/vnd.openxmlformats-officedocument.drawingml.chart+xml"/>
  <Override PartName="/xl/charts/style35.xml" ContentType="application/vnd.ms-office.chartstyle+xml"/>
  <Override PartName="/xl/charts/colors35.xml" ContentType="application/vnd.ms-office.chartcolorstyle+xml"/>
  <Override PartName="/xl/charts/chart32.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unaledu.sharepoint.com/sites/UCC/Documentos compartidos/General/Database/"/>
    </mc:Choice>
  </mc:AlternateContent>
  <xr:revisionPtr revIDLastSave="3" documentId="13_ncr:1_{475093E9-4F6E-4F76-92E6-BD6AF0EE5ACA}" xr6:coauthVersionLast="47" xr6:coauthVersionMax="47" xr10:uidLastSave="{997DCCF5-2832-410A-82D1-917D86D3739F}"/>
  <bookViews>
    <workbookView xWindow="-110" yWindow="-110" windowWidth="19420" windowHeight="11500" xr2:uid="{56E01DAA-8151-420B-A56E-AEC878B5D589}"/>
  </bookViews>
  <sheets>
    <sheet name="Respuestas" sheetId="1" r:id="rId1"/>
    <sheet name="Dinámica" sheetId="13" r:id="rId2"/>
    <sheet name="Empresarial" sheetId="9" state="hidden" r:id="rId3"/>
    <sheet name="Bodega" sheetId="10" state="hidden" r:id="rId4"/>
    <sheet name="Dinámica recepción" sheetId="11" state="hidden" r:id="rId5"/>
    <sheet name="Envíos" sheetId="12" state="hidden" r:id="rId6"/>
    <sheet name="Preguntas percepción" sheetId="8" state="hidden" r:id="rId7"/>
    <sheet name="Vehículos" sheetId="6" state="hidden" r:id="rId8"/>
    <sheet name="Descriptivas" sheetId="2" state="hidden" r:id="rId9"/>
  </sheets>
  <definedNames>
    <definedName name="_xlnm._FilterDatabase" localSheetId="8" hidden="1">Descriptivas!$A$9:$C$36</definedName>
    <definedName name="_xlnm._FilterDatabase" localSheetId="2" hidden="1">Empresarial!$A$182:$B$425</definedName>
    <definedName name="_xlnm._FilterDatabase" localSheetId="0" hidden="1">Respuestas!$C$1:$BN$488</definedName>
    <definedName name="_xlchart.v1.0" hidden="1">Respuestas!$X$2:$X$489</definedName>
    <definedName name="_xlchart.v1.1" hidden="1">Respuestas!$Y$2:$Y$489</definedName>
    <definedName name="_xlchart.v1.2" hidden="1">Respuestas!$X$2:$X$405</definedName>
    <definedName name="_xlchart.v1.3" hidden="1">Respuestas!$Y$2:$Y$405</definedName>
    <definedName name="Z_CC0AAEDC_67D1_42D7_8F8F_E56075E4EFD6_.wvu.FilterData" localSheetId="0" hidden="1">Respuestas!#REF!</definedName>
  </definedNames>
  <calcPr calcId="191028"/>
  <pivotCaches>
    <pivotCache cacheId="0" r:id="rId10"/>
    <pivotCache cacheId="1" r:id="rId11"/>
    <pivotCache cacheId="2"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8" l="1"/>
  <c r="V3" i="8"/>
  <c r="V4" i="8"/>
  <c r="V5" i="8"/>
  <c r="V6" i="8"/>
  <c r="V7" i="8"/>
  <c r="B10" i="12"/>
  <c r="D10" i="12" s="1"/>
  <c r="C10" i="12"/>
  <c r="D3" i="12"/>
  <c r="C6" i="12"/>
  <c r="D7" i="12"/>
  <c r="C8" i="12"/>
  <c r="D2" i="12"/>
  <c r="B3" i="12"/>
  <c r="C3" i="12" s="1"/>
  <c r="B4" i="12"/>
  <c r="D4" i="12" s="1"/>
  <c r="B5" i="12"/>
  <c r="C5" i="12" s="1"/>
  <c r="B6" i="12"/>
  <c r="D6" i="12" s="1"/>
  <c r="B7" i="12"/>
  <c r="C7" i="12" s="1"/>
  <c r="B8" i="12"/>
  <c r="D8" i="12" s="1"/>
  <c r="B9" i="12"/>
  <c r="C9" i="12" s="1"/>
  <c r="B2" i="12"/>
  <c r="C2" i="12" s="1"/>
  <c r="C69" i="11"/>
  <c r="C70" i="11"/>
  <c r="C73" i="11"/>
  <c r="B80" i="11" s="1"/>
  <c r="C63" i="11"/>
  <c r="B68" i="11"/>
  <c r="C68" i="11" s="1"/>
  <c r="B69" i="11"/>
  <c r="B70" i="11"/>
  <c r="B71" i="11"/>
  <c r="C71" i="11" s="1"/>
  <c r="B72" i="11"/>
  <c r="C72" i="11" s="1"/>
  <c r="B79" i="11" s="1"/>
  <c r="B73" i="11"/>
  <c r="B64" i="11"/>
  <c r="C64" i="11" s="1"/>
  <c r="B65" i="11"/>
  <c r="C65" i="11" s="1"/>
  <c r="B66" i="11"/>
  <c r="C66" i="11" s="1"/>
  <c r="B67" i="11"/>
  <c r="C67" i="11" s="1"/>
  <c r="B63" i="11"/>
  <c r="B37" i="11"/>
  <c r="C37" i="11" s="1"/>
  <c r="B38" i="11"/>
  <c r="C38" i="11" s="1"/>
  <c r="B39" i="11"/>
  <c r="C39" i="11" s="1"/>
  <c r="B40" i="11"/>
  <c r="C40" i="11" s="1"/>
  <c r="B41" i="11"/>
  <c r="C41" i="11" s="1"/>
  <c r="B42" i="11"/>
  <c r="C42" i="11" s="1"/>
  <c r="B43" i="11"/>
  <c r="C43" i="11" s="1"/>
  <c r="B44" i="11"/>
  <c r="C44" i="11" s="1"/>
  <c r="B45" i="11"/>
  <c r="C45" i="11" s="1"/>
  <c r="B46" i="11"/>
  <c r="C46" i="11" s="1"/>
  <c r="B47" i="11"/>
  <c r="C47" i="11" s="1"/>
  <c r="B48" i="11"/>
  <c r="C48" i="11" s="1"/>
  <c r="B49" i="11"/>
  <c r="C49" i="11" s="1"/>
  <c r="B50" i="11"/>
  <c r="C50" i="11" s="1"/>
  <c r="B51" i="11"/>
  <c r="C51" i="11" s="1"/>
  <c r="B52" i="11"/>
  <c r="C52" i="11" s="1"/>
  <c r="B53" i="11"/>
  <c r="C53" i="11" s="1"/>
  <c r="B54" i="11"/>
  <c r="C54" i="11" s="1"/>
  <c r="B55" i="11"/>
  <c r="C55" i="11" s="1"/>
  <c r="B56" i="11"/>
  <c r="C56" i="11" s="1"/>
  <c r="B57" i="11"/>
  <c r="C57" i="11" s="1"/>
  <c r="B58" i="11"/>
  <c r="C58" i="11" s="1"/>
  <c r="B59" i="11"/>
  <c r="C59" i="11" s="1"/>
  <c r="B36" i="11"/>
  <c r="C36" i="11" s="1"/>
  <c r="B27" i="11"/>
  <c r="B20" i="11"/>
  <c r="B21" i="11"/>
  <c r="B22" i="11"/>
  <c r="B23" i="11"/>
  <c r="B24" i="11"/>
  <c r="B25" i="11"/>
  <c r="B26" i="11"/>
  <c r="B19" i="11"/>
  <c r="C4" i="11"/>
  <c r="C8" i="11"/>
  <c r="C2" i="11"/>
  <c r="B3" i="11"/>
  <c r="C3" i="11" s="1"/>
  <c r="B4" i="11"/>
  <c r="B5" i="11"/>
  <c r="C5" i="11" s="1"/>
  <c r="B6" i="11"/>
  <c r="C6" i="11" s="1"/>
  <c r="B7" i="11"/>
  <c r="C7" i="11" s="1"/>
  <c r="B8" i="11"/>
  <c r="B2" i="11"/>
  <c r="B94" i="10"/>
  <c r="B95" i="10"/>
  <c r="B96" i="10"/>
  <c r="B93" i="10"/>
  <c r="B88" i="10"/>
  <c r="B89" i="10"/>
  <c r="B90" i="10"/>
  <c r="B87" i="10"/>
  <c r="B84" i="10"/>
  <c r="B83" i="10"/>
  <c r="D59" i="10"/>
  <c r="D60" i="10"/>
  <c r="B20" i="10"/>
  <c r="B21" i="10"/>
  <c r="B22" i="10"/>
  <c r="B23" i="10"/>
  <c r="B24" i="10"/>
  <c r="B25" i="10"/>
  <c r="B26" i="10"/>
  <c r="B27" i="10"/>
  <c r="B28" i="10"/>
  <c r="B29" i="10"/>
  <c r="B30" i="10"/>
  <c r="B31" i="10"/>
  <c r="B32" i="10"/>
  <c r="B33" i="10"/>
  <c r="B34" i="10"/>
  <c r="B35" i="10"/>
  <c r="B36" i="10"/>
  <c r="B37" i="10"/>
  <c r="B19" i="10"/>
  <c r="C66" i="10"/>
  <c r="D70" i="10"/>
  <c r="B67" i="10"/>
  <c r="A67" i="10"/>
  <c r="D66" i="10"/>
  <c r="E66" i="10" s="1"/>
  <c r="C49" i="10"/>
  <c r="E49" i="10" s="1"/>
  <c r="A50" i="10"/>
  <c r="B50" i="10" s="1"/>
  <c r="D49" i="10"/>
  <c r="B6" i="10"/>
  <c r="B5" i="10"/>
  <c r="B4" i="10"/>
  <c r="B3" i="10"/>
  <c r="B2" i="10"/>
  <c r="C23" i="11" l="1"/>
  <c r="C19" i="11"/>
  <c r="C4" i="12"/>
  <c r="D9" i="12"/>
  <c r="D5" i="12"/>
  <c r="C50" i="10"/>
  <c r="E50" i="10" s="1"/>
  <c r="C26" i="11"/>
  <c r="C25" i="11"/>
  <c r="C21" i="11"/>
  <c r="C22" i="11"/>
  <c r="D63" i="11"/>
  <c r="D69" i="11"/>
  <c r="D65" i="11"/>
  <c r="C80" i="11"/>
  <c r="D68" i="11"/>
  <c r="B77" i="11"/>
  <c r="C77" i="11" s="1"/>
  <c r="C20" i="11"/>
  <c r="D71" i="11"/>
  <c r="D67" i="11"/>
  <c r="B78" i="11"/>
  <c r="C78" i="11" s="1"/>
  <c r="C79" i="11"/>
  <c r="D70" i="11"/>
  <c r="D66" i="11"/>
  <c r="C60" i="11"/>
  <c r="D53" i="11" s="1"/>
  <c r="D73" i="11"/>
  <c r="D72" i="11"/>
  <c r="D64" i="11"/>
  <c r="B76" i="11"/>
  <c r="C76" i="11" s="1"/>
  <c r="C24" i="11"/>
  <c r="V8" i="8"/>
  <c r="W7" i="8" s="1"/>
  <c r="B8" i="10"/>
  <c r="C93" i="10" s="1"/>
  <c r="C67" i="10"/>
  <c r="A68" i="10"/>
  <c r="B68" i="10" s="1"/>
  <c r="D67" i="10"/>
  <c r="A51" i="10"/>
  <c r="C51" i="10" s="1"/>
  <c r="D50" i="10"/>
  <c r="B7" i="10"/>
  <c r="C36" i="10" s="1"/>
  <c r="B144" i="9"/>
  <c r="B175" i="9"/>
  <c r="B171" i="9"/>
  <c r="B167" i="9"/>
  <c r="B163" i="9"/>
  <c r="B159" i="9"/>
  <c r="B155" i="9"/>
  <c r="B151" i="9"/>
  <c r="B147" i="9"/>
  <c r="B174" i="9"/>
  <c r="B170" i="9"/>
  <c r="B166" i="9"/>
  <c r="B162" i="9"/>
  <c r="B158" i="9"/>
  <c r="B154" i="9"/>
  <c r="B150" i="9"/>
  <c r="B146" i="9"/>
  <c r="B143" i="9"/>
  <c r="B173" i="9"/>
  <c r="B169" i="9"/>
  <c r="B165" i="9"/>
  <c r="B161" i="9"/>
  <c r="B157" i="9"/>
  <c r="B153" i="9"/>
  <c r="B149" i="9"/>
  <c r="B145" i="9"/>
  <c r="B176" i="9"/>
  <c r="B172" i="9"/>
  <c r="B168" i="9"/>
  <c r="B164" i="9"/>
  <c r="B160" i="9"/>
  <c r="B156" i="9"/>
  <c r="B152" i="9"/>
  <c r="B148" i="9"/>
  <c r="E67" i="10" l="1"/>
  <c r="C95" i="10"/>
  <c r="D43" i="11"/>
  <c r="D52" i="11"/>
  <c r="D46" i="11"/>
  <c r="D55" i="11"/>
  <c r="D45" i="11"/>
  <c r="D50" i="11"/>
  <c r="D59" i="11"/>
  <c r="D49" i="11"/>
  <c r="D39" i="11"/>
  <c r="D48" i="11"/>
  <c r="C89" i="10"/>
  <c r="C96" i="10"/>
  <c r="D54" i="11"/>
  <c r="D47" i="11"/>
  <c r="D40" i="11"/>
  <c r="D56" i="11"/>
  <c r="C90" i="10"/>
  <c r="D38" i="11"/>
  <c r="D42" i="11"/>
  <c r="D37" i="11"/>
  <c r="D41" i="11"/>
  <c r="D58" i="11"/>
  <c r="D51" i="11"/>
  <c r="D44" i="11"/>
  <c r="D36" i="11"/>
  <c r="D57" i="11"/>
  <c r="W3" i="8"/>
  <c r="W4" i="8"/>
  <c r="W6" i="8"/>
  <c r="W5" i="8"/>
  <c r="C94" i="10"/>
  <c r="C84" i="10"/>
  <c r="C87" i="10"/>
  <c r="C83" i="10"/>
  <c r="C88" i="10"/>
  <c r="C68" i="10"/>
  <c r="A69" i="10"/>
  <c r="B69" i="10" s="1"/>
  <c r="C3" i="10"/>
  <c r="C20" i="10"/>
  <c r="C34" i="10"/>
  <c r="C5" i="10"/>
  <c r="C35" i="10"/>
  <c r="C19" i="10"/>
  <c r="C37" i="10"/>
  <c r="C33" i="10"/>
  <c r="C29" i="10"/>
  <c r="C25" i="10"/>
  <c r="C21" i="10"/>
  <c r="C22" i="10"/>
  <c r="C24" i="10"/>
  <c r="C23" i="10"/>
  <c r="C26" i="10"/>
  <c r="C28" i="10"/>
  <c r="C27" i="10"/>
  <c r="C6" i="10"/>
  <c r="C30" i="10"/>
  <c r="C32" i="10"/>
  <c r="C31" i="10"/>
  <c r="B51" i="10"/>
  <c r="D51" i="10" s="1"/>
  <c r="E51" i="10" s="1"/>
  <c r="C2" i="10"/>
  <c r="C4" i="10"/>
  <c r="C69" i="10" l="1"/>
  <c r="D68" i="10"/>
  <c r="E68" i="10" s="1"/>
  <c r="A52" i="10"/>
  <c r="C52" i="10" s="1"/>
  <c r="B126" i="9"/>
  <c r="B127" i="9"/>
  <c r="B128" i="9"/>
  <c r="B129" i="9"/>
  <c r="B125" i="9"/>
  <c r="B106" i="9"/>
  <c r="C106" i="9" s="1"/>
  <c r="B107" i="9"/>
  <c r="C107" i="9" s="1"/>
  <c r="B108" i="9"/>
  <c r="C108" i="9" s="1"/>
  <c r="B109" i="9"/>
  <c r="C109" i="9" s="1"/>
  <c r="B110" i="9"/>
  <c r="C110" i="9" s="1"/>
  <c r="B111" i="9"/>
  <c r="C111" i="9" s="1"/>
  <c r="B112" i="9"/>
  <c r="C112" i="9" s="1"/>
  <c r="B105" i="9"/>
  <c r="C105" i="9" s="1"/>
  <c r="D95" i="9"/>
  <c r="A87" i="9"/>
  <c r="B87" i="9" s="1"/>
  <c r="D86" i="9"/>
  <c r="C86" i="9"/>
  <c r="A70" i="9"/>
  <c r="C70" i="9" s="1"/>
  <c r="D69" i="9"/>
  <c r="C69" i="9"/>
  <c r="D61" i="9"/>
  <c r="A59" i="9"/>
  <c r="C59" i="9" s="1"/>
  <c r="D58" i="9"/>
  <c r="C58" i="9"/>
  <c r="D47" i="9"/>
  <c r="A38" i="9"/>
  <c r="C38" i="9" s="1"/>
  <c r="D37" i="9"/>
  <c r="C37" i="9"/>
  <c r="D30" i="9"/>
  <c r="A21" i="9"/>
  <c r="C21" i="9" s="1"/>
  <c r="D20" i="9"/>
  <c r="C20" i="9"/>
  <c r="D12" i="9"/>
  <c r="D2" i="9"/>
  <c r="C2" i="9"/>
  <c r="A3" i="9"/>
  <c r="C3" i="9" s="1"/>
  <c r="B54" i="9"/>
  <c r="B53" i="9"/>
  <c r="F4" i="8"/>
  <c r="F5" i="8"/>
  <c r="F6" i="8"/>
  <c r="F7" i="8"/>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10" i="1"/>
  <c r="M411"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C225" i="2"/>
  <c r="C231" i="2"/>
  <c r="C226" i="2"/>
  <c r="C228" i="2"/>
  <c r="C230" i="2"/>
  <c r="C229" i="2"/>
  <c r="C227" i="2"/>
  <c r="C224" i="2"/>
  <c r="C186"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8" i="1"/>
  <c r="M259" i="1"/>
  <c r="M260" i="1"/>
  <c r="M261" i="1"/>
  <c r="M262" i="1"/>
  <c r="M263" i="1"/>
  <c r="M264" i="1"/>
  <c r="M265" i="1"/>
  <c r="M266" i="1"/>
  <c r="M267" i="1"/>
  <c r="M268" i="1"/>
  <c r="M269" i="1"/>
  <c r="M270" i="1"/>
  <c r="M271" i="1"/>
  <c r="M272" i="1"/>
  <c r="M273" i="1"/>
  <c r="M274"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8" i="1"/>
  <c r="O259" i="1"/>
  <c r="O260" i="1"/>
  <c r="O261" i="1"/>
  <c r="O262" i="1"/>
  <c r="O263" i="1"/>
  <c r="O264" i="1"/>
  <c r="O265" i="1"/>
  <c r="O266" i="1"/>
  <c r="O267" i="1"/>
  <c r="O268" i="1"/>
  <c r="O269" i="1"/>
  <c r="O270" i="1"/>
  <c r="O271" i="1"/>
  <c r="O272" i="1"/>
  <c r="O273" i="1"/>
  <c r="O274"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A187" i="2"/>
  <c r="C187" i="2" s="1"/>
  <c r="D186" i="2"/>
  <c r="O2" i="1"/>
  <c r="C167" i="2"/>
  <c r="D167" i="2"/>
  <c r="A168" i="2"/>
  <c r="B168" i="2" s="1"/>
  <c r="A169" i="2" s="1"/>
  <c r="B169" i="2" s="1"/>
  <c r="A170" i="2" s="1"/>
  <c r="B170" i="2" s="1"/>
  <c r="A171" i="2" s="1"/>
  <c r="B171" i="2" s="1"/>
  <c r="A172" i="2" s="1"/>
  <c r="B172" i="2" s="1"/>
  <c r="A173" i="2" s="1"/>
  <c r="B173" i="2" s="1"/>
  <c r="A174" i="2" s="1"/>
  <c r="B174" i="2" s="1"/>
  <c r="A175" i="2" s="1"/>
  <c r="B175" i="2" s="1"/>
  <c r="A176" i="2" s="1"/>
  <c r="B176" i="2" s="1"/>
  <c r="D176" i="2" s="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2" i="1"/>
  <c r="K81" i="1"/>
  <c r="K82" i="1"/>
  <c r="K83" i="1"/>
  <c r="K84" i="1"/>
  <c r="K85" i="1"/>
  <c r="K86" i="1"/>
  <c r="K87" i="1"/>
  <c r="K88" i="1"/>
  <c r="K89" i="1"/>
  <c r="K90" i="1"/>
  <c r="K91" i="1"/>
  <c r="K92" i="1"/>
  <c r="K3"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 i="1"/>
  <c r="F148" i="2"/>
  <c r="E149" i="2" s="1"/>
  <c r="C148" i="2"/>
  <c r="F8" i="8" l="1"/>
  <c r="D69" i="10"/>
  <c r="E69" i="10" s="1"/>
  <c r="A70" i="10"/>
  <c r="B52" i="10"/>
  <c r="D52" i="10" s="1"/>
  <c r="E52" i="10" s="1"/>
  <c r="E58" i="9"/>
  <c r="B130" i="9"/>
  <c r="C129" i="9" s="1"/>
  <c r="C87" i="9"/>
  <c r="E86" i="9"/>
  <c r="A88" i="9"/>
  <c r="D87" i="9"/>
  <c r="E69" i="9"/>
  <c r="B3" i="9"/>
  <c r="A4" i="9" s="1"/>
  <c r="B4" i="9" s="1"/>
  <c r="E20" i="9"/>
  <c r="E37" i="9"/>
  <c r="B70" i="9"/>
  <c r="A71" i="9" s="1"/>
  <c r="B59" i="9"/>
  <c r="B55" i="9"/>
  <c r="C54" i="9" s="1"/>
  <c r="B38" i="9"/>
  <c r="B21" i="9"/>
  <c r="E2" i="9"/>
  <c r="E186" i="2"/>
  <c r="D172" i="2"/>
  <c r="B187" i="2"/>
  <c r="A188" i="2" s="1"/>
  <c r="C188" i="2" s="1"/>
  <c r="D168" i="2"/>
  <c r="D173" i="2"/>
  <c r="D169" i="2"/>
  <c r="D175" i="2"/>
  <c r="D171" i="2"/>
  <c r="D174" i="2"/>
  <c r="D170" i="2"/>
  <c r="E167" i="2"/>
  <c r="C176" i="2"/>
  <c r="E176" i="2" s="1"/>
  <c r="C174" i="2"/>
  <c r="E174" i="2" s="1"/>
  <c r="C172" i="2"/>
  <c r="C170" i="2"/>
  <c r="C168" i="2"/>
  <c r="C175" i="2"/>
  <c r="C173" i="2"/>
  <c r="C171" i="2"/>
  <c r="C169" i="2"/>
  <c r="G148" i="2"/>
  <c r="L148" i="2" s="1"/>
  <c r="F149" i="2"/>
  <c r="G149" i="2" s="1"/>
  <c r="L149" i="2" s="1"/>
  <c r="D148" i="2"/>
  <c r="H148" i="2" s="1"/>
  <c r="C149" i="2"/>
  <c r="G5" i="8" l="1"/>
  <c r="G3" i="8"/>
  <c r="G7" i="8"/>
  <c r="G4" i="8"/>
  <c r="G6" i="8"/>
  <c r="C70" i="10"/>
  <c r="E70" i="10" s="1"/>
  <c r="E71" i="10" s="1"/>
  <c r="A53" i="10"/>
  <c r="C53" i="10" s="1"/>
  <c r="C126" i="9"/>
  <c r="C125" i="9"/>
  <c r="C127" i="9"/>
  <c r="C128" i="9"/>
  <c r="C4" i="9"/>
  <c r="E87" i="9"/>
  <c r="B71" i="9"/>
  <c r="C71" i="9"/>
  <c r="D3" i="9"/>
  <c r="E3" i="9" s="1"/>
  <c r="B88" i="9"/>
  <c r="C88" i="9"/>
  <c r="D70" i="9"/>
  <c r="E70" i="9" s="1"/>
  <c r="A5" i="9"/>
  <c r="D4" i="9"/>
  <c r="D59" i="9"/>
  <c r="E59" i="9" s="1"/>
  <c r="A60" i="9"/>
  <c r="C53" i="9"/>
  <c r="A39" i="9"/>
  <c r="D38" i="9"/>
  <c r="E38" i="9" s="1"/>
  <c r="D21" i="9"/>
  <c r="E21" i="9" s="1"/>
  <c r="A22" i="9"/>
  <c r="M148" i="2"/>
  <c r="B188" i="2"/>
  <c r="D188" i="2" s="1"/>
  <c r="E188" i="2" s="1"/>
  <c r="D187" i="2"/>
  <c r="E187" i="2" s="1"/>
  <c r="E172" i="2"/>
  <c r="E169" i="2"/>
  <c r="E168" i="2"/>
  <c r="E170" i="2"/>
  <c r="E171" i="2"/>
  <c r="E173" i="2"/>
  <c r="A189" i="2"/>
  <c r="C189" i="2" s="1"/>
  <c r="E175" i="2"/>
  <c r="D149" i="2"/>
  <c r="H149" i="2" s="1"/>
  <c r="N149" i="2" s="1"/>
  <c r="E150" i="2"/>
  <c r="N148" i="2"/>
  <c r="J148" i="2"/>
  <c r="B53" i="10" l="1"/>
  <c r="D53" i="10" s="1"/>
  <c r="E53" i="10" s="1"/>
  <c r="A72" i="9"/>
  <c r="D71" i="9"/>
  <c r="E71" i="9" s="1"/>
  <c r="D88" i="9"/>
  <c r="E88" i="9" s="1"/>
  <c r="A89" i="9"/>
  <c r="B5" i="9"/>
  <c r="C5" i="9"/>
  <c r="C60" i="9"/>
  <c r="B60" i="9"/>
  <c r="C39" i="9"/>
  <c r="B39" i="9"/>
  <c r="C22" i="9"/>
  <c r="B22" i="9"/>
  <c r="E177" i="2"/>
  <c r="F168" i="2" s="1"/>
  <c r="B189" i="2"/>
  <c r="D189" i="2" s="1"/>
  <c r="E189" i="2" s="1"/>
  <c r="M149" i="2"/>
  <c r="F150" i="2"/>
  <c r="G150" i="2" s="1"/>
  <c r="L150" i="2" s="1"/>
  <c r="C150" i="2"/>
  <c r="J149" i="2"/>
  <c r="A54" i="10" l="1"/>
  <c r="C54" i="10" s="1"/>
  <c r="B72" i="9"/>
  <c r="C72" i="9"/>
  <c r="B89" i="9"/>
  <c r="C89" i="9"/>
  <c r="D60" i="9"/>
  <c r="E60" i="9" s="1"/>
  <c r="A61" i="9"/>
  <c r="C61" i="9" s="1"/>
  <c r="E61" i="9" s="1"/>
  <c r="A6" i="9"/>
  <c r="D5" i="9"/>
  <c r="A40" i="9"/>
  <c r="D39" i="9"/>
  <c r="E39" i="9" s="1"/>
  <c r="D22" i="9"/>
  <c r="E22" i="9" s="1"/>
  <c r="A23" i="9"/>
  <c r="E4" i="9"/>
  <c r="F175" i="2"/>
  <c r="F173" i="2"/>
  <c r="F170" i="2"/>
  <c r="F171" i="2"/>
  <c r="F172" i="2"/>
  <c r="F169" i="2"/>
  <c r="F167" i="2"/>
  <c r="F176" i="2"/>
  <c r="F174" i="2"/>
  <c r="A190" i="2"/>
  <c r="C190" i="2" s="1"/>
  <c r="D150" i="2"/>
  <c r="H150" i="2" s="1"/>
  <c r="E151" i="2"/>
  <c r="B54" i="10" l="1"/>
  <c r="D54" i="10" s="1"/>
  <c r="E54" i="10" s="1"/>
  <c r="A73" i="9"/>
  <c r="D72" i="9"/>
  <c r="E72" i="9" s="1"/>
  <c r="D89" i="9"/>
  <c r="E89" i="9" s="1"/>
  <c r="A90" i="9"/>
  <c r="B6" i="9"/>
  <c r="C6" i="9"/>
  <c r="E62" i="9"/>
  <c r="C40" i="9"/>
  <c r="B40" i="9"/>
  <c r="C23" i="9"/>
  <c r="B23" i="9"/>
  <c r="E5" i="9"/>
  <c r="B190" i="2"/>
  <c r="D190" i="2" s="1"/>
  <c r="E190" i="2" s="1"/>
  <c r="M150" i="2"/>
  <c r="N150" i="2"/>
  <c r="J150" i="2"/>
  <c r="C151" i="2"/>
  <c r="F151" i="2"/>
  <c r="G151" i="2" s="1"/>
  <c r="L151" i="2" s="1"/>
  <c r="A55" i="10" l="1"/>
  <c r="C55" i="10" s="1"/>
  <c r="B73" i="9"/>
  <c r="C73" i="9"/>
  <c r="C90" i="9"/>
  <c r="B90" i="9"/>
  <c r="F61" i="9"/>
  <c r="F58" i="9"/>
  <c r="F59" i="9"/>
  <c r="F60" i="9"/>
  <c r="A7" i="9"/>
  <c r="D6" i="9"/>
  <c r="A41" i="9"/>
  <c r="D40" i="9"/>
  <c r="E40" i="9" s="1"/>
  <c r="D23" i="9"/>
  <c r="E23" i="9" s="1"/>
  <c r="A24" i="9"/>
  <c r="A191" i="2"/>
  <c r="C191" i="2" s="1"/>
  <c r="E152" i="2"/>
  <c r="D151" i="2"/>
  <c r="H151" i="2" s="1"/>
  <c r="B55" i="10" l="1"/>
  <c r="D55" i="10" s="1"/>
  <c r="E55" i="10" s="1"/>
  <c r="A74" i="9"/>
  <c r="D73" i="9"/>
  <c r="E73" i="9" s="1"/>
  <c r="D90" i="9"/>
  <c r="E90" i="9" s="1"/>
  <c r="A91" i="9"/>
  <c r="B7" i="9"/>
  <c r="C7" i="9"/>
  <c r="C41" i="9"/>
  <c r="B41" i="9"/>
  <c r="C24" i="9"/>
  <c r="B24" i="9"/>
  <c r="E6" i="9"/>
  <c r="B191" i="2"/>
  <c r="D191" i="2" s="1"/>
  <c r="E191" i="2" s="1"/>
  <c r="M151" i="2"/>
  <c r="N151" i="2"/>
  <c r="C152" i="2"/>
  <c r="F152" i="2"/>
  <c r="J151" i="2"/>
  <c r="A56" i="10" l="1"/>
  <c r="C56" i="10" s="1"/>
  <c r="B74" i="9"/>
  <c r="C74" i="9"/>
  <c r="B91" i="9"/>
  <c r="C91" i="9"/>
  <c r="A8" i="9"/>
  <c r="D7" i="9"/>
  <c r="A42" i="9"/>
  <c r="D41" i="9"/>
  <c r="E41" i="9" s="1"/>
  <c r="D24" i="9"/>
  <c r="E24" i="9" s="1"/>
  <c r="A25" i="9"/>
  <c r="A192" i="2"/>
  <c r="C192" i="2" s="1"/>
  <c r="E153" i="2"/>
  <c r="D152" i="2"/>
  <c r="G152" i="2"/>
  <c r="L152" i="2" s="1"/>
  <c r="B56" i="10" l="1"/>
  <c r="D56" i="10" s="1"/>
  <c r="E56" i="10" s="1"/>
  <c r="A75" i="9"/>
  <c r="D74" i="9"/>
  <c r="E74" i="9" s="1"/>
  <c r="A92" i="9"/>
  <c r="D91" i="9"/>
  <c r="E91" i="9" s="1"/>
  <c r="B8" i="9"/>
  <c r="C8" i="9"/>
  <c r="C42" i="9"/>
  <c r="B42" i="9"/>
  <c r="C25" i="9"/>
  <c r="B25" i="9"/>
  <c r="E7" i="9"/>
  <c r="B192" i="2"/>
  <c r="D192" i="2" s="1"/>
  <c r="E192" i="2" s="1"/>
  <c r="C153" i="2"/>
  <c r="F153" i="2"/>
  <c r="G153" i="2" s="1"/>
  <c r="L153" i="2" s="1"/>
  <c r="H152" i="2"/>
  <c r="A57" i="10" l="1"/>
  <c r="C57" i="10" s="1"/>
  <c r="B75" i="9"/>
  <c r="C75" i="9"/>
  <c r="B92" i="9"/>
  <c r="C92" i="9"/>
  <c r="A9" i="9"/>
  <c r="D8" i="9"/>
  <c r="A43" i="9"/>
  <c r="D42" i="9"/>
  <c r="D25" i="9"/>
  <c r="E25" i="9" s="1"/>
  <c r="A26" i="9"/>
  <c r="A193" i="2"/>
  <c r="C193" i="2" s="1"/>
  <c r="E154" i="2"/>
  <c r="D153" i="2"/>
  <c r="H153" i="2" s="1"/>
  <c r="M152" i="2"/>
  <c r="N152" i="2"/>
  <c r="J152" i="2"/>
  <c r="B134" i="2"/>
  <c r="B133" i="2"/>
  <c r="B129" i="2"/>
  <c r="B128" i="2"/>
  <c r="B413" i="6"/>
  <c r="B125" i="2"/>
  <c r="B116" i="2"/>
  <c r="B117" i="2"/>
  <c r="B118" i="2"/>
  <c r="B119" i="2"/>
  <c r="B120" i="2"/>
  <c r="B121" i="2"/>
  <c r="B122" i="2"/>
  <c r="B123" i="2"/>
  <c r="B124" i="2"/>
  <c r="B115" i="2"/>
  <c r="B112" i="2"/>
  <c r="B111" i="2"/>
  <c r="C34" i="2"/>
  <c r="C35" i="2" s="1"/>
  <c r="B16" i="2"/>
  <c r="B17" i="2"/>
  <c r="B18" i="2"/>
  <c r="B10" i="2"/>
  <c r="B11" i="2"/>
  <c r="B19" i="2"/>
  <c r="B20" i="2"/>
  <c r="B12" i="2"/>
  <c r="B21" i="2"/>
  <c r="B22" i="2"/>
  <c r="B23" i="2"/>
  <c r="B24" i="2"/>
  <c r="B13" i="2"/>
  <c r="B25" i="2"/>
  <c r="B26" i="2"/>
  <c r="B27" i="2"/>
  <c r="B14" i="2"/>
  <c r="B28" i="2"/>
  <c r="B29" i="2"/>
  <c r="B30" i="2"/>
  <c r="B31" i="2"/>
  <c r="B32" i="2"/>
  <c r="B33" i="2"/>
  <c r="B15" i="2"/>
  <c r="B96" i="2"/>
  <c r="B97" i="2"/>
  <c r="B98" i="2"/>
  <c r="B99" i="2"/>
  <c r="B100" i="2"/>
  <c r="B101" i="2"/>
  <c r="B102" i="2"/>
  <c r="B103" i="2"/>
  <c r="B104" i="2"/>
  <c r="B105" i="2"/>
  <c r="B106" i="2"/>
  <c r="B107" i="2"/>
  <c r="B108" i="2"/>
  <c r="B95" i="2"/>
  <c r="B90" i="2"/>
  <c r="B89" i="2"/>
  <c r="B91" i="2"/>
  <c r="B92" i="2"/>
  <c r="B88" i="2"/>
  <c r="C77" i="2"/>
  <c r="C60" i="2"/>
  <c r="C61" i="2"/>
  <c r="C62" i="2"/>
  <c r="C63" i="2"/>
  <c r="C64" i="2"/>
  <c r="C65" i="2"/>
  <c r="C66" i="2"/>
  <c r="C67" i="2"/>
  <c r="C68" i="2"/>
  <c r="C69" i="2"/>
  <c r="C70" i="2"/>
  <c r="C71" i="2"/>
  <c r="C72" i="2"/>
  <c r="C73" i="2"/>
  <c r="C74" i="2"/>
  <c r="C75" i="2"/>
  <c r="C76" i="2"/>
  <c r="C78" i="2"/>
  <c r="C79" i="2"/>
  <c r="C80" i="2"/>
  <c r="C81" i="2"/>
  <c r="C82" i="2"/>
  <c r="C83" i="2"/>
  <c r="C84" i="2"/>
  <c r="C85" i="2"/>
  <c r="C40" i="2"/>
  <c r="C41" i="2"/>
  <c r="C42" i="2"/>
  <c r="C43" i="2"/>
  <c r="C44" i="2"/>
  <c r="C45" i="2"/>
  <c r="C46" i="2"/>
  <c r="C47" i="2"/>
  <c r="C48" i="2"/>
  <c r="C49" i="2"/>
  <c r="C50" i="2"/>
  <c r="C51" i="2"/>
  <c r="C52" i="2"/>
  <c r="C53" i="2"/>
  <c r="C54" i="2"/>
  <c r="C55" i="2"/>
  <c r="C56" i="2"/>
  <c r="C57" i="2"/>
  <c r="C58" i="2"/>
  <c r="C59" i="2"/>
  <c r="C39" i="2"/>
  <c r="B4" i="2"/>
  <c r="B5" i="2"/>
  <c r="B6" i="2"/>
  <c r="B7" i="2"/>
  <c r="B3" i="2"/>
  <c r="B2" i="2"/>
  <c r="C89" i="2" l="1"/>
  <c r="B57" i="10"/>
  <c r="D57" i="10" s="1"/>
  <c r="E57" i="10" s="1"/>
  <c r="A76" i="9"/>
  <c r="D75" i="9"/>
  <c r="E75" i="9" s="1"/>
  <c r="D92" i="9"/>
  <c r="E92" i="9" s="1"/>
  <c r="A93" i="9"/>
  <c r="B9" i="9"/>
  <c r="C9" i="9"/>
  <c r="C43" i="9"/>
  <c r="B43" i="9"/>
  <c r="C26" i="9"/>
  <c r="B26" i="9"/>
  <c r="E42" i="9"/>
  <c r="E8" i="9"/>
  <c r="B193" i="2"/>
  <c r="D193" i="2" s="1"/>
  <c r="E193" i="2" s="1"/>
  <c r="B130" i="2"/>
  <c r="C129" i="2" s="1"/>
  <c r="B135" i="2"/>
  <c r="B136" i="2" s="1"/>
  <c r="M153" i="2"/>
  <c r="N153" i="2"/>
  <c r="J153" i="2"/>
  <c r="G154" i="2"/>
  <c r="L154" i="2" s="1"/>
  <c r="F154" i="2"/>
  <c r="C154" i="2"/>
  <c r="C36" i="2"/>
  <c r="C94" i="2"/>
  <c r="C95" i="2" s="1"/>
  <c r="C90" i="2"/>
  <c r="C88" i="2"/>
  <c r="C92" i="2"/>
  <c r="C91" i="2"/>
  <c r="C3" i="2"/>
  <c r="C6" i="2"/>
  <c r="C7" i="2"/>
  <c r="C5" i="2"/>
  <c r="C4" i="2"/>
  <c r="A58" i="10" l="1"/>
  <c r="C58" i="10" s="1"/>
  <c r="B76" i="9"/>
  <c r="C76" i="9"/>
  <c r="B93" i="9"/>
  <c r="C93" i="9"/>
  <c r="A10" i="9"/>
  <c r="D9" i="9"/>
  <c r="A44" i="9"/>
  <c r="D43" i="9"/>
  <c r="E43" i="9" s="1"/>
  <c r="D26" i="9"/>
  <c r="E26" i="9" s="1"/>
  <c r="A27" i="9"/>
  <c r="C128" i="2"/>
  <c r="A194" i="2"/>
  <c r="C194" i="2" s="1"/>
  <c r="D154" i="2"/>
  <c r="H154" i="2" s="1"/>
  <c r="E155" i="2"/>
  <c r="C101" i="2"/>
  <c r="C99" i="2"/>
  <c r="C100" i="2"/>
  <c r="C102" i="2"/>
  <c r="C107" i="2"/>
  <c r="C108" i="2"/>
  <c r="C105" i="2"/>
  <c r="C103" i="2"/>
  <c r="C104" i="2"/>
  <c r="C97" i="2"/>
  <c r="C106" i="2"/>
  <c r="C96" i="2"/>
  <c r="C98" i="2"/>
  <c r="B58" i="10" l="1"/>
  <c r="A77" i="9"/>
  <c r="D76" i="9"/>
  <c r="E76" i="9" s="1"/>
  <c r="A94" i="9"/>
  <c r="D93" i="9"/>
  <c r="E93" i="9" s="1"/>
  <c r="D78" i="9"/>
  <c r="B10" i="9"/>
  <c r="C10" i="9"/>
  <c r="C44" i="9"/>
  <c r="B44" i="9"/>
  <c r="C27" i="9"/>
  <c r="B27" i="9"/>
  <c r="E9" i="9"/>
  <c r="B194" i="2"/>
  <c r="D194" i="2" s="1"/>
  <c r="E194" i="2" s="1"/>
  <c r="M154" i="2"/>
  <c r="N154" i="2"/>
  <c r="J154" i="2"/>
  <c r="F155" i="2"/>
  <c r="G155" i="2" s="1"/>
  <c r="L155" i="2" s="1"/>
  <c r="C155" i="2"/>
  <c r="D58" i="10" l="1"/>
  <c r="E58" i="10" s="1"/>
  <c r="A59" i="10"/>
  <c r="B77" i="9"/>
  <c r="C77" i="9"/>
  <c r="B94" i="9"/>
  <c r="C94" i="9"/>
  <c r="A11" i="9"/>
  <c r="D10" i="9"/>
  <c r="A45" i="9"/>
  <c r="D44" i="9"/>
  <c r="E44" i="9" s="1"/>
  <c r="D27" i="9"/>
  <c r="E27" i="9" s="1"/>
  <c r="A28" i="9"/>
  <c r="A195" i="2"/>
  <c r="C195" i="2" s="1"/>
  <c r="E156" i="2"/>
  <c r="D155" i="2"/>
  <c r="H155" i="2" s="1"/>
  <c r="A60" i="10" l="1"/>
  <c r="C60" i="10" s="1"/>
  <c r="E60" i="10" s="1"/>
  <c r="C59" i="10"/>
  <c r="E59" i="10" s="1"/>
  <c r="E61" i="10" s="1"/>
  <c r="A78" i="9"/>
  <c r="C78" i="9" s="1"/>
  <c r="E78" i="9" s="1"/>
  <c r="D77" i="9"/>
  <c r="E77" i="9" s="1"/>
  <c r="D94" i="9"/>
  <c r="E94" i="9" s="1"/>
  <c r="A95" i="9"/>
  <c r="C95" i="9" s="1"/>
  <c r="E95" i="9" s="1"/>
  <c r="B11" i="9"/>
  <c r="D11" i="9" s="1"/>
  <c r="C11" i="9"/>
  <c r="C45" i="9"/>
  <c r="B45" i="9"/>
  <c r="C28" i="9"/>
  <c r="B28" i="9"/>
  <c r="E10" i="9"/>
  <c r="B195" i="2"/>
  <c r="D195" i="2" s="1"/>
  <c r="E195" i="2" s="1"/>
  <c r="M155" i="2"/>
  <c r="N155" i="2"/>
  <c r="J155" i="2"/>
  <c r="C156" i="2"/>
  <c r="F156" i="2"/>
  <c r="G156" i="2" s="1"/>
  <c r="L156" i="2" s="1"/>
  <c r="E79" i="9" l="1"/>
  <c r="F86" i="9" s="1"/>
  <c r="E96" i="9"/>
  <c r="F76" i="9"/>
  <c r="F70" i="9"/>
  <c r="A46" i="9"/>
  <c r="D45" i="9"/>
  <c r="D28" i="9"/>
  <c r="E28" i="9" s="1"/>
  <c r="A29" i="9"/>
  <c r="E196" i="2"/>
  <c r="D156" i="2"/>
  <c r="H156" i="2" s="1"/>
  <c r="E157" i="2"/>
  <c r="F69" i="9" l="1"/>
  <c r="F73" i="9"/>
  <c r="F95" i="9"/>
  <c r="F78" i="9"/>
  <c r="F74" i="9"/>
  <c r="F71" i="9"/>
  <c r="F94" i="9"/>
  <c r="F75" i="9"/>
  <c r="F77" i="9"/>
  <c r="F72" i="9"/>
  <c r="F93" i="9"/>
  <c r="F92" i="9"/>
  <c r="F91" i="9"/>
  <c r="F90" i="9"/>
  <c r="F89" i="9"/>
  <c r="F88" i="9"/>
  <c r="F87" i="9"/>
  <c r="C46" i="9"/>
  <c r="B46" i="9"/>
  <c r="C29" i="9"/>
  <c r="B29" i="9"/>
  <c r="E45" i="9"/>
  <c r="A12" i="9"/>
  <c r="E11" i="9"/>
  <c r="F187" i="2"/>
  <c r="F191" i="2"/>
  <c r="F195" i="2"/>
  <c r="F188" i="2"/>
  <c r="F192" i="2"/>
  <c r="F186" i="2"/>
  <c r="F189" i="2"/>
  <c r="F193" i="2"/>
  <c r="F190" i="2"/>
  <c r="F194" i="2"/>
  <c r="N156" i="2"/>
  <c r="M156" i="2"/>
  <c r="F157" i="2"/>
  <c r="D157" i="2" s="1"/>
  <c r="C157" i="2"/>
  <c r="J156" i="2"/>
  <c r="C12" i="9" l="1"/>
  <c r="E12" i="9" s="1"/>
  <c r="E13" i="9" s="1"/>
  <c r="A47" i="9"/>
  <c r="C47" i="9" s="1"/>
  <c r="E47" i="9" s="1"/>
  <c r="D46" i="9"/>
  <c r="D29" i="9"/>
  <c r="E29" i="9" s="1"/>
  <c r="A30" i="9"/>
  <c r="C30" i="9" s="1"/>
  <c r="E30" i="9" s="1"/>
  <c r="G157" i="2"/>
  <c r="L157" i="2" s="1"/>
  <c r="H157" i="2"/>
  <c r="J157" i="2" s="1"/>
  <c r="C113" i="9" l="1"/>
  <c r="D111" i="9" s="1"/>
  <c r="B177" i="9"/>
  <c r="F29" i="9"/>
  <c r="F37" i="9"/>
  <c r="F38" i="9"/>
  <c r="F39" i="9"/>
  <c r="F40" i="9"/>
  <c r="F41" i="9"/>
  <c r="F42" i="9"/>
  <c r="F43" i="9"/>
  <c r="F44" i="9"/>
  <c r="E46" i="9"/>
  <c r="F46" i="9" s="1"/>
  <c r="F45" i="9"/>
  <c r="F47" i="9"/>
  <c r="F2" i="9"/>
  <c r="F20" i="9"/>
  <c r="F3" i="9"/>
  <c r="F21" i="9"/>
  <c r="F4" i="9"/>
  <c r="F22" i="9"/>
  <c r="F5" i="9"/>
  <c r="F23" i="9"/>
  <c r="F6" i="9"/>
  <c r="F24" i="9"/>
  <c r="F7" i="9"/>
  <c r="F25" i="9"/>
  <c r="F8" i="9"/>
  <c r="F26" i="9"/>
  <c r="F9" i="9"/>
  <c r="F27" i="9"/>
  <c r="F10" i="9"/>
  <c r="F28" i="9"/>
  <c r="F12" i="9"/>
  <c r="F11" i="9"/>
  <c r="F30" i="9"/>
  <c r="E31" i="9"/>
  <c r="N157" i="2"/>
  <c r="N158" i="2" s="1"/>
  <c r="M157" i="2"/>
  <c r="M158" i="2" s="1"/>
  <c r="H158" i="2"/>
  <c r="I152" i="2" s="1"/>
  <c r="D108" i="9" l="1"/>
  <c r="D105" i="9"/>
  <c r="D107" i="9"/>
  <c r="D112" i="9"/>
  <c r="D109" i="9"/>
  <c r="D110" i="9"/>
  <c r="D106" i="9"/>
  <c r="C172" i="9"/>
  <c r="C153" i="9"/>
  <c r="C160" i="9"/>
  <c r="C154" i="9"/>
  <c r="C148" i="9"/>
  <c r="C159" i="9"/>
  <c r="C158" i="9"/>
  <c r="C165" i="9"/>
  <c r="C163" i="9"/>
  <c r="C169" i="9"/>
  <c r="C150" i="9"/>
  <c r="C176" i="9"/>
  <c r="C170" i="9"/>
  <c r="C145" i="9"/>
  <c r="C175" i="9"/>
  <c r="C152" i="9"/>
  <c r="C146" i="9"/>
  <c r="C144" i="9"/>
  <c r="C151" i="9"/>
  <c r="C155" i="9"/>
  <c r="C143" i="9"/>
  <c r="C168" i="9"/>
  <c r="C162" i="9"/>
  <c r="C171" i="9"/>
  <c r="C149" i="9"/>
  <c r="C166" i="9"/>
  <c r="C157" i="9"/>
  <c r="C164" i="9"/>
  <c r="C161" i="9"/>
  <c r="C156" i="9"/>
  <c r="C167" i="9"/>
  <c r="C173" i="9"/>
  <c r="C174" i="9"/>
  <c r="C147" i="9"/>
  <c r="E48" i="9"/>
  <c r="I158" i="2"/>
  <c r="K149" i="2"/>
  <c r="I153" i="2"/>
  <c r="K155" i="2"/>
  <c r="K150" i="2"/>
  <c r="I157" i="2"/>
  <c r="K156" i="2"/>
  <c r="K154" i="2"/>
  <c r="K157" i="2"/>
  <c r="K148" i="2"/>
  <c r="K151" i="2"/>
  <c r="K152" i="2"/>
  <c r="I148" i="2"/>
  <c r="I155" i="2"/>
  <c r="I149" i="2"/>
  <c r="I151" i="2"/>
  <c r="K153" i="2"/>
  <c r="I154" i="2"/>
  <c r="I156" i="2"/>
  <c r="I150" i="2"/>
</calcChain>
</file>

<file path=xl/sharedStrings.xml><?xml version="1.0" encoding="utf-8"?>
<sst xmlns="http://schemas.openxmlformats.org/spreadsheetml/2006/main" count="11788" uniqueCount="2346">
  <si>
    <t>id</t>
  </si>
  <si>
    <t>db</t>
  </si>
  <si>
    <t>Marca temporal</t>
  </si>
  <si>
    <t>Correo electrónico</t>
  </si>
  <si>
    <t>Nombre de la empresa</t>
  </si>
  <si>
    <t>Dirección de la empresa</t>
  </si>
  <si>
    <t>Teléfono de contacto</t>
  </si>
  <si>
    <t>Por favor indique el número de colaboradores que tiene su empresa o comercio</t>
  </si>
  <si>
    <t>¿En su empresa o comercio cuentan con colaboradoras mujeres?</t>
  </si>
  <si>
    <t>Por favor indique el número de mujeres que trabajan en su empresa o comercio</t>
  </si>
  <si>
    <t>Porcentaje mujeres</t>
  </si>
  <si>
    <t>De sus empleadas mujeres, ¿Cuántas hacen parte de la cadena de distribución del negocio (conducen, reparten domicilios, acompañan las entregas, etc.)?</t>
  </si>
  <si>
    <t>% mujeres en la distribución</t>
  </si>
  <si>
    <t>De las mujeres vinculadas a la cadena logística de su empresa o comercio ¿Cuántas están vinculadas por contrato laboral?</t>
  </si>
  <si>
    <t>% mujeres vinculadas</t>
  </si>
  <si>
    <t>Entre sus colaboradoras mujeres, alguna(s) se identifica(n) con los siguientes grupos poblacionales:</t>
  </si>
  <si>
    <t>¿Acompañan y/o apoyan el proceso formativo de las mujeres que hacen parte de la cadena logística?</t>
  </si>
  <si>
    <t>Por favor, indique dentro de la siguientes categorías, cuál se relaciona con la actividad realizada en su comercio:</t>
  </si>
  <si>
    <t>De acuerdo al listado señale en orden de importancia las 3 principales actividades comerciales que se desarrollan en su establecimiento:</t>
  </si>
  <si>
    <t>Productos principales</t>
  </si>
  <si>
    <t>¿Su establecimiento cuenta con espacio de bodega o almacenamiento de mercancías o productos?</t>
  </si>
  <si>
    <t>¿Con cuántos espacios de bodega cuenta?</t>
  </si>
  <si>
    <t>¿En qué piso se ubica(n) la(s) bodegas que sirven a su empresa o comercio?</t>
  </si>
  <si>
    <t>Por favor, indique el área de la bodega que sirve a su comercio en metros cuadrados:</t>
  </si>
  <si>
    <t>Por favor, indique la altura en metros de la bodega que sirve a su comercio:</t>
  </si>
  <si>
    <t>¿El(los) espacio(s) de bodega están ubicados al interior de la ZUAP?</t>
  </si>
  <si>
    <t>¿En qué municipio se encuentra ubicada la bodega que sirve a su comercio?</t>
  </si>
  <si>
    <t>Por favor, indique el tipo de bodega con la que cuenta:</t>
  </si>
  <si>
    <t>Por favor, seleccione los días en los cuales recibe materiales, materias primas o productos:</t>
  </si>
  <si>
    <t>¿Cuántas veces por semana abastece su establecimiento?</t>
  </si>
  <si>
    <t>Por favor, indique los horarios durante los cuales realiza las actividades de cargue y descargue de las mercancías:</t>
  </si>
  <si>
    <t>Por favor, indique la forma en la que ingresa la mercancía a su comercio o área de bodega:</t>
  </si>
  <si>
    <t>En una escala de 1 a 5, donde 1 es "Muy inseguro" y 5 "Muy seguro", ¿considera usted que el proceso de cargue y descargue de mercancías en camión, carro o motocicleta es?</t>
  </si>
  <si>
    <t>En una escala de 1 a 5, donde 1 es "Muy inseguro" y 5 "Muy seguro", ¿considera usted que el proceso de cargue y descargue de mercancías en bicicleta es?</t>
  </si>
  <si>
    <t>¿El establecimiento o bodega posee alguno de los siguientes elementos para el cargue y descargue de mercancías?</t>
  </si>
  <si>
    <t>¿Qué medio realiza para el envío de sus artículos a domicilio?</t>
  </si>
  <si>
    <t>¿Cuántos domicilios realiza a diario su establecimiento?</t>
  </si>
  <si>
    <t>¿Qué medio realiza para el envío de sus ventas por internet?</t>
  </si>
  <si>
    <t>¿Cuántos envíos de artículos vendidos por internet realiza a diario su establecimiento?</t>
  </si>
  <si>
    <t>Ir al fin de la encuesta.</t>
  </si>
  <si>
    <t>De acuerdo con el tipo de carga que distribuye su empresa, indique máximo 3 tipos en el siguiente listado:</t>
  </si>
  <si>
    <t>¿El origen de la mercancía que transporta es el Valle de Aburrá?</t>
  </si>
  <si>
    <t>Por favor, indique el municipio:</t>
  </si>
  <si>
    <t>Por favor, indique cuántas entregas hace en el centro de Medellín al día:</t>
  </si>
  <si>
    <t>Por favor, indique el número de establecimientos que surte en el centro de Medellín a diario:</t>
  </si>
  <si>
    <t>¿Cuántos pedidos recibe su empresa diariamente que tienen como destino el centro de Medellín?</t>
  </si>
  <si>
    <t>Por favor indique la cantidad de vehículos con combustión a diésel (ACPM) con los que cuenta su empresa:</t>
  </si>
  <si>
    <t>Por favor indique la cantidad de vehículos con combustión a gasolina con los que cuenta su empresa:</t>
  </si>
  <si>
    <t>Por favor indique la cantidad de vehículos con combustión a gas natural vehicular (GNV) con los que cuenta su empresa:</t>
  </si>
  <si>
    <t>Por favor indique la cantidad de vehículos con motor eléctrico con los que cuenta su empresa:</t>
  </si>
  <si>
    <t>Por favor, indique el rango de edad promedio del parque vehicular de su empresa [Modelos anteriores a 1990]</t>
  </si>
  <si>
    <t>Por favor, indique el rango de edad promedio del parque vehicular de su empresa [Modelos entre 1991 y 2000]</t>
  </si>
  <si>
    <t>Por favor, indique el rango de edad promedio del parque vehicular de su empresa [Modelos entre 2001 y 2010]</t>
  </si>
  <si>
    <t>Por favor, indique el rango de edad promedio del parque vehicular de su empresa [Modelos entre 2011 y 2015]</t>
  </si>
  <si>
    <t>Por favor, indique el rango de edad promedio del parque vehicular de su empresa [Modelos del 2016 en adelante]</t>
  </si>
  <si>
    <t>¿Cuánto es el rendimiento en galones/kilómetro, de sus vehículos a ACPM?</t>
  </si>
  <si>
    <t>¿Cuánto es el rendimiento en galones/kilómetro, de sus vehículos a gasolina?</t>
  </si>
  <si>
    <t>¿Cuánto es el rendimiento en metros cúbicos/kilómetro, de sus vehículos a GNV?</t>
  </si>
  <si>
    <t>¿Cuánto es el rendimiento kilowatt-hora, de sus vehículos eléctricos?</t>
  </si>
  <si>
    <t>¿Cuánto es el costo total por movilizar un camión cargado hacia el centro de Medellín?</t>
  </si>
  <si>
    <t>¿Cuántas horas al volante permanece durante un turno de reparto una/un conductora/or en su empresa?</t>
  </si>
  <si>
    <t>De acuerdo con la siguiente escala, donde 1 es "Muy compleja" y 5 es "Muy adecuada" ¿Cómo considera la relación de sus conductores con los demás actores viales (peatones, ciclistas, conductores, transporte público) en el espacio público de la ZUAP?</t>
  </si>
  <si>
    <t>¿Al interior de su empresa se realizan actividades que promuevan la actividad física entre sus calaboradoras/es?</t>
  </si>
  <si>
    <t>¿Qué actividades se realizan?</t>
  </si>
  <si>
    <t>¿Cuántas veces por semana se realizan actividades para promover la actividad física?</t>
  </si>
  <si>
    <t>¿Conoce usted el Decreto No 1790 de noviembre 20 de 2012 (Decreto de Zona Amarilla o de cargue y descargue en el centro de la ciudad)?</t>
  </si>
  <si>
    <t>dt</t>
  </si>
  <si>
    <t>Gestiohumana@111tiendasdebelleza.com</t>
  </si>
  <si>
    <t>Iversiones111t tiendas de belleza</t>
  </si>
  <si>
    <t>CL 48 54 43 local 102 108</t>
  </si>
  <si>
    <t>Sí</t>
  </si>
  <si>
    <t>Madres cabeza de familia, Migrantes</t>
  </si>
  <si>
    <t>Venta al detalle</t>
  </si>
  <si>
    <t>Venta de productos de belleza</t>
  </si>
  <si>
    <t>Cosméticos y productos de belleza</t>
  </si>
  <si>
    <t>Interno</t>
  </si>
  <si>
    <t>Medellín</t>
  </si>
  <si>
    <t>Almacenamiento de inventarios</t>
  </si>
  <si>
    <t>Lunes, Martes, Miércoles, Jueves, Viernes</t>
  </si>
  <si>
    <t>08:00 a 09:00, 09:00 a 10:00, 10:00 a 11:00, 11:00 a 12:00, 12:00 a 13:00, 13:00 a 14:00, 14:00 a 15:00, 15:00 a 16:00, 16:00 a 17:00, 17:00 a 18:00</t>
  </si>
  <si>
    <t>En camión, estacionado en zona bahía y la ingresa la empresa transportadora, En carreta "zorrilla"</t>
  </si>
  <si>
    <t>Carretilla</t>
  </si>
  <si>
    <t>Motocicleta</t>
  </si>
  <si>
    <t>Finalizar encuesta</t>
  </si>
  <si>
    <t>CalzadobucaramangaMedellín2@hotmail.com</t>
  </si>
  <si>
    <t>Distri zapatos - calzado bucaramanga</t>
  </si>
  <si>
    <t>Cr 54 4803</t>
  </si>
  <si>
    <t>Madres cabeza de familia</t>
  </si>
  <si>
    <t>No</t>
  </si>
  <si>
    <t>Venta de calzado</t>
  </si>
  <si>
    <t>Calzado</t>
  </si>
  <si>
    <t>Lunes, Martes, Miércoles, Jueves, Viernes, Sábado</t>
  </si>
  <si>
    <t>6 o más</t>
  </si>
  <si>
    <t>08:00 a 09:00, 09:00 a 10:00, 10:00 a 11:00, 11:00 a 12:00, 12:00 a 13:00, 13:00 a 14:00, 14:00 a 15:00, 15:00 a 16:00, 16:00 a 17:00, 17:00 a 18:00, 18:00 a 19:00</t>
  </si>
  <si>
    <t>En carreta "zorrilla"</t>
  </si>
  <si>
    <t>No se realizan domicilios</t>
  </si>
  <si>
    <t>No se realizan ventas por internet</t>
  </si>
  <si>
    <t>No aplica</t>
  </si>
  <si>
    <t>Molina y arango</t>
  </si>
  <si>
    <t>Calle 44a 54 32</t>
  </si>
  <si>
    <t>Recolección de residuos</t>
  </si>
  <si>
    <t>Reciclaje y residuos</t>
  </si>
  <si>
    <t>Recepción de mercancías</t>
  </si>
  <si>
    <t>Lunes, Martes, Miércoles, Jueves, Viernes, Sábado, Domingo, Festivos</t>
  </si>
  <si>
    <t>09:00 a 10:00, 10:00 a 11:00, 11:00 a 12:00, 12:00 a 13:00, 13:00 a 14:00, 14:00 a 15:00</t>
  </si>
  <si>
    <t>En camión, sobre la vía, En carreta "zorrilla"</t>
  </si>
  <si>
    <t>Ninguno</t>
  </si>
  <si>
    <t>Vehículo particular</t>
  </si>
  <si>
    <t>comercializadoracentermedmatur@gmail.com</t>
  </si>
  <si>
    <t xml:space="preserve">Comercializadora center </t>
  </si>
  <si>
    <t>Calle 46 53 05</t>
  </si>
  <si>
    <t>Fabricante Compran terminado y comercializa</t>
  </si>
  <si>
    <t>Fabricación (manufacturas) Compran terminado y comercializa</t>
  </si>
  <si>
    <t>Manufacturas</t>
  </si>
  <si>
    <t>10:00 a 11:00, 14:00 a 15:00, 16:00 a 17:00</t>
  </si>
  <si>
    <t>En camión, estacionado en zona bahía y la ingresa la empresa transportadora</t>
  </si>
  <si>
    <t xml:space="preserve">Carretilla, Elevador, Escaleras eléctricas </t>
  </si>
  <si>
    <t xml:space="preserve">pipemotos@gmail.com </t>
  </si>
  <si>
    <t xml:space="preserve">Pipe motos </t>
  </si>
  <si>
    <t>Calle  45 53 A 12</t>
  </si>
  <si>
    <t>5898256 -3295338608</t>
  </si>
  <si>
    <t>Proveedor</t>
  </si>
  <si>
    <t xml:space="preserve">Mecánica </t>
  </si>
  <si>
    <t>Mecánica</t>
  </si>
  <si>
    <t>Otro ¿cuál?</t>
  </si>
  <si>
    <t>Lunes</t>
  </si>
  <si>
    <t>1 vez por semana</t>
  </si>
  <si>
    <t>09:00 a 10:00</t>
  </si>
  <si>
    <t>En camión, sobre la vía, En motocicleta</t>
  </si>
  <si>
    <t xml:space="preserve">Bahía </t>
  </si>
  <si>
    <t xml:space="preserve">essentynpa@hotmail.com </t>
  </si>
  <si>
    <t>Distrigiova</t>
  </si>
  <si>
    <t>CRA 53a 45 124</t>
  </si>
  <si>
    <t xml:space="preserve">Textiles </t>
  </si>
  <si>
    <t>Moda y textiles</t>
  </si>
  <si>
    <t>08:00 a 09:00</t>
  </si>
  <si>
    <t xml:space="preserve">Organizaciones unidas </t>
  </si>
  <si>
    <t>Calle 45 a 54 09</t>
  </si>
  <si>
    <t>301 6865405</t>
  </si>
  <si>
    <t>Ninguna de las anteriores</t>
  </si>
  <si>
    <t>Servicios de transporte y distribución de mercancías</t>
  </si>
  <si>
    <t>Mensajería</t>
  </si>
  <si>
    <t>09:00 a 10:00, 10:00 a 11:00, 11:00 a 12:00, 12:00 a 13:00, 13:00 a 14:00, 14:00 a 15:00, 15:00 a 16:00, 16:00 a 17:00</t>
  </si>
  <si>
    <t>Furgón, Carreta "zorrilla"</t>
  </si>
  <si>
    <t>Vehículo particular, Furgón, Carreta "zorrilla"</t>
  </si>
  <si>
    <t xml:space="preserve">Storage </t>
  </si>
  <si>
    <t>Calle 47 53-35</t>
  </si>
  <si>
    <t>Ropa desportiva</t>
  </si>
  <si>
    <t>Lunes, Martes</t>
  </si>
  <si>
    <t>07:00 a 08:00, 08:00 a 09:00</t>
  </si>
  <si>
    <t>En vehículo particular</t>
  </si>
  <si>
    <t>Pdvguayaquil@tcc.com.co</t>
  </si>
  <si>
    <t>Tcc</t>
  </si>
  <si>
    <t>CRA 53 45 108</t>
  </si>
  <si>
    <t>Víctimas del conflicto armado</t>
  </si>
  <si>
    <t>Proveedor correos ventas en línea Servicios de transporte y distribución de mercancías</t>
  </si>
  <si>
    <t>Mensajería correos ventas en línea Servicios de transporte y distribución de mercancías</t>
  </si>
  <si>
    <t>08:00 a 09:00, 09:00 a 10:00, 10:00 a 11:00, 11:00 a 12:00, 12:00 a 13:00, 13:00 a 14:00, 14:00 a 15:00, 15:00 a 16:00, 16:00 a 17:00, 17:00 a 18:00, 18:00 a 19:00, 19:00 a 20:00</t>
  </si>
  <si>
    <t>En camión, se descarga internamente</t>
  </si>
  <si>
    <t>Carreta "zorrilla"</t>
  </si>
  <si>
    <t>Si se realizan ventas por internet</t>
  </si>
  <si>
    <t>Comercializadora la cabalgata</t>
  </si>
  <si>
    <t>Cll 45 no 55 86</t>
  </si>
  <si>
    <t>Ferretería</t>
  </si>
  <si>
    <t>En camión, sobre la vía</t>
  </si>
  <si>
    <t>Ninguna</t>
  </si>
  <si>
    <t>Padilla@tiendadeltriplex.com</t>
  </si>
  <si>
    <t>La tienda del triplex</t>
  </si>
  <si>
    <t>Cr 57 45 10</t>
  </si>
  <si>
    <t>Fabricante</t>
  </si>
  <si>
    <t>Madera</t>
  </si>
  <si>
    <t>Maderas</t>
  </si>
  <si>
    <t>08:00 a 09:00, 09:00 a 10:00, 10:00 a 11:00, 11:00 a 12:00, 12:00 a 13:00, 13:00 a 14:00, 14:00 a 15:00, 15:00 a 16:00, 16:00 a 17:00</t>
  </si>
  <si>
    <t>En camión, sobre la vía, En camión, sobre el andén</t>
  </si>
  <si>
    <t xml:space="preserve">Ninguna </t>
  </si>
  <si>
    <t>Motocicleta, Vehículo particular, Van</t>
  </si>
  <si>
    <t>Isabelaace@gmail.com</t>
  </si>
  <si>
    <t xml:space="preserve">La bendición </t>
  </si>
  <si>
    <t>CRA 53 45 54</t>
  </si>
  <si>
    <t>Textiles</t>
  </si>
  <si>
    <t>Miércoles</t>
  </si>
  <si>
    <t>La periodicidad es mensual</t>
  </si>
  <si>
    <t>20:00 a 21:00</t>
  </si>
  <si>
    <t>Surtidoradelosbolsos@gmail.com</t>
  </si>
  <si>
    <t>Surtidora de los bolsos</t>
  </si>
  <si>
    <t>CRA 53 45 66</t>
  </si>
  <si>
    <t>Fabricación (manufacturas)</t>
  </si>
  <si>
    <t>08:00 a 09:00, 19:00 a 20:00</t>
  </si>
  <si>
    <t>Lagranesquinadelhueco@hotmail.com</t>
  </si>
  <si>
    <t xml:space="preserve">La gran esquina del hueco </t>
  </si>
  <si>
    <t>Carrera 53 224</t>
  </si>
  <si>
    <t>Confección y moda</t>
  </si>
  <si>
    <t>08:00 a 09:00, 17:00 a 18:00</t>
  </si>
  <si>
    <t>En carreta "zorrilla", En vehículo particular</t>
  </si>
  <si>
    <t>Caminata, Motocicleta</t>
  </si>
  <si>
    <t>Losmarinillosmed@hotmail.com</t>
  </si>
  <si>
    <t>Los marinillos</t>
  </si>
  <si>
    <t>Cll 45a 54a29</t>
  </si>
  <si>
    <t>Madres cabeza de familia, Ninguna de las anteriores</t>
  </si>
  <si>
    <t>Venta al detalle Electrodomésticos y hogar Elementos misceláneos</t>
  </si>
  <si>
    <t>Decoración Electrodomésticos y hogar Elementos misceláneos</t>
  </si>
  <si>
    <t>Artículos para el hogar</t>
  </si>
  <si>
    <t>07:00 a 08:00, 08:00 a 09:00, 09:00 a 10:00, 15:00 a 16:00, 16:00 a 17:00</t>
  </si>
  <si>
    <t>Neocell@gmail.com</t>
  </si>
  <si>
    <t>Neocell</t>
  </si>
  <si>
    <t>Carrera 54 45 13</t>
  </si>
  <si>
    <t>Celulares</t>
  </si>
  <si>
    <t>Electrónica</t>
  </si>
  <si>
    <t>Cr 54 45 13</t>
  </si>
  <si>
    <t xml:space="preserve">Celulares </t>
  </si>
  <si>
    <t>08:00 a 09:00, 09:00 a 10:00, 10:00 a 11:00, 11:00 a 12:00, 12:00 a 13:00, 13:00 a 14:00, 14:00 a 15:00</t>
  </si>
  <si>
    <t xml:space="preserve">ferdinando.cardona@gmail.com </t>
  </si>
  <si>
    <t>Mia. En línea camisas</t>
  </si>
  <si>
    <t>Calle 46 42 a 31</t>
  </si>
  <si>
    <t>Caminata</t>
  </si>
  <si>
    <t>Hechisasmedellin@hotmail.com</t>
  </si>
  <si>
    <t>Hechi</t>
  </si>
  <si>
    <t>Cr 55 45ab17</t>
  </si>
  <si>
    <t>Madres cabeza de familia, Todas las anteriores</t>
  </si>
  <si>
    <t>Venta al detalle Electrodomésticos y hogar</t>
  </si>
  <si>
    <t>Decoración Electrodomésticos y hogar</t>
  </si>
  <si>
    <t>Martes, Miércoles, Jueves</t>
  </si>
  <si>
    <t>08:00 a 09:00, 09:00 a 10:00</t>
  </si>
  <si>
    <t>Caminata, Motocicleta, Vehículo particular, Carreta "zorrilla"</t>
  </si>
  <si>
    <t>Jugueteriahoraloca@gmail.com</t>
  </si>
  <si>
    <t>Hora loca</t>
  </si>
  <si>
    <t>Cr 55 45a 03</t>
  </si>
  <si>
    <t>Piñateria</t>
  </si>
  <si>
    <t>Juguetería y elementos deportivos</t>
  </si>
  <si>
    <t>06:00 a 07:00, 07:00 a 08:00</t>
  </si>
  <si>
    <t xml:space="preserve">Punto de soldadura </t>
  </si>
  <si>
    <t>Cll 45a 55 66</t>
  </si>
  <si>
    <t>Motocicleta, Vehículo particular</t>
  </si>
  <si>
    <t xml:space="preserve">Camisas </t>
  </si>
  <si>
    <t>Calle 46 52a27</t>
  </si>
  <si>
    <t>Externo, propio</t>
  </si>
  <si>
    <t>Almacén celeste</t>
  </si>
  <si>
    <t>CRA 52a 45 87</t>
  </si>
  <si>
    <t>Carretilla, No</t>
  </si>
  <si>
    <t>ferdinando.cardona@gmail.com</t>
  </si>
  <si>
    <t>drogueria superior</t>
  </si>
  <si>
    <t>cra 53 45 30</t>
  </si>
  <si>
    <t>drogueria</t>
  </si>
  <si>
    <t>Cacao, chocolate y confitería</t>
  </si>
  <si>
    <t>En motocicleta</t>
  </si>
  <si>
    <t>no</t>
  </si>
  <si>
    <t>mundo explor</t>
  </si>
  <si>
    <t>Calle 45 51 51</t>
  </si>
  <si>
    <t>cacharreria</t>
  </si>
  <si>
    <t>Motocicleta, Carreta "zorrilla"</t>
  </si>
  <si>
    <t>dist giraldo franco</t>
  </si>
  <si>
    <t>Carrera 52 45 06</t>
  </si>
  <si>
    <t>Marroquineria</t>
  </si>
  <si>
    <t>15:00 a 16:00</t>
  </si>
  <si>
    <t>maquillaje f y p</t>
  </si>
  <si>
    <t>cra 52 45 30-L103</t>
  </si>
  <si>
    <t>Maquillaje</t>
  </si>
  <si>
    <t>Market pets</t>
  </si>
  <si>
    <t>Carrera 52 45 69</t>
  </si>
  <si>
    <t>07:00 a 08:00, 17:00 a 18:00</t>
  </si>
  <si>
    <t>En camión, estacionado en bahía y la ingresa el personal de mi empresa, En carreta "zorrilla"</t>
  </si>
  <si>
    <t>Motocicleta, Vehículo particular, Carreta "zorrilla"</t>
  </si>
  <si>
    <t>darsaludybienestar@gmail.com</t>
  </si>
  <si>
    <t>Dar salud y bienestar</t>
  </si>
  <si>
    <t>CL 48 54 33</t>
  </si>
  <si>
    <t>Madres cabeza de familia, Víctimas del conflicto armado</t>
  </si>
  <si>
    <t>Farmacia</t>
  </si>
  <si>
    <t>Productos médicos y de salud</t>
  </si>
  <si>
    <t>08:00 a 09:00, 09:00 a 10:00, 10:00 a 11:00, 11:00 a 12:00, 12:00 a 13:00</t>
  </si>
  <si>
    <t>En camión, estacionado en bahía y la ingresa el personal de mi empresa</t>
  </si>
  <si>
    <t>Estudiosfcmjeans@gmail.com</t>
  </si>
  <si>
    <t xml:space="preserve">FCM </t>
  </si>
  <si>
    <t>Carrera 53 46 115</t>
  </si>
  <si>
    <t>Martes</t>
  </si>
  <si>
    <t>17:00 a 18:00</t>
  </si>
  <si>
    <t>Carretilla, Elevador</t>
  </si>
  <si>
    <t xml:space="preserve">buriticamargarita38@gmail.com </t>
  </si>
  <si>
    <t>Soficafe</t>
  </si>
  <si>
    <t>CRA 53 45 115</t>
  </si>
  <si>
    <t>Migrantes</t>
  </si>
  <si>
    <t xml:space="preserve">Cafetería </t>
  </si>
  <si>
    <t>Café</t>
  </si>
  <si>
    <t>10:00 a 11:00, 17:00 a 18:00</t>
  </si>
  <si>
    <t>Carretilla, Na</t>
  </si>
  <si>
    <t>Leidy1820@hotmail.com</t>
  </si>
  <si>
    <t>Sportline108</t>
  </si>
  <si>
    <t>Calle 46 53 39 local #108</t>
  </si>
  <si>
    <t>Caminata, Van</t>
  </si>
  <si>
    <t xml:space="preserve">barrientosruben078@gmail.com </t>
  </si>
  <si>
    <t>Harifontex</t>
  </si>
  <si>
    <t>Carrera 53a 45 124</t>
  </si>
  <si>
    <t>Lencería</t>
  </si>
  <si>
    <t>Externo, alquilado</t>
  </si>
  <si>
    <t>La Estrella</t>
  </si>
  <si>
    <t>Furgón</t>
  </si>
  <si>
    <t>Mostrador</t>
  </si>
  <si>
    <t>Dayanagarcia1312@hotmail.com</t>
  </si>
  <si>
    <t>Comercializadora velcla</t>
  </si>
  <si>
    <t>CL 48 54 43</t>
  </si>
  <si>
    <t>Aseo personal y belleza</t>
  </si>
  <si>
    <t>09:00 a 10:00, 10:00 a 11:00, 11:00 a 12:00</t>
  </si>
  <si>
    <t xml:space="preserve">Envientrega de Colombia SAS </t>
  </si>
  <si>
    <t xml:space="preserve"> Calle 48 # 54 10</t>
  </si>
  <si>
    <t>Venta al detalle correos ventas en línea Servicios de transporte y distribución de mercancías</t>
  </si>
  <si>
    <t>Van, Furgón, Carreta "zorrilla"</t>
  </si>
  <si>
    <t xml:space="preserve">Cafetería y restaurante de Oriente </t>
  </si>
  <si>
    <t>CRA 53 45 18</t>
  </si>
  <si>
    <t>Restaurante</t>
  </si>
  <si>
    <t>Restauración</t>
  </si>
  <si>
    <t>09:00 a 10:00, 10:00 a 11:00, 11:00 a 12:00, 12:00 a 13:00, 13:00 a 14:00, 14:00 a 15:00, 15:00 a 16:00</t>
  </si>
  <si>
    <t>rangerboyaca1@gmail.com</t>
  </si>
  <si>
    <t xml:space="preserve">Ranger </t>
  </si>
  <si>
    <t>Calle 51 # 53- 25</t>
  </si>
  <si>
    <t xml:space="preserve">Colchoneria </t>
  </si>
  <si>
    <t>Lunes, Jueves</t>
  </si>
  <si>
    <t>Cacharreria milenio @hotmail.com</t>
  </si>
  <si>
    <t>Cacharreria milenio</t>
  </si>
  <si>
    <t>CRA 53 45 96</t>
  </si>
  <si>
    <t>514 3638</t>
  </si>
  <si>
    <t>Proveedor Elementos misceláneos</t>
  </si>
  <si>
    <t>Electrodomésticos y hogar Elementos misceláneos</t>
  </si>
  <si>
    <t>Electrodomésticos</t>
  </si>
  <si>
    <t>08:00 a 09:00, 11:00 a 12:00</t>
  </si>
  <si>
    <t>Andrés seprum</t>
  </si>
  <si>
    <t xml:space="preserve">Cacharreria Maturín </t>
  </si>
  <si>
    <t>CRA 53 A 45 114</t>
  </si>
  <si>
    <t xml:space="preserve">Cacharreria </t>
  </si>
  <si>
    <t>08:00 a 09:00, 18:00 a 19:00</t>
  </si>
  <si>
    <t>En camión, se descarga internamente, En motocicleta, En bicicleta, En carreta "zorrilla", En vehículo particular</t>
  </si>
  <si>
    <t>Motocicleta, Furgón, Carreta "zorrilla"</t>
  </si>
  <si>
    <t xml:space="preserve">comercial@todoutilonline.com </t>
  </si>
  <si>
    <t>Todo util</t>
  </si>
  <si>
    <t>Carrera 53 45 108</t>
  </si>
  <si>
    <t>Papelería</t>
  </si>
  <si>
    <t>08:00 a 09:00, 16:00 a 17:00</t>
  </si>
  <si>
    <t>En camión, se descarga internamente, En motocicleta, En bicicleta, En carreta "zorrilla"</t>
  </si>
  <si>
    <t>Motocicleta, Vehículo particular, Van, Furgón</t>
  </si>
  <si>
    <t>Punto de la camiseta</t>
  </si>
  <si>
    <t>Carrera 53 a #45 124</t>
  </si>
  <si>
    <t>Van</t>
  </si>
  <si>
    <t>Mptecnologia46@gmail.com</t>
  </si>
  <si>
    <t xml:space="preserve">MP tecnología </t>
  </si>
  <si>
    <t>Carrera 53 A 45 124</t>
  </si>
  <si>
    <t xml:space="preserve">Tecnología </t>
  </si>
  <si>
    <t>07:00 a 08:00, 18:00 a 19:00</t>
  </si>
  <si>
    <t>Carretilla, 1</t>
  </si>
  <si>
    <t xml:space="preserve">Consuelo </t>
  </si>
  <si>
    <t>Calle 46 52a 23</t>
  </si>
  <si>
    <t xml:space="preserve">Miller Jiménez </t>
  </si>
  <si>
    <t>Carrera 53 45 _54</t>
  </si>
  <si>
    <t>05:00 a 06:00, 17:00 a 18:00</t>
  </si>
  <si>
    <t>Caminata, Carreta "zorrilla"</t>
  </si>
  <si>
    <t>Venus</t>
  </si>
  <si>
    <t>Cll 44 a 54-36</t>
  </si>
  <si>
    <t>Venta al detalle Carpintería</t>
  </si>
  <si>
    <t>Recolección de residuos Carpintería</t>
  </si>
  <si>
    <t>Lunes, Jueves, Viernes</t>
  </si>
  <si>
    <t xml:space="preserve">Ninguno </t>
  </si>
  <si>
    <t>Ángel jeans</t>
  </si>
  <si>
    <t>Calle 45 52 a 44</t>
  </si>
  <si>
    <t>Camina</t>
  </si>
  <si>
    <t xml:space="preserve">Juegos y juguetes </t>
  </si>
  <si>
    <t xml:space="preserve">Calle 45 52 a 44 </t>
  </si>
  <si>
    <t xml:space="preserve">Juguetes </t>
  </si>
  <si>
    <t>La gran piñata</t>
  </si>
  <si>
    <t>Calle 45 52 a 32</t>
  </si>
  <si>
    <t xml:space="preserve">Piñateria </t>
  </si>
  <si>
    <t>Rampa mecánica</t>
  </si>
  <si>
    <t xml:space="preserve">Santa Rosa </t>
  </si>
  <si>
    <t>CRA 53 A 45 03</t>
  </si>
  <si>
    <t xml:space="preserve">Cajas y empaques </t>
  </si>
  <si>
    <t>Cll 44a 54 42</t>
  </si>
  <si>
    <t>Venta al detalle Venta y compra de carton</t>
  </si>
  <si>
    <t>Recolección de residuos Venta y compra de carton</t>
  </si>
  <si>
    <t>08:00 a 09:00, 09:00 a 10:00, 10:00 a 11:00, 11:00 a 12:00, 12:00 a 13:00, 13:00 a 14:00</t>
  </si>
  <si>
    <t xml:space="preserve">Surticamiseta </t>
  </si>
  <si>
    <t>Carrera 52a 45 95</t>
  </si>
  <si>
    <t xml:space="preserve">No aplica </t>
  </si>
  <si>
    <t xml:space="preserve">Transportadora trans </t>
  </si>
  <si>
    <t>Cr 55 44 a08</t>
  </si>
  <si>
    <t>Vehículo particular, Carreta "zorrilla"</t>
  </si>
  <si>
    <t xml:space="preserve">Danseb </t>
  </si>
  <si>
    <t>Calle 46 53-37</t>
  </si>
  <si>
    <t>Ventas por internet</t>
  </si>
  <si>
    <t>07:00 a 08:00, 08:00 a 09:00, 09:00 a 10:00, 10:00 a 11:00, 11:00 a 12:00, 12:00 a 13:00</t>
  </si>
  <si>
    <t>Granero la 54</t>
  </si>
  <si>
    <t>Carrera 54 45-43</t>
  </si>
  <si>
    <t>Producción de alimentos</t>
  </si>
  <si>
    <t>Productos alimenticios</t>
  </si>
  <si>
    <t>07:00 a 08:00, 08:00 a 09:00, 09:00 a 10:00</t>
  </si>
  <si>
    <t>Z express</t>
  </si>
  <si>
    <t>Cr 54 45 47</t>
  </si>
  <si>
    <t>EVACOL</t>
  </si>
  <si>
    <t>Carrera 52 45 10</t>
  </si>
  <si>
    <t>El suyo 2</t>
  </si>
  <si>
    <t>Carrera 54 45 39</t>
  </si>
  <si>
    <t>Jueves, Viernes</t>
  </si>
  <si>
    <t>09:00 a 10:00, 10:00 a 11:00, 11:00 a 12:00, 12:00 a 13:00, 13:00 a 14:00</t>
  </si>
  <si>
    <t>En camión, sobre el andén, En carreta "zorrilla"</t>
  </si>
  <si>
    <t>dist alfa</t>
  </si>
  <si>
    <t>cra 52 a 45 97</t>
  </si>
  <si>
    <t>En motocicleta, En carreta "zorrilla"</t>
  </si>
  <si>
    <t>Comercializadora nowilie</t>
  </si>
  <si>
    <t>CR 55carrera 52 a 45 101</t>
  </si>
  <si>
    <t>Madres cabeza de familia, Víctimas del conflicto armado, Mujeres transgénero</t>
  </si>
  <si>
    <t>Venta al detalle Bolsos</t>
  </si>
  <si>
    <t>Venta de calzado Bolsos</t>
  </si>
  <si>
    <t>En camión, estacionado en bahía y la ingresa el personal de mi empresa, En camión, sobre la vía</t>
  </si>
  <si>
    <t>Babalu</t>
  </si>
  <si>
    <t>Carrera 52  46 68</t>
  </si>
  <si>
    <t>El suyo 1</t>
  </si>
  <si>
    <t>Cra 54a 54 21</t>
  </si>
  <si>
    <t xml:space="preserve">Tableros hispanos </t>
  </si>
  <si>
    <t xml:space="preserve">Cll 45a 55 104 </t>
  </si>
  <si>
    <t>Venta al detalle Maquinaria</t>
  </si>
  <si>
    <t>Ferretería Maquinaria</t>
  </si>
  <si>
    <t>06:00 a 07:00, 07:00 a 08:00, 08:00 a 09:00, 09:00 a 10:00</t>
  </si>
  <si>
    <t>Marmolizadosenpvc@gmail.com</t>
  </si>
  <si>
    <t>Marmolizados en pvc</t>
  </si>
  <si>
    <t>Kr 49 45 09</t>
  </si>
  <si>
    <t>Venta al detalle Construcción liviana</t>
  </si>
  <si>
    <t>Decoración Construcción liviana</t>
  </si>
  <si>
    <t>Lunes, Viernes</t>
  </si>
  <si>
    <t>12:00 a 13:00, 13:00 a 14:00, 14:00 a 15:00</t>
  </si>
  <si>
    <t xml:space="preserve">Tecno móvil vip </t>
  </si>
  <si>
    <t>Cr 51 44 45</t>
  </si>
  <si>
    <t>La periodicidad es quincenal</t>
  </si>
  <si>
    <t>07:00 a 08:00, 08:00 a 09:00, 12:00 a 13:00, 13:00 a 14:00, 14:00 a 15:00</t>
  </si>
  <si>
    <t>Comprashetereo@gmail.com</t>
  </si>
  <si>
    <t>Inversiones hetereo</t>
  </si>
  <si>
    <t xml:space="preserve">Cra 54 46 91 </t>
  </si>
  <si>
    <t>Lunes, Martes, Miércoles, Jueves</t>
  </si>
  <si>
    <t>06:00 a 07:00, 07:00 a 08:00, 08:00 a 09:00, 09:00 a 10:00, 10:00 a 11:00, 11:00 a 12:00, 12:00 a 13:00</t>
  </si>
  <si>
    <t>En camión, estacionado en zona bahía y la ingresa la empresa transportadora, En camión, sobre la vía</t>
  </si>
  <si>
    <t>ventas3@maderables.co</t>
  </si>
  <si>
    <t>Maderables Colombia</t>
  </si>
  <si>
    <t>Kr 56b 46 20</t>
  </si>
  <si>
    <t>Venta al detalle Maderas</t>
  </si>
  <si>
    <t>Carpintería Maderas</t>
  </si>
  <si>
    <t>07:00 a 08:00, 08:00 a 09:00, 09:00 a 10:00, 10:00 a 11:00, 11:00 a 12:00</t>
  </si>
  <si>
    <t>Cliente recoje en negocio</t>
  </si>
  <si>
    <t xml:space="preserve">2d2 </t>
  </si>
  <si>
    <t>Cr 55 46 18</t>
  </si>
  <si>
    <t>Cobijas y toallas</t>
  </si>
  <si>
    <t xml:space="preserve">Cr 54 45 10 </t>
  </si>
  <si>
    <t>Bodega zap</t>
  </si>
  <si>
    <t>Cr 54 45 10</t>
  </si>
  <si>
    <t>Venta al detalle Venta de calzado</t>
  </si>
  <si>
    <t>Confección y moda Venta de calzado</t>
  </si>
  <si>
    <t>08:00 a 09:00, 09:00 a 10:00, 10:00 a 11:00, 11:00 a 12:00</t>
  </si>
  <si>
    <t>Jcamiloquintero89icloud.com</t>
  </si>
  <si>
    <t>Punto madera cisneros</t>
  </si>
  <si>
    <t>Kr 56b 46 36</t>
  </si>
  <si>
    <t>Venta al detalle Madera seca</t>
  </si>
  <si>
    <t>Carpintería Madera seca</t>
  </si>
  <si>
    <t>Lunes, Miércoles, Viernes</t>
  </si>
  <si>
    <t>Tatiana Martínez.m@hotmail.com</t>
  </si>
  <si>
    <t>Tomodachi</t>
  </si>
  <si>
    <t>Carrera 53 a 45 18</t>
  </si>
  <si>
    <t xml:space="preserve">Bisuteria </t>
  </si>
  <si>
    <t>No se realiza</t>
  </si>
  <si>
    <t>Fcm estudios</t>
  </si>
  <si>
    <t>Cra 53 45-115</t>
  </si>
  <si>
    <t>Kevin1127cruz@gmail.com</t>
  </si>
  <si>
    <t>Cigarreria San Antonio</t>
  </si>
  <si>
    <t>Cra 49 45 05</t>
  </si>
  <si>
    <t>Venta al detalle Cigarrería</t>
  </si>
  <si>
    <t>Confitería Cigarrería</t>
  </si>
  <si>
    <t>Jueves</t>
  </si>
  <si>
    <t>08:00 a 09:00, 14:00 a 15:00</t>
  </si>
  <si>
    <t>En camión, estacionado en zona bahía y la ingresa la empresa transportadora, En motocicleta, En carreta "zorrilla"</t>
  </si>
  <si>
    <t>Publicidadayc@hotmail.com</t>
  </si>
  <si>
    <t>A&amp;C publicidad</t>
  </si>
  <si>
    <t>Kr 45 46 51</t>
  </si>
  <si>
    <t>Venta al detalle Imprenta</t>
  </si>
  <si>
    <t>Papelería Imprenta</t>
  </si>
  <si>
    <t>08:00 a 09:00, 09:00 a 10:00, 10:00 a 11:00</t>
  </si>
  <si>
    <t>ventas1@maderable.co</t>
  </si>
  <si>
    <t>Maderables Colombia sas</t>
  </si>
  <si>
    <t>CL 46 56 54</t>
  </si>
  <si>
    <t>044731308</t>
  </si>
  <si>
    <t>Materiales insumos muebles hogar</t>
  </si>
  <si>
    <t>Materiales de construcción</t>
  </si>
  <si>
    <t>Carretilla, Rampa fija</t>
  </si>
  <si>
    <t>Maderaselrobledal@hotmail.com</t>
  </si>
  <si>
    <t>Maneras el robledal</t>
  </si>
  <si>
    <t>Kr 56b 4626</t>
  </si>
  <si>
    <t>Acasadelretal@hotmail.com</t>
  </si>
  <si>
    <t>La casa del retal</t>
  </si>
  <si>
    <t>Kr 56b 46 28</t>
  </si>
  <si>
    <t>Mujeres pertenecientes a grupos étnicos</t>
  </si>
  <si>
    <t>Venta al detalle Aglomerados</t>
  </si>
  <si>
    <t>Carpintería Aglomerados</t>
  </si>
  <si>
    <t>En camión, se descarga internamente, En camión, estacionado en bahía y la ingresa el personal de mi empresa</t>
  </si>
  <si>
    <t>Rampa fija</t>
  </si>
  <si>
    <t>Carro particular</t>
  </si>
  <si>
    <t>Ramirzsanamria96@gmail.com</t>
  </si>
  <si>
    <t>Industri de molduras el triunfo</t>
  </si>
  <si>
    <t>Kra 5646 52</t>
  </si>
  <si>
    <t>Venta al detalle Madera chingale</t>
  </si>
  <si>
    <t>Carpintería Madera chingale</t>
  </si>
  <si>
    <t>Deco1@grupomaruplas.com</t>
  </si>
  <si>
    <t>Grupomarplas</t>
  </si>
  <si>
    <t>Col 48 54 73</t>
  </si>
  <si>
    <t>Madres cabeza de familia, Migrantes, Víctimas del conflicto armado, Mujeres transgénero</t>
  </si>
  <si>
    <t>Venta al detalle Decoracion</t>
  </si>
  <si>
    <t>Textiles Decoracion</t>
  </si>
  <si>
    <t>09:00 a 10:00, 15:00 a 16:00</t>
  </si>
  <si>
    <t>Motocicleta, Furgón</t>
  </si>
  <si>
    <t>Glam cosmetic</t>
  </si>
  <si>
    <t>Agrogeanjero.tenerife@gmail.com</t>
  </si>
  <si>
    <t>Agro granjero sas</t>
  </si>
  <si>
    <t>Kr 55 46 33</t>
  </si>
  <si>
    <t>Mascotas</t>
  </si>
  <si>
    <t>Productos veterinarios y mascotas</t>
  </si>
  <si>
    <t>Ferrolinecentro@gmail.com</t>
  </si>
  <si>
    <t>Ferroline</t>
  </si>
  <si>
    <t>Kr 55 46 15</t>
  </si>
  <si>
    <t>Papeleríataiwan1@gmail.com</t>
  </si>
  <si>
    <t>Papelería taiwan</t>
  </si>
  <si>
    <t>Kr 55 46 04</t>
  </si>
  <si>
    <t>08:00 a 09:00, 09:00 a 10:00, 10:00 a 11:00, 11:00 a 12:00, 12:00 a 13:00, 17:00 a 18:00, 18:00 a 19:00</t>
  </si>
  <si>
    <t>scadavido@hotmail.com</t>
  </si>
  <si>
    <t>Finohogar</t>
  </si>
  <si>
    <t>CL 48 5429</t>
  </si>
  <si>
    <t>08:00 a 09:00, 09:00 a 10:00, 10:00 a 11:00, 11:00 a 12:00, 12:00 a 13:00, 13:00 a 14:00, 14:00 a 15:00, 15:00 a 16:00, 16:00 a 17:00, 18:00 a 19:00</t>
  </si>
  <si>
    <t>Carretilla, Parqueadero de uso interno</t>
  </si>
  <si>
    <t>No se realizan domicilios, Van</t>
  </si>
  <si>
    <t>Ferrelectricos cafer</t>
  </si>
  <si>
    <t>CL 48 54 43 local 101</t>
  </si>
  <si>
    <t>Info.distrialiados@gmail.com</t>
  </si>
  <si>
    <t>Distri aliados</t>
  </si>
  <si>
    <t>Servicios de salud</t>
  </si>
  <si>
    <t>especial.hogar01@gmail.com</t>
  </si>
  <si>
    <t>Especial hogar</t>
  </si>
  <si>
    <t>CL 48 54 36</t>
  </si>
  <si>
    <t>08:00 a 09:00, 09:00 a 10:00, 10:00 a 11:00, 15:00 a 16:00, 16:00 a 17:00, 17:00 a 18:00, 18:00 a 19:00</t>
  </si>
  <si>
    <t>En camión, se descarga internamente, En carreta "zorrilla"</t>
  </si>
  <si>
    <t>ragoz05@hotmail.com</t>
  </si>
  <si>
    <t>Distri moncho</t>
  </si>
  <si>
    <t>CL 48 54 32</t>
  </si>
  <si>
    <t>04</t>
  </si>
  <si>
    <t>Al hombro</t>
  </si>
  <si>
    <t>juanzu_@hormail.com</t>
  </si>
  <si>
    <t>Sexy Hay</t>
  </si>
  <si>
    <t>Carrera 53 46-13 118</t>
  </si>
  <si>
    <t>10:00 a 11:00</t>
  </si>
  <si>
    <t>Motocicleta, Van, Furgón</t>
  </si>
  <si>
    <t>Laurisa2612@gmail.com</t>
  </si>
  <si>
    <t xml:space="preserve">La tienda garoto </t>
  </si>
  <si>
    <t>Carrera 53 46 13 105</t>
  </si>
  <si>
    <t>Dulceria</t>
  </si>
  <si>
    <t>Lunes, Viernes, Sábado</t>
  </si>
  <si>
    <t>En camión, estacionado en zona bahía y la ingresa la empresa transportadora, En camión, sobre la vía, En motocicleta, En carreta "zorrilla"</t>
  </si>
  <si>
    <t>Motocicleta, Van</t>
  </si>
  <si>
    <t>mayoristadep@gmail.com</t>
  </si>
  <si>
    <t xml:space="preserve">Mayorista de perfumes </t>
  </si>
  <si>
    <t>Carrera 53 46 17</t>
  </si>
  <si>
    <t>Perfumería</t>
  </si>
  <si>
    <t>13:00 a 14:00, 14:00 a 15:00, 15:00 a 16:00, 16:00 a 17:00</t>
  </si>
  <si>
    <t>En camión, en vías aledañas, En carreta "zorrilla"</t>
  </si>
  <si>
    <t>Van, Carreta "zorrilla"</t>
  </si>
  <si>
    <t>ventas@vitrinadelujo.com</t>
  </si>
  <si>
    <t>Vitrinas de lujo</t>
  </si>
  <si>
    <t>Carrera 53 46 27</t>
  </si>
  <si>
    <t xml:space="preserve">Vitrinas </t>
  </si>
  <si>
    <t>Muebles de oficina</t>
  </si>
  <si>
    <t>saramvq2@gmail.Com</t>
  </si>
  <si>
    <t>El condor</t>
  </si>
  <si>
    <t>Carrera 53 46 31 114</t>
  </si>
  <si>
    <t>Pijamas</t>
  </si>
  <si>
    <t>16:00 a 17:00, 17:00 a 18:00, 18:00 a 19:00</t>
  </si>
  <si>
    <t>Ferregomezla48sas@gmail.com</t>
  </si>
  <si>
    <t>Ferre Gómez la 48</t>
  </si>
  <si>
    <t>CL 48 54 76</t>
  </si>
  <si>
    <t>08:00 a 09:00, 09:00 a 10:00, 10:00 a 11:00, 11:00 a 12:00, 12:00 a 13:00, 13:00 a 14:00, 14:00 a 15:00, 15:00 a 16:00</t>
  </si>
  <si>
    <t>No tiene ninguna</t>
  </si>
  <si>
    <t>No se realizan domicilios, Motocarga gasolina</t>
  </si>
  <si>
    <t>Ferrocarril@lo atiendadeltriplex.com</t>
  </si>
  <si>
    <t>Cr 55 46 42</t>
  </si>
  <si>
    <t>Venta al detalle Madera cruda</t>
  </si>
  <si>
    <t>Carpintería Madera cruda</t>
  </si>
  <si>
    <t>08:00 a 09:00, 12:00 a 13:00</t>
  </si>
  <si>
    <t>Rosaines07sport@gmail.com</t>
  </si>
  <si>
    <t>Mambo</t>
  </si>
  <si>
    <t>Carrera 53 46 31 116</t>
  </si>
  <si>
    <t>Creacionesvalent@hotmail.com</t>
  </si>
  <si>
    <t>Pasteles horneados</t>
  </si>
  <si>
    <t>Kra 54 45a54</t>
  </si>
  <si>
    <t>En bicicleta</t>
  </si>
  <si>
    <t>yuliet922009@hotmail.com</t>
  </si>
  <si>
    <t>kompradero 2</t>
  </si>
  <si>
    <t>cra 53 48 04</t>
  </si>
  <si>
    <t>Lunes, Miércoles, Jueves, Viernes, Sábado</t>
  </si>
  <si>
    <t>elypaisarojas@hotmail.com</t>
  </si>
  <si>
    <t>bello hogar</t>
  </si>
  <si>
    <t>cra 54 46 90</t>
  </si>
  <si>
    <t>Lunes, Jueves, Sábado</t>
  </si>
  <si>
    <t>Bicicleta normal, Carreta "zorrilla"</t>
  </si>
  <si>
    <t>Jelenyjeziel0720@gmail.com</t>
  </si>
  <si>
    <t>#1 en remates</t>
  </si>
  <si>
    <t>Carrera 53 #46-13</t>
  </si>
  <si>
    <t xml:space="preserve">Cacharros </t>
  </si>
  <si>
    <t>Santi9924giraldo@gmail.com</t>
  </si>
  <si>
    <t>Perfumes Colombia</t>
  </si>
  <si>
    <t xml:space="preserve">Carrera 53 46 17 </t>
  </si>
  <si>
    <t>ronalpatio115@gmail.com</t>
  </si>
  <si>
    <t>Ronal sport</t>
  </si>
  <si>
    <t>Carrera 53#46-31 116</t>
  </si>
  <si>
    <t>Ropa</t>
  </si>
  <si>
    <t>Kompraderoalmacen@gmail.com</t>
  </si>
  <si>
    <t>Comercializadora el kompradero</t>
  </si>
  <si>
    <t>Carrera 53 48 58</t>
  </si>
  <si>
    <t>08:00 a 09:00, 13:00 a 14:00</t>
  </si>
  <si>
    <t>Motocicleta, Transportadora</t>
  </si>
  <si>
    <t>00</t>
  </si>
  <si>
    <t>guillermohoyos688@gmail.com</t>
  </si>
  <si>
    <t>Ana fragancias</t>
  </si>
  <si>
    <t>Carrera 53 46 35 102c</t>
  </si>
  <si>
    <t>Gh.temporaltextil@gmail.com</t>
  </si>
  <si>
    <t>Greenfit</t>
  </si>
  <si>
    <t>CL 47 52a23</t>
  </si>
  <si>
    <t>Martes, Jueves</t>
  </si>
  <si>
    <t>Transportadora</t>
  </si>
  <si>
    <t>osaris</t>
  </si>
  <si>
    <t>cra 54 46 48</t>
  </si>
  <si>
    <t>esmeraldargz2006@hotmail.com</t>
  </si>
  <si>
    <t>Lunatex</t>
  </si>
  <si>
    <t>Cra 54 46 30</t>
  </si>
  <si>
    <t xml:space="preserve">otto0711@gmail.com </t>
  </si>
  <si>
    <t>Lenceríael toto</t>
  </si>
  <si>
    <t>Carrera 53 46 32</t>
  </si>
  <si>
    <t>Geramarprincipal@gmail.com</t>
  </si>
  <si>
    <t>Distribuidor alhambra</t>
  </si>
  <si>
    <t>Carrera 52a#46-17</t>
  </si>
  <si>
    <t xml:space="preserve">Ropa </t>
  </si>
  <si>
    <t>Caminata, Motocicleta, Van, Furgón</t>
  </si>
  <si>
    <t>Bellisimasstore1@gmail.com</t>
  </si>
  <si>
    <t>Bellísimas store</t>
  </si>
  <si>
    <t xml:space="preserve">Carrera 52a#46 23 </t>
  </si>
  <si>
    <t>10:00 a 11:00, 11:00 a 12:00</t>
  </si>
  <si>
    <t>Lulewa5@hotmail.com</t>
  </si>
  <si>
    <t>Matiuus Distribuidor</t>
  </si>
  <si>
    <t xml:space="preserve">Calle 47#52a-45 segundo piso </t>
  </si>
  <si>
    <t>Elementos misceláneos</t>
  </si>
  <si>
    <t>Viernes</t>
  </si>
  <si>
    <t>Samaria</t>
  </si>
  <si>
    <t>Cr 54 46 64</t>
  </si>
  <si>
    <t>08:00 a 09:00, 15:00 a 16:00</t>
  </si>
  <si>
    <t>Mundo bebe</t>
  </si>
  <si>
    <t>Calle 46 53 25</t>
  </si>
  <si>
    <t>Ropa de bebe</t>
  </si>
  <si>
    <t>Esmeralda</t>
  </si>
  <si>
    <t>Cra 54 46 40</t>
  </si>
  <si>
    <t>Papeleríacucutasas@hotmail.com</t>
  </si>
  <si>
    <t>Papelería cucuta sas</t>
  </si>
  <si>
    <t>Kr 54 46 22</t>
  </si>
  <si>
    <t>surtidoradelospueblos@hotmail.com</t>
  </si>
  <si>
    <t xml:space="preserve">Surtido de los públicos </t>
  </si>
  <si>
    <t xml:space="preserve">Carrera 53 46 16 </t>
  </si>
  <si>
    <t>310 487 30 27</t>
  </si>
  <si>
    <t>elplanetadelamoda@hotmail.com</t>
  </si>
  <si>
    <t>El planeta de la moda</t>
  </si>
  <si>
    <t>Carrera 53 #43-28</t>
  </si>
  <si>
    <t>Fantasía lolas</t>
  </si>
  <si>
    <t>Calle 45 53a34</t>
  </si>
  <si>
    <t>08:00 a 09:00, 12:00 a 13:00, 17:00 a 18:00</t>
  </si>
  <si>
    <t>La lealtad</t>
  </si>
  <si>
    <t>Cll 44 a 54 14</t>
  </si>
  <si>
    <t>En camión, estacionado en zona bahía y la ingresa la empresa transportadora, En vehículo particular</t>
  </si>
  <si>
    <t>Esmeraldargz2006@hotmail.com</t>
  </si>
  <si>
    <t>L</t>
  </si>
  <si>
    <t>Carrera 54 46 48 102</t>
  </si>
  <si>
    <t>Mujeres transgénero</t>
  </si>
  <si>
    <t>Lunes, Martes, Viernes, Sábado</t>
  </si>
  <si>
    <t>Distribuidoracarolo@hotmail.com</t>
  </si>
  <si>
    <t>Carolo</t>
  </si>
  <si>
    <t>Calle 45 54 45</t>
  </si>
  <si>
    <t>Sábado</t>
  </si>
  <si>
    <t xml:space="preserve">Creaciones apise </t>
  </si>
  <si>
    <t>Cra 54 45 23</t>
  </si>
  <si>
    <t>Venta al detalle Pijamad</t>
  </si>
  <si>
    <t>Confección y moda Pijamad</t>
  </si>
  <si>
    <t>Martes, Miércoles, Sábado</t>
  </si>
  <si>
    <t xml:space="preserve">Parafin </t>
  </si>
  <si>
    <t>Cra 54 45 13</t>
  </si>
  <si>
    <t>Parafina y velad</t>
  </si>
  <si>
    <t>En camión, sobre el andén</t>
  </si>
  <si>
    <t xml:space="preserve">Potencial de la construcción </t>
  </si>
  <si>
    <t>Calle 45 55 18</t>
  </si>
  <si>
    <t xml:space="preserve">Construcción </t>
  </si>
  <si>
    <t>08:00 a 09:00, 09:00 a 10:00, 11:00 a 12:00, 13:00 a 14:00, 14:00 a 15:00</t>
  </si>
  <si>
    <t>Parqueadero de uso interno</t>
  </si>
  <si>
    <t xml:space="preserve">Lovaina compraventa </t>
  </si>
  <si>
    <t>Cra 51 45 23</t>
  </si>
  <si>
    <t xml:space="preserve">Compraventa </t>
  </si>
  <si>
    <t>Compraventa</t>
  </si>
  <si>
    <t>En camión, sobre la vía, En motocicleta, En bicicleta, En vehículo particular</t>
  </si>
  <si>
    <t>Paoc1234@hotmail.com</t>
  </si>
  <si>
    <t>Los franco</t>
  </si>
  <si>
    <t>Calle 45 65 34</t>
  </si>
  <si>
    <t>Construpinturas@lacabalgata.co</t>
  </si>
  <si>
    <t xml:space="preserve">La cabalgata </t>
  </si>
  <si>
    <t>Cll 45 55-90</t>
  </si>
  <si>
    <t>Venta de materiales de construcción</t>
  </si>
  <si>
    <t>04:00 a 05:00</t>
  </si>
  <si>
    <t>Ecoerma</t>
  </si>
  <si>
    <t>Cll 44a 54 53</t>
  </si>
  <si>
    <t xml:space="preserve">Indruaseo </t>
  </si>
  <si>
    <t>Cll 44a 54-80</t>
  </si>
  <si>
    <t>Productos de aseo</t>
  </si>
  <si>
    <t>Miércoles, Jueves</t>
  </si>
  <si>
    <t>06:00 a 07:00</t>
  </si>
  <si>
    <t>Laksmi</t>
  </si>
  <si>
    <t>Cra 51 44 69</t>
  </si>
  <si>
    <t>Esencias</t>
  </si>
  <si>
    <t>Lunes, Miércoles</t>
  </si>
  <si>
    <t>Capstoremed2020@gmail.com</t>
  </si>
  <si>
    <t xml:space="preserve">Caps store </t>
  </si>
  <si>
    <t>Calle 47 #52a 8</t>
  </si>
  <si>
    <t xml:space="preserve">Gorras </t>
  </si>
  <si>
    <t>antonigarcia22217@gmail.com</t>
  </si>
  <si>
    <t>Mgngrupoimportador</t>
  </si>
  <si>
    <t>Carrera 53#47-19</t>
  </si>
  <si>
    <t>Ymhernandezl@unal.edu.co</t>
  </si>
  <si>
    <t>Mercurio store</t>
  </si>
  <si>
    <t>Calle 47#52-18 0120</t>
  </si>
  <si>
    <t>Katheegarcia18@gmail.com</t>
  </si>
  <si>
    <t>Kairos</t>
  </si>
  <si>
    <t>Calle 47#52-18 0121</t>
  </si>
  <si>
    <t>Jeans</t>
  </si>
  <si>
    <t>Almacencavernicola88@gmail.com</t>
  </si>
  <si>
    <t>Almacen el cavernicola</t>
  </si>
  <si>
    <t>Calle 48#52a-5</t>
  </si>
  <si>
    <t>Babalufashion@gmail.com</t>
  </si>
  <si>
    <t>Carrera 52 46-01</t>
  </si>
  <si>
    <t>Experienciapichincha@almaceneslamedianaranja.com</t>
  </si>
  <si>
    <t>La media naranja</t>
  </si>
  <si>
    <t>Cll 48 51 27</t>
  </si>
  <si>
    <t>Carretilla, Rampa mecánica, Rampa fija</t>
  </si>
  <si>
    <t>Impresiones1016@gmail.com</t>
  </si>
  <si>
    <t>Papelería atlantic</t>
  </si>
  <si>
    <t>Carrera 51a 46 51 132</t>
  </si>
  <si>
    <t>marianelaardilaramos@gmail.com</t>
  </si>
  <si>
    <t>Itecnology</t>
  </si>
  <si>
    <t>Carrera 52 46 11</t>
  </si>
  <si>
    <t>Accesorios celular</t>
  </si>
  <si>
    <t>ali_0231@hotmail.com</t>
  </si>
  <si>
    <t xml:space="preserve">Perfumes y esencias fraiche </t>
  </si>
  <si>
    <t>Calle 46 51a 20</t>
  </si>
  <si>
    <t>cacharreriaelsol@hotmail.com</t>
  </si>
  <si>
    <t>Cacharrería el sol</t>
  </si>
  <si>
    <t>Carrera 52 #46-09</t>
  </si>
  <si>
    <t>Electrodomésticos y hogar</t>
  </si>
  <si>
    <t xml:space="preserve">A todo vapor </t>
  </si>
  <si>
    <t>Cr 53 47 06  megacentro  local 136</t>
  </si>
  <si>
    <t>Venta al detalle Producción de alimentos</t>
  </si>
  <si>
    <t>Restaurante Producción de alimentos</t>
  </si>
  <si>
    <t>haroldbuitron@hotmail.com</t>
  </si>
  <si>
    <t>Metro hogar HYM</t>
  </si>
  <si>
    <t>Calle 46#51a-40</t>
  </si>
  <si>
    <t>Katika_2106@hotmail.com</t>
  </si>
  <si>
    <t>Gomelitos shoes kids</t>
  </si>
  <si>
    <t>Calle 48#51a-51 51</t>
  </si>
  <si>
    <t>Venta al detalle Ropa</t>
  </si>
  <si>
    <t>Venta de calzado Ropa</t>
  </si>
  <si>
    <t>FannyisabeloviedoRodriguez@gmail.com</t>
  </si>
  <si>
    <t>Mundo reloj y gafas</t>
  </si>
  <si>
    <t>Carre 52#46-02</t>
  </si>
  <si>
    <t>Venta al detalle Confección y moda Venta de productos de belleza</t>
  </si>
  <si>
    <t>Elementos misceláneos Confección y moda Venta de productos de belleza</t>
  </si>
  <si>
    <t>14:00 a 15:00</t>
  </si>
  <si>
    <t>Vivahogardecoracion@hormail.com</t>
  </si>
  <si>
    <t>Viva hogar</t>
  </si>
  <si>
    <t>Carrera 52 46 54</t>
  </si>
  <si>
    <t>Condurango@hotmail.com</t>
  </si>
  <si>
    <t>Super caps</t>
  </si>
  <si>
    <t>Cr 51a #46-30</t>
  </si>
  <si>
    <t>Venta de gorras</t>
  </si>
  <si>
    <t>11:00 a 12:00</t>
  </si>
  <si>
    <t>jyrlaromanasas@gmail.com</t>
  </si>
  <si>
    <t>La romana</t>
  </si>
  <si>
    <t>Calle 46 #51a 26 118</t>
  </si>
  <si>
    <t>Joyeria</t>
  </si>
  <si>
    <t>Joyas</t>
  </si>
  <si>
    <t>09:00 a 10:00, 10:00 a 11:00, 11:00 a 12:00, 12:00 a 13:00, 13:00 a 14:00, 14:00 a 15:00, 15:00 a 16:00, 16:00 a 17:00, 17:00 a 18:00</t>
  </si>
  <si>
    <t>Lizethpava1224@gmail.com</t>
  </si>
  <si>
    <t>Gomelitos</t>
  </si>
  <si>
    <t>Calle 46 #51a 16</t>
  </si>
  <si>
    <t>Juanpablo ergaraacevedo@gmail.com</t>
  </si>
  <si>
    <t xml:space="preserve">Óptica real </t>
  </si>
  <si>
    <t xml:space="preserve">Calle 46 51a 32 </t>
  </si>
  <si>
    <t>Gafas</t>
  </si>
  <si>
    <t>Surtivariedades4610@gmail.com</t>
  </si>
  <si>
    <t>Surtivariedades</t>
  </si>
  <si>
    <t>Carrera 52 #46-10</t>
  </si>
  <si>
    <t>Maxitenis@hotmail.com</t>
  </si>
  <si>
    <t>Maxi tenis</t>
  </si>
  <si>
    <t>Carrera 52 #46 14</t>
  </si>
  <si>
    <t>Modasdalia1383@gmail.com</t>
  </si>
  <si>
    <t xml:space="preserve">Modas dalia </t>
  </si>
  <si>
    <t>Carrera 51a # 46 66</t>
  </si>
  <si>
    <t>No se realizan domicilios, Motocicleta</t>
  </si>
  <si>
    <t>Marioescobar1360@gmail.com</t>
  </si>
  <si>
    <t>Almacén el rey</t>
  </si>
  <si>
    <t>Carrera 51 # 46 77</t>
  </si>
  <si>
    <t xml:space="preserve">Venta al detalle joyería </t>
  </si>
  <si>
    <t xml:space="preserve">Electrodomésticos y hogar joyería </t>
  </si>
  <si>
    <t>16:00 a 17:00</t>
  </si>
  <si>
    <t>Mariais1616@gmail.com</t>
  </si>
  <si>
    <t>Casa comercial la manuela</t>
  </si>
  <si>
    <t>Carrera 51 # 46 69</t>
  </si>
  <si>
    <t xml:space="preserve">Venta al detalle Joyería </t>
  </si>
  <si>
    <t xml:space="preserve">Electrodomésticos y hogar Joyería </t>
  </si>
  <si>
    <t>Mascotalandiapichincha@tarraointerior.com</t>
  </si>
  <si>
    <t>Ciudadhuellitas</t>
  </si>
  <si>
    <t>Calle 48 #  50 a 13</t>
  </si>
  <si>
    <t>Tienda de mascotas</t>
  </si>
  <si>
    <t>John-diaz31@hotmail.com</t>
  </si>
  <si>
    <t xml:space="preserve">Compraventa la fe </t>
  </si>
  <si>
    <t>Carrera 51 46 53</t>
  </si>
  <si>
    <t>En camión, sobre la vía, En vehículo particular</t>
  </si>
  <si>
    <t>Compraventa el rey</t>
  </si>
  <si>
    <t>Kr 51 # 46 57</t>
  </si>
  <si>
    <t xml:space="preserve">Venta al detalle Joyas y compraventa </t>
  </si>
  <si>
    <t xml:space="preserve">Electrodomésticos y hogar Joyas y compraventa </t>
  </si>
  <si>
    <t>10:00 a 11:00, 11:00 a 12:00, 12:00 a 13:00, 13:00 a 14:00, 14:00 a 15:00, 15:00 a 16:00, 16:00 a 17:00</t>
  </si>
  <si>
    <t>En camión, en vías aledañas, En carreta "zorrilla", En vehículo particular</t>
  </si>
  <si>
    <t xml:space="preserve">Óptica tranvía </t>
  </si>
  <si>
    <t>Carrera 51 # 46 18</t>
  </si>
  <si>
    <t xml:space="preserve">Accesorios celulares </t>
  </si>
  <si>
    <t>En motocicleta, En vehículo particular</t>
  </si>
  <si>
    <t>Linchell@hotmail.com</t>
  </si>
  <si>
    <t xml:space="preserve">la estación: asados y hamburguesas </t>
  </si>
  <si>
    <t>Calle 46 51 18</t>
  </si>
  <si>
    <t>Cuartos fríos</t>
  </si>
  <si>
    <t>Andreacare97@hotmail.com</t>
  </si>
  <si>
    <t>Fríos y calienticos</t>
  </si>
  <si>
    <t>Carrera 51 # 46 00 módulo 116</t>
  </si>
  <si>
    <t>Lunes, Martes, Miércoles, Jueves, Viernes, Sábado, Domingo</t>
  </si>
  <si>
    <t>Gladyszuluagaarostizabal@gmail.com</t>
  </si>
  <si>
    <t>Tienda pros</t>
  </si>
  <si>
    <t>Calle 48 # 50a 25</t>
  </si>
  <si>
    <t>12:00 a 13:00</t>
  </si>
  <si>
    <t>No se realizan domicilios, Caminata</t>
  </si>
  <si>
    <t>Elianamartinez2001@hotmail.com</t>
  </si>
  <si>
    <t xml:space="preserve">La media naranja Ayacucho </t>
  </si>
  <si>
    <t>CL 49 # 49 29</t>
  </si>
  <si>
    <t>09:00 a 10:00, 10:00 a 11:00, 11:00 a 12:00, 12:00 a 13:00, 13:00 a 14:00, 14:00 a 15:00, 15:00 a 16:00, 16:00 a 17:00, 17:00 a 18:00, 18:00 a 19:00, 19:00 a 20:00</t>
  </si>
  <si>
    <t>En camión, estacionado en bahía y la ingresa el personal de mi empresa, En camión, estacionado en parqueadero propiedad de un tercero, En vehículo particular</t>
  </si>
  <si>
    <t>Rampa fija, Parqueadero de uso interno</t>
  </si>
  <si>
    <t>Linalexanesa@yahoo.es</t>
  </si>
  <si>
    <t>Imperio del peluquero</t>
  </si>
  <si>
    <t>Kr 49 # 49 13</t>
  </si>
  <si>
    <t>09:00 a 10:00, 10:00 a 11:00, 11:00 a 12:00, 12:00 a 13:00, 13:00 a 14:00, 14:00 a 15:00, 15:00 a 16:00, 16:00 a 17:00, 17:00 a 18:00, 18:00 a 19:00</t>
  </si>
  <si>
    <t xml:space="preserve">sirleynatalia2015@gmail.com </t>
  </si>
  <si>
    <t>Pet stores 46</t>
  </si>
  <si>
    <t>CL 46 # 49 15</t>
  </si>
  <si>
    <t xml:space="preserve">Tienda de mascotas </t>
  </si>
  <si>
    <t>10:00 a 11:00, 11:00 a 12:00, 12:00 a 13:00, 13:00 a 14:00, 14:00 a 15:00, 15:00 a 16:00, 16:00 a 17:00, 17:00 a 18:00, 18:00 a 19:00</t>
  </si>
  <si>
    <t>En camión, estacionado en bahía y la ingresa el personal de mi empresa, En camión, estacionado en parqueadero propiedad de un tercero, En carreta "zorrilla"</t>
  </si>
  <si>
    <t>Jairobernalnaranjo@hotmail.com</t>
  </si>
  <si>
    <t>Menuda a domicilio</t>
  </si>
  <si>
    <t>Cll 48 # 54 10</t>
  </si>
  <si>
    <t>Distribución de valores</t>
  </si>
  <si>
    <t>Servicios financieros</t>
  </si>
  <si>
    <t>Info@cassany.co</t>
  </si>
  <si>
    <t>Almacén cassany</t>
  </si>
  <si>
    <t>Kr 49 # 50 72</t>
  </si>
  <si>
    <t>angie.uribe_280315@gmail.com</t>
  </si>
  <si>
    <t xml:space="preserve">Sweet Jeans </t>
  </si>
  <si>
    <t>Cl 49 # 53 63</t>
  </si>
  <si>
    <t xml:space="preserve">Ropa para todo tipo de mujer. </t>
  </si>
  <si>
    <t>Externo, compartido con otros comercios</t>
  </si>
  <si>
    <t>Miércoles, Sábado</t>
  </si>
  <si>
    <t>Caminata, Motocicleta, Vehículo particular</t>
  </si>
  <si>
    <t>bettwenventas@gmail.com</t>
  </si>
  <si>
    <t>Bettwen ventas</t>
  </si>
  <si>
    <t xml:space="preserve">Cl 49 # 53 63 Local 132 </t>
  </si>
  <si>
    <t xml:space="preserve">Ropa de hombre y mujer </t>
  </si>
  <si>
    <t>Modas.dehoy@hotmail.com</t>
  </si>
  <si>
    <t xml:space="preserve">Calzado modas de hoy </t>
  </si>
  <si>
    <t>CL 48 # 50a 14</t>
  </si>
  <si>
    <t>Textiles Venta de calzado</t>
  </si>
  <si>
    <t>10:00 a 11:00, 11:00 a 12:00, 12:00 a 13:00, 13:00 a 14:00, 14:00 a 15:00, 15:00 a 16:00</t>
  </si>
  <si>
    <t>Port45@portofino.com.co</t>
  </si>
  <si>
    <t>Portofino textil</t>
  </si>
  <si>
    <t>CL 49 # 56 17</t>
  </si>
  <si>
    <t>En camión, se descarga internamente, En camión, estacionado en zona bahía y la ingresa la empresa transportadora, En camión, en vías aledañas, En carreta "zorrilla", En vehículo particular</t>
  </si>
  <si>
    <t xml:space="preserve">No Aplica </t>
  </si>
  <si>
    <t xml:space="preserve">Ditigre </t>
  </si>
  <si>
    <t>Cl 48 53 46</t>
  </si>
  <si>
    <t>Miércoles, Viernes</t>
  </si>
  <si>
    <t>09:00 a 10:00, 17:00 a 18:00</t>
  </si>
  <si>
    <t>Rodriguezloperas@gmail.com</t>
  </si>
  <si>
    <t>Elasticos sms</t>
  </si>
  <si>
    <t>Kr 55 # 48 08</t>
  </si>
  <si>
    <t>traza2diseños@gmail.com</t>
  </si>
  <si>
    <t>TRAZA2DISEÑOS</t>
  </si>
  <si>
    <t>Cl 48 53 44 LOCAL 214 CC 3 VIAS</t>
  </si>
  <si>
    <t>Brandero</t>
  </si>
  <si>
    <t>CL 48 53 44 LOCAL 184 CC 3 VIAS</t>
  </si>
  <si>
    <t>Martes, Sábado</t>
  </si>
  <si>
    <t>En camión, estacionado en parqueadero propiedad de un tercero</t>
  </si>
  <si>
    <t>ANYELA.1513@HOTMAIL.COM</t>
  </si>
  <si>
    <t xml:space="preserve">Estermani </t>
  </si>
  <si>
    <t>CLL 48 53 44 LOCAL 123 CC 3 VIAS</t>
  </si>
  <si>
    <t xml:space="preserve">ninguno </t>
  </si>
  <si>
    <t>Maturin@tiendadeltriplex.com</t>
  </si>
  <si>
    <t xml:space="preserve">La tienda del Triplex </t>
  </si>
  <si>
    <t>Calle 46 # 56 42</t>
  </si>
  <si>
    <t>4481844 ext 800</t>
  </si>
  <si>
    <t>Proveedor Carpintería Marquetería</t>
  </si>
  <si>
    <t>Ferretería Carpintería Marquetería</t>
  </si>
  <si>
    <t>10:00 a 11:00, 11:00 a 12:00, 12:00 a 13:00</t>
  </si>
  <si>
    <t>Carretilla, Descargue a mano</t>
  </si>
  <si>
    <t>Sandra.vasquez15@hotmail.com</t>
  </si>
  <si>
    <t>Panadería la Candelaria # 1</t>
  </si>
  <si>
    <t>Kr 55 # 48 02</t>
  </si>
  <si>
    <t>Venta al detalle Bares ocio</t>
  </si>
  <si>
    <t>Producción de alimentos Bares ocio</t>
  </si>
  <si>
    <t xml:space="preserve">Magno </t>
  </si>
  <si>
    <t>Cl 49 # 53 63 Local 112</t>
  </si>
  <si>
    <t>310 599 22 00</t>
  </si>
  <si>
    <t xml:space="preserve">Proveedor Ropa para Hombre y Mujer. </t>
  </si>
  <si>
    <t xml:space="preserve">Venta de calzado Ropa para Hombre y Mujer. </t>
  </si>
  <si>
    <t>Martes, Viernes</t>
  </si>
  <si>
    <t xml:space="preserve">Escorpión de la Moda </t>
  </si>
  <si>
    <t>Cl 48 53 10</t>
  </si>
  <si>
    <t>contabilidadsutextil@gmail.com</t>
  </si>
  <si>
    <t xml:space="preserve">SUTEXTIL </t>
  </si>
  <si>
    <t>Cl 48 53 106</t>
  </si>
  <si>
    <t>En camión, estacionado en bahía y la ingresa el personal de mi empresa, En vehículo particular</t>
  </si>
  <si>
    <t>Indurtex.centro@gmail.com</t>
  </si>
  <si>
    <t>River home</t>
  </si>
  <si>
    <t>Carrera 55 # 48 - 32</t>
  </si>
  <si>
    <t>Noraluciagranadaguzman1@gmail.com</t>
  </si>
  <si>
    <t>Viniltextil</t>
  </si>
  <si>
    <t>Kr 53 # 48 47</t>
  </si>
  <si>
    <t>En motocicleta, En bicicleta, En carreta "zorrilla"</t>
  </si>
  <si>
    <t>Snail</t>
  </si>
  <si>
    <t>Kr 53 # 48 47 local 156</t>
  </si>
  <si>
    <t xml:space="preserve">Van, Furgón, Empresa transportadora </t>
  </si>
  <si>
    <t>Van, Empresa transportadora</t>
  </si>
  <si>
    <t>K.manuela2606@gmail.com</t>
  </si>
  <si>
    <t>Santo delirio</t>
  </si>
  <si>
    <t>Porta doble</t>
  </si>
  <si>
    <t>Ruth8239@hotmail.com</t>
  </si>
  <si>
    <t>Estampacion dalu</t>
  </si>
  <si>
    <t>Kr 53 # 48 47 local 263</t>
  </si>
  <si>
    <t>Madres cabeza de familia, Mujeres pertenecientes a grupos étnicos</t>
  </si>
  <si>
    <t>Michelandreaalvarezbarrientos@gmail.com</t>
  </si>
  <si>
    <t>Basik's</t>
  </si>
  <si>
    <t>Kr 53 # 48 47 local 116a</t>
  </si>
  <si>
    <t xml:space="preserve">Van, Furgón, Transportadora </t>
  </si>
  <si>
    <t>maxmejiasoptica@hotmail.com</t>
  </si>
  <si>
    <t xml:space="preserve">Max Mejías Óptica </t>
  </si>
  <si>
    <t xml:space="preserve">Cl 49 #53 63 Local 147 </t>
  </si>
  <si>
    <t>320 897 46 41</t>
  </si>
  <si>
    <t xml:space="preserve">Óptica </t>
  </si>
  <si>
    <t xml:space="preserve">IRIS WOMAN COLLECTION </t>
  </si>
  <si>
    <t xml:space="preserve">Cl 49 #53 63 </t>
  </si>
  <si>
    <t>311 204 70 99</t>
  </si>
  <si>
    <t>Elevador, Rampa fija</t>
  </si>
  <si>
    <t xml:space="preserve">Importadora Rattan </t>
  </si>
  <si>
    <t xml:space="preserve">Cl 49 #53 37 Local 119 </t>
  </si>
  <si>
    <t>320 739 08 77</t>
  </si>
  <si>
    <t xml:space="preserve">Ropa de Cama </t>
  </si>
  <si>
    <t>Jueves, Sábado</t>
  </si>
  <si>
    <t xml:space="preserve">puntofaldas@yahoo.com </t>
  </si>
  <si>
    <t xml:space="preserve">Punto Faldas </t>
  </si>
  <si>
    <t xml:space="preserve">Cl 49 #53 37 Local 105 </t>
  </si>
  <si>
    <t xml:space="preserve">317 863 43 36 / 512 10 83 </t>
  </si>
  <si>
    <t>no posee</t>
  </si>
  <si>
    <t xml:space="preserve">Calzado El Tigrillo </t>
  </si>
  <si>
    <t xml:space="preserve">Cl 49 #53 51 </t>
  </si>
  <si>
    <t xml:space="preserve">408 60 58 </t>
  </si>
  <si>
    <t xml:space="preserve">Anthony Almacén </t>
  </si>
  <si>
    <t xml:space="preserve">Cl 49 # 53 63 Local 146, 144 y 140 </t>
  </si>
  <si>
    <t>300 659 16 02</t>
  </si>
  <si>
    <t>Venta al detalle Textiles Venta de calzado</t>
  </si>
  <si>
    <t>Confección y moda Textiles Venta de calzado</t>
  </si>
  <si>
    <t xml:space="preserve">El Kompradero </t>
  </si>
  <si>
    <t xml:space="preserve">Kr 53 #48 59 </t>
  </si>
  <si>
    <t xml:space="preserve">317 634 88 75 </t>
  </si>
  <si>
    <t>Venta al detalle Textiles</t>
  </si>
  <si>
    <t>Confección y moda Textiles</t>
  </si>
  <si>
    <t xml:space="preserve">Princesa </t>
  </si>
  <si>
    <t>Cl 49 # 53 63 Local 182</t>
  </si>
  <si>
    <t xml:space="preserve">311 621 45 25 </t>
  </si>
  <si>
    <t>Linafernandar27@gmail.com</t>
  </si>
  <si>
    <t>Estampaciones edicar</t>
  </si>
  <si>
    <t>Kr 53 # 48 47 local 258</t>
  </si>
  <si>
    <t>Martes, Jueves, Viernes</t>
  </si>
  <si>
    <t>No Aplica</t>
  </si>
  <si>
    <t xml:space="preserve">Lenceria la 54 </t>
  </si>
  <si>
    <t xml:space="preserve">Kr 54 #48 52 Local 1 y 2 </t>
  </si>
  <si>
    <t>314 833 69 08</t>
  </si>
  <si>
    <t>ProveedorRopa de cama</t>
  </si>
  <si>
    <t>Confección y modaRopa de cama</t>
  </si>
  <si>
    <t xml:space="preserve">Bebes y Niños </t>
  </si>
  <si>
    <t xml:space="preserve">Kr 54 #48 62 </t>
  </si>
  <si>
    <t>311 783 34 42 / 362 92 00</t>
  </si>
  <si>
    <t>Mundo Materno</t>
  </si>
  <si>
    <t>Kr 54 #48 56 Local 38</t>
  </si>
  <si>
    <t>300 722 73 98</t>
  </si>
  <si>
    <t>almacenarapos@hotmail.com</t>
  </si>
  <si>
    <t>Almacen Arapos.</t>
  </si>
  <si>
    <t xml:space="preserve">Kr 53 # 48 14 </t>
  </si>
  <si>
    <t>557 41 56 / 320 478 70 64</t>
  </si>
  <si>
    <t>Yoyo Outlet</t>
  </si>
  <si>
    <t xml:space="preserve">Kr 54 # 48 22 </t>
  </si>
  <si>
    <t>251 25 15</t>
  </si>
  <si>
    <t>Proveedor Textiles</t>
  </si>
  <si>
    <t>distribuidoradelhueco.ofi@hotmail.com</t>
  </si>
  <si>
    <t>Distribuidora del hueco</t>
  </si>
  <si>
    <t>Carrera 53 # 48 44</t>
  </si>
  <si>
    <t>Transportadoras</t>
  </si>
  <si>
    <t>Marinsergio33@gmail.com</t>
  </si>
  <si>
    <t>Anthobeta</t>
  </si>
  <si>
    <t>Kr 53 # 48 47 local 269</t>
  </si>
  <si>
    <t xml:space="preserve">Venta al detalle Bisutería </t>
  </si>
  <si>
    <t xml:space="preserve">Textiles Bisutería </t>
  </si>
  <si>
    <t>adlentesyaccesorios@gmail.com</t>
  </si>
  <si>
    <t>Distrimonitos</t>
  </si>
  <si>
    <t>Carrera 53 # 48 34</t>
  </si>
  <si>
    <t>calzadoverones@gmail.com</t>
  </si>
  <si>
    <t xml:space="preserve">Calzado Verones </t>
  </si>
  <si>
    <t>Carrera 53 # 48 32</t>
  </si>
  <si>
    <t>Xumo</t>
  </si>
  <si>
    <t>Kr 53 # 48 47 local 154</t>
  </si>
  <si>
    <t>sofihogarventas@gmail.com</t>
  </si>
  <si>
    <t>Sofi Hogar</t>
  </si>
  <si>
    <t>Carrera 53 # 48 20</t>
  </si>
  <si>
    <t>09:00 a 10:00, 10:00 a 11:00, 11:00 a 12:00, 12:00 a 13:00</t>
  </si>
  <si>
    <t>melanyvaleryhenry@gmail.com</t>
  </si>
  <si>
    <t>Surtimedias</t>
  </si>
  <si>
    <t xml:space="preserve">Carrera 53 # 48 56 </t>
  </si>
  <si>
    <t>rattaneg@gmail.com</t>
  </si>
  <si>
    <t>Rattan</t>
  </si>
  <si>
    <t>Carrera 53 # 48 56 Local 101</t>
  </si>
  <si>
    <t>Elevador</t>
  </si>
  <si>
    <t>Almacén anthony</t>
  </si>
  <si>
    <t>Kr 53 # 48 47 local 140</t>
  </si>
  <si>
    <t>Angelsmoda.eli@gmail.com</t>
  </si>
  <si>
    <t>Angel's moda</t>
  </si>
  <si>
    <t>Kr 53 # 48 47 local 236</t>
  </si>
  <si>
    <t>marcasymarcas.fashion@gmail.com</t>
  </si>
  <si>
    <t>Marcas y Marcas</t>
  </si>
  <si>
    <t>Carrera 53 # 48 80</t>
  </si>
  <si>
    <t>gigabagsmedellin@hotmail.com</t>
  </si>
  <si>
    <t>Gigabas bolsos</t>
  </si>
  <si>
    <t>Carrera 53 # 48 42</t>
  </si>
  <si>
    <t xml:space="preserve">Venta de bolsos </t>
  </si>
  <si>
    <t>claulore1969@hotmail.com</t>
  </si>
  <si>
    <t>Distribuidora Micerino</t>
  </si>
  <si>
    <t>Carrera 53 # 48 26</t>
  </si>
  <si>
    <t xml:space="preserve">Almacén Maranta </t>
  </si>
  <si>
    <t xml:space="preserve">Cl 49 52 63 </t>
  </si>
  <si>
    <t>320 689 97 41 / 511 35 10</t>
  </si>
  <si>
    <t>disyribuidoramundoamor@gmail.com</t>
  </si>
  <si>
    <t>Distribuidora Mundo Amor</t>
  </si>
  <si>
    <t>Carrera 53 # 48 70</t>
  </si>
  <si>
    <t xml:space="preserve">Bolsos Silvana </t>
  </si>
  <si>
    <t xml:space="preserve">Kr 53 #48 80 </t>
  </si>
  <si>
    <t xml:space="preserve">313 782 87 75 </t>
  </si>
  <si>
    <t xml:space="preserve">Venta al detalle venta de todo tipo de bolsos </t>
  </si>
  <si>
    <t xml:space="preserve">Confección y moda venta de todo tipo de bolsos </t>
  </si>
  <si>
    <t>calzadodmoda@hotmail.com</t>
  </si>
  <si>
    <t xml:space="preserve">Dmoda </t>
  </si>
  <si>
    <t xml:space="preserve">Cl 48 #52A 26 Local 160 </t>
  </si>
  <si>
    <t xml:space="preserve">321 893 57 54 </t>
  </si>
  <si>
    <t xml:space="preserve">no tiene ninguna </t>
  </si>
  <si>
    <t>mulatasoficial@hotmail.com</t>
  </si>
  <si>
    <t xml:space="preserve">Mulatas </t>
  </si>
  <si>
    <t xml:space="preserve">Cl 48 # 52A 10 </t>
  </si>
  <si>
    <t xml:space="preserve">557 56 26 </t>
  </si>
  <si>
    <t>En camión, estacionado en bahía y la ingresa el personal de mi empresa, En motocicleta, En vehículo particular</t>
  </si>
  <si>
    <t xml:space="preserve">Cine Fashion </t>
  </si>
  <si>
    <t xml:space="preserve">Cl 49 #52 63 Local 107 </t>
  </si>
  <si>
    <t xml:space="preserve">313 656 54 38 / 293 25 47 </t>
  </si>
  <si>
    <t>Angiedanielalondoozapata@gmail.com</t>
  </si>
  <si>
    <t>MG irversiones</t>
  </si>
  <si>
    <t>Calle 49 # 52 51</t>
  </si>
  <si>
    <t>Ventas por internet Venta de calzado</t>
  </si>
  <si>
    <t>Carretilla, Personal externo</t>
  </si>
  <si>
    <t>Importadoresdeinsumoselmayorista@gmail.com</t>
  </si>
  <si>
    <t>Insumos el Mayorista</t>
  </si>
  <si>
    <t>Carrera 53 # 48 74</t>
  </si>
  <si>
    <t>19:00 a 20:00</t>
  </si>
  <si>
    <t>claulore1959@hotmail.com</t>
  </si>
  <si>
    <t>Carrera 53 # 48 16</t>
  </si>
  <si>
    <t>kompraderoalmacen@gmail.com</t>
  </si>
  <si>
    <t>Almacén el Kompeadero</t>
  </si>
  <si>
    <t>Carrera 53 # 48 8</t>
  </si>
  <si>
    <t>Sahido777@gmail.com</t>
  </si>
  <si>
    <t>Pasarela</t>
  </si>
  <si>
    <t>Calle 49 53 63 local 172</t>
  </si>
  <si>
    <t>Servicioalcliente@fajaspieldeangel.com</t>
  </si>
  <si>
    <t>Fajas piel de angel</t>
  </si>
  <si>
    <t xml:space="preserve">Calle 49 52 73 </t>
  </si>
  <si>
    <t>Arteenlaser.ideas@gmail.com</t>
  </si>
  <si>
    <t>Arte en laser</t>
  </si>
  <si>
    <t>Calle 49 52 75</t>
  </si>
  <si>
    <t>Fabricante Carpintería Marquetería</t>
  </si>
  <si>
    <t>Fabricación (manufacturas) Carpintería Marquetería</t>
  </si>
  <si>
    <t>En camión, estacionado en bahía y la ingresa el personal de mi empresa, En carreta "zorrilla", En vehículo particular</t>
  </si>
  <si>
    <t>Realizan venta por Internet, cliente recoge</t>
  </si>
  <si>
    <t>tienda_hogar@hotmail.com</t>
  </si>
  <si>
    <t xml:space="preserve">Tienda Hogar J.V.R. </t>
  </si>
  <si>
    <t>Cl 49 #53 79</t>
  </si>
  <si>
    <t xml:space="preserve">313 314 27 53 </t>
  </si>
  <si>
    <t>En camión, estacionado en bahía y la ingresa el personal de mi empresa, En motocicleta</t>
  </si>
  <si>
    <t>Wanna con amor</t>
  </si>
  <si>
    <t xml:space="preserve">Cl 48 #53 44 local 152 </t>
  </si>
  <si>
    <t>310 676 94 35</t>
  </si>
  <si>
    <t>Rs accesorios</t>
  </si>
  <si>
    <t>Cll 49 # 52 51</t>
  </si>
  <si>
    <t>marysh0819@gmail.com</t>
  </si>
  <si>
    <t>Marinsas</t>
  </si>
  <si>
    <t>Calle 48 # 51 24 Local 113</t>
  </si>
  <si>
    <t xml:space="preserve">Servicio de mensajería </t>
  </si>
  <si>
    <t>Almacén maranto</t>
  </si>
  <si>
    <t>Calle 49 52 63</t>
  </si>
  <si>
    <t>dianacrisvas86@iclod.com</t>
  </si>
  <si>
    <t>Comercializadora Marami SAS</t>
  </si>
  <si>
    <t>Calle 48#51 42</t>
  </si>
  <si>
    <t>Martes, Miércoles, Jueves, Viernes</t>
  </si>
  <si>
    <t>Divinas</t>
  </si>
  <si>
    <t>Cll 49 # 52 63</t>
  </si>
  <si>
    <t>10:00 a 11:00, 11:00 a 12:00, 12:00 a 13:00, 13:00 a 14:00, 14:00 a 15:00</t>
  </si>
  <si>
    <t>En motocicleta, En carreta "zorrilla", En vehículo particular</t>
  </si>
  <si>
    <t>Opticaimagendos@gmail.com</t>
  </si>
  <si>
    <t>Óptica imagen 2</t>
  </si>
  <si>
    <t>Kr 53 48 86</t>
  </si>
  <si>
    <t>babilonstyleconfort@gmail.com</t>
  </si>
  <si>
    <t>Importadora Luciana</t>
  </si>
  <si>
    <t>Calle 48 # 51 36</t>
  </si>
  <si>
    <t>calzado Bucaramanga.medellin16@gmail.com</t>
  </si>
  <si>
    <t xml:space="preserve">Calzado Bucaramanga </t>
  </si>
  <si>
    <t>Calle 48 # 51 14</t>
  </si>
  <si>
    <t>09:00 a 10:00, 10:00 a 11:00, 11:00 a 12:00, 16:00 a 17:00, 17:00 a 18:00</t>
  </si>
  <si>
    <t>zapayavalery38@gmail.com</t>
  </si>
  <si>
    <t>Mundo Baby</t>
  </si>
  <si>
    <t>Calle 48 # 51 24 Local 101</t>
  </si>
  <si>
    <t>Atencionalciudadano@saviasaludeps.com</t>
  </si>
  <si>
    <t>Savia salud EPS sede elite</t>
  </si>
  <si>
    <t xml:space="preserve">Kr 56c # 49A 126 </t>
  </si>
  <si>
    <t>No se realizan ventas por internet, Carreta "zorrilla"</t>
  </si>
  <si>
    <t>willy320963@gmail.com</t>
  </si>
  <si>
    <t>Espacios</t>
  </si>
  <si>
    <t>Calle 50 # 55a 15</t>
  </si>
  <si>
    <t>Van, Furgón</t>
  </si>
  <si>
    <t>guerrajhona@gmall.com</t>
  </si>
  <si>
    <t>Gomelitos Shoes Kids</t>
  </si>
  <si>
    <t>Calle 48 # 51 30</t>
  </si>
  <si>
    <t xml:space="preserve">Servicios de mensajería </t>
  </si>
  <si>
    <t>durleychavarria24@gmail.com</t>
  </si>
  <si>
    <t>Tendencia del bolso # 1</t>
  </si>
  <si>
    <t>Calle 49 # 51 95</t>
  </si>
  <si>
    <t xml:space="preserve">Bolsos </t>
  </si>
  <si>
    <t>wondermedellin1@grupowonder.com</t>
  </si>
  <si>
    <t>Grupo Wonder SA</t>
  </si>
  <si>
    <t>Calle 50 # 56 31</t>
  </si>
  <si>
    <t xml:space="preserve">Refrigeración comercial. Punto de Venta. </t>
  </si>
  <si>
    <t>Refrigeración</t>
  </si>
  <si>
    <t xml:space="preserve">Carretilla, Gato hidráulico </t>
  </si>
  <si>
    <t>Camioneta</t>
  </si>
  <si>
    <t xml:space="preserve">Camioneta </t>
  </si>
  <si>
    <t>ramiroandresarboledamontoya@gmail.com</t>
  </si>
  <si>
    <t xml:space="preserve">Industrias C&amp;M </t>
  </si>
  <si>
    <t>Calle 50 # 56 43</t>
  </si>
  <si>
    <t>Carpintería</t>
  </si>
  <si>
    <t>13:00 a 14:00, 14:00 a 15:00, 15:00 a 16:00, 16:00 a 17:00, 17:00 a 18:00</t>
  </si>
  <si>
    <t>bodegasla49ph@gmiail.com</t>
  </si>
  <si>
    <t>Pasaje Comercial Bodegas la 49</t>
  </si>
  <si>
    <t>Calle 49 # 56 06</t>
  </si>
  <si>
    <t>Servicios de transporte y distribución de mercancías Textiles</t>
  </si>
  <si>
    <t>06:00 a 07:00, 07:00 a 08:00, 08:00 a 09:00, 09:00 a 10:00, 10:00 a 11:00, 11:00 a 12:00, 12:00 a 13:00, 13:00 a 14:00, 14:00 a 15:00, 15:00 a 16:00, 16:00 a 17:00, 17:00 a 18:00</t>
  </si>
  <si>
    <t>Carretilla, Elevador, Rampa fija, Porta doble, Parqueadero de uso interno, Parqueadero para clientes</t>
  </si>
  <si>
    <t>Caminata, Bicicleta de carga, Motocicleta, Vehículo particular, Van, Furgón, Carreta "zorrilla"</t>
  </si>
  <si>
    <t>gestionhumana@univital.com.co</t>
  </si>
  <si>
    <t>Univital</t>
  </si>
  <si>
    <t>Calle # 55 51</t>
  </si>
  <si>
    <t>14:00 a 15:00, 15:00 a 16:00, 16:00 a 17:00, 17:00 a 18:00, 18:00 a 19:00</t>
  </si>
  <si>
    <t>prmetropolis@une.net.co</t>
  </si>
  <si>
    <t>Almacén Fariani</t>
  </si>
  <si>
    <t>Carrera 50 # 48 53 Local 106</t>
  </si>
  <si>
    <t>fymtezxiles@gmail.com</t>
  </si>
  <si>
    <t>Textiles F &amp; M</t>
  </si>
  <si>
    <t>Calle 49 # 53 72</t>
  </si>
  <si>
    <t>08:00 a 09:00, 09:00 a 10:00, 10:00 a 11:00, 11:00 a 12:00, 15:00 a 16:00, 16:00 a 17:00</t>
  </si>
  <si>
    <t>En camión, estacionado en zona bahía y la ingresa la empresa transportadora, En camión, estacionado en bahía y la ingresa el personal de mi empresa, En camión, sobre la vía, En camión, sobre el andén, En camión, en vías aledañas</t>
  </si>
  <si>
    <t>csmcartera@gmail.com</t>
  </si>
  <si>
    <t>GM Hogar</t>
  </si>
  <si>
    <t>Calle 50 # 53 39</t>
  </si>
  <si>
    <t>tegamedellin@hotmail.com</t>
  </si>
  <si>
    <t>Tega electrodomésticos SAS</t>
  </si>
  <si>
    <t>Calle 50# 53 31</t>
  </si>
  <si>
    <t>10:00 a 11:00, 11:00 a 12:00, 12:00 a 13:00, 13:00 a 14:00</t>
  </si>
  <si>
    <t>agapesas2014@hotmail.com</t>
  </si>
  <si>
    <t>Bienvenidos Bebés</t>
  </si>
  <si>
    <t>Carrera 53 # 49 17</t>
  </si>
  <si>
    <t>rrhh@paracoser.com</t>
  </si>
  <si>
    <t>Para Coser S.A.S</t>
  </si>
  <si>
    <t xml:space="preserve">Cra 54 # 49-37 </t>
  </si>
  <si>
    <t>Madres cabeza de familia, Mujeres transgénero, Mujeres con movilidad reducida</t>
  </si>
  <si>
    <t>Maquinaria</t>
  </si>
  <si>
    <t>En camión, estacionado en zona bahía y la ingresa la empresa transportadora, En camión, estacionado en bahía y la ingresa el personal de mi empresa, En carreta "zorrilla"</t>
  </si>
  <si>
    <t>Nataya1326@hotmail.com</t>
  </si>
  <si>
    <t>Pollo broster</t>
  </si>
  <si>
    <t>Kr 56c # 49A 126 piso 1</t>
  </si>
  <si>
    <t>Venta al detalle Cigarrería Expendio de bebidas alcohólicas</t>
  </si>
  <si>
    <t>Restaurante Cigarrería Expendio de bebidas alcohólicas</t>
  </si>
  <si>
    <t>puntodeventacallecolombia@socoda.com.co</t>
  </si>
  <si>
    <t>Socoda</t>
  </si>
  <si>
    <t>Calle 50 # 55a 31</t>
  </si>
  <si>
    <t>12:00 a 13:00, 13:00 a 14:00, 14:00 a 15:00, 15:00 a 16:00, 16:00 a 17:00</t>
  </si>
  <si>
    <t>administradormedellin@isko.com.co</t>
  </si>
  <si>
    <t>Isko Colombia SAS</t>
  </si>
  <si>
    <t>Calle 50 # 55a 25</t>
  </si>
  <si>
    <t>01:00 a 02:00, 02:00 a 03:00, 03:00 a 04:00, 04:00 a 05:00</t>
  </si>
  <si>
    <t>A mano</t>
  </si>
  <si>
    <t>mayoristasdelamoda@hotmail.com</t>
  </si>
  <si>
    <t>Mayoristas de la Moda</t>
  </si>
  <si>
    <t>Calle 49 # 53 90</t>
  </si>
  <si>
    <t>En camión, estacionado en zona bahía y la ingresa la empresa transportadora, En camión, estacionado en bahía y la ingresa el personal de mi empresa, En camión, sobre la vía, En camión, sobre el andén, En camión, en vías aledañas, En camión, estacionado en parqueadero propiedad de un tercero, En motocicleta, En bicicleta, En carreta "zorrilla", En vehículo particular</t>
  </si>
  <si>
    <t xml:space="preserve">Carreta "zorrilla", Transportadora </t>
  </si>
  <si>
    <t>daelaalzatebustamante@gmail.com</t>
  </si>
  <si>
    <t>Coser Colombia- Insumos y Repuestos</t>
  </si>
  <si>
    <t xml:space="preserve">Carrera 54 # 49- 92 </t>
  </si>
  <si>
    <t>Lunes, Martes, Miércoles, Sábado</t>
  </si>
  <si>
    <t>cosercolombia@gmail.com</t>
  </si>
  <si>
    <t>Coser Colombia</t>
  </si>
  <si>
    <t xml:space="preserve">Carrera 54# 50- 14 </t>
  </si>
  <si>
    <t>melisaarboleda15@gmail.com</t>
  </si>
  <si>
    <t>Arena tienda de belleza</t>
  </si>
  <si>
    <t>Calle 49 # 51 10</t>
  </si>
  <si>
    <t>En camión, estacionado en zona bahía y la ingresa la empresa transportadora, En motocicleta</t>
  </si>
  <si>
    <t>bolivar2@cidogotex.com</t>
  </si>
  <si>
    <t>Dugotex SA</t>
  </si>
  <si>
    <t>Carrera 51 # 49 13</t>
  </si>
  <si>
    <t>11:00 a 12:00, 12:00 a 13:00</t>
  </si>
  <si>
    <t>no tienen</t>
  </si>
  <si>
    <t>Galeria de R y R</t>
  </si>
  <si>
    <t>Calle 51 # 53- 67</t>
  </si>
  <si>
    <t xml:space="preserve">No tienen </t>
  </si>
  <si>
    <t>05:00 a 06:00, 10:00 a 11:00, 16:00 a 17:00</t>
  </si>
  <si>
    <t>En camión, estacionado en parqueadero propiedad de un tercero, En carreta "zorrilla"</t>
  </si>
  <si>
    <t>electronicasfbm@hotmail.com</t>
  </si>
  <si>
    <t>Electronicas FBM</t>
  </si>
  <si>
    <t>Carrera 53# 50- 55</t>
  </si>
  <si>
    <t>Sonido</t>
  </si>
  <si>
    <t>Lunes, Miércoles, Sábado</t>
  </si>
  <si>
    <t>10:00 a 11:00, 12:00 a 13:00, 15:00 a 16:00, 17:00 a 18:00</t>
  </si>
  <si>
    <t>skycordsas@hotmail.com</t>
  </si>
  <si>
    <t>SKY cord</t>
  </si>
  <si>
    <t>Carrera 56 # 50 31</t>
  </si>
  <si>
    <t>www.luma.com.co</t>
  </si>
  <si>
    <t>Luma</t>
  </si>
  <si>
    <t>Calle 50# 53-94</t>
  </si>
  <si>
    <t>cvs.mix@hotmail.com</t>
  </si>
  <si>
    <t>D1</t>
  </si>
  <si>
    <t>Calle 50 # 49- 19</t>
  </si>
  <si>
    <t>Supermercados</t>
  </si>
  <si>
    <t>01:00 a 02:00</t>
  </si>
  <si>
    <t>talabarteriaryr@gmail.com</t>
  </si>
  <si>
    <t xml:space="preserve">Talabarteria RyR </t>
  </si>
  <si>
    <t xml:space="preserve">Cl 51 53 41 </t>
  </si>
  <si>
    <t xml:space="preserve">231 66 58 </t>
  </si>
  <si>
    <t>Fabricante Textiles</t>
  </si>
  <si>
    <t>Fabricación (manufacturas) Textiles</t>
  </si>
  <si>
    <t>medellin @dimatexleon.com</t>
  </si>
  <si>
    <t>Dimatex Leon</t>
  </si>
  <si>
    <t>Cl 51 53 69</t>
  </si>
  <si>
    <t>08:00 a 09:00, 11:00 a 12:00, 18:00 a 19:00</t>
  </si>
  <si>
    <t>Caminata, Bicicleta normal</t>
  </si>
  <si>
    <t>antdeiluminacionycontrol@gmail.com</t>
  </si>
  <si>
    <t>Antioqueña de iluminación y control</t>
  </si>
  <si>
    <t>Carrera 56 # 50 27</t>
  </si>
  <si>
    <t>boomveracruz17@hotmail.com</t>
  </si>
  <si>
    <t xml:space="preserve">Boom Veracruz </t>
  </si>
  <si>
    <t xml:space="preserve">Cl 51 52 45 </t>
  </si>
  <si>
    <t>310 452 79 22</t>
  </si>
  <si>
    <t>No tienen</t>
  </si>
  <si>
    <t xml:space="preserve">Ponque ponque </t>
  </si>
  <si>
    <t>Cra 54 # 51 - 13</t>
  </si>
  <si>
    <t>Reposteria</t>
  </si>
  <si>
    <t>Lunes, Martes, Sábado</t>
  </si>
  <si>
    <t>La misma persona la carga en sus manos</t>
  </si>
  <si>
    <t>natykagiraldo@hotmail.com</t>
  </si>
  <si>
    <t xml:space="preserve">Boutic de extenciones </t>
  </si>
  <si>
    <t>Cra 52 # 50-7</t>
  </si>
  <si>
    <t>Extenciones ee cabello</t>
  </si>
  <si>
    <t>04:00 a 05:00, 07:00 a 08:00, 12:00 a 13:00</t>
  </si>
  <si>
    <t>En camión, en vías aledañas, En motocicleta, En carreta "zorrilla"</t>
  </si>
  <si>
    <t xml:space="preserve">Muebleo Mobiliario </t>
  </si>
  <si>
    <t xml:space="preserve">Cl 51 53 89 </t>
  </si>
  <si>
    <t xml:space="preserve">313 307 24 89 </t>
  </si>
  <si>
    <t xml:space="preserve">muebles </t>
  </si>
  <si>
    <t>Vehículo particular, Furgón</t>
  </si>
  <si>
    <t xml:space="preserve">Papelería Boyacá </t>
  </si>
  <si>
    <t xml:space="preserve">Cl 51 52 77 </t>
  </si>
  <si>
    <t xml:space="preserve">511 39 44 </t>
  </si>
  <si>
    <t>Fabricante Papelería</t>
  </si>
  <si>
    <t>Fabricación (manufacturas) Papelería</t>
  </si>
  <si>
    <t>accycpuntoclave@hotmail.com</t>
  </si>
  <si>
    <t>Punto Clave</t>
  </si>
  <si>
    <t xml:space="preserve">Kr 52 50 68 </t>
  </si>
  <si>
    <t xml:space="preserve">313 529 25 26 </t>
  </si>
  <si>
    <t>Venta al detalle Elementos misceláneos</t>
  </si>
  <si>
    <t>NA</t>
  </si>
  <si>
    <t>Servi llaves</t>
  </si>
  <si>
    <t>Clle 51  51 73</t>
  </si>
  <si>
    <t xml:space="preserve">Pioner Technology </t>
  </si>
  <si>
    <t xml:space="preserve">Cl 51 51 51 </t>
  </si>
  <si>
    <t xml:space="preserve">310 597 81 67 </t>
  </si>
  <si>
    <t xml:space="preserve">Proveedor accesorios par celulares </t>
  </si>
  <si>
    <t xml:space="preserve">Electrodomésticos y hogar accesorios par celulares </t>
  </si>
  <si>
    <t xml:space="preserve">Almategue@cristal.com </t>
  </si>
  <si>
    <t xml:space="preserve">Cristal </t>
  </si>
  <si>
    <t>Cra52 48 44</t>
  </si>
  <si>
    <t>Venta al detalle Confección y moda Textiles</t>
  </si>
  <si>
    <t>Elementos misceláneos Confección y moda Textiles</t>
  </si>
  <si>
    <t>Libreriacatolicayapostolica@hotmail.com</t>
  </si>
  <si>
    <t xml:space="preserve">Libreria Católica y Apostólica </t>
  </si>
  <si>
    <t>Cra51 52 37</t>
  </si>
  <si>
    <t xml:space="preserve">Venta al detalle Artículos religiosos </t>
  </si>
  <si>
    <t xml:space="preserve">Decoración Artículos religiosos </t>
  </si>
  <si>
    <t>Invertebecaris@gmail.com</t>
  </si>
  <si>
    <t>Inversiones tebecaris</t>
  </si>
  <si>
    <t xml:space="preserve">Calle 51 # 52- 31 </t>
  </si>
  <si>
    <t>Tienda Naturista y articulos para reposteria y puñateria</t>
  </si>
  <si>
    <t>Martes, Miércoles, Jueves, Sábado</t>
  </si>
  <si>
    <t>03:00 a 04:00, 07:00 a 08:00, 11:00 a 12:00</t>
  </si>
  <si>
    <t>En motocicleta, En bicicleta</t>
  </si>
  <si>
    <t>perfuquimicosmde17@gmail.com</t>
  </si>
  <si>
    <t>PERFUQUIMICOS</t>
  </si>
  <si>
    <t>Clke54 56a 61</t>
  </si>
  <si>
    <t>acrilgraficasag@hitmail.com</t>
  </si>
  <si>
    <t xml:space="preserve">Acril Gaficas Aguirre </t>
  </si>
  <si>
    <t>Cl. 54 #56-27 Local 102</t>
  </si>
  <si>
    <t xml:space="preserve">Fabricante Papelería Publicidad </t>
  </si>
  <si>
    <t xml:space="preserve">Fabricación (manufacturas) Papelería Publicidad </t>
  </si>
  <si>
    <t>07:00 a 08:00, 08:00 a 09:00, 09:00 a 10:00, 10:00 a 11:00, 11:00 a 12:00, 12:00 a 13:00, 13:00 a 14:00, 14:00 a 15:00, 15:00 a 16:00, 16:00 a 17:00, 17:00 a 18:00</t>
  </si>
  <si>
    <t>colibrivtas1@une.net.co</t>
  </si>
  <si>
    <t>Litrografia Colibri</t>
  </si>
  <si>
    <t>Cl 54 #56 27</t>
  </si>
  <si>
    <t xml:space="preserve">Fabricante Litografía </t>
  </si>
  <si>
    <t xml:space="preserve">Papelería Litografía </t>
  </si>
  <si>
    <t>Rampa mecánica, No hay bodega</t>
  </si>
  <si>
    <t>Bicicleta normal, Motocicleta</t>
  </si>
  <si>
    <t>admon@sercomunicaciones.com</t>
  </si>
  <si>
    <t xml:space="preserve">Claro </t>
  </si>
  <si>
    <t>Cra 49 51 21</t>
  </si>
  <si>
    <t>Telecomunicaciones</t>
  </si>
  <si>
    <t>Servicios de telecomunicaciones</t>
  </si>
  <si>
    <t xml:space="preserve">elpalaciodelasofertas123@gmail.com </t>
  </si>
  <si>
    <t>El palacio de las ofertas</t>
  </si>
  <si>
    <t>Cra52 48 80</t>
  </si>
  <si>
    <t>wilfridoflores123@hotmail.com</t>
  </si>
  <si>
    <t>El Dorado</t>
  </si>
  <si>
    <t>Calle 51 # 52- 53</t>
  </si>
  <si>
    <t>Articulos religiosos</t>
  </si>
  <si>
    <t>Lunes, Martes, Viernes</t>
  </si>
  <si>
    <t>09:00 a 10:00, 14:00 a 15:00, 18:00 a 19:00</t>
  </si>
  <si>
    <t>Las personas lo llevan cargados</t>
  </si>
  <si>
    <t>ducaplast@gmail.com</t>
  </si>
  <si>
    <t>DUCAPLAST</t>
  </si>
  <si>
    <t>CL 54 56A 53</t>
  </si>
  <si>
    <t xml:space="preserve">Venta al detalle correos ventas en línea Ferretería Todo en plásticos y desechables </t>
  </si>
  <si>
    <t xml:space="preserve">Mensajería correos ventas en línea Ferretería Todo en plásticos y desechables </t>
  </si>
  <si>
    <t>ventas2@jmespaciosenpvc.com</t>
  </si>
  <si>
    <t>Cielo Razos en PVC</t>
  </si>
  <si>
    <t>Cl 5456A 69</t>
  </si>
  <si>
    <t>Venta al detalle Fabricación (manufacturas) Decoración</t>
  </si>
  <si>
    <t>Venta de materiales de construcción Fabricación (manufacturas) Decoración</t>
  </si>
  <si>
    <t>Ilumandres@gmail.com</t>
  </si>
  <si>
    <t xml:space="preserve">Iluminacilnes y Materiales Eléctricos </t>
  </si>
  <si>
    <t>Cr 55 51 01</t>
  </si>
  <si>
    <t xml:space="preserve">Venta al detalle Materiales eléctricos </t>
  </si>
  <si>
    <t xml:space="preserve">Decoración Materiales eléctricos </t>
  </si>
  <si>
    <t>En camión, en vías aledañas</t>
  </si>
  <si>
    <t>archivoscto24@gmail.com</t>
  </si>
  <si>
    <t>Servicio kas 24 horas</t>
  </si>
  <si>
    <t>Cl. 54 #53 55</t>
  </si>
  <si>
    <t xml:space="preserve">Fabricante Centro de impresiones </t>
  </si>
  <si>
    <t xml:space="preserve">Fabricación (manufacturas) Centro de impresiones </t>
  </si>
  <si>
    <t>Carloshvill@hormail.com</t>
  </si>
  <si>
    <t>MG Electricos s.a.s</t>
  </si>
  <si>
    <t>Cl 51 54 66</t>
  </si>
  <si>
    <t xml:space="preserve">Venta al detalle Bonbilleria lámparas fluorescentes </t>
  </si>
  <si>
    <t xml:space="preserve">Ferretería Bonbilleria lámparas fluorescentes </t>
  </si>
  <si>
    <t>electricasdetal@une.net.co</t>
  </si>
  <si>
    <t>Eléctricas y Materiales Delta s.a.s</t>
  </si>
  <si>
    <t>Cr 54 51 19</t>
  </si>
  <si>
    <t xml:space="preserve">Venta al detalle Maquinaria Articulos eléctricos </t>
  </si>
  <si>
    <t xml:space="preserve">Venta de materiales de construcción Maquinaria Articulos eléctricos </t>
  </si>
  <si>
    <t>Bodegadevidriosyespejos@gmail.com</t>
  </si>
  <si>
    <t xml:space="preserve">BODEGA DE VIDRIOS Y ESPEJOS </t>
  </si>
  <si>
    <t>D 55a 55 21</t>
  </si>
  <si>
    <t>Fabricante Fabricación (manufacturas)</t>
  </si>
  <si>
    <t>Venta de materiales de construcción Fabricación (manufacturas)</t>
  </si>
  <si>
    <t>Muebles el Profe</t>
  </si>
  <si>
    <t>Cra 54 # 51- 75</t>
  </si>
  <si>
    <t xml:space="preserve">Muebleria </t>
  </si>
  <si>
    <t>johnjairosuarez69@hotmail.com</t>
  </si>
  <si>
    <t>ELECTROINDUSTRISLES JJS</t>
  </si>
  <si>
    <t>Cr 55 51 109</t>
  </si>
  <si>
    <t xml:space="preserve">Elementos eléctricos </t>
  </si>
  <si>
    <t>Muebles Salo</t>
  </si>
  <si>
    <t>Carrera 54 # 51- 77</t>
  </si>
  <si>
    <t>07:00 a 08:00, 09:00 a 10:00, 13:00 a 14:00, 18:00 a 19:00</t>
  </si>
  <si>
    <t>Redesyobras@gmail.com</t>
  </si>
  <si>
    <t xml:space="preserve">Redes &amp; Obras </t>
  </si>
  <si>
    <t>Cr 54 51 66</t>
  </si>
  <si>
    <t xml:space="preserve">Proveedor Materiales y Eléctricos de Telecomunicaciones </t>
  </si>
  <si>
    <t xml:space="preserve">Ferretería Materiales y Eléctricos de Telecomunicaciones </t>
  </si>
  <si>
    <t>Galeria el Delfin</t>
  </si>
  <si>
    <t>Cl 51  54 30</t>
  </si>
  <si>
    <t xml:space="preserve">Venta al detalle Decoración Muebles </t>
  </si>
  <si>
    <t xml:space="preserve">Fabricación (manufacturas) Decoración Muebles </t>
  </si>
  <si>
    <t>Lunes, Miércoles, Jueves</t>
  </si>
  <si>
    <t>agentesac03260@enviacolvanes.com.co</t>
  </si>
  <si>
    <t>Envia</t>
  </si>
  <si>
    <t>Calle 51 # 54- 23</t>
  </si>
  <si>
    <t>6096901 ext 3053</t>
  </si>
  <si>
    <t>Envio de paquetes</t>
  </si>
  <si>
    <t>Caminata, Motocicleta, Furgón, Carreta "zorrilla"</t>
  </si>
  <si>
    <t>Caminata, Motocicleta, Furgón</t>
  </si>
  <si>
    <t>Abarriteria</t>
  </si>
  <si>
    <t>Cl 51 54 18</t>
  </si>
  <si>
    <t>Venta al detalle Cigarrería Supermercados</t>
  </si>
  <si>
    <t>Producción de alimentos Cigarrería Supermercados</t>
  </si>
  <si>
    <t>ventastodoled89@gmail.com</t>
  </si>
  <si>
    <t xml:space="preserve">Todo Led </t>
  </si>
  <si>
    <t>Calle 51 # 54- 17</t>
  </si>
  <si>
    <t>Iluminación</t>
  </si>
  <si>
    <t>Lunes, Miércoles, Jueves, Viernes</t>
  </si>
  <si>
    <t>09:00 a 10:00, 13:00 a 14:00, 15:00 a 16:00</t>
  </si>
  <si>
    <t>starbien-@hotmail.com</t>
  </si>
  <si>
    <t xml:space="preserve">Star Bien </t>
  </si>
  <si>
    <t xml:space="preserve">Cl 51 51 46 </t>
  </si>
  <si>
    <t xml:space="preserve">313 610 48 78 </t>
  </si>
  <si>
    <t xml:space="preserve">productos naturales para la belleza </t>
  </si>
  <si>
    <t>Confiteria El Manero</t>
  </si>
  <si>
    <t>Cr  54 51 74</t>
  </si>
  <si>
    <t>electricosheloim@hotmail.com</t>
  </si>
  <si>
    <t>Electricos Industriales Heloim S.A.S</t>
  </si>
  <si>
    <t>Calle 51# 54- 33</t>
  </si>
  <si>
    <t>3217577709/ 3104907641</t>
  </si>
  <si>
    <t>Iluminarias</t>
  </si>
  <si>
    <t>Miércoles, Jueves, Sábado</t>
  </si>
  <si>
    <t>09:00 a 10:00, 12:00 a 13:00, 16:00 a 17:00</t>
  </si>
  <si>
    <t xml:space="preserve">El Papá de los Accesorios </t>
  </si>
  <si>
    <t>Calke 51 51 18</t>
  </si>
  <si>
    <t>Venta al detalle Papelería Perfumería</t>
  </si>
  <si>
    <t>Elementos misceláneos Papelería Perfumería</t>
  </si>
  <si>
    <t xml:space="preserve">Mobil Accesorios </t>
  </si>
  <si>
    <t xml:space="preserve">Cl 52 49 108 </t>
  </si>
  <si>
    <t>300 512 86 66</t>
  </si>
  <si>
    <t xml:space="preserve">accesorios celulares </t>
  </si>
  <si>
    <t>Variedades Briner</t>
  </si>
  <si>
    <t>Cra 52  51 62</t>
  </si>
  <si>
    <t xml:space="preserve">Ninguno se hace en bolsa Acarreo </t>
  </si>
  <si>
    <t>decopvcmedellin@gmail.com</t>
  </si>
  <si>
    <t>DECOPVC</t>
  </si>
  <si>
    <t>Cra 54 52 20</t>
  </si>
  <si>
    <t>Proveedor Fabricación (manufacturas) Decoración</t>
  </si>
  <si>
    <t>talabarteriahmmedellin@gmail.com</t>
  </si>
  <si>
    <t>Talabarteria HM</t>
  </si>
  <si>
    <t>Cr 54 52 16</t>
  </si>
  <si>
    <t xml:space="preserve">Fabricante Solo trabajo en cuero </t>
  </si>
  <si>
    <t xml:space="preserve">Fabricación (manufacturas) Solo trabajo en cuero </t>
  </si>
  <si>
    <t>medejeans@gmail.com</t>
  </si>
  <si>
    <t>MEDEJEANS</t>
  </si>
  <si>
    <t>CR 52 51 48</t>
  </si>
  <si>
    <t>Certicarnes</t>
  </si>
  <si>
    <t>Clle52  49 84</t>
  </si>
  <si>
    <t>Carnicería</t>
  </si>
  <si>
    <t>Productos cárnicos</t>
  </si>
  <si>
    <t>08:00 a 09:00, 10:00 a 11:00</t>
  </si>
  <si>
    <t>sombrillasyumar1@hotmail.com</t>
  </si>
  <si>
    <t>Sombrillas Yumar</t>
  </si>
  <si>
    <t>Calle 52 49 122</t>
  </si>
  <si>
    <t>Ventas de sombrillas</t>
  </si>
  <si>
    <t xml:space="preserve">No se requiere por el volumen </t>
  </si>
  <si>
    <t>vanessa02jm@gmail.com</t>
  </si>
  <si>
    <t>Exhibiciones NAPOLES</t>
  </si>
  <si>
    <t>Cl 52 5398</t>
  </si>
  <si>
    <t xml:space="preserve">Proveedor Carpintería Muebles </t>
  </si>
  <si>
    <t xml:space="preserve">Fabricación (manufacturas) Carpintería Muebles </t>
  </si>
  <si>
    <t>EXHIBICIONES NENA</t>
  </si>
  <si>
    <t>Cr 56 c 54 22</t>
  </si>
  <si>
    <t>Fabricante Carpintería</t>
  </si>
  <si>
    <t>Fabricación (manufacturas) Carpintería</t>
  </si>
  <si>
    <t>Carretilla, Rampa fija, Parqueadero de uso interno</t>
  </si>
  <si>
    <t xml:space="preserve">PISOS E IMAGEN </t>
  </si>
  <si>
    <t>Cra 56C  54 02</t>
  </si>
  <si>
    <t>Caminata, Vehículo particular</t>
  </si>
  <si>
    <t xml:space="preserve">luisaantioquia109@gmail.com </t>
  </si>
  <si>
    <t xml:space="preserve">Ferretería la Minorista </t>
  </si>
  <si>
    <t>Cr56 c 54 38</t>
  </si>
  <si>
    <t>Venta al detalle Ferretería</t>
  </si>
  <si>
    <t>Venta de materiales de construcción Ferretería</t>
  </si>
  <si>
    <t>Martes, Miércoles</t>
  </si>
  <si>
    <t>Caminata, Bicicleta de carga</t>
  </si>
  <si>
    <t>museodeantioquia@ellaborstoriodecafe.com</t>
  </si>
  <si>
    <t xml:space="preserve">El  LABORATORIO de Café </t>
  </si>
  <si>
    <t>Cr 52 52 43</t>
  </si>
  <si>
    <t xml:space="preserve">Proveedor Café gurmet venta </t>
  </si>
  <si>
    <t xml:space="preserve">Restaurante Café gurmet venta </t>
  </si>
  <si>
    <t xml:space="preserve">Ninguno anteriores </t>
  </si>
  <si>
    <t>tienda@museodeantioquia</t>
  </si>
  <si>
    <t xml:space="preserve">Museo De Antioquia </t>
  </si>
  <si>
    <t>2513636-13</t>
  </si>
  <si>
    <t xml:space="preserve">Venta al detalle Textiles Artesanías </t>
  </si>
  <si>
    <t xml:space="preserve">Decoración Textiles Artesanías </t>
  </si>
  <si>
    <t xml:space="preserve">No hay bodega </t>
  </si>
  <si>
    <t>Juan.ka2110@hotmail.com</t>
  </si>
  <si>
    <t>Cigarrera tres zzz</t>
  </si>
  <si>
    <t>Carrera 53 # 53 25</t>
  </si>
  <si>
    <t>Proveedor Cigarrería Expendio de bebidas alcohólicas</t>
  </si>
  <si>
    <t>Confitería Cigarrería Expendio de bebidas alcohólicas</t>
  </si>
  <si>
    <t>monicajhoancamilo@gmail.com</t>
  </si>
  <si>
    <t xml:space="preserve">Tienda museo </t>
  </si>
  <si>
    <t>Cra 52 52 53</t>
  </si>
  <si>
    <t>310 2665080</t>
  </si>
  <si>
    <t>Venta al detalle Venta café Gormet</t>
  </si>
  <si>
    <t>Restaurante Venta café Gormet</t>
  </si>
  <si>
    <t>admoncompraventas@gmail.com</t>
  </si>
  <si>
    <t>Presta expres agil SAS</t>
  </si>
  <si>
    <t>Cra 51 # 53- 19</t>
  </si>
  <si>
    <t>Venta al detalle venta y empeño</t>
  </si>
  <si>
    <t>Compra venta y empeño</t>
  </si>
  <si>
    <t>03:00 a 04:00, 05:00 a 06:00, 07:00 a 08:00, 10:00 a 11:00</t>
  </si>
  <si>
    <t>orlandoruiz1248@hotmail.com</t>
  </si>
  <si>
    <t>Drogueria del sur #2</t>
  </si>
  <si>
    <t>Cra 51 # 53- 113</t>
  </si>
  <si>
    <t>No se realizan ventas por internet, Caminata, Motocicleta</t>
  </si>
  <si>
    <t>admiración@bazardevidrio.com</t>
  </si>
  <si>
    <t>Bazar del Vidrio</t>
  </si>
  <si>
    <t>Cl 53 54 172</t>
  </si>
  <si>
    <t>recepcion@digitalpublic.com.co</t>
  </si>
  <si>
    <t>Digital Public</t>
  </si>
  <si>
    <t>Calle 54 # 54 64</t>
  </si>
  <si>
    <t xml:space="preserve">Litografía </t>
  </si>
  <si>
    <t>07:00 a 08:00, 08:00 a 09:00, 09:00 a 10:00, 10:00 a 11:00, 11:00 a 12:00, 12:00 a 13:00, 13:00 a 14:00, 14:00 a 15:00, 15:00 a 16:00, 16:00 a 17:00, 17:00 a 18:00, 18:00 a 19:00</t>
  </si>
  <si>
    <t>contabilidad@sistemaslitograficos.com</t>
  </si>
  <si>
    <t xml:space="preserve">Sistemas Litograficos </t>
  </si>
  <si>
    <t>Calle 54 # 54 50</t>
  </si>
  <si>
    <t xml:space="preserve">Artes gráficas </t>
  </si>
  <si>
    <t>Arte y materiales para el arte</t>
  </si>
  <si>
    <t xml:space="preserve">Carretilla, Montacargas </t>
  </si>
  <si>
    <t>Registró publicitario</t>
  </si>
  <si>
    <t>Carrera 53 54 15</t>
  </si>
  <si>
    <t>Litografia</t>
  </si>
  <si>
    <t xml:space="preserve">OLGA TORRES </t>
  </si>
  <si>
    <t>Cr 53 53 09</t>
  </si>
  <si>
    <t>Droguería alemana</t>
  </si>
  <si>
    <t>CL 55 46 33</t>
  </si>
  <si>
    <t>ferreteriaelectritornillos@gmail.com</t>
  </si>
  <si>
    <t xml:space="preserve">Electri tornillos </t>
  </si>
  <si>
    <t>Carrera 53 # 53 79</t>
  </si>
  <si>
    <t>Artistico los marinillos</t>
  </si>
  <si>
    <t>Cra 51 # 53- 111</t>
  </si>
  <si>
    <t>Almacen de diferentes articulos</t>
  </si>
  <si>
    <t>04:00 a 05:00, 07:00 a 08:00, 12:00 a 13:00, 16:00 a 17:00</t>
  </si>
  <si>
    <t>Centroavisos@gmail.com</t>
  </si>
  <si>
    <t>Centro avisos</t>
  </si>
  <si>
    <t>Calle 54 53 14</t>
  </si>
  <si>
    <t>Héctor jaimemesam@gmail.com</t>
  </si>
  <si>
    <t>Cigarrera danny</t>
  </si>
  <si>
    <t>CL  55 46 13</t>
  </si>
  <si>
    <t>Cigarreria</t>
  </si>
  <si>
    <t>Bares y ocio</t>
  </si>
  <si>
    <t>En camión, sobre la vía, En bicicleta, En carreta "zorrilla"</t>
  </si>
  <si>
    <t>Cafetería perú</t>
  </si>
  <si>
    <t>L 55 46 11</t>
  </si>
  <si>
    <t>Madres cabeza de familia, Mujeres transgénero</t>
  </si>
  <si>
    <t>Luisapino97@hotmaicom</t>
  </si>
  <si>
    <t>Panadería la oriental</t>
  </si>
  <si>
    <t>Kr 46 54 99</t>
  </si>
  <si>
    <t>En bicicleta, En carreta "zorrilla"</t>
  </si>
  <si>
    <t xml:space="preserve">Cascos yc </t>
  </si>
  <si>
    <t>Carrera 52 número 56 80</t>
  </si>
  <si>
    <t>Cascos</t>
  </si>
  <si>
    <t>sanzap88@gmail.com</t>
  </si>
  <si>
    <t>Dulces y avellanas</t>
  </si>
  <si>
    <t>Kr 46 54 97</t>
  </si>
  <si>
    <t>Todas las anteriores</t>
  </si>
  <si>
    <t>Productos alimenticios  naturales</t>
  </si>
  <si>
    <t>Compu-gemelas@hormail.com</t>
  </si>
  <si>
    <t>Copy gemelas</t>
  </si>
  <si>
    <t>Carrera 45 54 32</t>
  </si>
  <si>
    <t>Rico delicias</t>
  </si>
  <si>
    <t>Carre 45 54 36</t>
  </si>
  <si>
    <t>Panaderia</t>
  </si>
  <si>
    <t>Macrodescuento5@gmail.com</t>
  </si>
  <si>
    <t>Macro descuentos 5</t>
  </si>
  <si>
    <t>Cra 48 55 14</t>
  </si>
  <si>
    <t>motofama57@gmail.com</t>
  </si>
  <si>
    <t xml:space="preserve">Moto Fama </t>
  </si>
  <si>
    <t>Calle 57 # 51d 65</t>
  </si>
  <si>
    <t>Repuestos de moto</t>
  </si>
  <si>
    <t>lospuentesnasa@gmail.com</t>
  </si>
  <si>
    <t xml:space="preserve">Nasa motos </t>
  </si>
  <si>
    <t>Cale 57 # 51d 71</t>
  </si>
  <si>
    <t xml:space="preserve">Repuestos para motos </t>
  </si>
  <si>
    <t>Opticavida32@gmail.com</t>
  </si>
  <si>
    <t>Óptica vida</t>
  </si>
  <si>
    <t>Kr 47 55 10</t>
  </si>
  <si>
    <t>Venta al detalle Optica</t>
  </si>
  <si>
    <t>Servicios de salud Optica</t>
  </si>
  <si>
    <t>zuluagaduquedeisylorena@gmail.com</t>
  </si>
  <si>
    <t>Calzado Jara</t>
  </si>
  <si>
    <t>Carrera 46 # 55 11</t>
  </si>
  <si>
    <t>Reimundo12@hotmail.com</t>
  </si>
  <si>
    <t>Tienda naturista y esoterica parque de Bolivar</t>
  </si>
  <si>
    <t>Cra 48 54 42</t>
  </si>
  <si>
    <t xml:space="preserve">Plantas </t>
  </si>
  <si>
    <t>Salvadorfer19@gmail.com</t>
  </si>
  <si>
    <t>Salsamentaria multi tortas</t>
  </si>
  <si>
    <t>Kr  48 55 10</t>
  </si>
  <si>
    <t>Salsamentaria</t>
  </si>
  <si>
    <t xml:space="preserve">Stop shop </t>
  </si>
  <si>
    <t>Cr 46 56 22</t>
  </si>
  <si>
    <t>07:00 a 08:00, 08:00 a 09:00, 09:00 a 10:00, 10:00 a 11:00, 11:00 a 12:00, 12:00 a 13:00, 13:00 a 14:00, 14:00 a 15:00, 15:00 a 16:00, 16:00 a 17:00</t>
  </si>
  <si>
    <t>Opticapuntosanfrancisco2021@gmail.com</t>
  </si>
  <si>
    <t>Óptica San Francisco</t>
  </si>
  <si>
    <t>Kr 47b 55 00</t>
  </si>
  <si>
    <t>13:00 a 14:00, 16:00 a 17:00</t>
  </si>
  <si>
    <t xml:space="preserve">Distribuidora dulces santo fimio </t>
  </si>
  <si>
    <t>Carrera 46 56 34</t>
  </si>
  <si>
    <t>Confitería saludable</t>
  </si>
  <si>
    <t xml:space="preserve">Exóticos </t>
  </si>
  <si>
    <t>Carrera 46 56 18</t>
  </si>
  <si>
    <t>07:00 a 08:00, 08:00 a 09:00, 15:00 a 16:00, 16:00 a 17:00</t>
  </si>
  <si>
    <t>Jcesar.narquez@hotmail.com</t>
  </si>
  <si>
    <t>Sapolin</t>
  </si>
  <si>
    <t>Carrera 52 55 49</t>
  </si>
  <si>
    <t>Pinturas</t>
  </si>
  <si>
    <t>Vitrinas antioquia</t>
  </si>
  <si>
    <t>Calle 57 54 169</t>
  </si>
  <si>
    <t>Vitrina</t>
  </si>
  <si>
    <t xml:space="preserve">Zama </t>
  </si>
  <si>
    <t>Calle 57 54 163</t>
  </si>
  <si>
    <t>Venta al detalle Ferretería Maquinaria</t>
  </si>
  <si>
    <t>Venta de materiales de construcción Ferretería Maquinaria</t>
  </si>
  <si>
    <t>05:00 a 06:00, 06:00 a 07:00, 07:00 a 08:00, 08:00 a 09:00, 09:00 a 10:00, 10:00 a 11:00</t>
  </si>
  <si>
    <t>leincito-5@hotmail.com</t>
  </si>
  <si>
    <t>Electicodyferreterialimaton</t>
  </si>
  <si>
    <t>Cra54 50 51</t>
  </si>
  <si>
    <t>10:00 a 11:00, 12:00 a 13:00, 15:00 a 16:00</t>
  </si>
  <si>
    <t xml:space="preserve">No se hacen envíos </t>
  </si>
  <si>
    <t xml:space="preserve">Novse hace envíos </t>
  </si>
  <si>
    <t>santiagososa83mab@gmail.com</t>
  </si>
  <si>
    <t xml:space="preserve">Estilos Alex </t>
  </si>
  <si>
    <t>Cra54 50 17</t>
  </si>
  <si>
    <t>Fabricante Servicios de transporte y distribución de mercancías</t>
  </si>
  <si>
    <t>Fabricación (manufacturas) Servicios de transporte y distribución de mercancías</t>
  </si>
  <si>
    <t>Tapi estilos</t>
  </si>
  <si>
    <t>Calle 57 número 54 189</t>
  </si>
  <si>
    <t>Productos de motos</t>
  </si>
  <si>
    <t>Lunes, Martes, Miércoles</t>
  </si>
  <si>
    <t>Cisneroseya@outlook.com</t>
  </si>
  <si>
    <t>Enchapes y apliques</t>
  </si>
  <si>
    <t>Kra 56b 46 62</t>
  </si>
  <si>
    <t>Venta al detalle Herrajes de covina</t>
  </si>
  <si>
    <t>Carpintería Herrajes de covina</t>
  </si>
  <si>
    <t>bodegasespecializadassas@gmail.com</t>
  </si>
  <si>
    <t xml:space="preserve">Bodegas especializadas </t>
  </si>
  <si>
    <t xml:space="preserve">Cra 49 50 33 </t>
  </si>
  <si>
    <t>Venta al detalle correos ventas en línea Servicios de transporte y distribución de mercancías Decoración</t>
  </si>
  <si>
    <t>Mensajería correos ventas en línea Servicios de transporte y distribución de mercancías Decoración</t>
  </si>
  <si>
    <t xml:space="preserve">Escalas </t>
  </si>
  <si>
    <t>Latorredistribuciones.sas@gmail.com</t>
  </si>
  <si>
    <t>La torre</t>
  </si>
  <si>
    <t>Cra 54 45 03</t>
  </si>
  <si>
    <t>07:00 a 08:00, 08:00 a 09:00, 14:00 a 15:00</t>
  </si>
  <si>
    <t>Serveltelecomunicaciones@gmail.com</t>
  </si>
  <si>
    <t>Servel comunicaciones</t>
  </si>
  <si>
    <t>Kr 50 56 44</t>
  </si>
  <si>
    <t>Entra y reparación de teléfono</t>
  </si>
  <si>
    <t>inbike1@gmail.com</t>
  </si>
  <si>
    <t xml:space="preserve">In'bike </t>
  </si>
  <si>
    <t>Cra 52 # 55- 41</t>
  </si>
  <si>
    <t>5578676/ 3197295312</t>
  </si>
  <si>
    <t xml:space="preserve">Venta al detalle venta y reparacion de bicicletas. </t>
  </si>
  <si>
    <t xml:space="preserve">Distribucion venta y reparacion de bicicletas. </t>
  </si>
  <si>
    <t>08:00 a 09:00, 10:00 a 11:00, 13:00 a 14:00, 15:00 a 16:00</t>
  </si>
  <si>
    <t>Confecciones Dotacin</t>
  </si>
  <si>
    <t>Kr 54 # 48 57 local 254</t>
  </si>
  <si>
    <t>311 733 13 11</t>
  </si>
  <si>
    <t>Venta al detalle Dotaciones empresariales.</t>
  </si>
  <si>
    <t>Confección y moda Dotaciones empresariales.</t>
  </si>
  <si>
    <t>Bodegas guaman</t>
  </si>
  <si>
    <t>Carrera 53a 45-112</t>
  </si>
  <si>
    <t>Domingo</t>
  </si>
  <si>
    <t>05:00 a 06:00</t>
  </si>
  <si>
    <t>Kimberlymolano2@gmail.com</t>
  </si>
  <si>
    <t xml:space="preserve">Gato rojo </t>
  </si>
  <si>
    <t>Carrera 54#45-53</t>
  </si>
  <si>
    <t>07:00 a 08:00</t>
  </si>
  <si>
    <t>No tiene</t>
  </si>
  <si>
    <t>Manchas Litográficas</t>
  </si>
  <si>
    <t>Kr 52 # 53 22</t>
  </si>
  <si>
    <t>Valentinazo12@gmail.com</t>
  </si>
  <si>
    <t>El valentinazo</t>
  </si>
  <si>
    <t>Cra 54 #44a07</t>
  </si>
  <si>
    <t>Venta al detalle Ferretería Venta de productos de belleza</t>
  </si>
  <si>
    <t>Electrodomésticos y hogar Ferretería Venta de productos de belleza</t>
  </si>
  <si>
    <t>Optimuscoffee@gmail.com</t>
  </si>
  <si>
    <t>Optimu's coffee</t>
  </si>
  <si>
    <t>Calle 48 53 44 local cafetería 1 piso</t>
  </si>
  <si>
    <t>Restaurante Cigarrería</t>
  </si>
  <si>
    <t>Bslconcito del 3 vías</t>
  </si>
  <si>
    <t>Calle 48 53 44 local 201</t>
  </si>
  <si>
    <t>En camión, estacionado en zona bahía y la ingresa la empresa transportadora, En carreta "zorrilla", En vehículo particular</t>
  </si>
  <si>
    <t>Casa.veracruz@hotmail.com</t>
  </si>
  <si>
    <t xml:space="preserve">Casa Comercial Veracruz </t>
  </si>
  <si>
    <t xml:space="preserve">Compra y venta de artículos </t>
  </si>
  <si>
    <t>admonce@franciscomurillo.com.co</t>
  </si>
  <si>
    <t>Francisco Murillo SAS</t>
  </si>
  <si>
    <t>Kr 52 # 53 55</t>
  </si>
  <si>
    <t>07:00 a 08:00, 08:00 a 09:00, 09:00 a 10:00, 10:00 a 11:00</t>
  </si>
  <si>
    <t>Accesorios Dimar</t>
  </si>
  <si>
    <t>Cl 48 #53 62 Local 192</t>
  </si>
  <si>
    <t xml:space="preserve">231 57 74 / 300 228 75 85 </t>
  </si>
  <si>
    <t>Venta al detalleRopa de cama</t>
  </si>
  <si>
    <t>LenceríaRopa de cama</t>
  </si>
  <si>
    <t>ventas.mundial@une.net.co</t>
  </si>
  <si>
    <t xml:space="preserve">MCJ MEDELLIN </t>
  </si>
  <si>
    <t xml:space="preserve">Cl 48 #53 74 </t>
  </si>
  <si>
    <t xml:space="preserve">444 86 25 / 320 772 93 37 </t>
  </si>
  <si>
    <t xml:space="preserve">Bodys Softy </t>
  </si>
  <si>
    <t>Cl 48 # 53 78</t>
  </si>
  <si>
    <t>311 580 75 28</t>
  </si>
  <si>
    <t>Venta al detalleLenceríapara mujer.</t>
  </si>
  <si>
    <t>Confección y modaLenceríapara mujer.</t>
  </si>
  <si>
    <t>La Bodeguita</t>
  </si>
  <si>
    <t>Cl 48 #53 94 Local 111C</t>
  </si>
  <si>
    <t>231 35 08 \ 313 660 49 95</t>
  </si>
  <si>
    <t>Venta al detalle Ropa para Dama</t>
  </si>
  <si>
    <t>Confección y moda Ropa para Dama</t>
  </si>
  <si>
    <t>En camión, estacionado en bahía y la ingresa el personal de mi empresa, En motocicleta, En carreta "zorrilla"</t>
  </si>
  <si>
    <t>SUTEXTIL</t>
  </si>
  <si>
    <t>Cl 48 # 53 106</t>
  </si>
  <si>
    <t>512 93 57</t>
  </si>
  <si>
    <t xml:space="preserve">Bogota D.C. </t>
  </si>
  <si>
    <t>ARTIMEU</t>
  </si>
  <si>
    <t>Cl 50  54 32</t>
  </si>
  <si>
    <t xml:space="preserve">Elementos ortopédicos </t>
  </si>
  <si>
    <t>sergiohenaoquintero20@gmail.com</t>
  </si>
  <si>
    <t>Amueblate</t>
  </si>
  <si>
    <t>Cl 50 54 50</t>
  </si>
  <si>
    <t xml:space="preserve">Proveedor Venta muebles peluquería </t>
  </si>
  <si>
    <t xml:space="preserve">Venta de productos de belleza Venta muebles peluquería </t>
  </si>
  <si>
    <t>silleteriaeltio@gmail.com</t>
  </si>
  <si>
    <t>SILLERÍA EL TIO</t>
  </si>
  <si>
    <t>cl 50  54 46</t>
  </si>
  <si>
    <t>Proveedor Silleteria</t>
  </si>
  <si>
    <t>Servicios de transporte y distribución de mercancías Silleteria</t>
  </si>
  <si>
    <t>puntodeventatienda@gmail.com</t>
  </si>
  <si>
    <t xml:space="preserve">Tienda Médica </t>
  </si>
  <si>
    <t>Cl 50 44 52</t>
  </si>
  <si>
    <t xml:space="preserve">Venta al detalle Venta de productos médicos ortopédicos </t>
  </si>
  <si>
    <t xml:space="preserve">Servicios de salud Venta de productos médicos ortopédicos </t>
  </si>
  <si>
    <t>Vehículo particular, Van</t>
  </si>
  <si>
    <t>laryvera.optica@gmail.com</t>
  </si>
  <si>
    <t>Vóptica</t>
  </si>
  <si>
    <t>Cr 46 # 50 18</t>
  </si>
  <si>
    <t xml:space="preserve">Venta al detalle Óptica </t>
  </si>
  <si>
    <t xml:space="preserve">Servicios de salud Óptica </t>
  </si>
  <si>
    <t xml:space="preserve">No es necesario entra oaquete manual </t>
  </si>
  <si>
    <t>Textimedicos@hotmail.com</t>
  </si>
  <si>
    <t>Textimédicos</t>
  </si>
  <si>
    <t>Cl50 45 36</t>
  </si>
  <si>
    <t xml:space="preserve">Venta al detalle Textiles Venta uniformes médicos dotación hospitalaria </t>
  </si>
  <si>
    <t xml:space="preserve">Confección y moda Textiles Venta uniformes médicos dotación hospitalaria </t>
  </si>
  <si>
    <t>Bicicleta de carga, Vehículo particular, Van</t>
  </si>
  <si>
    <t>Na</t>
  </si>
  <si>
    <t>La Gaferia</t>
  </si>
  <si>
    <t>Cr 47 50 75</t>
  </si>
  <si>
    <t xml:space="preserve">Venta al detalle Servicio de venta lentes </t>
  </si>
  <si>
    <t xml:space="preserve">Servicios de salud Servicio de venta lentes </t>
  </si>
  <si>
    <t xml:space="preserve">No se requiere lis paquetes vson pequeños sebtraen a mano </t>
  </si>
  <si>
    <t>Alejo-pinillos-6@hotmail.com</t>
  </si>
  <si>
    <t xml:space="preserve">Tiendas a sus manos </t>
  </si>
  <si>
    <t>Cl 51 47 33</t>
  </si>
  <si>
    <t>bancarrieljunin@gmail.com</t>
  </si>
  <si>
    <t>Compraventa Junin</t>
  </si>
  <si>
    <t>Kr 52 # 53 63</t>
  </si>
  <si>
    <t xml:space="preserve">Compraventa de artículos </t>
  </si>
  <si>
    <t xml:space="preserve">Ningún </t>
  </si>
  <si>
    <t>js491483@gmail.com</t>
  </si>
  <si>
    <t xml:space="preserve">Elec Industrial </t>
  </si>
  <si>
    <t>Cl 53 54 96</t>
  </si>
  <si>
    <t>3104114270-3215200280</t>
  </si>
  <si>
    <t>Proveedor Ferretería</t>
  </si>
  <si>
    <t xml:space="preserve">El Palacio </t>
  </si>
  <si>
    <t>Calle 51 # 53 59</t>
  </si>
  <si>
    <t>Elementos misceláneos Venta de calzado</t>
  </si>
  <si>
    <t>gallegoelkin324@gmail.com</t>
  </si>
  <si>
    <t>Distritodo los Primos</t>
  </si>
  <si>
    <t>Kr 51 # 53 87</t>
  </si>
  <si>
    <t>Confitería Cigarrería Supermercados</t>
  </si>
  <si>
    <t>Salon Aristos</t>
  </si>
  <si>
    <t>Cr 48 50 56</t>
  </si>
  <si>
    <t>Proveedor ocio</t>
  </si>
  <si>
    <t>Bares ocio</t>
  </si>
  <si>
    <t xml:space="preserve">Karol Mauricio </t>
  </si>
  <si>
    <t>Carrera 53 45 66</t>
  </si>
  <si>
    <t>Maletas</t>
  </si>
  <si>
    <t>frutafrescavirtual.com</t>
  </si>
  <si>
    <t>Fruta Fresca</t>
  </si>
  <si>
    <t>Cra 52# 44- 15</t>
  </si>
  <si>
    <t>Merxancia</t>
  </si>
  <si>
    <t>14:00 a 15:00, 15:00 a 16:00</t>
  </si>
  <si>
    <t>condeosvaldo1290@gmail.com</t>
  </si>
  <si>
    <t xml:space="preserve">KMC Accesorios Tecnologia </t>
  </si>
  <si>
    <t>Cra 52# 44- 102</t>
  </si>
  <si>
    <t xml:space="preserve">Tecnologia - accesorios </t>
  </si>
  <si>
    <t>11:00 a 12:00, 12:00 a 13:00, 15:00 a 16:00, 22:00 a 23:00</t>
  </si>
  <si>
    <t>almacenelpeludo@gmail.com</t>
  </si>
  <si>
    <t>Almacen el Peludo</t>
  </si>
  <si>
    <t>Cra 52A# 46- 35</t>
  </si>
  <si>
    <t xml:space="preserve">Mercancia Ropa en general </t>
  </si>
  <si>
    <t>centrooptico.20@hotmail.com</t>
  </si>
  <si>
    <t>Centro Optico Punto 20</t>
  </si>
  <si>
    <t>Cr 47 # 54-61</t>
  </si>
  <si>
    <t>Venta de lentes con formula médica.</t>
  </si>
  <si>
    <t>10:00 a 11:00, 13:00 a 14:00, 15:00 a 16:00, 17:00 a 18:00</t>
  </si>
  <si>
    <t>En motocicleta, En bicicleta, En vehículo particular</t>
  </si>
  <si>
    <t>Caminando</t>
  </si>
  <si>
    <t>barner05@hotmail.com</t>
  </si>
  <si>
    <t>Óptica &amp; Visión</t>
  </si>
  <si>
    <t>Cra 47# 54- 71</t>
  </si>
  <si>
    <t>Ventas de lentes por formula médica</t>
  </si>
  <si>
    <t>10:00 a 11:00, 13:00 a 14:00, 15:00 a 16:00</t>
  </si>
  <si>
    <t>sandrafranco0108@gmail.com</t>
  </si>
  <si>
    <t>Optiestilo</t>
  </si>
  <si>
    <t>Cra 47# 54- 67</t>
  </si>
  <si>
    <t>Ventas de lentes con formula médica</t>
  </si>
  <si>
    <t>10:00 a 11:00, 12:00 a 13:00, 16:00 a 17:00</t>
  </si>
  <si>
    <t>Masvisual@outlook.com</t>
  </si>
  <si>
    <t>Máx visual</t>
  </si>
  <si>
    <t>Cra 47 59 27</t>
  </si>
  <si>
    <t>Venta al detalle Gafas</t>
  </si>
  <si>
    <t>Servicios de salud Gafas</t>
  </si>
  <si>
    <t>Zuluaga2589@hotmsil.com</t>
  </si>
  <si>
    <t>Restaurante cafereua coaka</t>
  </si>
  <si>
    <t>Cl50 4714</t>
  </si>
  <si>
    <t>Carretilla entra</t>
  </si>
  <si>
    <t>rinconvalentina56@gmail.com</t>
  </si>
  <si>
    <t>Damas Store</t>
  </si>
  <si>
    <t>Cl 49 #53 63 Local 118</t>
  </si>
  <si>
    <t>301 419 58 55</t>
  </si>
  <si>
    <t>ZUMAS</t>
  </si>
  <si>
    <t>Cl 49 #53 63 Local 114</t>
  </si>
  <si>
    <t>323 574 22 15</t>
  </si>
  <si>
    <t>Mundi Store</t>
  </si>
  <si>
    <t>Cl 48 #52A 30</t>
  </si>
  <si>
    <t>312 755 34 70</t>
  </si>
  <si>
    <t>lapinata@hotmail.com</t>
  </si>
  <si>
    <t>La piñata de tita</t>
  </si>
  <si>
    <t>Calle 45 # 54- 15</t>
  </si>
  <si>
    <t>Piñateria y jugueteria</t>
  </si>
  <si>
    <t>lozeriaelpaisa@gmail.com</t>
  </si>
  <si>
    <t>Lozeria el Paisa</t>
  </si>
  <si>
    <t>Cll 45# 55- 21</t>
  </si>
  <si>
    <t>Productos de hogar</t>
  </si>
  <si>
    <t>18:00 a 19:00, 19:00 a 20:00, 20:00 a 21:00</t>
  </si>
  <si>
    <t>Onelectric.sas@gmail.com</t>
  </si>
  <si>
    <t>Onelectric</t>
  </si>
  <si>
    <t>Cll 50 # 56- 12</t>
  </si>
  <si>
    <t>Venta de material electrico</t>
  </si>
  <si>
    <t>11:00 a 12:00, 13:00 a 14:00, 15:00 a 16:00</t>
  </si>
  <si>
    <t>dispromem@hotmail.com</t>
  </si>
  <si>
    <t>Dispromem</t>
  </si>
  <si>
    <t>Cll 50 # 56- 20</t>
  </si>
  <si>
    <t xml:space="preserve">FabricanteMercancia de ropa </t>
  </si>
  <si>
    <t xml:space="preserve">Estructuras MetálicasMercancia de ropa </t>
  </si>
  <si>
    <t>Galería New York</t>
  </si>
  <si>
    <t>Cll 52 # 54- 21</t>
  </si>
  <si>
    <t>310 737 18 97 / 511 65 78</t>
  </si>
  <si>
    <t>Muebleria</t>
  </si>
  <si>
    <t>candycase.med@gmail.com</t>
  </si>
  <si>
    <t>Candy Case</t>
  </si>
  <si>
    <t>Cra 50 # 53- 01 local 101</t>
  </si>
  <si>
    <t>Accesorios de celulares</t>
  </si>
  <si>
    <t>Patacon</t>
  </si>
  <si>
    <t>Cra 50 # 53 - 76</t>
  </si>
  <si>
    <t>5 12 53 35</t>
  </si>
  <si>
    <t>08:00 a 09:00, 09:00 a 10:00, 10:00 a 11:00, 11:00 a 12:00, 14:00 a 15:00</t>
  </si>
  <si>
    <t>Cajas</t>
  </si>
  <si>
    <t>Nuti Pan</t>
  </si>
  <si>
    <t>Cra 50a# 53- 02</t>
  </si>
  <si>
    <t>08:00 a 09:00, 09:00 a 10:00, 13:00 a 14:00, 14:00 a 15:00</t>
  </si>
  <si>
    <t>Salsamenaria la delicia</t>
  </si>
  <si>
    <t>Calle 54 # 53- 02</t>
  </si>
  <si>
    <t>Salsamentaria- cantina y abarrotes</t>
  </si>
  <si>
    <t>09:00 a 10:00, 11:00 a 12:00, 12:00 a 13:00, 15:00 a 16:00</t>
  </si>
  <si>
    <t>my</t>
  </si>
  <si>
    <t>boomsmartphone@gmail.com</t>
  </si>
  <si>
    <t>BOSS SMARTPHONE</t>
  </si>
  <si>
    <t>Cl 53 49 144</t>
  </si>
  <si>
    <t>En motocicleta, En carreta "zorrilla",En vehículo particular</t>
  </si>
  <si>
    <t>ninguno</t>
  </si>
  <si>
    <t>CASA LUISIAN</t>
  </si>
  <si>
    <t>CL 46 51 - 31</t>
  </si>
  <si>
    <t>N/A</t>
  </si>
  <si>
    <t>CASIOLANDIA</t>
  </si>
  <si>
    <t>Cl 46 53 - 40</t>
  </si>
  <si>
    <t>RELOJERIA</t>
  </si>
  <si>
    <t>NINGUNO</t>
  </si>
  <si>
    <t>jphr18@gmail.com</t>
  </si>
  <si>
    <t xml:space="preserve">Jennifer </t>
  </si>
  <si>
    <t>Calle 40 20 e0</t>
  </si>
  <si>
    <t>Mensajería, correos, ventas en línea</t>
  </si>
  <si>
    <t>info@credishop.com</t>
  </si>
  <si>
    <t>CREDISHOP</t>
  </si>
  <si>
    <t>Cl 48 50A 07</t>
  </si>
  <si>
    <t>CREDITOS</t>
  </si>
  <si>
    <t>En motocicleta,En vehículo particular</t>
  </si>
  <si>
    <t>selectedgroupstore@gmail.com</t>
  </si>
  <si>
    <t>SELECT GROUP STORE</t>
  </si>
  <si>
    <t>Cl 48 53 63</t>
  </si>
  <si>
    <t>papeleriamegapel@outlook.es</t>
  </si>
  <si>
    <t>PAPELERIA MEGAPEL</t>
  </si>
  <si>
    <t>Cl 49 51 57</t>
  </si>
  <si>
    <t>TEXTILES EL FAISAN</t>
  </si>
  <si>
    <t>Cl 49 53 101</t>
  </si>
  <si>
    <t>Confección y moda, Textiles</t>
  </si>
  <si>
    <t>En camión, estacionado en zona bahía y la ingresa la empresa transportadora, En camión, sobre el andén</t>
  </si>
  <si>
    <t>Motocicleta, Van, Furgón, Carreta "zorrilla"</t>
  </si>
  <si>
    <t xml:space="preserve">Textiles jara </t>
  </si>
  <si>
    <t>Calle 49 56 48</t>
  </si>
  <si>
    <t>Kronomedellin130@gmail.com</t>
  </si>
  <si>
    <t>Kronodigital</t>
  </si>
  <si>
    <t>Cll 53 #49-139</t>
  </si>
  <si>
    <t>Danyelamarkez@gmail.com</t>
  </si>
  <si>
    <t xml:space="preserve">Punto iPod </t>
  </si>
  <si>
    <t>Cl 53 # 49 35</t>
  </si>
  <si>
    <t>Danielf0301@gmail.com</t>
  </si>
  <si>
    <t xml:space="preserve">Elite móvil </t>
  </si>
  <si>
    <t>Cl 53 # 49 56</t>
  </si>
  <si>
    <t>Caminata, Vehículo particular, Carreta "zorrilla", Transportadora</t>
  </si>
  <si>
    <t>Caminata, Motocicleta, Vehículo particular, Transportadora</t>
  </si>
  <si>
    <t>labellezaypeluquero@gmail.com</t>
  </si>
  <si>
    <t xml:space="preserve">Estación de la belleza </t>
  </si>
  <si>
    <t>Calle 50 51 06</t>
  </si>
  <si>
    <t>En camión, estacionado en zona bahía y la ingresa la empresa transportadora, En camión, estacionado en bahía y la ingresa el personal de mi empresa, En camión, sobre la vía, En motocicleta, En carreta "zorrilla"</t>
  </si>
  <si>
    <t>celustarsantamarta@hotmail.com</t>
  </si>
  <si>
    <t>Celustarfem</t>
  </si>
  <si>
    <t>Calle 53 49 -136</t>
  </si>
  <si>
    <t xml:space="preserve">Accesorios para celular </t>
  </si>
  <si>
    <t>Kimala@contabilidad.com</t>
  </si>
  <si>
    <t>Kimala sas</t>
  </si>
  <si>
    <t>Cl 53 # 49 39</t>
  </si>
  <si>
    <t>Tecnologia</t>
  </si>
  <si>
    <t>En camión, estacionado en bahía y la ingresa el personal de mi empresa,En vehículo particular</t>
  </si>
  <si>
    <t>Motocicleta, Trasnportadora</t>
  </si>
  <si>
    <t>Motocicleta, Trnasportadora</t>
  </si>
  <si>
    <t>Boomsmartphone@gmail.com</t>
  </si>
  <si>
    <t xml:space="preserve">Boon smartphone </t>
  </si>
  <si>
    <t>Kr 59 52 100</t>
  </si>
  <si>
    <t xml:space="preserve">Motocicleta, Transportadoras </t>
  </si>
  <si>
    <t>gtaaccesorios@gmail.com</t>
  </si>
  <si>
    <t xml:space="preserve">GTA accesorios grandes en tecnología </t>
  </si>
  <si>
    <t>Calle 53 49 48</t>
  </si>
  <si>
    <t>movilhouse2021@gmail.com</t>
  </si>
  <si>
    <t>Móvil House</t>
  </si>
  <si>
    <t>Calle 53 49 49</t>
  </si>
  <si>
    <t>En camión, sobre la vía, En camión, sobre el andén, En camión, en vías aledañas, En motocicleta, En carreta "zorrilla",En vehículo particular</t>
  </si>
  <si>
    <t>Papelería y algo más la libertad</t>
  </si>
  <si>
    <t>Kr 50 52 146</t>
  </si>
  <si>
    <t>Elementos misceláneos, Papelería</t>
  </si>
  <si>
    <t>celutronicfacturas@gmail.com</t>
  </si>
  <si>
    <t>Celutronic</t>
  </si>
  <si>
    <t>Calle 53 49 75</t>
  </si>
  <si>
    <t>mariancanonico@gmail.com</t>
  </si>
  <si>
    <t>Conec-t</t>
  </si>
  <si>
    <t>Calle 53 49 85</t>
  </si>
  <si>
    <t xml:space="preserve">Accesorios de tecnología </t>
  </si>
  <si>
    <t>Variedades_nico@hotmail.es</t>
  </si>
  <si>
    <t xml:space="preserve">Variedades Nicolás Giraldo </t>
  </si>
  <si>
    <t>Cl 45 # 51 61</t>
  </si>
  <si>
    <t>Electrodomésticos y hogar, Elementos misceláneos, Venta de productos de belleza</t>
  </si>
  <si>
    <t>En camión, estacionado en zona bahía y la ingresa la empresa transportadora, En camión, estacionado en bahía y la ingresa el personal de mi empresa, En camión, sobre el andén, En camión, en vías aledañas, En camión, estacionado en parqueadero propiedad de un tercero, En carreta "zorrilla"</t>
  </si>
  <si>
    <t xml:space="preserve">Gorras curazao y sombreros </t>
  </si>
  <si>
    <t>Carrera 51 45 53</t>
  </si>
  <si>
    <t>Sombreros</t>
  </si>
  <si>
    <t>06:00 a 07:00, 07:00 a 08:00, 08:00 a 09:00, 09:00 a 10:00, 10:00 a 11:00, 11:00 a 12:00, 12:00 a 13:00, 13:00 a 14:00, 14:00 a 15:00, 15:00 a 16:00, 16:00 a 17:00</t>
  </si>
  <si>
    <t>PUNTO DE LA PIÑATERIA Y VARIEDADES J.G</t>
  </si>
  <si>
    <t>Carrera 51 49 59, Medellín, Antioquia, Colombia</t>
  </si>
  <si>
    <t>piñateria</t>
  </si>
  <si>
    <t>En camión, sobre la vía, En camión, en vías aledañas</t>
  </si>
  <si>
    <t>Wilson-el@hotmail.com</t>
  </si>
  <si>
    <t>Distribuidora Sara</t>
  </si>
  <si>
    <t>Cl 48 53 84 local 115</t>
  </si>
  <si>
    <t xml:space="preserve">Transportadoras </t>
  </si>
  <si>
    <t>almacenmongir@hotmail.com</t>
  </si>
  <si>
    <t xml:space="preserve">Mongir Almacén </t>
  </si>
  <si>
    <t>Calle 46 52 26</t>
  </si>
  <si>
    <t>Madres cabeza de familia, Migrantes, Víctimas del conflicto armado</t>
  </si>
  <si>
    <t>En camión, estacionado en bahía y la ingresa el personal de mi empresa, En camión, sobre la vía, En carreta "zorrilla"</t>
  </si>
  <si>
    <t xml:space="preserve">Servicioalcliente@papeleriaelpinguino.com </t>
  </si>
  <si>
    <t xml:space="preserve">El pingüino </t>
  </si>
  <si>
    <t xml:space="preserve">Carrera 52 número 45 62 </t>
  </si>
  <si>
    <t>aparca84@gmail.com</t>
  </si>
  <si>
    <t>Asociación de Empresarios de Aparcaderos de Antioquia Aparca</t>
  </si>
  <si>
    <t>Kr 49 # 49 - 73 of 501</t>
  </si>
  <si>
    <t>Administración de asociación Aparca</t>
  </si>
  <si>
    <t>Servicio de estacionamiento</t>
  </si>
  <si>
    <t xml:space="preserve">Siuexpress </t>
  </si>
  <si>
    <t>Carrera 52 45 92</t>
  </si>
  <si>
    <t>Mibarra1802@hotmail.com</t>
  </si>
  <si>
    <t>Linotex</t>
  </si>
  <si>
    <t>Cl 49 # 54 39</t>
  </si>
  <si>
    <t>En camión, se descarga internamente, En camión, estacionado en bahía y la ingresa el personal de mi empresa, En camión, sobre la vía, En camión, en vías aledañas</t>
  </si>
  <si>
    <t xml:space="preserve">Brasas hollywood </t>
  </si>
  <si>
    <t>Carrera 52 46 68</t>
  </si>
  <si>
    <t xml:space="preserve">Restaurante </t>
  </si>
  <si>
    <t>NO APLICA</t>
  </si>
  <si>
    <t xml:space="preserve">PAPELERIA COLOMBIA </t>
  </si>
  <si>
    <t>Carrera 52 49 06, Medellín, Antioquia, Colombia</t>
  </si>
  <si>
    <t>NINGUNA</t>
  </si>
  <si>
    <t>batrimedellin@gmail.com</t>
  </si>
  <si>
    <t>Tekno go</t>
  </si>
  <si>
    <t>Cra 50 #52 -126</t>
  </si>
  <si>
    <t>Venta de productos de belleza, Accesorios para celular</t>
  </si>
  <si>
    <t>rtanto903@gmail.com</t>
  </si>
  <si>
    <t>Premiertecnology</t>
  </si>
  <si>
    <t>Kr 50 52 154</t>
  </si>
  <si>
    <t>En camión, sobre la vía, En camión, en vías aledañas, En carreta "zorrilla"</t>
  </si>
  <si>
    <t xml:space="preserve">Saraí clothings </t>
  </si>
  <si>
    <t>Lunes, Martes, Miércoles, Viernes</t>
  </si>
  <si>
    <t>davidracer76@gmail.com</t>
  </si>
  <si>
    <t xml:space="preserve">VIP TIENDA DEPORTIVA </t>
  </si>
  <si>
    <t>Kr 51 # 45 109</t>
  </si>
  <si>
    <t>Confección y moda, Venta de calzado</t>
  </si>
  <si>
    <t>Cacharrería arjaher</t>
  </si>
  <si>
    <t xml:space="preserve">Carrera 53 48 03 </t>
  </si>
  <si>
    <t>Belleza</t>
  </si>
  <si>
    <t>Sam cam</t>
  </si>
  <si>
    <t>Kr 51 # 45 14</t>
  </si>
  <si>
    <t>Decoración, Elementos misceláneos</t>
  </si>
  <si>
    <t>Deco house</t>
  </si>
  <si>
    <t>Carrera 53 47 13</t>
  </si>
  <si>
    <t xml:space="preserve">Bona </t>
  </si>
  <si>
    <t>Carrera 53 47 12 cc megacentro piso 7</t>
  </si>
  <si>
    <t>Zapatos</t>
  </si>
  <si>
    <t>Martinquiceno40@gmail.com</t>
  </si>
  <si>
    <t>Surtigorras</t>
  </si>
  <si>
    <t>Kr 51 # 45 52</t>
  </si>
  <si>
    <t>Fabricación (manufacturas), Confección y moda, Textiles</t>
  </si>
  <si>
    <t>distribucionesfargosa@hotmail.com</t>
  </si>
  <si>
    <t xml:space="preserve">Distribuciones Fargo </t>
  </si>
  <si>
    <t>Kr 56 48-23</t>
  </si>
  <si>
    <t>06:00 a 07:00, 19:00 a 20:00</t>
  </si>
  <si>
    <t>DyG moda y estilo</t>
  </si>
  <si>
    <t>Carrera 53 49 68,</t>
  </si>
  <si>
    <t>No Plica</t>
  </si>
  <si>
    <t xml:space="preserve">Ropa deportivo </t>
  </si>
  <si>
    <t xml:space="preserve">Inter6241.medellin@gmail.com </t>
  </si>
  <si>
    <t xml:space="preserve">Inter rapidísimo </t>
  </si>
  <si>
    <t>Carrera 53 a 45 61</t>
  </si>
  <si>
    <t xml:space="preserve">Mensajería </t>
  </si>
  <si>
    <t xml:space="preserve">Pdvcentro@t-entrego.com </t>
  </si>
  <si>
    <t>Te entrego</t>
  </si>
  <si>
    <t>Carrera53a 45 81</t>
  </si>
  <si>
    <t>Mensajeria</t>
  </si>
  <si>
    <t xml:space="preserve">Ferreelectricos </t>
  </si>
  <si>
    <t>Carrera 53a 45 98</t>
  </si>
  <si>
    <t>Select group</t>
  </si>
  <si>
    <t>Carrera 54 45 20</t>
  </si>
  <si>
    <t xml:space="preserve">Venta de ropa </t>
  </si>
  <si>
    <t>Los montañeros</t>
  </si>
  <si>
    <t>Kr 54 45 56</t>
  </si>
  <si>
    <t xml:space="preserve">De todo </t>
  </si>
  <si>
    <t>Paulis make up</t>
  </si>
  <si>
    <t>Carrera 54 45 68</t>
  </si>
  <si>
    <t>07:00 a 08:00, 08:00 a 09:00, 09:00 a 10:00, 10:00 a 11:00, 11:00 a 12:00, 12:00 a 13:00, 13:00 a 14:00</t>
  </si>
  <si>
    <t>Mayoristas la 54</t>
  </si>
  <si>
    <t>Carrera 54 45 24</t>
  </si>
  <si>
    <t xml:space="preserve">Grupo inversionistas y asociados giga </t>
  </si>
  <si>
    <t>Carrera 54 45A 38</t>
  </si>
  <si>
    <t>Productos varios que distribuyen al centro</t>
  </si>
  <si>
    <t>Suministros</t>
  </si>
  <si>
    <t>Expresión perfume</t>
  </si>
  <si>
    <t>Carrera 54 45a38</t>
  </si>
  <si>
    <t xml:space="preserve">Lociones </t>
  </si>
  <si>
    <t xml:space="preserve">Expression </t>
  </si>
  <si>
    <t>Carrera 54 45a 38</t>
  </si>
  <si>
    <t xml:space="preserve">Papelería Cúcuta </t>
  </si>
  <si>
    <t>Carrera 54 46 22</t>
  </si>
  <si>
    <t>La pulga</t>
  </si>
  <si>
    <t>Carrera 54 47 49</t>
  </si>
  <si>
    <t>En camión, sobre la vía, En camión, sobre el andén, En carreta "zorrilla"</t>
  </si>
  <si>
    <t>ventas@inversioneskautiva.com</t>
  </si>
  <si>
    <t>INVERSIONES KAUTIVA</t>
  </si>
  <si>
    <t>Carrera 54 46 71</t>
  </si>
  <si>
    <t>Motocicleta, Vehículo particular, Van, Furgón, Carreta "zorrilla"</t>
  </si>
  <si>
    <t>no aplica</t>
  </si>
  <si>
    <t xml:space="preserve">Nancy Gómez tienda de maquillaje </t>
  </si>
  <si>
    <t>Cl 45 51 90</t>
  </si>
  <si>
    <t>elbazardelavariedad77@outlook.com</t>
  </si>
  <si>
    <t>El bazar de la variedad</t>
  </si>
  <si>
    <t>Cl 46 54 33 local 206</t>
  </si>
  <si>
    <t>textilesyoyo801@gmail.com.</t>
  </si>
  <si>
    <t>TEXTILES EL YOYO</t>
  </si>
  <si>
    <t>Kr 54 48 53</t>
  </si>
  <si>
    <t>En camión, sobre la vía, En motocicleta,En vehículo particular</t>
  </si>
  <si>
    <t>ventassfkd.com.co</t>
  </si>
  <si>
    <t>Distribuidora Danseb</t>
  </si>
  <si>
    <t>Cl46 53 37</t>
  </si>
  <si>
    <t>alexcanasto@hotmail.com</t>
  </si>
  <si>
    <t>Distribuidora el panamazo</t>
  </si>
  <si>
    <t>Cl 46 54 25</t>
  </si>
  <si>
    <t>papeleriaelrio@gmail.com</t>
  </si>
  <si>
    <t>Distribuciones el río s.a.s</t>
  </si>
  <si>
    <t>Cl 46 54 20 piso 4</t>
  </si>
  <si>
    <t>Elementos misceláneos, Papelería y oficina</t>
  </si>
  <si>
    <t xml:space="preserve">info@rioto.Com.co </t>
  </si>
  <si>
    <t>Rioto Colombia</t>
  </si>
  <si>
    <t xml:space="preserve">Cl 46 54 33 </t>
  </si>
  <si>
    <t>Ferretería, Elementos misceláneos</t>
  </si>
  <si>
    <t>El pompano</t>
  </si>
  <si>
    <t>Carrera 56 número 46 49</t>
  </si>
  <si>
    <t>Parqueadero</t>
  </si>
  <si>
    <t>06:00 a 07:00, 07:00 a 08:00, 08:00 a 09:00, 09:00 a 10:00, 10:00 a 11:00, 11:00 a 12:00, 12:00 a 13:00, 13:00 a 14:00, 14:00 a 15:00, 15:00 a 16:00, 16:00 a 17:00, 17:00 a 18:00, 18:00 a 19:00, 19:00 a 20:00</t>
  </si>
  <si>
    <t>sumiinsumosventas@gmail.com</t>
  </si>
  <si>
    <t>Papelería SUMI</t>
  </si>
  <si>
    <t>Cl 46 54 54</t>
  </si>
  <si>
    <t>En carreta "zorrilla",En vehículo particular</t>
  </si>
  <si>
    <t>Logisticamedellin@envientregas.com</t>
  </si>
  <si>
    <t>Envientregas</t>
  </si>
  <si>
    <t>Cl 48 54 48</t>
  </si>
  <si>
    <t>Mensajería y envio</t>
  </si>
  <si>
    <t>06:00 a 07:00, 07:00 a 08:00, 08:00 a 09:00, 09:00 a 10:00, 10:00 a 11:00</t>
  </si>
  <si>
    <t>En camión, se descarga internamente, En motocicleta, En carreta "zorrilla"</t>
  </si>
  <si>
    <t>Supermarketninolandia@hotmail.com</t>
  </si>
  <si>
    <t>Niñolandia</t>
  </si>
  <si>
    <t>Kr 55 # 45a 33</t>
  </si>
  <si>
    <t>Elementos misceláneos, Cigarrería, Juguetería Linterna</t>
  </si>
  <si>
    <t>En camión, estacionado en zona bahía y la ingresa la empresa transportadora, En camión, en vías aledañas, En carreta "zorrilla"</t>
  </si>
  <si>
    <t>Motocicleta, Vehículo particular, Rappifavor</t>
  </si>
  <si>
    <t>Calle48#54-10</t>
  </si>
  <si>
    <t xml:space="preserve">Coco Pink Store </t>
  </si>
  <si>
    <t>Kr 54 46 71 local 151A</t>
  </si>
  <si>
    <t>Comprasetereo@gmail.com</t>
  </si>
  <si>
    <t>Inversiones etereo</t>
  </si>
  <si>
    <t>Cl 54 46 51</t>
  </si>
  <si>
    <t>En camión, se descarga internamente, En motocicleta, En carreta "zorrilla",En vehículo particular</t>
  </si>
  <si>
    <t>elmundodelauracentro@gmail.comm</t>
  </si>
  <si>
    <t>El mundo de laura</t>
  </si>
  <si>
    <t>Motocicleta, Mensajeria contratada</t>
  </si>
  <si>
    <t>Motocicleta, Mensajería contratada</t>
  </si>
  <si>
    <t>Mateo.cardona@aldialogistica.com</t>
  </si>
  <si>
    <t xml:space="preserve">Al día logística </t>
  </si>
  <si>
    <t>Kr 55 45 17</t>
  </si>
  <si>
    <t xml:space="preserve">Logística de operaciones </t>
  </si>
  <si>
    <t>Caldas</t>
  </si>
  <si>
    <t>Zafiro</t>
  </si>
  <si>
    <t>Cc hueco número 1</t>
  </si>
  <si>
    <t>distribuidoraelpaisita1@gmail.com</t>
  </si>
  <si>
    <t xml:space="preserve">Distribuidora el paisita </t>
  </si>
  <si>
    <t>Kr 55 45a 10</t>
  </si>
  <si>
    <t xml:space="preserve">Aseo personal,bebes, miscelánea </t>
  </si>
  <si>
    <t xml:space="preserve">Grupo krombi </t>
  </si>
  <si>
    <t>Cc comercial Japón piso 4</t>
  </si>
  <si>
    <t>Comercializadora y distribuidora H&amp;R SAS</t>
  </si>
  <si>
    <t>Kr 55 46 64 local 119</t>
  </si>
  <si>
    <t>Caminata, Motocicleta, Vehículo particular, Van</t>
  </si>
  <si>
    <t>Kalon</t>
  </si>
  <si>
    <t>Megacentro local 420</t>
  </si>
  <si>
    <t>Ninguni</t>
  </si>
  <si>
    <t>Alejandrohoyos87@gmail.com</t>
  </si>
  <si>
    <t>Aleko comercializadora</t>
  </si>
  <si>
    <t>Kr 55 46 65 local 131</t>
  </si>
  <si>
    <t>Ferretería, Cigarrería, Cacharro</t>
  </si>
  <si>
    <t>05:00 a 06:00, 06:00 a 07:00, 07:00 a 08:00, 08:00 a 09:00</t>
  </si>
  <si>
    <t>Corporativo@creafam.coop</t>
  </si>
  <si>
    <t>Creafam</t>
  </si>
  <si>
    <t>Kr 55 48 12</t>
  </si>
  <si>
    <t>Servicio bancarios</t>
  </si>
  <si>
    <t>Cuenta de Productos principales</t>
  </si>
  <si>
    <t>Etiquetas de columna</t>
  </si>
  <si>
    <t>Etiquetas de fila</t>
  </si>
  <si>
    <t>(en blanco)</t>
  </si>
  <si>
    <t>Total general</t>
  </si>
  <si>
    <t>1. No empleados</t>
  </si>
  <si>
    <t>Desde</t>
  </si>
  <si>
    <t>Hasta</t>
  </si>
  <si>
    <t>Colaboradores</t>
  </si>
  <si>
    <t>Tamaño de empresas</t>
  </si>
  <si>
    <t>2. No empleados detal</t>
  </si>
  <si>
    <t>3. No empleados detal</t>
  </si>
  <si>
    <t>4. Colaboradoras mujeres</t>
  </si>
  <si>
    <t>%</t>
  </si>
  <si>
    <t>5. Mujeres en cadena logística</t>
  </si>
  <si>
    <t>Colaboradoras</t>
  </si>
  <si>
    <t>% Empresas</t>
  </si>
  <si>
    <t>6. Mujeres parte cadena logística</t>
  </si>
  <si>
    <t>7. Mujeres vinculadas</t>
  </si>
  <si>
    <t>8. Poblaciones vulnerables</t>
  </si>
  <si>
    <t>Aux</t>
  </si>
  <si>
    <t>No. Empresas</t>
  </si>
  <si>
    <t>% del Total</t>
  </si>
  <si>
    <t>Mujeres con movilidad reducida</t>
  </si>
  <si>
    <t>Total todas las empresas</t>
  </si>
  <si>
    <t>9. Actividad principal del comercio</t>
  </si>
  <si>
    <t>Empresas</t>
  </si>
  <si>
    <t>Transportador</t>
  </si>
  <si>
    <t>10. Productos principales</t>
  </si>
  <si>
    <t>Total empresas</t>
  </si>
  <si>
    <t>Listado de productos</t>
  </si>
  <si>
    <t>Categorías</t>
  </si>
  <si>
    <t>11. Espacios de almacenamiento</t>
  </si>
  <si>
    <t>Total</t>
  </si>
  <si>
    <t>Con bodega</t>
  </si>
  <si>
    <t>12. Piso de ubicación de la bodega</t>
  </si>
  <si>
    <t>13. Área</t>
  </si>
  <si>
    <t>Comercios</t>
  </si>
  <si>
    <t>14. Altura</t>
  </si>
  <si>
    <t>15. ¿Queda dentro de la ZUAP?</t>
  </si>
  <si>
    <t>16. Mucicipio de ubicación</t>
  </si>
  <si>
    <t>17. Dedicación de bodega</t>
  </si>
  <si>
    <t>18. Día de recepción de mercancías</t>
  </si>
  <si>
    <t>19. Periodicidad semanal de recepción de mercancías</t>
  </si>
  <si>
    <t>Total comercios</t>
  </si>
  <si>
    <t>20. Periodicidad semanal de recepción de mercancías</t>
  </si>
  <si>
    <t>Frec. Relativa</t>
  </si>
  <si>
    <t>00:00 a 01:00</t>
  </si>
  <si>
    <t>02:00 a 03:00</t>
  </si>
  <si>
    <t>03:00 a 04:00</t>
  </si>
  <si>
    <t>13:00 a 14:00</t>
  </si>
  <si>
    <t>18:00 a 19:00</t>
  </si>
  <si>
    <t>21:00 a 22:00</t>
  </si>
  <si>
    <t>22:00 a 23:00</t>
  </si>
  <si>
    <t>23:00 a 00:00</t>
  </si>
  <si>
    <t>Observaciones</t>
  </si>
  <si>
    <t>21. Tipología vehicular</t>
  </si>
  <si>
    <t>En Camión, estacionado en bahía y la ingresa el personal de mi empresa</t>
  </si>
  <si>
    <t>21.A. Tipología vehicular agrupada</t>
  </si>
  <si>
    <t>En camión</t>
  </si>
  <si>
    <t>En carreta</t>
  </si>
  <si>
    <t>22. Modos de envío</t>
  </si>
  <si>
    <t>Domicilios</t>
  </si>
  <si>
    <t>Ventas internet</t>
  </si>
  <si>
    <t>Bicicleta normal</t>
  </si>
  <si>
    <t>Bicicleta de carga</t>
  </si>
  <si>
    <t>23. Percepción CyD automotores</t>
  </si>
  <si>
    <t>24. Percepción CyD bicicleta</t>
  </si>
  <si>
    <t>ID</t>
  </si>
  <si>
    <t>Por favor indique la forma en la que ingresa la mercancía a su comercio o área de bodega:</t>
  </si>
  <si>
    <t xml:space="preserve"> En carreta "zorrilla"</t>
  </si>
  <si>
    <t xml:space="preserve"> En motocicleta</t>
  </si>
  <si>
    <t xml:space="preserve"> En camión, sobre el andén</t>
  </si>
  <si>
    <t xml:space="preserve"> En vehículo particular</t>
  </si>
  <si>
    <t xml:space="preserve"> En bicicleta</t>
  </si>
  <si>
    <t xml:space="preserve"> En camión, sobre la vía</t>
  </si>
  <si>
    <t xml:space="preserve"> En Camión, estacionado en bahía y la ingresa el personal de mi empresa</t>
  </si>
  <si>
    <t xml:space="preserve"> En camión, estacionado en zona bahía y la ingresa la empresa transportadora</t>
  </si>
  <si>
    <t xml:space="preserve"> En camión, en vías aledañas</t>
  </si>
  <si>
    <t>n</t>
  </si>
  <si>
    <t>Sectores de producción Antioquia</t>
  </si>
  <si>
    <t>¿Piloto?</t>
  </si>
  <si>
    <t>Industria textil</t>
  </si>
  <si>
    <t>Mensajería y papelería</t>
  </si>
  <si>
    <t>Medicinas</t>
  </si>
  <si>
    <t>Sector acuícola</t>
  </si>
  <si>
    <t>Cárnicos</t>
  </si>
  <si>
    <t>Industria maderera</t>
  </si>
  <si>
    <t>Cosméticos</t>
  </si>
  <si>
    <t>Máquinas y equipos</t>
  </si>
  <si>
    <t>Producción de manufacturas</t>
  </si>
  <si>
    <t>Juguetes y elmentos deportivos</t>
  </si>
  <si>
    <t>Veterinaria y mascotas</t>
  </si>
  <si>
    <t>Industria del canzado</t>
  </si>
  <si>
    <t>Productos de oficina</t>
  </si>
  <si>
    <t>Actividades comerciales</t>
  </si>
  <si>
    <t>Sector</t>
  </si>
  <si>
    <t xml:space="preserve"> Bolsos</t>
  </si>
  <si>
    <t xml:space="preserve"> Carpintería</t>
  </si>
  <si>
    <t xml:space="preserve"> Compran terminado y comercializa</t>
  </si>
  <si>
    <t xml:space="preserve"> Construcción liviana</t>
  </si>
  <si>
    <t xml:space="preserve"> Correos</t>
  </si>
  <si>
    <t>Decoración</t>
  </si>
  <si>
    <t xml:space="preserve"> Electrodomésticos y hogar</t>
  </si>
  <si>
    <t xml:space="preserve"> Elementos misceláneos</t>
  </si>
  <si>
    <t xml:space="preserve"> Imprenta</t>
  </si>
  <si>
    <t xml:space="preserve"> Maquinaria</t>
  </si>
  <si>
    <t xml:space="preserve"> Servicios de transporte y distribución de mercancías</t>
  </si>
  <si>
    <t xml:space="preserve"> Venta y compra de carton</t>
  </si>
  <si>
    <t xml:space="preserve"> ventas en línea</t>
  </si>
  <si>
    <t>Drogueria</t>
  </si>
  <si>
    <t>Juguetes y elementos deportivos</t>
  </si>
  <si>
    <t>Insdustria textil</t>
  </si>
  <si>
    <t>Beterinaria y mascotas</t>
  </si>
  <si>
    <t>Ropa de cama</t>
  </si>
  <si>
    <t>Industra del calzado</t>
  </si>
  <si>
    <t>Cuenta con espacio de bodega</t>
  </si>
  <si>
    <t>Piso de ubicación de la bodega</t>
  </si>
  <si>
    <t>Características de bodegas</t>
  </si>
  <si>
    <r>
      <t>Área promedio (m</t>
    </r>
    <r>
      <rPr>
        <vertAlign val="superscript"/>
        <sz val="10"/>
        <color rgb="FF000000"/>
        <rFont val="Calibri"/>
        <family val="2"/>
        <scheme val="minor"/>
      </rPr>
      <t>2</t>
    </r>
    <r>
      <rPr>
        <sz val="10"/>
        <color rgb="FF000000"/>
        <rFont val="Calibri"/>
        <family val="2"/>
        <scheme val="minor"/>
      </rPr>
      <t>)</t>
    </r>
  </si>
  <si>
    <t>Altura (m)</t>
  </si>
  <si>
    <t>Vehículo en el que ingresa la carga</t>
  </si>
  <si>
    <t>En Camión, estacionado en parqueadero propiedad de un tercero</t>
  </si>
  <si>
    <t>Cifras de género</t>
  </si>
  <si>
    <t>No emplean mujeres</t>
  </si>
  <si>
    <t>Emplean mujeres</t>
  </si>
  <si>
    <t>Diagrama de frecuencia - Número de empleadas</t>
  </si>
  <si>
    <t>Máx</t>
  </si>
  <si>
    <t>Mín</t>
  </si>
  <si>
    <t>Amplitud (Máx - Mín)</t>
  </si>
  <si>
    <t>Intervalo</t>
  </si>
  <si>
    <t>De acuerdo con los resultados de la encuesta logística, el 91% de los comercios (celda C129), emplea mujeres, un 9% no lo hace.</t>
  </si>
  <si>
    <t>N</t>
  </si>
  <si>
    <t>Ancho intervalo</t>
  </si>
  <si>
    <t>Distribuciones de frecuencia de velocidad de punto</t>
  </si>
  <si>
    <r>
      <t xml:space="preserve">2 </t>
    </r>
    <r>
      <rPr>
        <vertAlign val="superscript"/>
        <sz val="11"/>
        <color theme="1"/>
        <rFont val="Calibri"/>
        <family val="2"/>
        <scheme val="minor"/>
      </rPr>
      <t>2</t>
    </r>
  </si>
  <si>
    <t>3*2</t>
  </si>
  <si>
    <t>3*6</t>
  </si>
  <si>
    <t>Empleadas</t>
  </si>
  <si>
    <r>
      <t>Empleadas</t>
    </r>
    <r>
      <rPr>
        <b/>
        <vertAlign val="subscript"/>
        <sz val="10"/>
        <color theme="1"/>
        <rFont val="Calibri"/>
        <family val="2"/>
        <scheme val="minor"/>
      </rPr>
      <t>i</t>
    </r>
  </si>
  <si>
    <r>
      <t>f</t>
    </r>
    <r>
      <rPr>
        <b/>
        <vertAlign val="subscript"/>
        <sz val="10"/>
        <color theme="1"/>
        <rFont val="Calibri"/>
        <family val="2"/>
        <scheme val="minor"/>
      </rPr>
      <t>i</t>
    </r>
  </si>
  <si>
    <r>
      <t>100*f</t>
    </r>
    <r>
      <rPr>
        <b/>
        <vertAlign val="subscript"/>
        <sz val="10"/>
        <color theme="1"/>
        <rFont val="Calibri"/>
        <family val="2"/>
        <scheme val="minor"/>
      </rPr>
      <t>i</t>
    </r>
    <r>
      <rPr>
        <b/>
        <sz val="10"/>
        <color theme="1"/>
        <rFont val="Calibri"/>
        <family val="2"/>
        <scheme val="minor"/>
      </rPr>
      <t>/n</t>
    </r>
  </si>
  <si>
    <r>
      <t>f</t>
    </r>
    <r>
      <rPr>
        <b/>
        <vertAlign val="subscript"/>
        <sz val="10"/>
        <color theme="1"/>
        <rFont val="Calibri"/>
        <family val="2"/>
        <scheme val="minor"/>
      </rPr>
      <t>is</t>
    </r>
  </si>
  <si>
    <r>
      <t>100*f</t>
    </r>
    <r>
      <rPr>
        <b/>
        <vertAlign val="subscript"/>
        <sz val="10"/>
        <color theme="1"/>
        <rFont val="Calibri"/>
        <family val="2"/>
        <scheme val="minor"/>
      </rPr>
      <t>is</t>
    </r>
    <r>
      <rPr>
        <b/>
        <sz val="10"/>
        <color theme="1"/>
        <rFont val="Calibri"/>
        <family val="2"/>
        <scheme val="minor"/>
      </rPr>
      <t>/n</t>
    </r>
  </si>
  <si>
    <r>
      <t>Empleadas</t>
    </r>
    <r>
      <rPr>
        <b/>
        <vertAlign val="subscript"/>
        <sz val="10"/>
        <color theme="1"/>
        <rFont val="Calibri"/>
        <family val="2"/>
        <scheme val="minor"/>
      </rPr>
      <t>i</t>
    </r>
    <r>
      <rPr>
        <b/>
        <vertAlign val="superscript"/>
        <sz val="10"/>
        <color theme="1"/>
        <rFont val="Calibri"/>
        <family val="2"/>
        <scheme val="minor"/>
      </rPr>
      <t>2</t>
    </r>
  </si>
  <si>
    <r>
      <t>f</t>
    </r>
    <r>
      <rPr>
        <b/>
        <vertAlign val="subscript"/>
        <sz val="10"/>
        <color theme="1"/>
        <rFont val="Calibri"/>
        <family val="2"/>
        <scheme val="minor"/>
      </rPr>
      <t>i</t>
    </r>
    <r>
      <rPr>
        <b/>
        <sz val="10"/>
        <color theme="1"/>
        <rFont val="Calibri"/>
        <family val="2"/>
        <scheme val="minor"/>
      </rPr>
      <t>Empleadas</t>
    </r>
    <r>
      <rPr>
        <b/>
        <vertAlign val="subscript"/>
        <sz val="10"/>
        <color theme="1"/>
        <rFont val="Calibri"/>
        <family val="2"/>
        <scheme val="minor"/>
      </rPr>
      <t>i</t>
    </r>
  </si>
  <si>
    <r>
      <t>f</t>
    </r>
    <r>
      <rPr>
        <b/>
        <vertAlign val="subscript"/>
        <sz val="10"/>
        <color theme="1"/>
        <rFont val="Calibri"/>
        <family val="2"/>
        <scheme val="minor"/>
      </rPr>
      <t>i</t>
    </r>
    <r>
      <rPr>
        <b/>
        <sz val="10"/>
        <color theme="1"/>
        <rFont val="Calibri"/>
        <family val="2"/>
        <scheme val="minor"/>
      </rPr>
      <t>Empleadas</t>
    </r>
    <r>
      <rPr>
        <b/>
        <vertAlign val="subscript"/>
        <sz val="10"/>
        <color theme="1"/>
        <rFont val="Calibri"/>
        <family val="2"/>
        <scheme val="minor"/>
      </rPr>
      <t>i</t>
    </r>
    <r>
      <rPr>
        <b/>
        <vertAlign val="superscript"/>
        <sz val="10"/>
        <color theme="1"/>
        <rFont val="Calibri"/>
        <family val="2"/>
        <scheme val="minor"/>
      </rPr>
      <t>2</t>
    </r>
  </si>
  <si>
    <t>Totales</t>
  </si>
  <si>
    <t>Lo que quiere decir esta tabla y gráfica es que el 96% de los comercios encuestados tiene entre 1 y 11 empleadas mujeres. Se observa que en total 356 de los 410 comercios que contestaron a la encuesta emplean esta cantidad de empleadas. Tan solo el 0,3% (1 comercio) tiene entre 99 y 110 empleadas mujeres.</t>
  </si>
  <si>
    <t>Porcentaje de mujeres empleadas</t>
  </si>
  <si>
    <t>Rango mínimo</t>
  </si>
  <si>
    <t>Rango máximo</t>
  </si>
  <si>
    <t>El 26% de los comercios encuestados tienen una fuerza laboral femenina por encima del 90%. Esto corresponde a 106 comercios de entre 410.</t>
  </si>
  <si>
    <t>Porcentaje de mujeres vinculadas laboralmente</t>
  </si>
  <si>
    <t>Del total de comercios que contestaron a la encuesta, el 74% indica que el 90% o más de las muejeres colaboradoras cuenta con vinculación laboral.</t>
  </si>
  <si>
    <t>Cuenta de Entre sus colaboradoras mujeres, alguna(s) se identifica(n) con los siguientes grupos poblacionales:</t>
  </si>
  <si>
    <t>Población</t>
  </si>
  <si>
    <t>Mujer transgénero</t>
  </si>
  <si>
    <t>La población femenina considerada vulnerable más encontrada son las madres cabezas de hogar. El 53% de los comercios encuestados emplean estas colaboradoras. El 6% emplea mujeres inmigrantes.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</si>
</sst>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0.0"/>
    <numFmt numFmtId="166" formatCode="0.0%"/>
  </numFmts>
  <fonts count="17" x14ac:knownFonts="1">
    <font>
      <sz val="10"/>
      <color rgb="FF000000"/>
      <name val="Calibri"/>
      <family val="2"/>
      <scheme val="minor"/>
    </font>
    <font>
      <sz val="11"/>
      <color theme="1"/>
      <name val="Calibri"/>
      <family val="2"/>
      <scheme val="minor"/>
    </font>
    <font>
      <sz val="10"/>
      <color rgb="FF000000"/>
      <name val="Arial"/>
      <family val="2"/>
    </font>
    <font>
      <sz val="10"/>
      <color theme="1"/>
      <name val="Arial"/>
      <family val="2"/>
    </font>
    <font>
      <u/>
      <sz val="10"/>
      <color rgb="FF0000FF"/>
      <name val="Arial"/>
      <family val="2"/>
    </font>
    <font>
      <b/>
      <sz val="10"/>
      <color rgb="FF000000"/>
      <name val="Calibri"/>
      <family val="2"/>
      <scheme val="minor"/>
    </font>
    <font>
      <vertAlign val="superscript"/>
      <sz val="10"/>
      <color rgb="FF000000"/>
      <name val="Calibri"/>
      <family val="2"/>
      <scheme val="minor"/>
    </font>
    <font>
      <sz val="10"/>
      <color rgb="FF000000"/>
      <name val="Open sans"/>
      <family val="2"/>
    </font>
    <font>
      <b/>
      <sz val="11"/>
      <color theme="1"/>
      <name val="Calibri"/>
      <family val="2"/>
      <scheme val="minor"/>
    </font>
    <font>
      <b/>
      <sz val="10"/>
      <color theme="1"/>
      <name val="Calibri"/>
      <family val="2"/>
      <scheme val="minor"/>
    </font>
    <font>
      <vertAlign val="superscript"/>
      <sz val="11"/>
      <color theme="1"/>
      <name val="Calibri"/>
      <family val="2"/>
      <scheme val="minor"/>
    </font>
    <font>
      <b/>
      <vertAlign val="subscript"/>
      <sz val="10"/>
      <color theme="1"/>
      <name val="Calibri"/>
      <family val="2"/>
      <scheme val="minor"/>
    </font>
    <font>
      <b/>
      <vertAlign val="superscript"/>
      <sz val="10"/>
      <color theme="1"/>
      <name val="Calibri"/>
      <family val="2"/>
      <scheme val="minor"/>
    </font>
    <font>
      <b/>
      <i/>
      <sz val="10"/>
      <color rgb="FF000000"/>
      <name val="Calibri"/>
      <family val="2"/>
      <scheme val="minor"/>
    </font>
    <font>
      <b/>
      <sz val="8"/>
      <color theme="1"/>
      <name val="Arial"/>
      <family val="2"/>
    </font>
    <font>
      <b/>
      <sz val="8"/>
      <color rgb="FF000000"/>
      <name val="Calibri"/>
      <family val="2"/>
      <scheme val="minor"/>
    </font>
    <font>
      <sz val="8"/>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73">
    <xf numFmtId="0" fontId="0" fillId="0" borderId="0" xfId="0"/>
    <xf numFmtId="0" fontId="0" fillId="0" borderId="0" xfId="0"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0" fontId="2" fillId="0" borderId="0" xfId="0" applyFont="1" applyAlignment="1">
      <alignment horizontal="center"/>
    </xf>
    <xf numFmtId="22" fontId="2" fillId="0" borderId="0" xfId="0" applyNumberFormat="1" applyFont="1" applyAlignment="1">
      <alignment horizontal="center"/>
    </xf>
    <xf numFmtId="0" fontId="4" fillId="0" borderId="0" xfId="0" applyFont="1" applyAlignment="1">
      <alignment horizontal="center"/>
    </xf>
    <xf numFmtId="0" fontId="3" fillId="0" borderId="0" xfId="0" quotePrefix="1" applyFont="1" applyAlignment="1">
      <alignment horizontal="center"/>
    </xf>
    <xf numFmtId="9" fontId="0" fillId="0" borderId="0" xfId="1" applyFont="1" applyAlignment="1">
      <alignment horizontal="center"/>
    </xf>
    <xf numFmtId="0" fontId="0" fillId="2" borderId="0" xfId="0" applyFill="1"/>
    <xf numFmtId="0" fontId="5" fillId="2" borderId="0" xfId="0" applyFont="1" applyFill="1" applyAlignment="1">
      <alignment horizontal="center"/>
    </xf>
    <xf numFmtId="0" fontId="0" fillId="2" borderId="0" xfId="0" applyFill="1" applyAlignment="1">
      <alignment horizontal="center"/>
    </xf>
    <xf numFmtId="9" fontId="0" fillId="0" borderId="0" xfId="1" applyFont="1"/>
    <xf numFmtId="0" fontId="5" fillId="2" borderId="0" xfId="0" applyFont="1" applyFill="1"/>
    <xf numFmtId="165" fontId="0" fillId="0" borderId="0" xfId="0" applyNumberFormat="1" applyAlignment="1">
      <alignment horizontal="center"/>
    </xf>
    <xf numFmtId="0" fontId="7" fillId="0" borderId="0" xfId="0" applyFont="1"/>
    <xf numFmtId="0" fontId="0" fillId="0" borderId="0" xfId="0" pivotButton="1"/>
    <xf numFmtId="0" fontId="0" fillId="0" borderId="0" xfId="0" applyAlignment="1">
      <alignment horizontal="left"/>
    </xf>
    <xf numFmtId="0" fontId="5" fillId="0" borderId="0" xfId="0" applyFont="1" applyAlignment="1">
      <alignment horizontal="center"/>
    </xf>
    <xf numFmtId="0" fontId="5" fillId="3" borderId="0" xfId="0" applyFont="1" applyFill="1"/>
    <xf numFmtId="0" fontId="0" fillId="4" borderId="0" xfId="0" applyFill="1" applyAlignment="1">
      <alignment horizontal="center"/>
    </xf>
    <xf numFmtId="0" fontId="0" fillId="5" borderId="1" xfId="0"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8" fillId="5" borderId="1" xfId="0" applyFont="1" applyFill="1" applyBorder="1" applyAlignment="1">
      <alignment horizontal="center" vertical="center" wrapText="1"/>
    </xf>
    <xf numFmtId="1" fontId="0" fillId="0" borderId="1" xfId="0" applyNumberFormat="1" applyBorder="1" applyAlignment="1">
      <alignment horizontal="center" vertical="center" wrapText="1"/>
    </xf>
    <xf numFmtId="166" fontId="0" fillId="0" borderId="1" xfId="1" applyNumberFormat="1" applyFont="1" applyBorder="1" applyAlignment="1">
      <alignment horizontal="center" vertical="center" wrapText="1"/>
    </xf>
    <xf numFmtId="3" fontId="0" fillId="0" borderId="1" xfId="0" applyNumberFormat="1" applyBorder="1" applyAlignment="1">
      <alignment horizontal="center" vertical="center" wrapText="1"/>
    </xf>
    <xf numFmtId="166" fontId="0" fillId="0" borderId="0" xfId="1" applyNumberFormat="1" applyFont="1" applyBorder="1" applyAlignment="1">
      <alignment horizontal="center" vertical="center" wrapText="1"/>
    </xf>
    <xf numFmtId="0" fontId="9" fillId="5"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5" fillId="5" borderId="0" xfId="0" applyFont="1" applyFill="1" applyAlignment="1">
      <alignment horizontal="center"/>
    </xf>
    <xf numFmtId="0" fontId="0" fillId="0" borderId="0" xfId="0" applyAlignment="1">
      <alignment horizontal="left" vertical="center" wrapText="1"/>
    </xf>
    <xf numFmtId="0" fontId="13" fillId="7" borderId="0" xfId="0" applyFont="1" applyFill="1"/>
    <xf numFmtId="0" fontId="0" fillId="0" borderId="0" xfId="0" applyAlignment="1">
      <alignment horizontal="left" vertical="center"/>
    </xf>
    <xf numFmtId="0" fontId="14" fillId="0" borderId="0" xfId="0" applyFont="1" applyAlignment="1">
      <alignment horizontal="center"/>
    </xf>
    <xf numFmtId="0" fontId="15" fillId="0" borderId="0" xfId="0" applyFont="1" applyAlignment="1">
      <alignment horizontal="center"/>
    </xf>
    <xf numFmtId="0" fontId="14" fillId="8" borderId="0" xfId="0" applyFont="1" applyFill="1" applyAlignment="1">
      <alignment horizontal="center"/>
    </xf>
    <xf numFmtId="0" fontId="3" fillId="8" borderId="0" xfId="0" applyFont="1" applyFill="1" applyAlignment="1">
      <alignment horizontal="center"/>
    </xf>
    <xf numFmtId="9" fontId="2" fillId="8" borderId="0" xfId="1" applyFont="1" applyFill="1" applyAlignment="1">
      <alignment horizontal="center"/>
    </xf>
    <xf numFmtId="9" fontId="3" fillId="8" borderId="0" xfId="1" applyFont="1" applyFill="1" applyAlignment="1">
      <alignment horizontal="center"/>
    </xf>
    <xf numFmtId="0" fontId="2" fillId="8" borderId="0" xfId="0" applyFont="1" applyFill="1" applyAlignment="1">
      <alignment horizontal="center"/>
    </xf>
    <xf numFmtId="0" fontId="3" fillId="8" borderId="0" xfId="0" quotePrefix="1" applyFont="1" applyFill="1" applyAlignment="1">
      <alignment horizontal="center"/>
    </xf>
    <xf numFmtId="0" fontId="0" fillId="8" borderId="0" xfId="0" applyFill="1" applyAlignment="1">
      <alignment horizontal="center"/>
    </xf>
    <xf numFmtId="0" fontId="14" fillId="9" borderId="0" xfId="0" applyFont="1" applyFill="1" applyAlignment="1">
      <alignment horizontal="center"/>
    </xf>
    <xf numFmtId="0" fontId="3" fillId="9" borderId="0" xfId="0" applyFont="1" applyFill="1" applyAlignment="1">
      <alignment horizontal="center"/>
    </xf>
    <xf numFmtId="0" fontId="2" fillId="9" borderId="0" xfId="0" applyFont="1" applyFill="1" applyAlignment="1">
      <alignment horizontal="center"/>
    </xf>
    <xf numFmtId="0" fontId="0" fillId="9" borderId="0" xfId="0" applyFill="1" applyAlignment="1">
      <alignment horizontal="center"/>
    </xf>
    <xf numFmtId="0" fontId="14" fillId="10" borderId="0" xfId="0" applyFont="1" applyFill="1" applyAlignment="1">
      <alignment horizontal="center"/>
    </xf>
    <xf numFmtId="0" fontId="3" fillId="10" borderId="0" xfId="0" applyFont="1" applyFill="1" applyAlignment="1">
      <alignment horizontal="center"/>
    </xf>
    <xf numFmtId="0" fontId="2" fillId="10" borderId="0" xfId="0" applyFont="1" applyFill="1" applyAlignment="1">
      <alignment horizontal="center"/>
    </xf>
    <xf numFmtId="0" fontId="3" fillId="10" borderId="0" xfId="0" quotePrefix="1" applyFont="1" applyFill="1" applyAlignment="1">
      <alignment horizontal="center"/>
    </xf>
    <xf numFmtId="0" fontId="0" fillId="10" borderId="0" xfId="0" applyFill="1" applyAlignment="1">
      <alignment horizontal="center"/>
    </xf>
    <xf numFmtId="0" fontId="14" fillId="11" borderId="0" xfId="0" applyFont="1" applyFill="1" applyAlignment="1">
      <alignment horizontal="center"/>
    </xf>
    <xf numFmtId="0" fontId="3" fillId="11" borderId="0" xfId="0" applyFont="1" applyFill="1" applyAlignment="1">
      <alignment horizontal="center"/>
    </xf>
    <xf numFmtId="0" fontId="2" fillId="11" borderId="0" xfId="0" applyFont="1" applyFill="1" applyAlignment="1">
      <alignment horizontal="center"/>
    </xf>
    <xf numFmtId="0" fontId="0" fillId="11" borderId="0" xfId="0" applyFill="1" applyAlignment="1">
      <alignment horizontal="center"/>
    </xf>
    <xf numFmtId="0" fontId="3" fillId="9" borderId="0" xfId="0" quotePrefix="1" applyFont="1" applyFill="1" applyAlignment="1">
      <alignment horizontal="center"/>
    </xf>
    <xf numFmtId="0" fontId="14" fillId="12" borderId="0" xfId="0" applyFont="1" applyFill="1" applyAlignment="1">
      <alignment horizontal="center"/>
    </xf>
    <xf numFmtId="0" fontId="2" fillId="12" borderId="0" xfId="0" applyFont="1" applyFill="1" applyAlignment="1">
      <alignment horizontal="center"/>
    </xf>
    <xf numFmtId="0" fontId="0" fillId="12" borderId="0" xfId="0" applyFill="1" applyAlignment="1">
      <alignment horizontal="center"/>
    </xf>
    <xf numFmtId="0" fontId="0" fillId="13" borderId="0" xfId="0" applyFill="1"/>
    <xf numFmtId="14" fontId="0" fillId="0" borderId="0" xfId="0" applyNumberFormat="1"/>
    <xf numFmtId="20" fontId="0" fillId="0" borderId="0" xfId="0" applyNumberFormat="1"/>
    <xf numFmtId="0" fontId="5" fillId="0" borderId="0" xfId="0" applyFont="1"/>
    <xf numFmtId="0" fontId="0" fillId="0" borderId="0" xfId="0" applyAlignment="1">
      <alignment horizontal="left" indent="1"/>
    </xf>
    <xf numFmtId="0" fontId="0" fillId="0" borderId="0" xfId="0" applyAlignment="1">
      <alignment horizontal="left" vertical="center" wrapText="1"/>
    </xf>
    <xf numFmtId="0" fontId="0" fillId="0" borderId="0" xfId="0" applyAlignment="1">
      <alignment horizontal="left" vertical="center"/>
    </xf>
    <xf numFmtId="0" fontId="8" fillId="5" borderId="2"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cellXfs>
  <cellStyles count="2">
    <cellStyle name="Normal" xfId="0" builtinId="0"/>
    <cellStyle name="Percent" xfId="1" builtinId="5"/>
  </cellStyles>
  <dxfs count="2">
    <dxf>
      <fill>
        <patternFill>
          <bgColor theme="5" tint="0.79998168889431442"/>
        </patternFill>
      </fill>
    </dxf>
    <dxf>
      <fill>
        <patternFill>
          <bgColor rgb="FF92D050"/>
        </patternFill>
      </fill>
    </dxf>
  </dxfs>
  <tableStyles count="0" defaultTableStyle="TableStyleMedium2" defaultPivotStyle="PivotStyleLight16"/>
  <colors>
    <mruColors>
      <color rgb="FFCC99FF"/>
      <color rgb="FFFF9933"/>
      <color rgb="FFFFFF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9.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1.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2.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Empresarial!$F$1</c:f>
              <c:strCache>
                <c:ptCount val="1"/>
                <c:pt idx="0">
                  <c:v>Tamaño de empresas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Empresarial!$C$2:$D$12</c:f>
              <c:multiLvlStrCache>
                <c:ptCount val="11"/>
                <c:lvl>
                  <c:pt idx="0">
                    <c:v>&lt;10</c:v>
                  </c:pt>
                  <c:pt idx="1">
                    <c:v>&lt;20</c:v>
                  </c:pt>
                  <c:pt idx="2">
                    <c:v>&lt;30</c:v>
                  </c:pt>
                  <c:pt idx="3">
                    <c:v>&lt;40</c:v>
                  </c:pt>
                  <c:pt idx="4">
                    <c:v>&lt;50</c:v>
                  </c:pt>
                  <c:pt idx="5">
                    <c:v>&lt;60</c:v>
                  </c:pt>
                  <c:pt idx="6">
                    <c:v>&lt;70</c:v>
                  </c:pt>
                  <c:pt idx="7">
                    <c:v>&lt;80</c:v>
                  </c:pt>
                  <c:pt idx="8">
                    <c:v>&lt;90</c:v>
                  </c:pt>
                  <c:pt idx="9">
                    <c:v>&lt;100</c:v>
                  </c:pt>
                  <c:pt idx="10">
                    <c:v>&lt;1000</c:v>
                  </c:pt>
                </c:lvl>
                <c:lvl>
                  <c:pt idx="0">
                    <c:v>&gt;=0</c:v>
                  </c:pt>
                  <c:pt idx="1">
                    <c:v>&gt;=10</c:v>
                  </c:pt>
                  <c:pt idx="2">
                    <c:v>&gt;=20</c:v>
                  </c:pt>
                  <c:pt idx="3">
                    <c:v>&gt;=30</c:v>
                  </c:pt>
                  <c:pt idx="4">
                    <c:v>&gt;=40</c:v>
                  </c:pt>
                  <c:pt idx="5">
                    <c:v>&gt;=50</c:v>
                  </c:pt>
                  <c:pt idx="6">
                    <c:v>&gt;=60</c:v>
                  </c:pt>
                  <c:pt idx="7">
                    <c:v>&gt;=70</c:v>
                  </c:pt>
                  <c:pt idx="8">
                    <c:v>&gt;=80</c:v>
                  </c:pt>
                  <c:pt idx="9">
                    <c:v>&gt;=90</c:v>
                  </c:pt>
                  <c:pt idx="10">
                    <c:v>&gt;=101</c:v>
                  </c:pt>
                </c:lvl>
              </c:multiLvlStrCache>
            </c:multiLvlStrRef>
          </c:cat>
          <c:val>
            <c:numRef>
              <c:f>Empresarial!$F$2:$F$12</c:f>
              <c:numCache>
                <c:formatCode>0%</c:formatCode>
                <c:ptCount val="11"/>
                <c:pt idx="0">
                  <c:v>0.85420944558521561</c:v>
                </c:pt>
                <c:pt idx="1">
                  <c:v>9.034907597535935E-2</c:v>
                </c:pt>
                <c:pt idx="2">
                  <c:v>3.2854209445585217E-2</c:v>
                </c:pt>
                <c:pt idx="3">
                  <c:v>6.1601642710472282E-3</c:v>
                </c:pt>
                <c:pt idx="4">
                  <c:v>4.1067761806981521E-3</c:v>
                </c:pt>
                <c:pt idx="5">
                  <c:v>2.0533880903490761E-3</c:v>
                </c:pt>
                <c:pt idx="6">
                  <c:v>4.1067761806981521E-3</c:v>
                </c:pt>
                <c:pt idx="7">
                  <c:v>0</c:v>
                </c:pt>
                <c:pt idx="8">
                  <c:v>0</c:v>
                </c:pt>
                <c:pt idx="9">
                  <c:v>0</c:v>
                </c:pt>
                <c:pt idx="10">
                  <c:v>6.1601642710472282E-3</c:v>
                </c:pt>
              </c:numCache>
            </c:numRef>
          </c:val>
          <c:extLst>
            <c:ext xmlns:c16="http://schemas.microsoft.com/office/drawing/2014/chart" uri="{C3380CC4-5D6E-409C-BE32-E72D297353CC}">
              <c16:uniqueId val="{00000000-5840-4C4A-B9A5-171638809230}"/>
            </c:ext>
          </c:extLst>
        </c:ser>
        <c:dLbls>
          <c:showLegendKey val="0"/>
          <c:showVal val="0"/>
          <c:showCatName val="0"/>
          <c:showSerName val="0"/>
          <c:showPercent val="0"/>
          <c:showBubbleSize val="0"/>
        </c:dLbls>
        <c:gapWidth val="219"/>
        <c:overlap val="-27"/>
        <c:axId val="1438555504"/>
        <c:axId val="1438556336"/>
      </c:barChart>
      <c:catAx>
        <c:axId val="143855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56336"/>
        <c:crosses val="autoZero"/>
        <c:auto val="1"/>
        <c:lblAlgn val="ctr"/>
        <c:lblOffset val="100"/>
        <c:noMultiLvlLbl val="0"/>
      </c:catAx>
      <c:valAx>
        <c:axId val="143855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Porcentaje de empresas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5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mujeres</a:t>
            </a:r>
            <a:r>
              <a:rPr lang="en-US" baseline="0"/>
              <a:t> vinculadas laboralmente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Empresarial!$F$1</c:f>
              <c:strCache>
                <c:ptCount val="1"/>
                <c:pt idx="0">
                  <c:v>Tamaño de empresas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Empresarial!$C$86:$D$95</c:f>
              <c:multiLvlStrCache>
                <c:ptCount val="10"/>
                <c:lvl>
                  <c:pt idx="0">
                    <c:v>&lt;0,1</c:v>
                  </c:pt>
                  <c:pt idx="1">
                    <c:v>&lt;0,2</c:v>
                  </c:pt>
                  <c:pt idx="2">
                    <c:v>&lt;0,3</c:v>
                  </c:pt>
                  <c:pt idx="3">
                    <c:v>&lt;0,4</c:v>
                  </c:pt>
                  <c:pt idx="4">
                    <c:v>&lt;0,5</c:v>
                  </c:pt>
                  <c:pt idx="5">
                    <c:v>&lt;0,6</c:v>
                  </c:pt>
                  <c:pt idx="6">
                    <c:v>&lt;0,7</c:v>
                  </c:pt>
                  <c:pt idx="7">
                    <c:v>&lt;0,8</c:v>
                  </c:pt>
                  <c:pt idx="8">
                    <c:v>&lt;0,9</c:v>
                  </c:pt>
                  <c:pt idx="9">
                    <c:v>&lt;1,1</c:v>
                  </c:pt>
                </c:lvl>
                <c:lvl>
                  <c:pt idx="0">
                    <c:v>&gt;=0</c:v>
                  </c:pt>
                  <c:pt idx="1">
                    <c:v>&gt;=0,1</c:v>
                  </c:pt>
                  <c:pt idx="2">
                    <c:v>&gt;=0,2</c:v>
                  </c:pt>
                  <c:pt idx="3">
                    <c:v>&gt;=0,3</c:v>
                  </c:pt>
                  <c:pt idx="4">
                    <c:v>&gt;=0,4</c:v>
                  </c:pt>
                  <c:pt idx="5">
                    <c:v>&gt;=0,5</c:v>
                  </c:pt>
                  <c:pt idx="6">
                    <c:v>&gt;=0,6</c:v>
                  </c:pt>
                  <c:pt idx="7">
                    <c:v>&gt;=0,7</c:v>
                  </c:pt>
                  <c:pt idx="8">
                    <c:v>&gt;=0,8</c:v>
                  </c:pt>
                  <c:pt idx="9">
                    <c:v>&gt;=0,9</c:v>
                  </c:pt>
                </c:lvl>
              </c:multiLvlStrCache>
            </c:multiLvlStrRef>
          </c:cat>
          <c:val>
            <c:numRef>
              <c:f>Empresarial!$F$86:$F$95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D71B-4F14-8D78-C50BFC61A42A}"/>
            </c:ext>
          </c:extLst>
        </c:ser>
        <c:dLbls>
          <c:showLegendKey val="0"/>
          <c:showVal val="0"/>
          <c:showCatName val="0"/>
          <c:showSerName val="0"/>
          <c:showPercent val="0"/>
          <c:showBubbleSize val="0"/>
        </c:dLbls>
        <c:gapWidth val="219"/>
        <c:overlap val="-27"/>
        <c:axId val="1438555504"/>
        <c:axId val="1438556336"/>
      </c:barChart>
      <c:catAx>
        <c:axId val="143855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56336"/>
        <c:crosses val="autoZero"/>
        <c:auto val="1"/>
        <c:lblAlgn val="ctr"/>
        <c:lblOffset val="100"/>
        <c:noMultiLvlLbl val="0"/>
      </c:catAx>
      <c:valAx>
        <c:axId val="143855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Porcentaje</a:t>
                </a:r>
                <a:r>
                  <a:rPr lang="es-MX" baseline="0"/>
                  <a:t> empresas</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5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Identificación de Poblaciones</a:t>
            </a:r>
            <a:r>
              <a:rPr lang="es-MX" baseline="0"/>
              <a:t> femeninas vulnerables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Poblaciones vulnerables</c:v>
          </c:tx>
          <c:spPr>
            <a:solidFill>
              <a:schemeClr val="accent1"/>
            </a:solidFill>
            <a:ln>
              <a:noFill/>
            </a:ln>
            <a:effectLst/>
          </c:spPr>
          <c:invertIfNegative val="0"/>
          <c:cat>
            <c:strRef>
              <c:f>Empresarial!$A$105:$A$112</c:f>
              <c:strCache>
                <c:ptCount val="8"/>
                <c:pt idx="0">
                  <c:v>Madres cabeza de familia</c:v>
                </c:pt>
                <c:pt idx="1">
                  <c:v>Migrantes</c:v>
                </c:pt>
                <c:pt idx="2">
                  <c:v>Mujeres con movilidad reducida</c:v>
                </c:pt>
                <c:pt idx="3">
                  <c:v>Mujeres pertenecientes a grupos étnicos</c:v>
                </c:pt>
                <c:pt idx="4">
                  <c:v>Mujeres transgénero</c:v>
                </c:pt>
                <c:pt idx="5">
                  <c:v>Ninguna de las anteriores</c:v>
                </c:pt>
                <c:pt idx="6">
                  <c:v>Todas las anteriores</c:v>
                </c:pt>
                <c:pt idx="7">
                  <c:v>Víctimas del conflicto armado</c:v>
                </c:pt>
              </c:strCache>
            </c:strRef>
          </c:cat>
          <c:val>
            <c:numRef>
              <c:f>Empresarial!$C$105:$C$112</c:f>
              <c:numCache>
                <c:formatCode>General</c:formatCode>
                <c:ptCount val="8"/>
                <c:pt idx="0">
                  <c:v>269</c:v>
                </c:pt>
                <c:pt idx="1">
                  <c:v>36</c:v>
                </c:pt>
                <c:pt idx="2">
                  <c:v>1</c:v>
                </c:pt>
                <c:pt idx="3">
                  <c:v>11</c:v>
                </c:pt>
                <c:pt idx="4">
                  <c:v>5</c:v>
                </c:pt>
                <c:pt idx="5">
                  <c:v>156</c:v>
                </c:pt>
                <c:pt idx="6">
                  <c:v>2</c:v>
                </c:pt>
                <c:pt idx="7">
                  <c:v>20</c:v>
                </c:pt>
              </c:numCache>
            </c:numRef>
          </c:val>
          <c:extLst>
            <c:ext xmlns:c16="http://schemas.microsoft.com/office/drawing/2014/chart" uri="{C3380CC4-5D6E-409C-BE32-E72D297353CC}">
              <c16:uniqueId val="{00000000-53B6-44A4-8548-25C8990DEDCD}"/>
            </c:ext>
          </c:extLst>
        </c:ser>
        <c:dLbls>
          <c:showLegendKey val="0"/>
          <c:showVal val="0"/>
          <c:showCatName val="0"/>
          <c:showSerName val="0"/>
          <c:showPercent val="0"/>
          <c:showBubbleSize val="0"/>
        </c:dLbls>
        <c:gapWidth val="219"/>
        <c:axId val="2020160191"/>
        <c:axId val="2020158943"/>
      </c:barChart>
      <c:lineChart>
        <c:grouping val="standard"/>
        <c:varyColors val="0"/>
        <c:ser>
          <c:idx val="1"/>
          <c:order val="1"/>
          <c:tx>
            <c:strRef>
              <c:f>Empresarial!$D$104</c:f>
              <c:strCache>
                <c:ptCount val="1"/>
                <c:pt idx="0">
                  <c:v>% del 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Empresarial!$A$105:$A$112</c:f>
              <c:strCache>
                <c:ptCount val="8"/>
                <c:pt idx="0">
                  <c:v>Madres cabeza de familia</c:v>
                </c:pt>
                <c:pt idx="1">
                  <c:v>Migrantes</c:v>
                </c:pt>
                <c:pt idx="2">
                  <c:v>Mujeres con movilidad reducida</c:v>
                </c:pt>
                <c:pt idx="3">
                  <c:v>Mujeres pertenecientes a grupos étnicos</c:v>
                </c:pt>
                <c:pt idx="4">
                  <c:v>Mujeres transgénero</c:v>
                </c:pt>
                <c:pt idx="5">
                  <c:v>Ninguna de las anteriores</c:v>
                </c:pt>
                <c:pt idx="6">
                  <c:v>Todas las anteriores</c:v>
                </c:pt>
                <c:pt idx="7">
                  <c:v>Víctimas del conflicto armado</c:v>
                </c:pt>
              </c:strCache>
            </c:strRef>
          </c:cat>
          <c:val>
            <c:numRef>
              <c:f>Empresarial!$D$105:$D$112</c:f>
              <c:numCache>
                <c:formatCode>0%</c:formatCode>
                <c:ptCount val="8"/>
                <c:pt idx="0">
                  <c:v>0.55236139630390146</c:v>
                </c:pt>
                <c:pt idx="1">
                  <c:v>7.3921971252566734E-2</c:v>
                </c:pt>
                <c:pt idx="2">
                  <c:v>2.0533880903490761E-3</c:v>
                </c:pt>
                <c:pt idx="3">
                  <c:v>2.2587268993839837E-2</c:v>
                </c:pt>
                <c:pt idx="4">
                  <c:v>1.0266940451745379E-2</c:v>
                </c:pt>
                <c:pt idx="5">
                  <c:v>0.32032854209445583</c:v>
                </c:pt>
                <c:pt idx="6">
                  <c:v>4.1067761806981521E-3</c:v>
                </c:pt>
                <c:pt idx="7">
                  <c:v>4.1067761806981518E-2</c:v>
                </c:pt>
              </c:numCache>
            </c:numRef>
          </c:val>
          <c:smooth val="0"/>
          <c:extLst>
            <c:ext xmlns:c16="http://schemas.microsoft.com/office/drawing/2014/chart" uri="{C3380CC4-5D6E-409C-BE32-E72D297353CC}">
              <c16:uniqueId val="{00000001-53B6-44A4-8548-25C8990DEDCD}"/>
            </c:ext>
          </c:extLst>
        </c:ser>
        <c:dLbls>
          <c:showLegendKey val="0"/>
          <c:showVal val="0"/>
          <c:showCatName val="0"/>
          <c:showSerName val="0"/>
          <c:showPercent val="0"/>
          <c:showBubbleSize val="0"/>
        </c:dLbls>
        <c:marker val="1"/>
        <c:smooth val="0"/>
        <c:axId val="2143570031"/>
        <c:axId val="2143568783"/>
      </c:lineChart>
      <c:catAx>
        <c:axId val="202016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158943"/>
        <c:crosses val="autoZero"/>
        <c:auto val="1"/>
        <c:lblAlgn val="ctr"/>
        <c:lblOffset val="100"/>
        <c:noMultiLvlLbl val="0"/>
      </c:catAx>
      <c:valAx>
        <c:axId val="202015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160191"/>
        <c:crosses val="autoZero"/>
        <c:crossBetween val="between"/>
      </c:valAx>
      <c:valAx>
        <c:axId val="214356878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570031"/>
        <c:crosses val="max"/>
        <c:crossBetween val="between"/>
      </c:valAx>
      <c:catAx>
        <c:axId val="2143570031"/>
        <c:scaling>
          <c:orientation val="minMax"/>
        </c:scaling>
        <c:delete val="1"/>
        <c:axPos val="b"/>
        <c:numFmt formatCode="General" sourceLinked="1"/>
        <c:majorTickMark val="out"/>
        <c:minorTickMark val="none"/>
        <c:tickLblPos val="nextTo"/>
        <c:crossAx val="2143568783"/>
        <c:crosses val="autoZero"/>
        <c:auto val="1"/>
        <c:lblAlgn val="ctr"/>
        <c:lblOffset val="100"/>
        <c:noMultiLvlLbl val="0"/>
      </c:cat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empresas por actividad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Empresarial!$C$124</c:f>
              <c:strCache>
                <c:ptCount val="1"/>
                <c:pt idx="0">
                  <c:v>% Empresas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3B-4000-A1A3-1BC0970AA4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3B-4000-A1A3-1BC0970AA4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3B-4000-A1A3-1BC0970AA4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3B-4000-A1A3-1BC0970AA48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13B-4000-A1A3-1BC0970AA4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Empresarial!$A$125:$A$129</c:f>
              <c:strCache>
                <c:ptCount val="5"/>
                <c:pt idx="0">
                  <c:v>Fabricante</c:v>
                </c:pt>
                <c:pt idx="1">
                  <c:v>Proveedor</c:v>
                </c:pt>
                <c:pt idx="2">
                  <c:v>Transportador</c:v>
                </c:pt>
                <c:pt idx="3">
                  <c:v>Venta al detalle</c:v>
                </c:pt>
                <c:pt idx="4">
                  <c:v>Ventas por internet</c:v>
                </c:pt>
              </c:strCache>
            </c:strRef>
          </c:cat>
          <c:val>
            <c:numRef>
              <c:f>Empresarial!$C$125:$C$129</c:f>
              <c:numCache>
                <c:formatCode>0%</c:formatCode>
                <c:ptCount val="5"/>
                <c:pt idx="0">
                  <c:v>7.5520833333333329E-2</c:v>
                </c:pt>
                <c:pt idx="1">
                  <c:v>0.19791666666666666</c:v>
                </c:pt>
                <c:pt idx="2">
                  <c:v>0</c:v>
                </c:pt>
                <c:pt idx="3">
                  <c:v>0.71875</c:v>
                </c:pt>
                <c:pt idx="4">
                  <c:v>7.8125E-3</c:v>
                </c:pt>
              </c:numCache>
            </c:numRef>
          </c:val>
          <c:extLst>
            <c:ext xmlns:c16="http://schemas.microsoft.com/office/drawing/2014/chart" uri="{C3380CC4-5D6E-409C-BE32-E72D297353CC}">
              <c16:uniqueId val="{0000000A-D13B-4000-A1A3-1BC0970AA48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Productos principales comercializados en la ZUAP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Empresarial!$B$142</c:f>
              <c:strCache>
                <c:ptCount val="1"/>
                <c:pt idx="0">
                  <c:v>Empresas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Empresarial!$A$143:$A$176</c:f>
              <c:strCache>
                <c:ptCount val="34"/>
                <c:pt idx="0">
                  <c:v>Arte y materiales para el arte</c:v>
                </c:pt>
                <c:pt idx="1">
                  <c:v>Artículos para el hogar</c:v>
                </c:pt>
                <c:pt idx="2">
                  <c:v>Bares y ocio</c:v>
                </c:pt>
                <c:pt idx="3">
                  <c:v>Cacao, chocolate y confitería</c:v>
                </c:pt>
                <c:pt idx="4">
                  <c:v>Café</c:v>
                </c:pt>
                <c:pt idx="5">
                  <c:v>Calzado</c:v>
                </c:pt>
                <c:pt idx="6">
                  <c:v>Compraventa</c:v>
                </c:pt>
                <c:pt idx="7">
                  <c:v>Cosméticos y productos de belleza</c:v>
                </c:pt>
                <c:pt idx="8">
                  <c:v>Electrodomésticos</c:v>
                </c:pt>
                <c:pt idx="9">
                  <c:v>Electrónica</c:v>
                </c:pt>
                <c:pt idx="10">
                  <c:v>Ferretería</c:v>
                </c:pt>
                <c:pt idx="11">
                  <c:v>Joyas</c:v>
                </c:pt>
                <c:pt idx="12">
                  <c:v>Juguetería y elementos deportivos</c:v>
                </c:pt>
                <c:pt idx="13">
                  <c:v>Maderas</c:v>
                </c:pt>
                <c:pt idx="14">
                  <c:v>Manufacturas</c:v>
                </c:pt>
                <c:pt idx="15">
                  <c:v>Maquinaria</c:v>
                </c:pt>
                <c:pt idx="16">
                  <c:v>Materiales de construcción</c:v>
                </c:pt>
                <c:pt idx="17">
                  <c:v>Mecánica</c:v>
                </c:pt>
                <c:pt idx="18">
                  <c:v>Mensajería</c:v>
                </c:pt>
                <c:pt idx="19">
                  <c:v>Moda y textiles</c:v>
                </c:pt>
                <c:pt idx="20">
                  <c:v>Muebles de oficina</c:v>
                </c:pt>
                <c:pt idx="21">
                  <c:v>Papelería</c:v>
                </c:pt>
                <c:pt idx="22">
                  <c:v>Productos alimenticios</c:v>
                </c:pt>
                <c:pt idx="23">
                  <c:v>Productos cárnicos</c:v>
                </c:pt>
                <c:pt idx="24">
                  <c:v>Productos de aseo</c:v>
                </c:pt>
                <c:pt idx="25">
                  <c:v>Productos médicos y de salud</c:v>
                </c:pt>
                <c:pt idx="26">
                  <c:v>Productos veterinarios y mascotas</c:v>
                </c:pt>
                <c:pt idx="27">
                  <c:v>Reciclaje y residuos</c:v>
                </c:pt>
                <c:pt idx="28">
                  <c:v>Refrigeración</c:v>
                </c:pt>
                <c:pt idx="29">
                  <c:v>Restauración</c:v>
                </c:pt>
                <c:pt idx="30">
                  <c:v>Servicio de estacionamiento</c:v>
                </c:pt>
                <c:pt idx="31">
                  <c:v>Servicios de telecomunicaciones</c:v>
                </c:pt>
                <c:pt idx="32">
                  <c:v>Servicios financieros</c:v>
                </c:pt>
                <c:pt idx="33">
                  <c:v>Suministros</c:v>
                </c:pt>
              </c:strCache>
            </c:strRef>
          </c:cat>
          <c:val>
            <c:numRef>
              <c:f>Empresarial!$B$143:$B$176</c:f>
              <c:numCache>
                <c:formatCode>General</c:formatCode>
                <c:ptCount val="34"/>
                <c:pt idx="0">
                  <c:v>2</c:v>
                </c:pt>
                <c:pt idx="1">
                  <c:v>41</c:v>
                </c:pt>
                <c:pt idx="2">
                  <c:v>2</c:v>
                </c:pt>
                <c:pt idx="3">
                  <c:v>7</c:v>
                </c:pt>
                <c:pt idx="4">
                  <c:v>2</c:v>
                </c:pt>
                <c:pt idx="5">
                  <c:v>21</c:v>
                </c:pt>
                <c:pt idx="6">
                  <c:v>3</c:v>
                </c:pt>
                <c:pt idx="7">
                  <c:v>30</c:v>
                </c:pt>
                <c:pt idx="8">
                  <c:v>19</c:v>
                </c:pt>
                <c:pt idx="9">
                  <c:v>25</c:v>
                </c:pt>
                <c:pt idx="10">
                  <c:v>18</c:v>
                </c:pt>
                <c:pt idx="11">
                  <c:v>2</c:v>
                </c:pt>
                <c:pt idx="12">
                  <c:v>6</c:v>
                </c:pt>
                <c:pt idx="13">
                  <c:v>14</c:v>
                </c:pt>
                <c:pt idx="14">
                  <c:v>7</c:v>
                </c:pt>
                <c:pt idx="15">
                  <c:v>3</c:v>
                </c:pt>
                <c:pt idx="16">
                  <c:v>16</c:v>
                </c:pt>
                <c:pt idx="17">
                  <c:v>7</c:v>
                </c:pt>
                <c:pt idx="18">
                  <c:v>17</c:v>
                </c:pt>
                <c:pt idx="19">
                  <c:v>156</c:v>
                </c:pt>
                <c:pt idx="20">
                  <c:v>2</c:v>
                </c:pt>
                <c:pt idx="21">
                  <c:v>22</c:v>
                </c:pt>
                <c:pt idx="22">
                  <c:v>15</c:v>
                </c:pt>
                <c:pt idx="23">
                  <c:v>1</c:v>
                </c:pt>
                <c:pt idx="24">
                  <c:v>1</c:v>
                </c:pt>
                <c:pt idx="25">
                  <c:v>19</c:v>
                </c:pt>
                <c:pt idx="26">
                  <c:v>3</c:v>
                </c:pt>
                <c:pt idx="27">
                  <c:v>5</c:v>
                </c:pt>
                <c:pt idx="28">
                  <c:v>1</c:v>
                </c:pt>
                <c:pt idx="29">
                  <c:v>13</c:v>
                </c:pt>
                <c:pt idx="30">
                  <c:v>2</c:v>
                </c:pt>
                <c:pt idx="31">
                  <c:v>1</c:v>
                </c:pt>
                <c:pt idx="32">
                  <c:v>3</c:v>
                </c:pt>
                <c:pt idx="33">
                  <c:v>1</c:v>
                </c:pt>
              </c:numCache>
            </c:numRef>
          </c:val>
          <c:extLst>
            <c:ext xmlns:c16="http://schemas.microsoft.com/office/drawing/2014/chart" uri="{C3380CC4-5D6E-409C-BE32-E72D297353CC}">
              <c16:uniqueId val="{00000000-8068-4542-A0B4-BB9329310F33}"/>
            </c:ext>
          </c:extLst>
        </c:ser>
        <c:dLbls>
          <c:showLegendKey val="0"/>
          <c:showVal val="0"/>
          <c:showCatName val="0"/>
          <c:showSerName val="0"/>
          <c:showPercent val="0"/>
          <c:showBubbleSize val="0"/>
        </c:dLbls>
        <c:gapWidth val="182"/>
        <c:axId val="1933104368"/>
        <c:axId val="1933098544"/>
      </c:barChart>
      <c:catAx>
        <c:axId val="193310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098544"/>
        <c:crosses val="autoZero"/>
        <c:auto val="1"/>
        <c:lblAlgn val="ctr"/>
        <c:lblOffset val="100"/>
        <c:noMultiLvlLbl val="0"/>
      </c:catAx>
      <c:valAx>
        <c:axId val="1933098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10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Tipos de espacios de bodega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069116360454944"/>
          <c:y val="0.12300306211723534"/>
          <c:w val="0.41861789151356082"/>
          <c:h val="0.69769648585593469"/>
        </c:manualLayout>
      </c:layout>
      <c:pieChart>
        <c:varyColors val="1"/>
        <c:ser>
          <c:idx val="0"/>
          <c:order val="0"/>
          <c:tx>
            <c:strRef>
              <c:f>Bodega!$C$1</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8D-45AF-91D0-B6942284D4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8D-45AF-91D0-B6942284D4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8D-45AF-91D0-B6942284D4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8D-45AF-91D0-B6942284D4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Bodega!$A$2:$A$5</c:f>
              <c:strCache>
                <c:ptCount val="4"/>
                <c:pt idx="0">
                  <c:v>Externo, alquilado</c:v>
                </c:pt>
                <c:pt idx="1">
                  <c:v>Externo, compartido con otros comercios</c:v>
                </c:pt>
                <c:pt idx="2">
                  <c:v>Externo, propio</c:v>
                </c:pt>
                <c:pt idx="3">
                  <c:v>Interno</c:v>
                </c:pt>
              </c:strCache>
            </c:strRef>
          </c:cat>
          <c:val>
            <c:numRef>
              <c:f>Bodega!$C$2:$C$5</c:f>
              <c:numCache>
                <c:formatCode>0%</c:formatCode>
                <c:ptCount val="4"/>
                <c:pt idx="0">
                  <c:v>9.4455852156057493E-2</c:v>
                </c:pt>
                <c:pt idx="1">
                  <c:v>1.2320328542094456E-2</c:v>
                </c:pt>
                <c:pt idx="2">
                  <c:v>2.2587268993839837E-2</c:v>
                </c:pt>
                <c:pt idx="3">
                  <c:v>0.50924024640657084</c:v>
                </c:pt>
              </c:numCache>
            </c:numRef>
          </c:val>
          <c:extLst>
            <c:ext xmlns:c16="http://schemas.microsoft.com/office/drawing/2014/chart" uri="{C3380CC4-5D6E-409C-BE32-E72D297353CC}">
              <c16:uniqueId val="{00000008-1C8D-45AF-91D0-B6942284D4A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Ubicación</a:t>
            </a:r>
            <a:r>
              <a:rPr lang="en-US" baseline="0"/>
              <a:t> de bodegas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Bodega!$C$18</c:f>
              <c:strCache>
                <c:ptCount val="1"/>
                <c:pt idx="0">
                  <c:v>%</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Bodega!$A$19:$A$37</c:f>
              <c:numCache>
                <c:formatCode>General</c:formatCode>
                <c:ptCount val="19"/>
                <c:pt idx="0">
                  <c:v>-1</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numCache>
            </c:numRef>
          </c:cat>
          <c:val>
            <c:numRef>
              <c:f>Bodega!$C$19:$C$37</c:f>
              <c:numCache>
                <c:formatCode>0%</c:formatCode>
                <c:ptCount val="19"/>
                <c:pt idx="0">
                  <c:v>2.0533880903490761E-3</c:v>
                </c:pt>
                <c:pt idx="1">
                  <c:v>0</c:v>
                </c:pt>
                <c:pt idx="2">
                  <c:v>0.33675564681724846</c:v>
                </c:pt>
                <c:pt idx="3">
                  <c:v>0.21149897330595482</c:v>
                </c:pt>
                <c:pt idx="4">
                  <c:v>4.1067761806981518E-2</c:v>
                </c:pt>
                <c:pt idx="5">
                  <c:v>2.6694045174537988E-2</c:v>
                </c:pt>
                <c:pt idx="6">
                  <c:v>4.1067761806981521E-3</c:v>
                </c:pt>
                <c:pt idx="7">
                  <c:v>0</c:v>
                </c:pt>
                <c:pt idx="8">
                  <c:v>6.1601642710472282E-3</c:v>
                </c:pt>
                <c:pt idx="9">
                  <c:v>0</c:v>
                </c:pt>
                <c:pt idx="10">
                  <c:v>2.0533880903490761E-3</c:v>
                </c:pt>
                <c:pt idx="11">
                  <c:v>0</c:v>
                </c:pt>
                <c:pt idx="12">
                  <c:v>2.0533880903490761E-3</c:v>
                </c:pt>
                <c:pt idx="13">
                  <c:v>2.0533880903490761E-3</c:v>
                </c:pt>
                <c:pt idx="14">
                  <c:v>0</c:v>
                </c:pt>
                <c:pt idx="15">
                  <c:v>2.0533880903490761E-3</c:v>
                </c:pt>
                <c:pt idx="16">
                  <c:v>0</c:v>
                </c:pt>
                <c:pt idx="17">
                  <c:v>0</c:v>
                </c:pt>
                <c:pt idx="18">
                  <c:v>2.0533880903490761E-3</c:v>
                </c:pt>
              </c:numCache>
            </c:numRef>
          </c:val>
          <c:extLst>
            <c:ext xmlns:c16="http://schemas.microsoft.com/office/drawing/2014/chart" uri="{C3380CC4-5D6E-409C-BE32-E72D297353CC}">
              <c16:uniqueId val="{00000001-38A9-4AC3-AADE-51CA733474B6}"/>
            </c:ext>
          </c:extLst>
        </c:ser>
        <c:dLbls>
          <c:showLegendKey val="0"/>
          <c:showVal val="0"/>
          <c:showCatName val="0"/>
          <c:showSerName val="0"/>
          <c:showPercent val="0"/>
          <c:showBubbleSize val="0"/>
        </c:dLbls>
        <c:gapWidth val="182"/>
        <c:axId val="2067913360"/>
        <c:axId val="2016624880"/>
      </c:barChart>
      <c:catAx>
        <c:axId val="2067913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Piso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24880"/>
        <c:crosses val="autoZero"/>
        <c:auto val="1"/>
        <c:lblAlgn val="ctr"/>
        <c:lblOffset val="100"/>
        <c:noMultiLvlLbl val="0"/>
      </c:catAx>
      <c:valAx>
        <c:axId val="2016624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Porcentaje de empresas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913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comercios por área de bodega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Bodega!$E$48</c:f>
              <c:strCache>
                <c:ptCount val="1"/>
                <c:pt idx="0">
                  <c:v>Comercios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Bodega!$A$49:$B$60</c:f>
              <c:multiLvlStrCache>
                <c:ptCount val="12"/>
                <c:lvl>
                  <c:pt idx="0">
                    <c:v>10</c:v>
                  </c:pt>
                  <c:pt idx="1">
                    <c:v>20</c:v>
                  </c:pt>
                  <c:pt idx="2">
                    <c:v>30</c:v>
                  </c:pt>
                  <c:pt idx="3">
                    <c:v>40</c:v>
                  </c:pt>
                  <c:pt idx="4">
                    <c:v>50</c:v>
                  </c:pt>
                  <c:pt idx="5">
                    <c:v>60</c:v>
                  </c:pt>
                  <c:pt idx="6">
                    <c:v>70</c:v>
                  </c:pt>
                  <c:pt idx="7">
                    <c:v>80</c:v>
                  </c:pt>
                  <c:pt idx="8">
                    <c:v>90</c:v>
                  </c:pt>
                  <c:pt idx="9">
                    <c:v>100</c:v>
                  </c:pt>
                  <c:pt idx="10">
                    <c:v>1000</c:v>
                  </c:pt>
                  <c:pt idx="11">
                    <c:v>3000</c:v>
                  </c:pt>
                </c:lvl>
                <c:lvl>
                  <c:pt idx="0">
                    <c:v>0</c:v>
                  </c:pt>
                  <c:pt idx="1">
                    <c:v>10</c:v>
                  </c:pt>
                  <c:pt idx="2">
                    <c:v>20</c:v>
                  </c:pt>
                  <c:pt idx="3">
                    <c:v>30</c:v>
                  </c:pt>
                  <c:pt idx="4">
                    <c:v>40</c:v>
                  </c:pt>
                  <c:pt idx="5">
                    <c:v>50</c:v>
                  </c:pt>
                  <c:pt idx="6">
                    <c:v>60</c:v>
                  </c:pt>
                  <c:pt idx="7">
                    <c:v>70</c:v>
                  </c:pt>
                  <c:pt idx="8">
                    <c:v>80</c:v>
                  </c:pt>
                  <c:pt idx="9">
                    <c:v>90</c:v>
                  </c:pt>
                  <c:pt idx="10">
                    <c:v>100</c:v>
                  </c:pt>
                  <c:pt idx="11">
                    <c:v>1000</c:v>
                  </c:pt>
                </c:lvl>
              </c:multiLvlStrCache>
            </c:multiLvlStrRef>
          </c:cat>
          <c:val>
            <c:numRef>
              <c:f>Bodega!$E$49:$E$60</c:f>
              <c:numCache>
                <c:formatCode>General</c:formatCode>
                <c:ptCount val="12"/>
                <c:pt idx="0">
                  <c:v>81</c:v>
                </c:pt>
                <c:pt idx="1">
                  <c:v>51</c:v>
                </c:pt>
                <c:pt idx="2">
                  <c:v>33</c:v>
                </c:pt>
                <c:pt idx="3">
                  <c:v>15</c:v>
                </c:pt>
                <c:pt idx="4">
                  <c:v>15</c:v>
                </c:pt>
                <c:pt idx="5">
                  <c:v>14</c:v>
                </c:pt>
                <c:pt idx="6">
                  <c:v>12</c:v>
                </c:pt>
                <c:pt idx="7">
                  <c:v>1</c:v>
                </c:pt>
                <c:pt idx="8">
                  <c:v>13</c:v>
                </c:pt>
                <c:pt idx="9">
                  <c:v>1</c:v>
                </c:pt>
                <c:pt idx="10">
                  <c:v>71</c:v>
                </c:pt>
                <c:pt idx="11">
                  <c:v>4</c:v>
                </c:pt>
              </c:numCache>
            </c:numRef>
          </c:val>
          <c:extLst>
            <c:ext xmlns:c16="http://schemas.microsoft.com/office/drawing/2014/chart" uri="{C3380CC4-5D6E-409C-BE32-E72D297353CC}">
              <c16:uniqueId val="{00000000-FCD2-45CB-8872-D5823F047488}"/>
            </c:ext>
          </c:extLst>
        </c:ser>
        <c:dLbls>
          <c:showLegendKey val="0"/>
          <c:showVal val="0"/>
          <c:showCatName val="0"/>
          <c:showSerName val="0"/>
          <c:showPercent val="0"/>
          <c:showBubbleSize val="0"/>
        </c:dLbls>
        <c:gapWidth val="219"/>
        <c:overlap val="-27"/>
        <c:axId val="1814856256"/>
        <c:axId val="1814871648"/>
      </c:barChart>
      <c:catAx>
        <c:axId val="181485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71648"/>
        <c:crosses val="autoZero"/>
        <c:auto val="1"/>
        <c:lblAlgn val="ctr"/>
        <c:lblOffset val="100"/>
        <c:noMultiLvlLbl val="0"/>
      </c:catAx>
      <c:valAx>
        <c:axId val="181487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5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comercios por altura de bodega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Bodega!$E$48</c:f>
              <c:strCache>
                <c:ptCount val="1"/>
                <c:pt idx="0">
                  <c:v>Comercios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Bodega!$A$66:$B$70</c:f>
              <c:multiLvlStrCache>
                <c:ptCount val="5"/>
                <c:lvl>
                  <c:pt idx="0">
                    <c:v>2</c:v>
                  </c:pt>
                  <c:pt idx="1">
                    <c:v>3</c:v>
                  </c:pt>
                  <c:pt idx="2">
                    <c:v>4</c:v>
                  </c:pt>
                  <c:pt idx="3">
                    <c:v>5</c:v>
                  </c:pt>
                  <c:pt idx="4">
                    <c:v>10</c:v>
                  </c:pt>
                </c:lvl>
                <c:lvl>
                  <c:pt idx="0">
                    <c:v>0</c:v>
                  </c:pt>
                  <c:pt idx="1">
                    <c:v>2</c:v>
                  </c:pt>
                  <c:pt idx="2">
                    <c:v>3</c:v>
                  </c:pt>
                  <c:pt idx="3">
                    <c:v>4</c:v>
                  </c:pt>
                  <c:pt idx="4">
                    <c:v>5</c:v>
                  </c:pt>
                </c:lvl>
              </c:multiLvlStrCache>
            </c:multiLvlStrRef>
          </c:cat>
          <c:val>
            <c:numRef>
              <c:f>Bodega!$E$66:$E$70</c:f>
              <c:numCache>
                <c:formatCode>General</c:formatCode>
                <c:ptCount val="5"/>
                <c:pt idx="0">
                  <c:v>7</c:v>
                </c:pt>
                <c:pt idx="1">
                  <c:v>102</c:v>
                </c:pt>
                <c:pt idx="2">
                  <c:v>132</c:v>
                </c:pt>
                <c:pt idx="3">
                  <c:v>33</c:v>
                </c:pt>
                <c:pt idx="4">
                  <c:v>37</c:v>
                </c:pt>
              </c:numCache>
            </c:numRef>
          </c:val>
          <c:extLst>
            <c:ext xmlns:c16="http://schemas.microsoft.com/office/drawing/2014/chart" uri="{C3380CC4-5D6E-409C-BE32-E72D297353CC}">
              <c16:uniqueId val="{00000000-D9B8-4C43-AF4B-97E185586695}"/>
            </c:ext>
          </c:extLst>
        </c:ser>
        <c:dLbls>
          <c:showLegendKey val="0"/>
          <c:showVal val="0"/>
          <c:showCatName val="0"/>
          <c:showSerName val="0"/>
          <c:showPercent val="0"/>
          <c:showBubbleSize val="0"/>
        </c:dLbls>
        <c:gapWidth val="219"/>
        <c:overlap val="-27"/>
        <c:axId val="1814856256"/>
        <c:axId val="1814871648"/>
      </c:barChart>
      <c:catAx>
        <c:axId val="181485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71648"/>
        <c:crosses val="autoZero"/>
        <c:auto val="1"/>
        <c:lblAlgn val="ctr"/>
        <c:lblOffset val="100"/>
        <c:noMultiLvlLbl val="0"/>
      </c:catAx>
      <c:valAx>
        <c:axId val="181487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5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Ubicación de bodegas</a:t>
            </a:r>
            <a:r>
              <a:rPr lang="en-US" baseline="0"/>
              <a:t> dentro de la ZUAP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200612423447074"/>
          <c:y val="0.12745188101487312"/>
          <c:w val="0.45598797025371834"/>
          <c:h val="0.75997995042286393"/>
        </c:manualLayout>
      </c:layout>
      <c:pieChart>
        <c:varyColors val="1"/>
        <c:ser>
          <c:idx val="0"/>
          <c:order val="0"/>
          <c:tx>
            <c:strRef>
              <c:f>Bodega!$C$82</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91-4989-9287-0CA9295E32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91-4989-9287-0CA9295E32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Bodega!$A$83:$A$84</c:f>
              <c:strCache>
                <c:ptCount val="2"/>
                <c:pt idx="0">
                  <c:v>Sí</c:v>
                </c:pt>
                <c:pt idx="1">
                  <c:v>No</c:v>
                </c:pt>
              </c:strCache>
            </c:strRef>
          </c:cat>
          <c:val>
            <c:numRef>
              <c:f>Bodega!$C$83:$C$84</c:f>
              <c:numCache>
                <c:formatCode>0%</c:formatCode>
                <c:ptCount val="2"/>
                <c:pt idx="0">
                  <c:v>0.98070739549839225</c:v>
                </c:pt>
                <c:pt idx="1">
                  <c:v>1.9292604501607719E-2</c:v>
                </c:pt>
              </c:numCache>
            </c:numRef>
          </c:val>
          <c:extLst>
            <c:ext xmlns:c16="http://schemas.microsoft.com/office/drawing/2014/chart" uri="{C3380CC4-5D6E-409C-BE32-E72D297353CC}">
              <c16:uniqueId val="{00000004-F291-4989-9287-0CA9295E326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Días de recepción de mercancía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'Dinámica recepción'!$C$1</c:f>
              <c:strCache>
                <c:ptCount val="1"/>
                <c:pt idx="0">
                  <c:v>Comercios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'Dinámica recepción'!$A$2:$A$8</c:f>
              <c:strCache>
                <c:ptCount val="7"/>
                <c:pt idx="0">
                  <c:v>Lunes</c:v>
                </c:pt>
                <c:pt idx="1">
                  <c:v>Martes</c:v>
                </c:pt>
                <c:pt idx="2">
                  <c:v>Miércoles</c:v>
                </c:pt>
                <c:pt idx="3">
                  <c:v>Jueves</c:v>
                </c:pt>
                <c:pt idx="4">
                  <c:v>Viernes</c:v>
                </c:pt>
                <c:pt idx="5">
                  <c:v>Sábado</c:v>
                </c:pt>
                <c:pt idx="6">
                  <c:v>Domingo</c:v>
                </c:pt>
              </c:strCache>
            </c:strRef>
          </c:cat>
          <c:val>
            <c:numRef>
              <c:f>'Dinámica recepción'!$C$2:$C$8</c:f>
              <c:numCache>
                <c:formatCode>General</c:formatCode>
                <c:ptCount val="7"/>
                <c:pt idx="0">
                  <c:v>377</c:v>
                </c:pt>
                <c:pt idx="1">
                  <c:v>369</c:v>
                </c:pt>
                <c:pt idx="2">
                  <c:v>369</c:v>
                </c:pt>
                <c:pt idx="3">
                  <c:v>361</c:v>
                </c:pt>
                <c:pt idx="4">
                  <c:v>346</c:v>
                </c:pt>
                <c:pt idx="5">
                  <c:v>223</c:v>
                </c:pt>
                <c:pt idx="6">
                  <c:v>11</c:v>
                </c:pt>
              </c:numCache>
            </c:numRef>
          </c:val>
          <c:extLst>
            <c:ext xmlns:c16="http://schemas.microsoft.com/office/drawing/2014/chart" uri="{C3380CC4-5D6E-409C-BE32-E72D297353CC}">
              <c16:uniqueId val="{00000000-AB8A-4C0B-88D9-67CAFCF28C96}"/>
            </c:ext>
          </c:extLst>
        </c:ser>
        <c:dLbls>
          <c:showLegendKey val="0"/>
          <c:showVal val="0"/>
          <c:showCatName val="0"/>
          <c:showSerName val="0"/>
          <c:showPercent val="0"/>
          <c:showBubbleSize val="0"/>
        </c:dLbls>
        <c:gapWidth val="219"/>
        <c:overlap val="-27"/>
        <c:axId val="21707552"/>
        <c:axId val="21700480"/>
      </c:barChart>
      <c:catAx>
        <c:axId val="2170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00480"/>
        <c:crosses val="autoZero"/>
        <c:auto val="1"/>
        <c:lblAlgn val="ctr"/>
        <c:lblOffset val="100"/>
        <c:noMultiLvlLbl val="0"/>
      </c:catAx>
      <c:valAx>
        <c:axId val="2170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Comercios</a:t>
                </a:r>
                <a:r>
                  <a:rPr lang="es-MX" baseline="0"/>
                  <a:t> que reciben mercancías</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0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Empresarial!$E$1</c:f>
              <c:strCache>
                <c:ptCount val="1"/>
                <c:pt idx="0">
                  <c:v>Colaboradores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Empresarial!$C$2:$D$12</c:f>
              <c:multiLvlStrCache>
                <c:ptCount val="11"/>
                <c:lvl>
                  <c:pt idx="0">
                    <c:v>&lt;10</c:v>
                  </c:pt>
                  <c:pt idx="1">
                    <c:v>&lt;20</c:v>
                  </c:pt>
                  <c:pt idx="2">
                    <c:v>&lt;30</c:v>
                  </c:pt>
                  <c:pt idx="3">
                    <c:v>&lt;40</c:v>
                  </c:pt>
                  <c:pt idx="4">
                    <c:v>&lt;50</c:v>
                  </c:pt>
                  <c:pt idx="5">
                    <c:v>&lt;60</c:v>
                  </c:pt>
                  <c:pt idx="6">
                    <c:v>&lt;70</c:v>
                  </c:pt>
                  <c:pt idx="7">
                    <c:v>&lt;80</c:v>
                  </c:pt>
                  <c:pt idx="8">
                    <c:v>&lt;90</c:v>
                  </c:pt>
                  <c:pt idx="9">
                    <c:v>&lt;100</c:v>
                  </c:pt>
                  <c:pt idx="10">
                    <c:v>&lt;1000</c:v>
                  </c:pt>
                </c:lvl>
                <c:lvl>
                  <c:pt idx="0">
                    <c:v>&gt;=0</c:v>
                  </c:pt>
                  <c:pt idx="1">
                    <c:v>&gt;=10</c:v>
                  </c:pt>
                  <c:pt idx="2">
                    <c:v>&gt;=20</c:v>
                  </c:pt>
                  <c:pt idx="3">
                    <c:v>&gt;=30</c:v>
                  </c:pt>
                  <c:pt idx="4">
                    <c:v>&gt;=40</c:v>
                  </c:pt>
                  <c:pt idx="5">
                    <c:v>&gt;=50</c:v>
                  </c:pt>
                  <c:pt idx="6">
                    <c:v>&gt;=60</c:v>
                  </c:pt>
                  <c:pt idx="7">
                    <c:v>&gt;=70</c:v>
                  </c:pt>
                  <c:pt idx="8">
                    <c:v>&gt;=80</c:v>
                  </c:pt>
                  <c:pt idx="9">
                    <c:v>&gt;=90</c:v>
                  </c:pt>
                  <c:pt idx="10">
                    <c:v>&gt;=101</c:v>
                  </c:pt>
                </c:lvl>
              </c:multiLvlStrCache>
            </c:multiLvlStrRef>
          </c:cat>
          <c:val>
            <c:numRef>
              <c:f>Empresarial!$E$2:$E$12</c:f>
              <c:numCache>
                <c:formatCode>General</c:formatCode>
                <c:ptCount val="11"/>
                <c:pt idx="0">
                  <c:v>416</c:v>
                </c:pt>
                <c:pt idx="1">
                  <c:v>44</c:v>
                </c:pt>
                <c:pt idx="2">
                  <c:v>16</c:v>
                </c:pt>
                <c:pt idx="3">
                  <c:v>3</c:v>
                </c:pt>
                <c:pt idx="4">
                  <c:v>2</c:v>
                </c:pt>
                <c:pt idx="5">
                  <c:v>1</c:v>
                </c:pt>
                <c:pt idx="6">
                  <c:v>2</c:v>
                </c:pt>
                <c:pt idx="7">
                  <c:v>0</c:v>
                </c:pt>
                <c:pt idx="8">
                  <c:v>0</c:v>
                </c:pt>
                <c:pt idx="9">
                  <c:v>0</c:v>
                </c:pt>
                <c:pt idx="10">
                  <c:v>3</c:v>
                </c:pt>
              </c:numCache>
            </c:numRef>
          </c:val>
          <c:extLst>
            <c:ext xmlns:c16="http://schemas.microsoft.com/office/drawing/2014/chart" uri="{C3380CC4-5D6E-409C-BE32-E72D297353CC}">
              <c16:uniqueId val="{00000000-8B9F-4C43-8FC7-FEA4766C2A0B}"/>
            </c:ext>
          </c:extLst>
        </c:ser>
        <c:dLbls>
          <c:showLegendKey val="0"/>
          <c:showVal val="0"/>
          <c:showCatName val="0"/>
          <c:showSerName val="0"/>
          <c:showPercent val="0"/>
          <c:showBubbleSize val="0"/>
        </c:dLbls>
        <c:gapWidth val="219"/>
        <c:overlap val="-27"/>
        <c:axId val="1438555504"/>
        <c:axId val="1438556336"/>
      </c:barChart>
      <c:catAx>
        <c:axId val="143855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56336"/>
        <c:crosses val="autoZero"/>
        <c:auto val="1"/>
        <c:lblAlgn val="ctr"/>
        <c:lblOffset val="100"/>
        <c:noMultiLvlLbl val="0"/>
      </c:catAx>
      <c:valAx>
        <c:axId val="143855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Número de empresas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5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Periodicidad por semana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'Dinámica recepción'!$C$1</c:f>
              <c:strCache>
                <c:ptCount val="1"/>
                <c:pt idx="0">
                  <c:v>Comercios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'Dinámica recepción'!$A$19:$A$26</c:f>
              <c:strCache>
                <c:ptCount val="8"/>
                <c:pt idx="0">
                  <c:v>1 vez por semana</c:v>
                </c:pt>
                <c:pt idx="1">
                  <c:v>2</c:v>
                </c:pt>
                <c:pt idx="2">
                  <c:v>3</c:v>
                </c:pt>
                <c:pt idx="3">
                  <c:v>4</c:v>
                </c:pt>
                <c:pt idx="4">
                  <c:v>5</c:v>
                </c:pt>
                <c:pt idx="5">
                  <c:v>6 o más</c:v>
                </c:pt>
                <c:pt idx="6">
                  <c:v>La periodicidad es mensual</c:v>
                </c:pt>
                <c:pt idx="7">
                  <c:v>La periodicidad es quincenal</c:v>
                </c:pt>
              </c:strCache>
            </c:strRef>
          </c:cat>
          <c:val>
            <c:numRef>
              <c:f>'Dinámica recepción'!$C$19:$C$26</c:f>
              <c:numCache>
                <c:formatCode>0%</c:formatCode>
                <c:ptCount val="8"/>
                <c:pt idx="0">
                  <c:v>0.11293634496919917</c:v>
                </c:pt>
                <c:pt idx="1">
                  <c:v>0.17248459958932238</c:v>
                </c:pt>
                <c:pt idx="2">
                  <c:v>0.13141683778234087</c:v>
                </c:pt>
                <c:pt idx="3">
                  <c:v>5.7494866529774126E-2</c:v>
                </c:pt>
                <c:pt idx="4">
                  <c:v>0.10472279260780287</c:v>
                </c:pt>
                <c:pt idx="5">
                  <c:v>0.31827515400410678</c:v>
                </c:pt>
                <c:pt idx="6">
                  <c:v>3.9014373716632446E-2</c:v>
                </c:pt>
                <c:pt idx="7">
                  <c:v>6.3655030800821355E-2</c:v>
                </c:pt>
              </c:numCache>
            </c:numRef>
          </c:val>
          <c:extLst>
            <c:ext xmlns:c16="http://schemas.microsoft.com/office/drawing/2014/chart" uri="{C3380CC4-5D6E-409C-BE32-E72D297353CC}">
              <c16:uniqueId val="{00000000-6314-4AEB-9E40-791EACD06B72}"/>
            </c:ext>
          </c:extLst>
        </c:ser>
        <c:dLbls>
          <c:showLegendKey val="0"/>
          <c:showVal val="0"/>
          <c:showCatName val="0"/>
          <c:showSerName val="0"/>
          <c:showPercent val="0"/>
          <c:showBubbleSize val="0"/>
        </c:dLbls>
        <c:gapWidth val="219"/>
        <c:overlap val="-27"/>
        <c:axId val="21707552"/>
        <c:axId val="21700480"/>
      </c:barChart>
      <c:catAx>
        <c:axId val="2170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00480"/>
        <c:crosses val="autoZero"/>
        <c:auto val="1"/>
        <c:lblAlgn val="ctr"/>
        <c:lblOffset val="100"/>
        <c:noMultiLvlLbl val="0"/>
      </c:catAx>
      <c:valAx>
        <c:axId val="2170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Comercios</a:t>
                </a:r>
                <a:r>
                  <a:rPr lang="es-MX" baseline="0"/>
                  <a:t> que reciben mercancías</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0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Horarios de recepción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'Dinámica recepción'!$C$1</c:f>
              <c:strCache>
                <c:ptCount val="1"/>
                <c:pt idx="0">
                  <c:v>Comercios</c:v>
                </c:pt>
              </c:strCache>
            </c:strRef>
          </c:tx>
          <c:spPr>
            <a:solidFill>
              <a:schemeClr val="accent1"/>
            </a:solidFill>
            <a:ln>
              <a:noFill/>
            </a:ln>
            <a:effectLst/>
          </c:spPr>
          <c:invertIfNegative val="0"/>
          <c:cat>
            <c:strRef>
              <c:f>'Dinámica recepción'!$A$36:$A$59</c:f>
              <c:strCache>
                <c:ptCount val="24"/>
                <c:pt idx="0">
                  <c:v>00:00 a 01:00</c:v>
                </c:pt>
                <c:pt idx="1">
                  <c:v>01:00 a 02:00</c:v>
                </c:pt>
                <c:pt idx="2">
                  <c:v>02:00 a 03:00</c:v>
                </c:pt>
                <c:pt idx="3">
                  <c:v>03:00 a 04:00</c:v>
                </c:pt>
                <c:pt idx="4">
                  <c:v>04:00 a 05:00</c:v>
                </c:pt>
                <c:pt idx="5">
                  <c:v>05:00 a 06:00</c:v>
                </c:pt>
                <c:pt idx="6">
                  <c:v>06:00 a 07:00</c:v>
                </c:pt>
                <c:pt idx="7">
                  <c:v>07:00 a 08:00</c:v>
                </c:pt>
                <c:pt idx="8">
                  <c:v>08:00 a 09:00</c:v>
                </c:pt>
                <c:pt idx="9">
                  <c:v>09:00 a 10:00</c:v>
                </c:pt>
                <c:pt idx="10">
                  <c:v>10:00 a 11:00</c:v>
                </c:pt>
                <c:pt idx="11">
                  <c:v>11:00 a 12:00</c:v>
                </c:pt>
                <c:pt idx="12">
                  <c:v>12:00 a 13:00</c:v>
                </c:pt>
                <c:pt idx="13">
                  <c:v>13:00 a 14:00</c:v>
                </c:pt>
                <c:pt idx="14">
                  <c:v>14:00 a 15:00</c:v>
                </c:pt>
                <c:pt idx="15">
                  <c:v>15:00 a 16:00</c:v>
                </c:pt>
                <c:pt idx="16">
                  <c:v>16:00 a 17:00</c:v>
                </c:pt>
                <c:pt idx="17">
                  <c:v>17:00 a 18:00</c:v>
                </c:pt>
                <c:pt idx="18">
                  <c:v>18:00 a 19:00</c:v>
                </c:pt>
                <c:pt idx="19">
                  <c:v>19:00 a 20:00</c:v>
                </c:pt>
                <c:pt idx="20">
                  <c:v>20:00 a 21:00</c:v>
                </c:pt>
                <c:pt idx="21">
                  <c:v>21:00 a 22:00</c:v>
                </c:pt>
                <c:pt idx="22">
                  <c:v>22:00 a 23:00</c:v>
                </c:pt>
                <c:pt idx="23">
                  <c:v>23:00 a 00:00</c:v>
                </c:pt>
              </c:strCache>
            </c:strRef>
          </c:cat>
          <c:val>
            <c:numRef>
              <c:f>'Dinámica recepción'!$C$36:$C$59</c:f>
              <c:numCache>
                <c:formatCode>General</c:formatCode>
                <c:ptCount val="24"/>
                <c:pt idx="0">
                  <c:v>0</c:v>
                </c:pt>
                <c:pt idx="1">
                  <c:v>2</c:v>
                </c:pt>
                <c:pt idx="2">
                  <c:v>1</c:v>
                </c:pt>
                <c:pt idx="3">
                  <c:v>3</c:v>
                </c:pt>
                <c:pt idx="4">
                  <c:v>4</c:v>
                </c:pt>
                <c:pt idx="5">
                  <c:v>6</c:v>
                </c:pt>
                <c:pt idx="6">
                  <c:v>17</c:v>
                </c:pt>
                <c:pt idx="7">
                  <c:v>56</c:v>
                </c:pt>
                <c:pt idx="8">
                  <c:v>294</c:v>
                </c:pt>
                <c:pt idx="9">
                  <c:v>322</c:v>
                </c:pt>
                <c:pt idx="10">
                  <c:v>290</c:v>
                </c:pt>
                <c:pt idx="11">
                  <c:v>248</c:v>
                </c:pt>
                <c:pt idx="12">
                  <c:v>207</c:v>
                </c:pt>
                <c:pt idx="13">
                  <c:v>166</c:v>
                </c:pt>
                <c:pt idx="14">
                  <c:v>158</c:v>
                </c:pt>
                <c:pt idx="15">
                  <c:v>154</c:v>
                </c:pt>
                <c:pt idx="16">
                  <c:v>138</c:v>
                </c:pt>
                <c:pt idx="17">
                  <c:v>118</c:v>
                </c:pt>
                <c:pt idx="18">
                  <c:v>53</c:v>
                </c:pt>
                <c:pt idx="19">
                  <c:v>15</c:v>
                </c:pt>
                <c:pt idx="20">
                  <c:v>2</c:v>
                </c:pt>
                <c:pt idx="21">
                  <c:v>0</c:v>
                </c:pt>
                <c:pt idx="22">
                  <c:v>1</c:v>
                </c:pt>
                <c:pt idx="23">
                  <c:v>0</c:v>
                </c:pt>
              </c:numCache>
            </c:numRef>
          </c:val>
          <c:extLst>
            <c:ext xmlns:c16="http://schemas.microsoft.com/office/drawing/2014/chart" uri="{C3380CC4-5D6E-409C-BE32-E72D297353CC}">
              <c16:uniqueId val="{00000000-EB06-4D92-9561-CD23F428D0BB}"/>
            </c:ext>
          </c:extLst>
        </c:ser>
        <c:dLbls>
          <c:showLegendKey val="0"/>
          <c:showVal val="0"/>
          <c:showCatName val="0"/>
          <c:showSerName val="0"/>
          <c:showPercent val="0"/>
          <c:showBubbleSize val="0"/>
        </c:dLbls>
        <c:gapWidth val="219"/>
        <c:axId val="21707552"/>
        <c:axId val="21700480"/>
      </c:barChart>
      <c:lineChart>
        <c:grouping val="standard"/>
        <c:varyColors val="0"/>
        <c:ser>
          <c:idx val="1"/>
          <c:order val="1"/>
          <c:tx>
            <c:strRef>
              <c:f>'Dinámica recepción'!$D$35</c:f>
              <c:strCache>
                <c:ptCount val="1"/>
                <c:pt idx="0">
                  <c:v>Frec. Relativa</c:v>
                </c:pt>
              </c:strCache>
            </c:strRef>
          </c:tx>
          <c:spPr>
            <a:ln w="28575" cap="rnd">
              <a:solidFill>
                <a:schemeClr val="accent2"/>
              </a:solidFill>
              <a:round/>
            </a:ln>
            <a:effectLst/>
          </c:spPr>
          <c:marker>
            <c:symbol val="none"/>
          </c:marker>
          <c:cat>
            <c:strRef>
              <c:f>'Dinámica recepción'!$A$36:$A$59</c:f>
              <c:strCache>
                <c:ptCount val="24"/>
                <c:pt idx="0">
                  <c:v>00:00 a 01:00</c:v>
                </c:pt>
                <c:pt idx="1">
                  <c:v>01:00 a 02:00</c:v>
                </c:pt>
                <c:pt idx="2">
                  <c:v>02:00 a 03:00</c:v>
                </c:pt>
                <c:pt idx="3">
                  <c:v>03:00 a 04:00</c:v>
                </c:pt>
                <c:pt idx="4">
                  <c:v>04:00 a 05:00</c:v>
                </c:pt>
                <c:pt idx="5">
                  <c:v>05:00 a 06:00</c:v>
                </c:pt>
                <c:pt idx="6">
                  <c:v>06:00 a 07:00</c:v>
                </c:pt>
                <c:pt idx="7">
                  <c:v>07:00 a 08:00</c:v>
                </c:pt>
                <c:pt idx="8">
                  <c:v>08:00 a 09:00</c:v>
                </c:pt>
                <c:pt idx="9">
                  <c:v>09:00 a 10:00</c:v>
                </c:pt>
                <c:pt idx="10">
                  <c:v>10:00 a 11:00</c:v>
                </c:pt>
                <c:pt idx="11">
                  <c:v>11:00 a 12:00</c:v>
                </c:pt>
                <c:pt idx="12">
                  <c:v>12:00 a 13:00</c:v>
                </c:pt>
                <c:pt idx="13">
                  <c:v>13:00 a 14:00</c:v>
                </c:pt>
                <c:pt idx="14">
                  <c:v>14:00 a 15:00</c:v>
                </c:pt>
                <c:pt idx="15">
                  <c:v>15:00 a 16:00</c:v>
                </c:pt>
                <c:pt idx="16">
                  <c:v>16:00 a 17:00</c:v>
                </c:pt>
                <c:pt idx="17">
                  <c:v>17:00 a 18:00</c:v>
                </c:pt>
                <c:pt idx="18">
                  <c:v>18:00 a 19:00</c:v>
                </c:pt>
                <c:pt idx="19">
                  <c:v>19:00 a 20:00</c:v>
                </c:pt>
                <c:pt idx="20">
                  <c:v>20:00 a 21:00</c:v>
                </c:pt>
                <c:pt idx="21">
                  <c:v>21:00 a 22:00</c:v>
                </c:pt>
                <c:pt idx="22">
                  <c:v>22:00 a 23:00</c:v>
                </c:pt>
                <c:pt idx="23">
                  <c:v>23:00 a 00:00</c:v>
                </c:pt>
              </c:strCache>
            </c:strRef>
          </c:cat>
          <c:val>
            <c:numRef>
              <c:f>'Dinámica recepción'!$D$36:$D$59</c:f>
              <c:numCache>
                <c:formatCode>0%</c:formatCode>
                <c:ptCount val="24"/>
                <c:pt idx="0">
                  <c:v>0</c:v>
                </c:pt>
                <c:pt idx="1">
                  <c:v>8.869179600886918E-4</c:v>
                </c:pt>
                <c:pt idx="2">
                  <c:v>4.434589800443459E-4</c:v>
                </c:pt>
                <c:pt idx="3">
                  <c:v>1.3303769401330377E-3</c:v>
                </c:pt>
                <c:pt idx="4">
                  <c:v>1.7738359201773836E-3</c:v>
                </c:pt>
                <c:pt idx="5">
                  <c:v>2.6607538802660754E-3</c:v>
                </c:pt>
                <c:pt idx="6">
                  <c:v>7.5388026607538803E-3</c:v>
                </c:pt>
                <c:pt idx="7">
                  <c:v>2.483370288248337E-2</c:v>
                </c:pt>
                <c:pt idx="8">
                  <c:v>0.13037694013303769</c:v>
                </c:pt>
                <c:pt idx="9">
                  <c:v>0.14279379157427938</c:v>
                </c:pt>
                <c:pt idx="10">
                  <c:v>0.12860310421286031</c:v>
                </c:pt>
                <c:pt idx="11">
                  <c:v>0.10997782705099779</c:v>
                </c:pt>
                <c:pt idx="12">
                  <c:v>9.1796008869179602E-2</c:v>
                </c:pt>
                <c:pt idx="13">
                  <c:v>7.3614190687361414E-2</c:v>
                </c:pt>
                <c:pt idx="14">
                  <c:v>7.0066518847006654E-2</c:v>
                </c:pt>
                <c:pt idx="15">
                  <c:v>6.8292682926829273E-2</c:v>
                </c:pt>
                <c:pt idx="16">
                  <c:v>6.1197339246119732E-2</c:v>
                </c:pt>
                <c:pt idx="17">
                  <c:v>5.2328159645232818E-2</c:v>
                </c:pt>
                <c:pt idx="18">
                  <c:v>2.3503325942350332E-2</c:v>
                </c:pt>
                <c:pt idx="19">
                  <c:v>6.6518847006651885E-3</c:v>
                </c:pt>
                <c:pt idx="20">
                  <c:v>8.869179600886918E-4</c:v>
                </c:pt>
                <c:pt idx="21">
                  <c:v>0</c:v>
                </c:pt>
                <c:pt idx="22">
                  <c:v>4.434589800443459E-4</c:v>
                </c:pt>
                <c:pt idx="23">
                  <c:v>0</c:v>
                </c:pt>
              </c:numCache>
            </c:numRef>
          </c:val>
          <c:smooth val="0"/>
          <c:extLst>
            <c:ext xmlns:c16="http://schemas.microsoft.com/office/drawing/2014/chart" uri="{C3380CC4-5D6E-409C-BE32-E72D297353CC}">
              <c16:uniqueId val="{00000001-EB06-4D92-9561-CD23F428D0BB}"/>
            </c:ext>
          </c:extLst>
        </c:ser>
        <c:dLbls>
          <c:showLegendKey val="0"/>
          <c:showVal val="0"/>
          <c:showCatName val="0"/>
          <c:showSerName val="0"/>
          <c:showPercent val="0"/>
          <c:showBubbleSize val="0"/>
        </c:dLbls>
        <c:marker val="1"/>
        <c:smooth val="0"/>
        <c:axId val="2122591184"/>
        <c:axId val="2122595760"/>
      </c:lineChart>
      <c:catAx>
        <c:axId val="21707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00480"/>
        <c:crosses val="autoZero"/>
        <c:auto val="1"/>
        <c:lblAlgn val="ctr"/>
        <c:lblOffset val="100"/>
        <c:noMultiLvlLbl val="0"/>
      </c:catAx>
      <c:valAx>
        <c:axId val="2170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Comercios</a:t>
                </a:r>
                <a:r>
                  <a:rPr lang="es-MX" baseline="0"/>
                  <a:t> que reciben mercancías</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07552"/>
        <c:crosses val="autoZero"/>
        <c:crossBetween val="between"/>
      </c:valAx>
      <c:valAx>
        <c:axId val="212259576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Frecuencia relativa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591184"/>
        <c:crosses val="max"/>
        <c:crossBetween val="between"/>
      </c:valAx>
      <c:catAx>
        <c:axId val="2122591184"/>
        <c:scaling>
          <c:orientation val="minMax"/>
        </c:scaling>
        <c:delete val="1"/>
        <c:axPos val="b"/>
        <c:numFmt formatCode="General" sourceLinked="1"/>
        <c:majorTickMark val="out"/>
        <c:minorTickMark val="none"/>
        <c:tickLblPos val="nextTo"/>
        <c:crossAx val="21225957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Tipologías</a:t>
            </a:r>
            <a:r>
              <a:rPr lang="es-MX" baseline="0"/>
              <a:t> vehiculares de entrega de mercancías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'Dinámica recepción'!$C$75</c:f>
              <c:strCache>
                <c:ptCount val="1"/>
                <c:pt idx="0">
                  <c:v>%</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'Dinámica recepción'!$A$76:$A$80</c:f>
              <c:strCache>
                <c:ptCount val="5"/>
                <c:pt idx="0">
                  <c:v>En bicicleta</c:v>
                </c:pt>
                <c:pt idx="1">
                  <c:v>En camión</c:v>
                </c:pt>
                <c:pt idx="2">
                  <c:v>En carreta</c:v>
                </c:pt>
                <c:pt idx="3">
                  <c:v>En motocicleta</c:v>
                </c:pt>
                <c:pt idx="4">
                  <c:v>En vehículo particular</c:v>
                </c:pt>
              </c:strCache>
            </c:strRef>
          </c:cat>
          <c:val>
            <c:numRef>
              <c:f>'Dinámica recepción'!$C$76:$C$80</c:f>
              <c:numCache>
                <c:formatCode>0%</c:formatCode>
                <c:ptCount val="5"/>
                <c:pt idx="0">
                  <c:v>3.2854209445585217E-2</c:v>
                </c:pt>
                <c:pt idx="1">
                  <c:v>0.59137577002053388</c:v>
                </c:pt>
                <c:pt idx="2">
                  <c:v>0.46201232032854211</c:v>
                </c:pt>
                <c:pt idx="3">
                  <c:v>0.14579055441478439</c:v>
                </c:pt>
                <c:pt idx="4">
                  <c:v>0.19096509240246407</c:v>
                </c:pt>
              </c:numCache>
            </c:numRef>
          </c:val>
          <c:extLst>
            <c:ext xmlns:c16="http://schemas.microsoft.com/office/drawing/2014/chart" uri="{C3380CC4-5D6E-409C-BE32-E72D297353CC}">
              <c16:uniqueId val="{00000000-3C0D-45FC-94D2-0D9BB4D04335}"/>
            </c:ext>
          </c:extLst>
        </c:ser>
        <c:dLbls>
          <c:showLegendKey val="0"/>
          <c:showVal val="0"/>
          <c:showCatName val="0"/>
          <c:showSerName val="0"/>
          <c:showPercent val="0"/>
          <c:showBubbleSize val="0"/>
        </c:dLbls>
        <c:gapWidth val="219"/>
        <c:overlap val="-27"/>
        <c:axId val="21702560"/>
        <c:axId val="21707968"/>
      </c:barChart>
      <c:catAx>
        <c:axId val="2170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07968"/>
        <c:crosses val="autoZero"/>
        <c:auto val="1"/>
        <c:lblAlgn val="ctr"/>
        <c:lblOffset val="100"/>
        <c:noMultiLvlLbl val="0"/>
      </c:catAx>
      <c:valAx>
        <c:axId val="2170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t>
                </a:r>
                <a:r>
                  <a:rPr lang="es-MX" baseline="0"/>
                  <a:t> sobre total de comercios</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0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Tipologías vehiculares empleadas para envíos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Envíos!$C$1</c:f>
              <c:strCache>
                <c:ptCount val="1"/>
                <c:pt idx="0">
                  <c:v>Domicilios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Envíos!$A$2:$A$10</c:f>
              <c:strCache>
                <c:ptCount val="9"/>
                <c:pt idx="0">
                  <c:v>Caminata</c:v>
                </c:pt>
                <c:pt idx="1">
                  <c:v>Bicicleta normal</c:v>
                </c:pt>
                <c:pt idx="2">
                  <c:v>Bicicleta de carga</c:v>
                </c:pt>
                <c:pt idx="3">
                  <c:v>Motocicleta</c:v>
                </c:pt>
                <c:pt idx="4">
                  <c:v>Vehículo particular</c:v>
                </c:pt>
                <c:pt idx="5">
                  <c:v>Van</c:v>
                </c:pt>
                <c:pt idx="6">
                  <c:v>Furgón</c:v>
                </c:pt>
                <c:pt idx="7">
                  <c:v>Carreta "zorrilla"</c:v>
                </c:pt>
                <c:pt idx="8">
                  <c:v>No</c:v>
                </c:pt>
              </c:strCache>
            </c:strRef>
          </c:cat>
          <c:val>
            <c:numRef>
              <c:f>Envíos!$C$2:$C$10</c:f>
              <c:numCache>
                <c:formatCode>General</c:formatCode>
                <c:ptCount val="9"/>
                <c:pt idx="0">
                  <c:v>58</c:v>
                </c:pt>
                <c:pt idx="1">
                  <c:v>3</c:v>
                </c:pt>
                <c:pt idx="2">
                  <c:v>1</c:v>
                </c:pt>
                <c:pt idx="3">
                  <c:v>188</c:v>
                </c:pt>
                <c:pt idx="4">
                  <c:v>41</c:v>
                </c:pt>
                <c:pt idx="5">
                  <c:v>28</c:v>
                </c:pt>
                <c:pt idx="6">
                  <c:v>32</c:v>
                </c:pt>
                <c:pt idx="7">
                  <c:v>37</c:v>
                </c:pt>
                <c:pt idx="8">
                  <c:v>197</c:v>
                </c:pt>
              </c:numCache>
            </c:numRef>
          </c:val>
          <c:extLst>
            <c:ext xmlns:c16="http://schemas.microsoft.com/office/drawing/2014/chart" uri="{C3380CC4-5D6E-409C-BE32-E72D297353CC}">
              <c16:uniqueId val="{00000000-84E8-4F9D-8119-C43ACE833E67}"/>
            </c:ext>
          </c:extLst>
        </c:ser>
        <c:ser>
          <c:idx val="1"/>
          <c:order val="1"/>
          <c:tx>
            <c:strRef>
              <c:f>Envíos!$D$1</c:f>
              <c:strCache>
                <c:ptCount val="1"/>
                <c:pt idx="0">
                  <c:v>Ventas internet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Envíos!$A$2:$A$10</c:f>
              <c:strCache>
                <c:ptCount val="9"/>
                <c:pt idx="0">
                  <c:v>Caminata</c:v>
                </c:pt>
                <c:pt idx="1">
                  <c:v>Bicicleta normal</c:v>
                </c:pt>
                <c:pt idx="2">
                  <c:v>Bicicleta de carga</c:v>
                </c:pt>
                <c:pt idx="3">
                  <c:v>Motocicleta</c:v>
                </c:pt>
                <c:pt idx="4">
                  <c:v>Vehículo particular</c:v>
                </c:pt>
                <c:pt idx="5">
                  <c:v>Van</c:v>
                </c:pt>
                <c:pt idx="6">
                  <c:v>Furgón</c:v>
                </c:pt>
                <c:pt idx="7">
                  <c:v>Carreta "zorrilla"</c:v>
                </c:pt>
                <c:pt idx="8">
                  <c:v>No</c:v>
                </c:pt>
              </c:strCache>
            </c:strRef>
          </c:cat>
          <c:val>
            <c:numRef>
              <c:f>Envíos!$D$2:$D$10</c:f>
              <c:numCache>
                <c:formatCode>General</c:formatCode>
                <c:ptCount val="9"/>
                <c:pt idx="0">
                  <c:v>34</c:v>
                </c:pt>
                <c:pt idx="1">
                  <c:v>2</c:v>
                </c:pt>
                <c:pt idx="2">
                  <c:v>2</c:v>
                </c:pt>
                <c:pt idx="3">
                  <c:v>157</c:v>
                </c:pt>
                <c:pt idx="4">
                  <c:v>34</c:v>
                </c:pt>
                <c:pt idx="5">
                  <c:v>33</c:v>
                </c:pt>
                <c:pt idx="6">
                  <c:v>25</c:v>
                </c:pt>
                <c:pt idx="7">
                  <c:v>19</c:v>
                </c:pt>
                <c:pt idx="8">
                  <c:v>257</c:v>
                </c:pt>
              </c:numCache>
            </c:numRef>
          </c:val>
          <c:extLst>
            <c:ext xmlns:c16="http://schemas.microsoft.com/office/drawing/2014/chart" uri="{C3380CC4-5D6E-409C-BE32-E72D297353CC}">
              <c16:uniqueId val="{00000001-84E8-4F9D-8119-C43ACE833E67}"/>
            </c:ext>
          </c:extLst>
        </c:ser>
        <c:dLbls>
          <c:showLegendKey val="0"/>
          <c:showVal val="0"/>
          <c:showCatName val="0"/>
          <c:showSerName val="0"/>
          <c:showPercent val="0"/>
          <c:showBubbleSize val="0"/>
        </c:dLbls>
        <c:gapWidth val="219"/>
        <c:overlap val="-27"/>
        <c:axId val="1814882464"/>
        <c:axId val="1814882880"/>
      </c:barChart>
      <c:catAx>
        <c:axId val="181488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82880"/>
        <c:crosses val="autoZero"/>
        <c:auto val="1"/>
        <c:lblAlgn val="ctr"/>
        <c:lblOffset val="100"/>
        <c:noMultiLvlLbl val="0"/>
      </c:catAx>
      <c:valAx>
        <c:axId val="181488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82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Seguridad cargue</a:t>
            </a:r>
            <a:r>
              <a:rPr lang="es-MX" baseline="0"/>
              <a:t> y descargue en vehículos automotores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2"/>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'Preguntas percepción'!$G$3:$G$7</c:f>
              <c:numCache>
                <c:formatCode>0%</c:formatCode>
                <c:ptCount val="5"/>
                <c:pt idx="0">
                  <c:v>7.1868583162217656E-2</c:v>
                </c:pt>
                <c:pt idx="1">
                  <c:v>4.5174537987679675E-2</c:v>
                </c:pt>
                <c:pt idx="2">
                  <c:v>0.12320328542094455</c:v>
                </c:pt>
                <c:pt idx="3">
                  <c:v>0.18275154004106775</c:v>
                </c:pt>
                <c:pt idx="4">
                  <c:v>0.5770020533880903</c:v>
                </c:pt>
              </c:numCache>
            </c:numRef>
          </c:val>
          <c:extLst>
            <c:ext xmlns:c16="http://schemas.microsoft.com/office/drawing/2014/chart" uri="{C3380CC4-5D6E-409C-BE32-E72D297353CC}">
              <c16:uniqueId val="{00000002-925E-4D2B-A04E-0D1AE0F316AF}"/>
            </c:ext>
          </c:extLst>
        </c:ser>
        <c:dLbls>
          <c:showLegendKey val="0"/>
          <c:showVal val="0"/>
          <c:showCatName val="0"/>
          <c:showSerName val="0"/>
          <c:showPercent val="0"/>
          <c:showBubbleSize val="0"/>
        </c:dLbls>
        <c:gapWidth val="219"/>
        <c:overlap val="-27"/>
        <c:axId val="298308239"/>
        <c:axId val="298309903"/>
      </c:barChart>
      <c:catAx>
        <c:axId val="2983082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309903"/>
        <c:crosses val="autoZero"/>
        <c:auto val="1"/>
        <c:lblAlgn val="ctr"/>
        <c:lblOffset val="100"/>
        <c:noMultiLvlLbl val="0"/>
      </c:catAx>
      <c:valAx>
        <c:axId val="298309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308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Seguridad cargue y descargue en bicicleta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'Preguntas percepción'!$W$3:$W$7</c:f>
              <c:numCache>
                <c:formatCode>0%</c:formatCode>
                <c:ptCount val="5"/>
                <c:pt idx="0">
                  <c:v>0.43326488706365501</c:v>
                </c:pt>
                <c:pt idx="1">
                  <c:v>0.11909650924024641</c:v>
                </c:pt>
                <c:pt idx="2">
                  <c:v>0.13552361396303902</c:v>
                </c:pt>
                <c:pt idx="3">
                  <c:v>0.10677618069815195</c:v>
                </c:pt>
                <c:pt idx="4">
                  <c:v>0.20533880903490759</c:v>
                </c:pt>
              </c:numCache>
            </c:numRef>
          </c:val>
          <c:extLst>
            <c:ext xmlns:c16="http://schemas.microsoft.com/office/drawing/2014/chart" uri="{C3380CC4-5D6E-409C-BE32-E72D297353CC}">
              <c16:uniqueId val="{00000002-95D6-4F2D-856D-75148729DCCE}"/>
            </c:ext>
          </c:extLst>
        </c:ser>
        <c:dLbls>
          <c:showLegendKey val="0"/>
          <c:showVal val="0"/>
          <c:showCatName val="0"/>
          <c:showSerName val="0"/>
          <c:showPercent val="0"/>
          <c:showBubbleSize val="0"/>
        </c:dLbls>
        <c:gapWidth val="219"/>
        <c:overlap val="-27"/>
        <c:axId val="237229567"/>
        <c:axId val="237228319"/>
      </c:barChart>
      <c:catAx>
        <c:axId val="2372295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228319"/>
        <c:crosses val="autoZero"/>
        <c:auto val="1"/>
        <c:lblAlgn val="ctr"/>
        <c:lblOffset val="100"/>
        <c:noMultiLvlLbl val="0"/>
      </c:catAx>
      <c:valAx>
        <c:axId val="237228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229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Actividad principal de</a:t>
            </a:r>
            <a:r>
              <a:rPr lang="es-MX" baseline="0"/>
              <a:t> los comercios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09-4C77-97F5-EEDFF3BB70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09-4C77-97F5-EEDFF3BB70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09-4C77-97F5-EEDFF3BB70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09-4C77-97F5-EEDFF3BB70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509-4C77-97F5-EEDFF3BB70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Descriptivas!$A$3:$A$7</c:f>
              <c:strCache>
                <c:ptCount val="5"/>
                <c:pt idx="0">
                  <c:v>Fabricante</c:v>
                </c:pt>
                <c:pt idx="1">
                  <c:v>Proveedor</c:v>
                </c:pt>
                <c:pt idx="2">
                  <c:v>Transportador</c:v>
                </c:pt>
                <c:pt idx="3">
                  <c:v>Venta al detalle</c:v>
                </c:pt>
                <c:pt idx="4">
                  <c:v>Ventas por internet</c:v>
                </c:pt>
              </c:strCache>
            </c:strRef>
          </c:cat>
          <c:val>
            <c:numRef>
              <c:f>Descriptivas!$C$3:$C$7</c:f>
              <c:numCache>
                <c:formatCode>0%</c:formatCode>
                <c:ptCount val="5"/>
                <c:pt idx="0">
                  <c:v>7.1078431372549017E-2</c:v>
                </c:pt>
                <c:pt idx="1">
                  <c:v>8.3333333333333329E-2</c:v>
                </c:pt>
                <c:pt idx="2">
                  <c:v>0</c:v>
                </c:pt>
                <c:pt idx="3">
                  <c:v>0.58578431372549022</c:v>
                </c:pt>
                <c:pt idx="4">
                  <c:v>7.3529411764705881E-3</c:v>
                </c:pt>
              </c:numCache>
            </c:numRef>
          </c:val>
          <c:extLst>
            <c:ext xmlns:c16="http://schemas.microsoft.com/office/drawing/2014/chart" uri="{C3380CC4-5D6E-409C-BE32-E72D297353CC}">
              <c16:uniqueId val="{0000000A-0509-4C77-97F5-EEDFF3BB705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Piso de ubicación de bodegas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Descriptivas!$A$95:$A$108</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Descriptivas!$A$95:$A$108</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cat>
          <c:val>
            <c:numRef>
              <c:f>Descriptivas!$B$95:$B$108</c:f>
              <c:numCache>
                <c:formatCode>General</c:formatCode>
                <c:ptCount val="14"/>
                <c:pt idx="0">
                  <c:v>146</c:v>
                </c:pt>
                <c:pt idx="1">
                  <c:v>82</c:v>
                </c:pt>
                <c:pt idx="2">
                  <c:v>13</c:v>
                </c:pt>
                <c:pt idx="3">
                  <c:v>9</c:v>
                </c:pt>
                <c:pt idx="4">
                  <c:v>2</c:v>
                </c:pt>
                <c:pt idx="5">
                  <c:v>0</c:v>
                </c:pt>
                <c:pt idx="6">
                  <c:v>1</c:v>
                </c:pt>
                <c:pt idx="7">
                  <c:v>0</c:v>
                </c:pt>
                <c:pt idx="8">
                  <c:v>1</c:v>
                </c:pt>
                <c:pt idx="9">
                  <c:v>0</c:v>
                </c:pt>
                <c:pt idx="10">
                  <c:v>1</c:v>
                </c:pt>
                <c:pt idx="11">
                  <c:v>0</c:v>
                </c:pt>
                <c:pt idx="12">
                  <c:v>0</c:v>
                </c:pt>
                <c:pt idx="13">
                  <c:v>1</c:v>
                </c:pt>
              </c:numCache>
            </c:numRef>
          </c:val>
          <c:extLst>
            <c:ext xmlns:c16="http://schemas.microsoft.com/office/drawing/2014/chart" uri="{C3380CC4-5D6E-409C-BE32-E72D297353CC}">
              <c16:uniqueId val="{00000000-5E72-4168-8406-77918057E729}"/>
            </c:ext>
          </c:extLst>
        </c:ser>
        <c:dLbls>
          <c:showLegendKey val="0"/>
          <c:showVal val="0"/>
          <c:showCatName val="0"/>
          <c:showSerName val="0"/>
          <c:showPercent val="0"/>
          <c:showBubbleSize val="0"/>
        </c:dLbls>
        <c:gapWidth val="182"/>
        <c:axId val="1093899023"/>
        <c:axId val="1093905679"/>
      </c:barChart>
      <c:catAx>
        <c:axId val="1093899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05679"/>
        <c:crosses val="autoZero"/>
        <c:auto val="1"/>
        <c:lblAlgn val="ctr"/>
        <c:lblOffset val="100"/>
        <c:noMultiLvlLbl val="0"/>
      </c:catAx>
      <c:valAx>
        <c:axId val="1093905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99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¿Susceptible de transporte en bicicleta de carga?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16-4330-978E-7BED757407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16-4330-978E-7BED757407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Descriptivas!$B$35:$B$36</c:f>
              <c:strCache>
                <c:ptCount val="2"/>
                <c:pt idx="0">
                  <c:v>Sí</c:v>
                </c:pt>
                <c:pt idx="1">
                  <c:v>No</c:v>
                </c:pt>
              </c:strCache>
            </c:strRef>
          </c:cat>
          <c:val>
            <c:numRef>
              <c:f>Descriptivas!$C$35:$C$36</c:f>
              <c:numCache>
                <c:formatCode>0%</c:formatCode>
                <c:ptCount val="2"/>
                <c:pt idx="0">
                  <c:v>0.58333333333333337</c:v>
                </c:pt>
                <c:pt idx="1">
                  <c:v>0.41666666666666669</c:v>
                </c:pt>
              </c:numCache>
            </c:numRef>
          </c:val>
          <c:extLst>
            <c:ext xmlns:c16="http://schemas.microsoft.com/office/drawing/2014/chart" uri="{C3380CC4-5D6E-409C-BE32-E72D297353CC}">
              <c16:uniqueId val="{00000004-CC16-4330-978E-7BED757407B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s-MX" i="1">
                <a:latin typeface="Open Sans" panose="020B0606030504020204" pitchFamily="34" charset="0"/>
                <a:ea typeface="Open Sans" panose="020B0606030504020204" pitchFamily="34" charset="0"/>
                <a:cs typeface="Open Sans" panose="020B0606030504020204" pitchFamily="34" charset="0"/>
              </a:rPr>
              <a:t>Espacios de bodega</a:t>
            </a: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lotArea>
      <c:layout>
        <c:manualLayout>
          <c:layoutTarget val="inner"/>
          <c:xMode val="edge"/>
          <c:yMode val="edge"/>
          <c:x val="0.25729869395068133"/>
          <c:y val="0.11646029180487831"/>
          <c:w val="0.48540261209863739"/>
          <c:h val="0.77944434299081078"/>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F0-4702-B9B3-8D8043CF6D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F0-4702-B9B3-8D8043CF6D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F0-4702-B9B3-8D8043CF6D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F0-4702-B9B3-8D8043CF6D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F0-4702-B9B3-8D8043CF6D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Descriptivas!$A$88:$A$92</c:f>
              <c:strCache>
                <c:ptCount val="5"/>
                <c:pt idx="0">
                  <c:v>Externo, alquilado</c:v>
                </c:pt>
                <c:pt idx="1">
                  <c:v>Externo, propio</c:v>
                </c:pt>
                <c:pt idx="2">
                  <c:v>Externo, compartido con otros comercios</c:v>
                </c:pt>
                <c:pt idx="3">
                  <c:v>Interno</c:v>
                </c:pt>
                <c:pt idx="4">
                  <c:v>No</c:v>
                </c:pt>
              </c:strCache>
            </c:strRef>
          </c:cat>
          <c:val>
            <c:numRef>
              <c:f>Descriptivas!$C$88:$C$92</c:f>
              <c:numCache>
                <c:formatCode>0%</c:formatCode>
                <c:ptCount val="5"/>
                <c:pt idx="0">
                  <c:v>7.5980392156862739E-2</c:v>
                </c:pt>
                <c:pt idx="1">
                  <c:v>2.2058823529411766E-2</c:v>
                </c:pt>
                <c:pt idx="2">
                  <c:v>9.8039215686274508E-3</c:v>
                </c:pt>
                <c:pt idx="3">
                  <c:v>0.51960784313725494</c:v>
                </c:pt>
                <c:pt idx="4">
                  <c:v>0.37254901960784315</c:v>
                </c:pt>
              </c:numCache>
            </c:numRef>
          </c:val>
          <c:extLst>
            <c:ext xmlns:c16="http://schemas.microsoft.com/office/drawing/2014/chart" uri="{C3380CC4-5D6E-409C-BE32-E72D297353CC}">
              <c16:uniqueId val="{0000000A-EDF0-4702-B9B3-8D8043CF6D3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Tamaño de empresas al detal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Empresarial!$F$1</c:f>
              <c:strCache>
                <c:ptCount val="1"/>
                <c:pt idx="0">
                  <c:v>Tamaño de empresas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Empresarial!$C$20:$D$30</c:f>
              <c:multiLvlStrCache>
                <c:ptCount val="11"/>
                <c:lvl>
                  <c:pt idx="0">
                    <c:v>&lt;10</c:v>
                  </c:pt>
                  <c:pt idx="1">
                    <c:v>&lt;20</c:v>
                  </c:pt>
                  <c:pt idx="2">
                    <c:v>&lt;30</c:v>
                  </c:pt>
                  <c:pt idx="3">
                    <c:v>&lt;40</c:v>
                  </c:pt>
                  <c:pt idx="4">
                    <c:v>&lt;50</c:v>
                  </c:pt>
                  <c:pt idx="5">
                    <c:v>&lt;60</c:v>
                  </c:pt>
                  <c:pt idx="6">
                    <c:v>&lt;70</c:v>
                  </c:pt>
                  <c:pt idx="7">
                    <c:v>&lt;80</c:v>
                  </c:pt>
                  <c:pt idx="8">
                    <c:v>&lt;90</c:v>
                  </c:pt>
                  <c:pt idx="9">
                    <c:v>&lt;100</c:v>
                  </c:pt>
                  <c:pt idx="10">
                    <c:v>&lt;1000</c:v>
                  </c:pt>
                </c:lvl>
                <c:lvl>
                  <c:pt idx="0">
                    <c:v>&gt;=0</c:v>
                  </c:pt>
                  <c:pt idx="1">
                    <c:v>&gt;=10</c:v>
                  </c:pt>
                  <c:pt idx="2">
                    <c:v>&gt;=20</c:v>
                  </c:pt>
                  <c:pt idx="3">
                    <c:v>&gt;=30</c:v>
                  </c:pt>
                  <c:pt idx="4">
                    <c:v>&gt;=40</c:v>
                  </c:pt>
                  <c:pt idx="5">
                    <c:v>&gt;=50</c:v>
                  </c:pt>
                  <c:pt idx="6">
                    <c:v>&gt;=60</c:v>
                  </c:pt>
                  <c:pt idx="7">
                    <c:v>&gt;=70</c:v>
                  </c:pt>
                  <c:pt idx="8">
                    <c:v>&gt;=80</c:v>
                  </c:pt>
                  <c:pt idx="9">
                    <c:v>&gt;=90</c:v>
                  </c:pt>
                  <c:pt idx="10">
                    <c:v>&gt;=101</c:v>
                  </c:pt>
                </c:lvl>
              </c:multiLvlStrCache>
            </c:multiLvlStrRef>
          </c:cat>
          <c:val>
            <c:numRef>
              <c:f>Empresarial!$F$20:$F$30</c:f>
              <c:numCache>
                <c:formatCode>0%</c:formatCode>
                <c:ptCount val="11"/>
                <c:pt idx="0">
                  <c:v>0.74127310061601648</c:v>
                </c:pt>
                <c:pt idx="1">
                  <c:v>6.3655030800821355E-2</c:v>
                </c:pt>
                <c:pt idx="2">
                  <c:v>1.8480492813141684E-2</c:v>
                </c:pt>
                <c:pt idx="3">
                  <c:v>6.1601642710472282E-3</c:v>
                </c:pt>
                <c:pt idx="4">
                  <c:v>2.0533880903490761E-3</c:v>
                </c:pt>
                <c:pt idx="5">
                  <c:v>0</c:v>
                </c:pt>
                <c:pt idx="6">
                  <c:v>0</c:v>
                </c:pt>
                <c:pt idx="7">
                  <c:v>0</c:v>
                </c:pt>
                <c:pt idx="8">
                  <c:v>0</c:v>
                </c:pt>
                <c:pt idx="9">
                  <c:v>0</c:v>
                </c:pt>
                <c:pt idx="10">
                  <c:v>6.1601642710472282E-3</c:v>
                </c:pt>
              </c:numCache>
            </c:numRef>
          </c:val>
          <c:extLst>
            <c:ext xmlns:c16="http://schemas.microsoft.com/office/drawing/2014/chart" uri="{C3380CC4-5D6E-409C-BE32-E72D297353CC}">
              <c16:uniqueId val="{00000000-9F36-4D8C-B71F-D189D49F8197}"/>
            </c:ext>
          </c:extLst>
        </c:ser>
        <c:dLbls>
          <c:showLegendKey val="0"/>
          <c:showVal val="0"/>
          <c:showCatName val="0"/>
          <c:showSerName val="0"/>
          <c:showPercent val="0"/>
          <c:showBubbleSize val="0"/>
        </c:dLbls>
        <c:gapWidth val="219"/>
        <c:overlap val="-27"/>
        <c:axId val="1438555504"/>
        <c:axId val="1438556336"/>
      </c:barChart>
      <c:catAx>
        <c:axId val="143855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56336"/>
        <c:crosses val="autoZero"/>
        <c:auto val="1"/>
        <c:lblAlgn val="ctr"/>
        <c:lblOffset val="100"/>
        <c:noMultiLvlLbl val="0"/>
      </c:catAx>
      <c:valAx>
        <c:axId val="143855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Porcentaje de empresas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5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MX" sz="1100"/>
              <a:t>Número de empleadas por comercio</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Descriptivas!$H$147</c:f>
              <c:strCache>
                <c:ptCount val="1"/>
                <c:pt idx="0">
                  <c:v>fi</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Descriptivas!$C$148:$D$157</c:f>
              <c:multiLvlStrCache>
                <c:ptCount val="10"/>
                <c:lvl>
                  <c:pt idx="0">
                    <c:v>&lt;11</c:v>
                  </c:pt>
                  <c:pt idx="1">
                    <c:v>&lt;22</c:v>
                  </c:pt>
                  <c:pt idx="2">
                    <c:v>&lt;33</c:v>
                  </c:pt>
                  <c:pt idx="3">
                    <c:v>&lt;44</c:v>
                  </c:pt>
                  <c:pt idx="4">
                    <c:v>&lt;55</c:v>
                  </c:pt>
                  <c:pt idx="5">
                    <c:v>&lt;66</c:v>
                  </c:pt>
                  <c:pt idx="6">
                    <c:v>&lt;77</c:v>
                  </c:pt>
                  <c:pt idx="7">
                    <c:v>&lt;88</c:v>
                  </c:pt>
                  <c:pt idx="8">
                    <c:v>&lt;99</c:v>
                  </c:pt>
                  <c:pt idx="9">
                    <c:v>&lt;110</c:v>
                  </c:pt>
                </c:lvl>
                <c:lvl>
                  <c:pt idx="0">
                    <c:v>&gt;=0</c:v>
                  </c:pt>
                  <c:pt idx="1">
                    <c:v>&gt;=11</c:v>
                  </c:pt>
                  <c:pt idx="2">
                    <c:v>&gt;=22</c:v>
                  </c:pt>
                  <c:pt idx="3">
                    <c:v>&gt;=33</c:v>
                  </c:pt>
                  <c:pt idx="4">
                    <c:v>&gt;=44</c:v>
                  </c:pt>
                  <c:pt idx="5">
                    <c:v>&gt;=55</c:v>
                  </c:pt>
                  <c:pt idx="6">
                    <c:v>&gt;=66</c:v>
                  </c:pt>
                  <c:pt idx="7">
                    <c:v>&gt;=77</c:v>
                  </c:pt>
                  <c:pt idx="8">
                    <c:v>&gt;=88</c:v>
                  </c:pt>
                  <c:pt idx="9">
                    <c:v>&gt;=99</c:v>
                  </c:pt>
                </c:lvl>
              </c:multiLvlStrCache>
            </c:multiLvlStrRef>
          </c:cat>
          <c:val>
            <c:numRef>
              <c:f>Descriptivas!$H$148:$H$157</c:f>
              <c:numCache>
                <c:formatCode>General</c:formatCode>
                <c:ptCount val="10"/>
                <c:pt idx="0">
                  <c:v>355</c:v>
                </c:pt>
                <c:pt idx="1">
                  <c:v>8</c:v>
                </c:pt>
                <c:pt idx="2">
                  <c:v>4</c:v>
                </c:pt>
                <c:pt idx="3">
                  <c:v>0</c:v>
                </c:pt>
                <c:pt idx="4">
                  <c:v>0</c:v>
                </c:pt>
                <c:pt idx="5">
                  <c:v>0</c:v>
                </c:pt>
                <c:pt idx="6">
                  <c:v>1</c:v>
                </c:pt>
                <c:pt idx="7">
                  <c:v>0</c:v>
                </c:pt>
                <c:pt idx="8">
                  <c:v>0</c:v>
                </c:pt>
                <c:pt idx="9">
                  <c:v>1</c:v>
                </c:pt>
              </c:numCache>
            </c:numRef>
          </c:val>
          <c:extLst>
            <c:ext xmlns:c16="http://schemas.microsoft.com/office/drawing/2014/chart" uri="{C3380CC4-5D6E-409C-BE32-E72D297353CC}">
              <c16:uniqueId val="{00000000-34B2-49FF-A254-8774757AE639}"/>
            </c:ext>
          </c:extLst>
        </c:ser>
        <c:dLbls>
          <c:showLegendKey val="0"/>
          <c:showVal val="0"/>
          <c:showCatName val="0"/>
          <c:showSerName val="0"/>
          <c:showPercent val="0"/>
          <c:showBubbleSize val="0"/>
        </c:dLbls>
        <c:gapWidth val="219"/>
        <c:axId val="1228918383"/>
        <c:axId val="1228920879"/>
      </c:barChart>
      <c:lineChart>
        <c:grouping val="standard"/>
        <c:varyColors val="0"/>
        <c:ser>
          <c:idx val="1"/>
          <c:order val="1"/>
          <c:spPr>
            <a:ln w="28575" cap="rnd">
              <a:solidFill>
                <a:schemeClr val="accent2"/>
              </a:solidFill>
              <a:round/>
            </a:ln>
            <a:effectLst/>
          </c:spPr>
          <c:marker>
            <c:symbol val="none"/>
          </c:marker>
          <c:dLbls>
            <c:dLbl>
              <c:idx val="0"/>
              <c:layout>
                <c:manualLayout>
                  <c:x val="-3.3862433862433844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4B2-49FF-A254-8774757AE639}"/>
                </c:ext>
              </c:extLst>
            </c:dLbl>
            <c:dLbl>
              <c:idx val="1"/>
              <c:layout>
                <c:manualLayout>
                  <c:x val="-2.7513227513227514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4B2-49FF-A254-8774757AE639}"/>
                </c:ext>
              </c:extLst>
            </c:dLbl>
            <c:dLbl>
              <c:idx val="2"/>
              <c:layout>
                <c:manualLayout>
                  <c:x val="-3.1746031746031744E-2"/>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4B2-49FF-A254-8774757AE639}"/>
                </c:ext>
              </c:extLst>
            </c:dLbl>
            <c:dLbl>
              <c:idx val="3"/>
              <c:layout>
                <c:manualLayout>
                  <c:x val="-3.3862433862433941E-2"/>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4B2-49FF-A254-8774757AE639}"/>
                </c:ext>
              </c:extLst>
            </c:dLbl>
            <c:dLbl>
              <c:idx val="4"/>
              <c:layout>
                <c:manualLayout>
                  <c:x val="-3.3862433862433941E-2"/>
                  <c:y val="-0.115740740740740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4B2-49FF-A254-8774757AE639}"/>
                </c:ext>
              </c:extLst>
            </c:dLbl>
            <c:dLbl>
              <c:idx val="5"/>
              <c:layout>
                <c:manualLayout>
                  <c:x val="-3.5978835978835978E-2"/>
                  <c:y val="-0.115740740740740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4B2-49FF-A254-8774757AE639}"/>
                </c:ext>
              </c:extLst>
            </c:dLbl>
            <c:dLbl>
              <c:idx val="6"/>
              <c:layout>
                <c:manualLayout>
                  <c:x val="-3.8095238095238175E-2"/>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4B2-49FF-A254-8774757AE639}"/>
                </c:ext>
              </c:extLst>
            </c:dLbl>
            <c:dLbl>
              <c:idx val="7"/>
              <c:layout>
                <c:manualLayout>
                  <c:x val="-3.8095238095238015E-2"/>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4B2-49FF-A254-8774757AE639}"/>
                </c:ext>
              </c:extLst>
            </c:dLbl>
            <c:dLbl>
              <c:idx val="8"/>
              <c:layout>
                <c:manualLayout>
                  <c:x val="-3.1746031746031744E-2"/>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4B2-49FF-A254-8774757AE639}"/>
                </c:ext>
              </c:extLst>
            </c:dLbl>
            <c:dLbl>
              <c:idx val="9"/>
              <c:layout>
                <c:manualLayout>
                  <c:x val="-2.9629629629629783E-2"/>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4B2-49FF-A254-8774757AE639}"/>
                </c:ext>
              </c:extLst>
            </c:dLbl>
            <c:spPr>
              <a:noFill/>
              <a:ln>
                <a:noFill/>
              </a:ln>
              <a:effectLst/>
            </c:spPr>
            <c:txPr>
              <a:bodyPr rot="0" spcFirstLastPara="1" vertOverflow="ellipsis" vert="horz" wrap="square" anchor="ctr" anchorCtr="1"/>
              <a:lstStyle/>
              <a:p>
                <a:pPr>
                  <a:defRPr sz="900" b="0" i="1"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Descriptivas!$C$148:$D$157</c:f>
              <c:multiLvlStrCache>
                <c:ptCount val="10"/>
                <c:lvl>
                  <c:pt idx="0">
                    <c:v>&lt;11</c:v>
                  </c:pt>
                  <c:pt idx="1">
                    <c:v>&lt;22</c:v>
                  </c:pt>
                  <c:pt idx="2">
                    <c:v>&lt;33</c:v>
                  </c:pt>
                  <c:pt idx="3">
                    <c:v>&lt;44</c:v>
                  </c:pt>
                  <c:pt idx="4">
                    <c:v>&lt;55</c:v>
                  </c:pt>
                  <c:pt idx="5">
                    <c:v>&lt;66</c:v>
                  </c:pt>
                  <c:pt idx="6">
                    <c:v>&lt;77</c:v>
                  </c:pt>
                  <c:pt idx="7">
                    <c:v>&lt;88</c:v>
                  </c:pt>
                  <c:pt idx="8">
                    <c:v>&lt;99</c:v>
                  </c:pt>
                  <c:pt idx="9">
                    <c:v>&lt;110</c:v>
                  </c:pt>
                </c:lvl>
                <c:lvl>
                  <c:pt idx="0">
                    <c:v>&gt;=0</c:v>
                  </c:pt>
                  <c:pt idx="1">
                    <c:v>&gt;=11</c:v>
                  </c:pt>
                  <c:pt idx="2">
                    <c:v>&gt;=22</c:v>
                  </c:pt>
                  <c:pt idx="3">
                    <c:v>&gt;=33</c:v>
                  </c:pt>
                  <c:pt idx="4">
                    <c:v>&gt;=44</c:v>
                  </c:pt>
                  <c:pt idx="5">
                    <c:v>&gt;=55</c:v>
                  </c:pt>
                  <c:pt idx="6">
                    <c:v>&gt;=66</c:v>
                  </c:pt>
                  <c:pt idx="7">
                    <c:v>&gt;=77</c:v>
                  </c:pt>
                  <c:pt idx="8">
                    <c:v>&gt;=88</c:v>
                  </c:pt>
                  <c:pt idx="9">
                    <c:v>&gt;=99</c:v>
                  </c:pt>
                </c:lvl>
              </c:multiLvlStrCache>
            </c:multiLvlStrRef>
          </c:cat>
          <c:val>
            <c:numRef>
              <c:f>Descriptivas!$I$148:$I$157</c:f>
              <c:numCache>
                <c:formatCode>0.0%</c:formatCode>
                <c:ptCount val="10"/>
                <c:pt idx="0">
                  <c:v>0.96205962059620598</c:v>
                </c:pt>
                <c:pt idx="1">
                  <c:v>2.1680216802168022E-2</c:v>
                </c:pt>
                <c:pt idx="2">
                  <c:v>1.0840108401084011E-2</c:v>
                </c:pt>
                <c:pt idx="3">
                  <c:v>0</c:v>
                </c:pt>
                <c:pt idx="4">
                  <c:v>0</c:v>
                </c:pt>
                <c:pt idx="5">
                  <c:v>0</c:v>
                </c:pt>
                <c:pt idx="6">
                  <c:v>2.7100271002710027E-3</c:v>
                </c:pt>
                <c:pt idx="7">
                  <c:v>0</c:v>
                </c:pt>
                <c:pt idx="8">
                  <c:v>0</c:v>
                </c:pt>
                <c:pt idx="9">
                  <c:v>2.7100271002710027E-3</c:v>
                </c:pt>
              </c:numCache>
            </c:numRef>
          </c:val>
          <c:smooth val="0"/>
          <c:extLst>
            <c:ext xmlns:c16="http://schemas.microsoft.com/office/drawing/2014/chart" uri="{C3380CC4-5D6E-409C-BE32-E72D297353CC}">
              <c16:uniqueId val="{00000001-34B2-49FF-A254-8774757AE639}"/>
            </c:ext>
          </c:extLst>
        </c:ser>
        <c:dLbls>
          <c:showLegendKey val="0"/>
          <c:showVal val="0"/>
          <c:showCatName val="0"/>
          <c:showSerName val="0"/>
          <c:showPercent val="0"/>
          <c:showBubbleSize val="0"/>
        </c:dLbls>
        <c:marker val="1"/>
        <c:smooth val="0"/>
        <c:axId val="1223318847"/>
        <c:axId val="1223318431"/>
      </c:lineChart>
      <c:catAx>
        <c:axId val="12289183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MX" sz="900"/>
                  <a:t>Rango de empleadas mujeres</a:t>
                </a:r>
              </a:p>
            </c:rich>
          </c:tx>
          <c:layout>
            <c:manualLayout>
              <c:xMode val="edge"/>
              <c:yMode val="edge"/>
              <c:x val="0.35032163070338168"/>
              <c:y val="0.923778870982991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28920879"/>
        <c:crosses val="autoZero"/>
        <c:auto val="1"/>
        <c:lblAlgn val="ctr"/>
        <c:lblOffset val="100"/>
        <c:noMultiLvlLbl val="0"/>
      </c:catAx>
      <c:valAx>
        <c:axId val="122892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MX"/>
                  <a:t>Número de empresas</a:t>
                </a:r>
              </a:p>
            </c:rich>
          </c:tx>
          <c:layout>
            <c:manualLayout>
              <c:xMode val="edge"/>
              <c:yMode val="edge"/>
              <c:x val="1.0573110897280812E-2"/>
              <c:y val="0.237630694166408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28918383"/>
        <c:crosses val="autoZero"/>
        <c:crossBetween val="between"/>
      </c:valAx>
      <c:valAx>
        <c:axId val="1223318431"/>
        <c:scaling>
          <c:orientation val="minMax"/>
          <c:max val="1"/>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MX"/>
                  <a:t>Porcentaje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23318847"/>
        <c:crosses val="max"/>
        <c:crossBetween val="between"/>
      </c:valAx>
      <c:catAx>
        <c:axId val="1223318847"/>
        <c:scaling>
          <c:orientation val="minMax"/>
        </c:scaling>
        <c:delete val="1"/>
        <c:axPos val="b"/>
        <c:numFmt formatCode="General" sourceLinked="1"/>
        <c:majorTickMark val="out"/>
        <c:minorTickMark val="none"/>
        <c:tickLblPos val="nextTo"/>
        <c:crossAx val="122331843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MX" sz="1100"/>
              <a:t>Porcentaje de mujeres entre los colaboradoras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2"/>
          <c:order val="0"/>
          <c:tx>
            <c:strRef>
              <c:f>Descriptivas!$F$166</c:f>
              <c:strCache>
                <c:ptCount val="1"/>
                <c:pt idx="0">
                  <c:v>%</c:v>
                </c:pt>
              </c:strCache>
            </c:strRef>
          </c:tx>
          <c:spPr>
            <a:solidFill>
              <a:schemeClr val="accent3"/>
            </a:solidFill>
            <a:ln>
              <a:noFill/>
            </a:ln>
            <a:effectLst/>
          </c:spPr>
          <c:invertIfNegative val="0"/>
          <c:cat>
            <c:multiLvlStrRef>
              <c:f>Descriptivas!$A$167:$B$176</c:f>
              <c:multiLvlStrCache>
                <c:ptCount val="10"/>
                <c:lvl>
                  <c:pt idx="0">
                    <c:v>10%</c:v>
                  </c:pt>
                  <c:pt idx="1">
                    <c:v>20%</c:v>
                  </c:pt>
                  <c:pt idx="2">
                    <c:v>30%</c:v>
                  </c:pt>
                  <c:pt idx="3">
                    <c:v>40%</c:v>
                  </c:pt>
                  <c:pt idx="4">
                    <c:v>50%</c:v>
                  </c:pt>
                  <c:pt idx="5">
                    <c:v>60%</c:v>
                  </c:pt>
                  <c:pt idx="6">
                    <c:v>70%</c:v>
                  </c:pt>
                  <c:pt idx="7">
                    <c:v>80%</c:v>
                  </c:pt>
                  <c:pt idx="8">
                    <c:v>90%</c:v>
                  </c:pt>
                  <c:pt idx="9">
                    <c:v>100%</c:v>
                  </c:pt>
                </c:lvl>
                <c:lvl>
                  <c:pt idx="0">
                    <c:v>0%</c:v>
                  </c:pt>
                  <c:pt idx="1">
                    <c:v>10%</c:v>
                  </c:pt>
                  <c:pt idx="2">
                    <c:v>20%</c:v>
                  </c:pt>
                  <c:pt idx="3">
                    <c:v>30%</c:v>
                  </c:pt>
                  <c:pt idx="4">
                    <c:v>40%</c:v>
                  </c:pt>
                  <c:pt idx="5">
                    <c:v>50%</c:v>
                  </c:pt>
                  <c:pt idx="6">
                    <c:v>60%</c:v>
                  </c:pt>
                  <c:pt idx="7">
                    <c:v>70%</c:v>
                  </c:pt>
                  <c:pt idx="8">
                    <c:v>80%</c:v>
                  </c:pt>
                  <c:pt idx="9">
                    <c:v>90%</c:v>
                  </c:pt>
                </c:lvl>
              </c:multiLvlStrCache>
            </c:multiLvlStrRef>
          </c:cat>
          <c:val>
            <c:numRef>
              <c:f>Descriptivas!$F$167:$F$176</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5F0-4657-8E3F-5998EDAC2ABD}"/>
            </c:ext>
          </c:extLst>
        </c:ser>
        <c:dLbls>
          <c:showLegendKey val="0"/>
          <c:showVal val="0"/>
          <c:showCatName val="0"/>
          <c:showSerName val="0"/>
          <c:showPercent val="0"/>
          <c:showBubbleSize val="0"/>
        </c:dLbls>
        <c:gapWidth val="219"/>
        <c:overlap val="-27"/>
        <c:axId val="1232226847"/>
        <c:axId val="1232227679"/>
      </c:barChart>
      <c:catAx>
        <c:axId val="123222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32227679"/>
        <c:crosses val="autoZero"/>
        <c:auto val="1"/>
        <c:lblAlgn val="ctr"/>
        <c:lblOffset val="100"/>
        <c:noMultiLvlLbl val="0"/>
      </c:catAx>
      <c:valAx>
        <c:axId val="123222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MX" sz="900"/>
                  <a:t>Porcentaje de comercios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32226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Descriptivas!$C$223</c:f>
              <c:strCache>
                <c:ptCount val="1"/>
                <c:pt idx="0">
                  <c:v>%</c:v>
                </c:pt>
              </c:strCache>
            </c:strRef>
          </c:tx>
          <c:spPr>
            <a:solidFill>
              <a:schemeClr val="accent1"/>
            </a:solidFill>
            <a:ln>
              <a:noFill/>
            </a:ln>
            <a:effectLst/>
          </c:spPr>
          <c:invertIfNegative val="0"/>
          <c:cat>
            <c:strRef>
              <c:f>Descriptivas!$A$224:$A$230</c:f>
              <c:strCache>
                <c:ptCount val="7"/>
                <c:pt idx="0">
                  <c:v>Madres cabeza de familia</c:v>
                </c:pt>
                <c:pt idx="1">
                  <c:v>Migrantes</c:v>
                </c:pt>
                <c:pt idx="2">
                  <c:v>Mujer transgénero</c:v>
                </c:pt>
                <c:pt idx="3">
                  <c:v>Mujeres con movilidad reducida</c:v>
                </c:pt>
                <c:pt idx="4">
                  <c:v>Mujeres pertenecientes a grupos étnicos</c:v>
                </c:pt>
                <c:pt idx="5">
                  <c:v>Ninguna de las anteriores</c:v>
                </c:pt>
                <c:pt idx="6">
                  <c:v>Todas las anteriores</c:v>
                </c:pt>
              </c:strCache>
            </c:strRef>
          </c:cat>
          <c:val>
            <c:numRef>
              <c:f>Descriptivas!$C$224:$C$230</c:f>
              <c:numCache>
                <c:formatCode>0%</c:formatCode>
                <c:ptCount val="7"/>
                <c:pt idx="0">
                  <c:v>0.52926829268292686</c:v>
                </c:pt>
                <c:pt idx="1">
                  <c:v>5.6097560975609757E-2</c:v>
                </c:pt>
                <c:pt idx="2">
                  <c:v>1.2195121951219513E-2</c:v>
                </c:pt>
                <c:pt idx="3">
                  <c:v>2.4390243902439024E-3</c:v>
                </c:pt>
                <c:pt idx="4">
                  <c:v>2.4390243902439025E-2</c:v>
                </c:pt>
                <c:pt idx="5">
                  <c:v>0.33414634146341465</c:v>
                </c:pt>
                <c:pt idx="6">
                  <c:v>2.4390243902439024E-3</c:v>
                </c:pt>
              </c:numCache>
            </c:numRef>
          </c:val>
          <c:extLst>
            <c:ext xmlns:c16="http://schemas.microsoft.com/office/drawing/2014/chart" uri="{C3380CC4-5D6E-409C-BE32-E72D297353CC}">
              <c16:uniqueId val="{00000000-A3C3-447B-8C65-FA2E47D9593E}"/>
            </c:ext>
          </c:extLst>
        </c:ser>
        <c:dLbls>
          <c:showLegendKey val="0"/>
          <c:showVal val="0"/>
          <c:showCatName val="0"/>
          <c:showSerName val="0"/>
          <c:showPercent val="0"/>
          <c:showBubbleSize val="0"/>
        </c:dLbls>
        <c:gapWidth val="182"/>
        <c:axId val="1524812048"/>
        <c:axId val="1524812880"/>
      </c:barChart>
      <c:catAx>
        <c:axId val="1524812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812880"/>
        <c:crosses val="autoZero"/>
        <c:auto val="1"/>
        <c:lblAlgn val="ctr"/>
        <c:lblOffset val="100"/>
        <c:noMultiLvlLbl val="0"/>
      </c:catAx>
      <c:valAx>
        <c:axId val="15248128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812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Colaboradores al detal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Empresarial!$E$1</c:f>
              <c:strCache>
                <c:ptCount val="1"/>
                <c:pt idx="0">
                  <c:v>Colaboradores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Empresarial!$C$20:$D$30</c:f>
              <c:multiLvlStrCache>
                <c:ptCount val="11"/>
                <c:lvl>
                  <c:pt idx="0">
                    <c:v>&lt;10</c:v>
                  </c:pt>
                  <c:pt idx="1">
                    <c:v>&lt;20</c:v>
                  </c:pt>
                  <c:pt idx="2">
                    <c:v>&lt;30</c:v>
                  </c:pt>
                  <c:pt idx="3">
                    <c:v>&lt;40</c:v>
                  </c:pt>
                  <c:pt idx="4">
                    <c:v>&lt;50</c:v>
                  </c:pt>
                  <c:pt idx="5">
                    <c:v>&lt;60</c:v>
                  </c:pt>
                  <c:pt idx="6">
                    <c:v>&lt;70</c:v>
                  </c:pt>
                  <c:pt idx="7">
                    <c:v>&lt;80</c:v>
                  </c:pt>
                  <c:pt idx="8">
                    <c:v>&lt;90</c:v>
                  </c:pt>
                  <c:pt idx="9">
                    <c:v>&lt;100</c:v>
                  </c:pt>
                  <c:pt idx="10">
                    <c:v>&lt;1000</c:v>
                  </c:pt>
                </c:lvl>
                <c:lvl>
                  <c:pt idx="0">
                    <c:v>&gt;=0</c:v>
                  </c:pt>
                  <c:pt idx="1">
                    <c:v>&gt;=10</c:v>
                  </c:pt>
                  <c:pt idx="2">
                    <c:v>&gt;=20</c:v>
                  </c:pt>
                  <c:pt idx="3">
                    <c:v>&gt;=30</c:v>
                  </c:pt>
                  <c:pt idx="4">
                    <c:v>&gt;=40</c:v>
                  </c:pt>
                  <c:pt idx="5">
                    <c:v>&gt;=50</c:v>
                  </c:pt>
                  <c:pt idx="6">
                    <c:v>&gt;=60</c:v>
                  </c:pt>
                  <c:pt idx="7">
                    <c:v>&gt;=70</c:v>
                  </c:pt>
                  <c:pt idx="8">
                    <c:v>&gt;=80</c:v>
                  </c:pt>
                  <c:pt idx="9">
                    <c:v>&gt;=90</c:v>
                  </c:pt>
                  <c:pt idx="10">
                    <c:v>&gt;=101</c:v>
                  </c:pt>
                </c:lvl>
              </c:multiLvlStrCache>
            </c:multiLvlStrRef>
          </c:cat>
          <c:val>
            <c:numRef>
              <c:f>Empresarial!$E$20:$E$30</c:f>
              <c:numCache>
                <c:formatCode>General</c:formatCode>
                <c:ptCount val="11"/>
                <c:pt idx="0">
                  <c:v>361</c:v>
                </c:pt>
                <c:pt idx="1">
                  <c:v>31</c:v>
                </c:pt>
                <c:pt idx="2">
                  <c:v>9</c:v>
                </c:pt>
                <c:pt idx="3">
                  <c:v>3</c:v>
                </c:pt>
                <c:pt idx="4">
                  <c:v>1</c:v>
                </c:pt>
                <c:pt idx="5">
                  <c:v>0</c:v>
                </c:pt>
                <c:pt idx="6">
                  <c:v>0</c:v>
                </c:pt>
                <c:pt idx="7">
                  <c:v>0</c:v>
                </c:pt>
                <c:pt idx="8">
                  <c:v>0</c:v>
                </c:pt>
                <c:pt idx="9">
                  <c:v>0</c:v>
                </c:pt>
                <c:pt idx="10">
                  <c:v>3</c:v>
                </c:pt>
              </c:numCache>
            </c:numRef>
          </c:val>
          <c:extLst>
            <c:ext xmlns:c16="http://schemas.microsoft.com/office/drawing/2014/chart" uri="{C3380CC4-5D6E-409C-BE32-E72D297353CC}">
              <c16:uniqueId val="{00000000-A9B0-4FDD-8FE6-81E18BEF9855}"/>
            </c:ext>
          </c:extLst>
        </c:ser>
        <c:dLbls>
          <c:showLegendKey val="0"/>
          <c:showVal val="0"/>
          <c:showCatName val="0"/>
          <c:showSerName val="0"/>
          <c:showPercent val="0"/>
          <c:showBubbleSize val="0"/>
        </c:dLbls>
        <c:gapWidth val="219"/>
        <c:overlap val="-27"/>
        <c:axId val="1438555504"/>
        <c:axId val="1438556336"/>
      </c:barChart>
      <c:catAx>
        <c:axId val="143855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56336"/>
        <c:crosses val="autoZero"/>
        <c:auto val="1"/>
        <c:lblAlgn val="ctr"/>
        <c:lblOffset val="100"/>
        <c:noMultiLvlLbl val="0"/>
      </c:catAx>
      <c:valAx>
        <c:axId val="143855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Número de empresas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5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Tamaño de empresas mayoristas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Empresarial!$F$1</c:f>
              <c:strCache>
                <c:ptCount val="1"/>
                <c:pt idx="0">
                  <c:v>Tamaño de empresas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Empresarial!$C$37:$D$47</c:f>
              <c:multiLvlStrCache>
                <c:ptCount val="11"/>
                <c:lvl>
                  <c:pt idx="0">
                    <c:v>&lt;10</c:v>
                  </c:pt>
                  <c:pt idx="1">
                    <c:v>&lt;20</c:v>
                  </c:pt>
                  <c:pt idx="2">
                    <c:v>&lt;30</c:v>
                  </c:pt>
                  <c:pt idx="3">
                    <c:v>&lt;40</c:v>
                  </c:pt>
                  <c:pt idx="4">
                    <c:v>&lt;50</c:v>
                  </c:pt>
                  <c:pt idx="5">
                    <c:v>&lt;60</c:v>
                  </c:pt>
                  <c:pt idx="6">
                    <c:v>&lt;70</c:v>
                  </c:pt>
                  <c:pt idx="7">
                    <c:v>&lt;80</c:v>
                  </c:pt>
                  <c:pt idx="8">
                    <c:v>&lt;90</c:v>
                  </c:pt>
                  <c:pt idx="9">
                    <c:v>&lt;100</c:v>
                  </c:pt>
                  <c:pt idx="10">
                    <c:v>&lt;1000</c:v>
                  </c:pt>
                </c:lvl>
                <c:lvl>
                  <c:pt idx="0">
                    <c:v>&gt;=0</c:v>
                  </c:pt>
                  <c:pt idx="1">
                    <c:v>&gt;=10</c:v>
                  </c:pt>
                  <c:pt idx="2">
                    <c:v>&gt;=20</c:v>
                  </c:pt>
                  <c:pt idx="3">
                    <c:v>&gt;=30</c:v>
                  </c:pt>
                  <c:pt idx="4">
                    <c:v>&gt;=40</c:v>
                  </c:pt>
                  <c:pt idx="5">
                    <c:v>&gt;=50</c:v>
                  </c:pt>
                  <c:pt idx="6">
                    <c:v>&gt;=60</c:v>
                  </c:pt>
                  <c:pt idx="7">
                    <c:v>&gt;=70</c:v>
                  </c:pt>
                  <c:pt idx="8">
                    <c:v>&gt;=80</c:v>
                  </c:pt>
                  <c:pt idx="9">
                    <c:v>&gt;=90</c:v>
                  </c:pt>
                  <c:pt idx="10">
                    <c:v>&gt;=101</c:v>
                  </c:pt>
                </c:lvl>
              </c:multiLvlStrCache>
            </c:multiLvlStrRef>
          </c:cat>
          <c:val>
            <c:numRef>
              <c:f>Empresarial!$F$37:$F$47</c:f>
              <c:numCache>
                <c:formatCode>0%</c:formatCode>
                <c:ptCount val="11"/>
                <c:pt idx="0">
                  <c:v>0.11293634496919917</c:v>
                </c:pt>
                <c:pt idx="1">
                  <c:v>2.6694045174537988E-2</c:v>
                </c:pt>
                <c:pt idx="2">
                  <c:v>1.4373716632443531E-2</c:v>
                </c:pt>
                <c:pt idx="3">
                  <c:v>0</c:v>
                </c:pt>
                <c:pt idx="4">
                  <c:v>2.0533880903490761E-3</c:v>
                </c:pt>
                <c:pt idx="5">
                  <c:v>2.0533880903490761E-3</c:v>
                </c:pt>
                <c:pt idx="6">
                  <c:v>4.1067761806981521E-3</c:v>
                </c:pt>
                <c:pt idx="7">
                  <c:v>0</c:v>
                </c:pt>
                <c:pt idx="8">
                  <c:v>0</c:v>
                </c:pt>
                <c:pt idx="9">
                  <c:v>0</c:v>
                </c:pt>
                <c:pt idx="10">
                  <c:v>0</c:v>
                </c:pt>
              </c:numCache>
            </c:numRef>
          </c:val>
          <c:extLst>
            <c:ext xmlns:c16="http://schemas.microsoft.com/office/drawing/2014/chart" uri="{C3380CC4-5D6E-409C-BE32-E72D297353CC}">
              <c16:uniqueId val="{00000000-8E25-4A6F-B302-07432F936E12}"/>
            </c:ext>
          </c:extLst>
        </c:ser>
        <c:dLbls>
          <c:showLegendKey val="0"/>
          <c:showVal val="0"/>
          <c:showCatName val="0"/>
          <c:showSerName val="0"/>
          <c:showPercent val="0"/>
          <c:showBubbleSize val="0"/>
        </c:dLbls>
        <c:gapWidth val="219"/>
        <c:overlap val="-27"/>
        <c:axId val="1438555504"/>
        <c:axId val="1438556336"/>
      </c:barChart>
      <c:catAx>
        <c:axId val="143855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56336"/>
        <c:crosses val="autoZero"/>
        <c:auto val="1"/>
        <c:lblAlgn val="ctr"/>
        <c:lblOffset val="100"/>
        <c:noMultiLvlLbl val="0"/>
      </c:catAx>
      <c:valAx>
        <c:axId val="143855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Porcentaje de empresas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5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Colaboradores</a:t>
            </a:r>
            <a:r>
              <a:rPr lang="en-US" baseline="0"/>
              <a:t> mayoristas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Empresarial!$E$1</c:f>
              <c:strCache>
                <c:ptCount val="1"/>
                <c:pt idx="0">
                  <c:v>Colaboradores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Empresarial!$C$37:$D$47</c:f>
              <c:multiLvlStrCache>
                <c:ptCount val="11"/>
                <c:lvl>
                  <c:pt idx="0">
                    <c:v>&lt;10</c:v>
                  </c:pt>
                  <c:pt idx="1">
                    <c:v>&lt;20</c:v>
                  </c:pt>
                  <c:pt idx="2">
                    <c:v>&lt;30</c:v>
                  </c:pt>
                  <c:pt idx="3">
                    <c:v>&lt;40</c:v>
                  </c:pt>
                  <c:pt idx="4">
                    <c:v>&lt;50</c:v>
                  </c:pt>
                  <c:pt idx="5">
                    <c:v>&lt;60</c:v>
                  </c:pt>
                  <c:pt idx="6">
                    <c:v>&lt;70</c:v>
                  </c:pt>
                  <c:pt idx="7">
                    <c:v>&lt;80</c:v>
                  </c:pt>
                  <c:pt idx="8">
                    <c:v>&lt;90</c:v>
                  </c:pt>
                  <c:pt idx="9">
                    <c:v>&lt;100</c:v>
                  </c:pt>
                  <c:pt idx="10">
                    <c:v>&lt;1000</c:v>
                  </c:pt>
                </c:lvl>
                <c:lvl>
                  <c:pt idx="0">
                    <c:v>&gt;=0</c:v>
                  </c:pt>
                  <c:pt idx="1">
                    <c:v>&gt;=10</c:v>
                  </c:pt>
                  <c:pt idx="2">
                    <c:v>&gt;=20</c:v>
                  </c:pt>
                  <c:pt idx="3">
                    <c:v>&gt;=30</c:v>
                  </c:pt>
                  <c:pt idx="4">
                    <c:v>&gt;=40</c:v>
                  </c:pt>
                  <c:pt idx="5">
                    <c:v>&gt;=50</c:v>
                  </c:pt>
                  <c:pt idx="6">
                    <c:v>&gt;=60</c:v>
                  </c:pt>
                  <c:pt idx="7">
                    <c:v>&gt;=70</c:v>
                  </c:pt>
                  <c:pt idx="8">
                    <c:v>&gt;=80</c:v>
                  </c:pt>
                  <c:pt idx="9">
                    <c:v>&gt;=90</c:v>
                  </c:pt>
                  <c:pt idx="10">
                    <c:v>&gt;=101</c:v>
                  </c:pt>
                </c:lvl>
              </c:multiLvlStrCache>
            </c:multiLvlStrRef>
          </c:cat>
          <c:val>
            <c:numRef>
              <c:f>Empresarial!$E$37:$E$47</c:f>
              <c:numCache>
                <c:formatCode>General</c:formatCode>
                <c:ptCount val="11"/>
                <c:pt idx="0">
                  <c:v>55</c:v>
                </c:pt>
                <c:pt idx="1">
                  <c:v>13</c:v>
                </c:pt>
                <c:pt idx="2">
                  <c:v>7</c:v>
                </c:pt>
                <c:pt idx="3">
                  <c:v>0</c:v>
                </c:pt>
                <c:pt idx="4">
                  <c:v>1</c:v>
                </c:pt>
                <c:pt idx="5">
                  <c:v>1</c:v>
                </c:pt>
                <c:pt idx="6">
                  <c:v>2</c:v>
                </c:pt>
                <c:pt idx="7">
                  <c:v>0</c:v>
                </c:pt>
                <c:pt idx="8">
                  <c:v>0</c:v>
                </c:pt>
                <c:pt idx="9">
                  <c:v>0</c:v>
                </c:pt>
                <c:pt idx="10">
                  <c:v>0</c:v>
                </c:pt>
              </c:numCache>
            </c:numRef>
          </c:val>
          <c:extLst>
            <c:ext xmlns:c16="http://schemas.microsoft.com/office/drawing/2014/chart" uri="{C3380CC4-5D6E-409C-BE32-E72D297353CC}">
              <c16:uniqueId val="{00000000-B81A-4BA7-846D-D98B474FCB54}"/>
            </c:ext>
          </c:extLst>
        </c:ser>
        <c:dLbls>
          <c:showLegendKey val="0"/>
          <c:showVal val="0"/>
          <c:showCatName val="0"/>
          <c:showSerName val="0"/>
          <c:showPercent val="0"/>
          <c:showBubbleSize val="0"/>
        </c:dLbls>
        <c:gapWidth val="219"/>
        <c:overlap val="-27"/>
        <c:axId val="1438555504"/>
        <c:axId val="1438556336"/>
      </c:barChart>
      <c:catAx>
        <c:axId val="143855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56336"/>
        <c:crosses val="autoZero"/>
        <c:auto val="1"/>
        <c:lblAlgn val="ctr"/>
        <c:lblOffset val="100"/>
        <c:noMultiLvlLbl val="0"/>
      </c:catAx>
      <c:valAx>
        <c:axId val="143855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Número de empresas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5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colaboradoras</a:t>
            </a:r>
            <a:r>
              <a:rPr lang="en-US" baseline="0"/>
              <a:t> mujeres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Empresarial!$C$52</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37-4C7B-BE02-31CCAD67D5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37-4C7B-BE02-31CCAD67D58B}"/>
              </c:ext>
            </c:extLst>
          </c:dPt>
          <c:cat>
            <c:strRef>
              <c:f>Empresarial!$A$53:$A$54</c:f>
              <c:strCache>
                <c:ptCount val="2"/>
                <c:pt idx="0">
                  <c:v>Sí</c:v>
                </c:pt>
                <c:pt idx="1">
                  <c:v>No</c:v>
                </c:pt>
              </c:strCache>
            </c:strRef>
          </c:cat>
          <c:val>
            <c:numRef>
              <c:f>Empresarial!$C$53:$C$54</c:f>
              <c:numCache>
                <c:formatCode>0%</c:formatCode>
                <c:ptCount val="2"/>
                <c:pt idx="0">
                  <c:v>0.91375770020533886</c:v>
                </c:pt>
                <c:pt idx="1">
                  <c:v>8.6242299794661192E-2</c:v>
                </c:pt>
              </c:numCache>
            </c:numRef>
          </c:val>
          <c:extLst>
            <c:ext xmlns:c16="http://schemas.microsoft.com/office/drawing/2014/chart" uri="{C3380CC4-5D6E-409C-BE32-E72D297353CC}">
              <c16:uniqueId val="{00000004-3937-4C7B-BE02-31CCAD67D58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Rangos</a:t>
            </a:r>
            <a:r>
              <a:rPr lang="en-US" baseline="0"/>
              <a:t> de número de colaboradoras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Empresarial!$F$57</c:f>
              <c:strCache>
                <c:ptCount val="1"/>
                <c:pt idx="0">
                  <c:v>% Empresas</c:v>
                </c:pt>
              </c:strCache>
            </c:strRef>
          </c:tx>
          <c:spPr>
            <a:solidFill>
              <a:schemeClr val="accent1"/>
            </a:solidFill>
            <a:ln w="19050">
              <a:solidFill>
                <a:schemeClr val="lt1"/>
              </a:solidFill>
            </a:ln>
            <a:effectLst/>
          </c:spPr>
          <c:invertIfNegative val="0"/>
          <c:dLbls>
            <c:dLbl>
              <c:idx val="1"/>
              <c:layout>
                <c:manualLayout>
                  <c:x val="4.8985082894788907E-4"/>
                  <c:y val="1.38452542678396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12-4FAE-8257-82DED75D6823}"/>
                </c:ext>
              </c:extLst>
            </c:dLbl>
            <c:dLbl>
              <c:idx val="2"/>
              <c:layout>
                <c:manualLayout>
                  <c:x val="-8.6469090861131023E-3"/>
                  <c:y val="1.21367994829790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812-4FAE-8257-82DED75D6823}"/>
                </c:ext>
              </c:extLst>
            </c:dLbl>
            <c:dLbl>
              <c:idx val="3"/>
              <c:layout>
                <c:manualLayout>
                  <c:x val="-8.8922301797702424E-4"/>
                  <c:y val="1.43468875435796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812-4FAE-8257-82DED75D68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Empresarial!$C$58:$D$61</c:f>
              <c:multiLvlStrCache>
                <c:ptCount val="4"/>
                <c:lvl>
                  <c:pt idx="0">
                    <c:v>&lt;10</c:v>
                  </c:pt>
                  <c:pt idx="1">
                    <c:v>&lt;20</c:v>
                  </c:pt>
                  <c:pt idx="2">
                    <c:v>&lt;30</c:v>
                  </c:pt>
                  <c:pt idx="3">
                    <c:v>&lt;1000</c:v>
                  </c:pt>
                </c:lvl>
                <c:lvl>
                  <c:pt idx="0">
                    <c:v>&gt;=0</c:v>
                  </c:pt>
                  <c:pt idx="1">
                    <c:v>&gt;=10</c:v>
                  </c:pt>
                  <c:pt idx="2">
                    <c:v>&gt;=20</c:v>
                  </c:pt>
                  <c:pt idx="3">
                    <c:v>&gt;=30</c:v>
                  </c:pt>
                </c:lvl>
              </c:multiLvlStrCache>
            </c:multiLvlStrRef>
          </c:cat>
          <c:val>
            <c:numRef>
              <c:f>Empresarial!$F$58:$F$61</c:f>
              <c:numCache>
                <c:formatCode>0%</c:formatCode>
                <c:ptCount val="4"/>
                <c:pt idx="0">
                  <c:v>0.93483146067415734</c:v>
                </c:pt>
                <c:pt idx="1">
                  <c:v>3.5955056179775284E-2</c:v>
                </c:pt>
                <c:pt idx="2">
                  <c:v>2.0224719101123594E-2</c:v>
                </c:pt>
                <c:pt idx="3">
                  <c:v>8.988764044943821E-3</c:v>
                </c:pt>
              </c:numCache>
            </c:numRef>
          </c:val>
          <c:extLst>
            <c:ext xmlns:c16="http://schemas.microsoft.com/office/drawing/2014/chart" uri="{C3380CC4-5D6E-409C-BE32-E72D297353CC}">
              <c16:uniqueId val="{00000004-3812-4FAE-8257-82DED75D6823}"/>
            </c:ext>
          </c:extLst>
        </c:ser>
        <c:dLbls>
          <c:showLegendKey val="0"/>
          <c:showVal val="0"/>
          <c:showCatName val="0"/>
          <c:showSerName val="0"/>
          <c:showPercent val="0"/>
          <c:showBubbleSize val="0"/>
        </c:dLbls>
        <c:gapWidth val="100"/>
        <c:axId val="1418371648"/>
        <c:axId val="1418372896"/>
      </c:barChart>
      <c:catAx>
        <c:axId val="1418371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372896"/>
        <c:crosses val="autoZero"/>
        <c:auto val="1"/>
        <c:lblAlgn val="ctr"/>
        <c:lblOffset val="100"/>
        <c:noMultiLvlLbl val="0"/>
      </c:catAx>
      <c:valAx>
        <c:axId val="1418372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371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mujeres en cadena logística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Empresarial!$F$1</c:f>
              <c:strCache>
                <c:ptCount val="1"/>
                <c:pt idx="0">
                  <c:v>Tamaño de empresas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Empresarial!$C$69:$D$78</c:f>
              <c:multiLvlStrCache>
                <c:ptCount val="10"/>
                <c:lvl>
                  <c:pt idx="0">
                    <c:v>&lt;0,1</c:v>
                  </c:pt>
                  <c:pt idx="1">
                    <c:v>&lt;0,2</c:v>
                  </c:pt>
                  <c:pt idx="2">
                    <c:v>&lt;0,3</c:v>
                  </c:pt>
                  <c:pt idx="3">
                    <c:v>&lt;0,4</c:v>
                  </c:pt>
                  <c:pt idx="4">
                    <c:v>&lt;0,5</c:v>
                  </c:pt>
                  <c:pt idx="5">
                    <c:v>&lt;0,6</c:v>
                  </c:pt>
                  <c:pt idx="6">
                    <c:v>&lt;0,7</c:v>
                  </c:pt>
                  <c:pt idx="7">
                    <c:v>&lt;0,8</c:v>
                  </c:pt>
                  <c:pt idx="8">
                    <c:v>&lt;0,9</c:v>
                  </c:pt>
                  <c:pt idx="9">
                    <c:v>&lt;1,1</c:v>
                  </c:pt>
                </c:lvl>
                <c:lvl>
                  <c:pt idx="0">
                    <c:v>&gt;=0</c:v>
                  </c:pt>
                  <c:pt idx="1">
                    <c:v>&gt;=0,1</c:v>
                  </c:pt>
                  <c:pt idx="2">
                    <c:v>&gt;=0,2</c:v>
                  </c:pt>
                  <c:pt idx="3">
                    <c:v>&gt;=0,3</c:v>
                  </c:pt>
                  <c:pt idx="4">
                    <c:v>&gt;=0,4</c:v>
                  </c:pt>
                  <c:pt idx="5">
                    <c:v>&gt;=0,5</c:v>
                  </c:pt>
                  <c:pt idx="6">
                    <c:v>&gt;=0,6</c:v>
                  </c:pt>
                  <c:pt idx="7">
                    <c:v>&gt;=0,7</c:v>
                  </c:pt>
                  <c:pt idx="8">
                    <c:v>&gt;=0,8</c:v>
                  </c:pt>
                  <c:pt idx="9">
                    <c:v>&gt;=0,9</c:v>
                  </c:pt>
                </c:lvl>
              </c:multiLvlStrCache>
            </c:multiLvlStrRef>
          </c:cat>
          <c:val>
            <c:numRef>
              <c:f>Empresarial!$F$69:$F$78</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1156-4635-BF71-6F265549C877}"/>
            </c:ext>
          </c:extLst>
        </c:ser>
        <c:dLbls>
          <c:showLegendKey val="0"/>
          <c:showVal val="0"/>
          <c:showCatName val="0"/>
          <c:showSerName val="0"/>
          <c:showPercent val="0"/>
          <c:showBubbleSize val="0"/>
        </c:dLbls>
        <c:gapWidth val="219"/>
        <c:overlap val="-27"/>
        <c:axId val="1438555504"/>
        <c:axId val="1438556336"/>
      </c:barChart>
      <c:catAx>
        <c:axId val="143855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56336"/>
        <c:crosses val="autoZero"/>
        <c:auto val="1"/>
        <c:lblAlgn val="ctr"/>
        <c:lblOffset val="100"/>
        <c:noMultiLvlLbl val="0"/>
      </c:catAx>
      <c:valAx>
        <c:axId val="143855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Porcentaje</a:t>
                </a:r>
                <a:r>
                  <a:rPr lang="es-MX" baseline="0"/>
                  <a:t> empresas</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5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Distribución de áreas</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Distribución de áreas</a:t>
          </a:r>
        </a:p>
      </cx:txPr>
    </cx:title>
    <cx:plotArea>
      <cx:plotAreaRegion>
        <cx:series layoutId="boxWhisker" uniqueId="{1B1B3961-0F96-4F52-B957-C760819C97C4}">
          <cx:tx>
            <cx:txData>
              <cx:f/>
              <cx:v>Área</cx:v>
            </cx:txData>
          </cx:tx>
          <cx:dataLabels/>
          <cx:dataId val="0"/>
          <cx:layoutPr>
            <cx:visibility meanLine="0" meanMarker="1" nonoutliers="0" outliers="1"/>
            <cx:statistics quartileMethod="exclusive"/>
          </cx:layoutPr>
        </cx:series>
      </cx:plotAreaRegion>
      <cx:axis id="0">
        <cx:catScaling gapWidth="1"/>
        <cx:tickLabels/>
      </cx:axis>
      <cx:axis id="1">
        <cx:valScaling max="200"/>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Distribución de alturas</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Distribución de alturas</a:t>
          </a:r>
        </a:p>
      </cx:txPr>
    </cx:title>
    <cx:plotArea>
      <cx:plotAreaRegion>
        <cx:series layoutId="boxWhisker" uniqueId="{1B1B3961-0F96-4F52-B957-C760819C97C4}">
          <cx:tx>
            <cx:txData>
              <cx:f/>
              <cx:v>Área</cx:v>
            </cx:txData>
          </cx:tx>
          <cx:dataLabels/>
          <cx:dataId val="0"/>
          <cx:layoutPr>
            <cx:visibility meanLine="0" meanMarker="1" nonoutliers="0" outliers="1"/>
            <cx:statistics quartileMethod="exclusive"/>
          </cx:layoutPr>
        </cx:series>
      </cx:plotAreaRegion>
      <cx:axis id="0">
        <cx:catScaling gapWidth="1"/>
        <cx:tickLabels/>
      </cx:axis>
      <cx:axis id="1">
        <cx:valScaling max="10"/>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Área bodegas m</a:t>
            </a:r>
            <a:r>
              <a:rPr lang="es-ES" sz="1400" b="0" i="0" u="none" strike="noStrike" baseline="30000">
                <a:solidFill>
                  <a:sysClr val="windowText" lastClr="000000">
                    <a:lumMod val="65000"/>
                    <a:lumOff val="35000"/>
                  </a:sysClr>
                </a:solidFill>
                <a:latin typeface="Calibri" panose="020F0502020204030204"/>
              </a:rPr>
              <a:t>2</a:t>
            </a:r>
          </a:p>
        </cx:rich>
      </cx:tx>
    </cx:title>
    <cx:plotArea>
      <cx:plotAreaRegion>
        <cx:series layoutId="boxWhisker" uniqueId="{C7C9B65D-4A5E-4D02-A3E7-8955A33BF90B}" formatIdx="0">
          <cx:tx>
            <cx:txData>
              <cx:f/>
              <cx:v>Área de bodegas</cx:v>
            </cx:txData>
          </cx:tx>
          <cx:dataId val="0"/>
          <cx:layoutPr>
            <cx:visibility meanLine="0" meanMarker="1" nonoutliers="0" outliers="1"/>
            <cx:statistics quartileMethod="exclusive"/>
          </cx:layoutPr>
        </cx:series>
      </cx:plotAreaRegion>
      <cx:axis id="0">
        <cx:catScaling gapWidth="1"/>
        <cx:tickLabels/>
      </cx:axis>
      <cx:axis id="1">
        <cx:valScaling max="140"/>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Altura bodegas m</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Altura bodegas m</a:t>
          </a:r>
        </a:p>
      </cx:txPr>
    </cx:title>
    <cx:plotArea>
      <cx:plotAreaRegion>
        <cx:series layoutId="boxWhisker" uniqueId="{C7C9B65D-4A5E-4D02-A3E7-8955A33BF90B}" formatIdx="0">
          <cx:tx>
            <cx:txData>
              <cx:f/>
              <cx:v>Altura bodegas</cx:v>
            </cx:txData>
          </cx:tx>
          <cx:dataId val="0"/>
          <cx:layoutPr>
            <cx:visibility meanLine="0" meanMarker="1" nonoutliers="0" outliers="1"/>
            <cx:statistics quartileMethod="exclusive"/>
          </cx:layoutPr>
        </cx:series>
      </cx:plotAreaRegion>
      <cx:axis id="0">
        <cx:catScaling gapWidth="1"/>
        <cx:tickLabels/>
      </cx:axis>
      <cx:axis id="1">
        <cx:valScaling max="12"/>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6.xml"/><Relationship Id="rId7" Type="http://schemas.microsoft.com/office/2014/relationships/chartEx" Target="../charts/chartEx2.xml"/><Relationship Id="rId2" Type="http://schemas.openxmlformats.org/officeDocument/2006/relationships/chart" Target="../charts/chart15.xml"/><Relationship Id="rId1" Type="http://schemas.openxmlformats.org/officeDocument/2006/relationships/chart" Target="../charts/chart14.xml"/><Relationship Id="rId6" Type="http://schemas.microsoft.com/office/2014/relationships/chartEx" Target="../charts/chartEx1.xml"/><Relationship Id="rId5" Type="http://schemas.openxmlformats.org/officeDocument/2006/relationships/chart" Target="../charts/chart18.xml"/><Relationship Id="rId4"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8.xml"/><Relationship Id="rId7" Type="http://schemas.openxmlformats.org/officeDocument/2006/relationships/chart" Target="../charts/chart30.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29.xml"/><Relationship Id="rId5" Type="http://schemas.microsoft.com/office/2014/relationships/chartEx" Target="../charts/chartEx4.xml"/><Relationship Id="rId4" Type="http://schemas.microsoft.com/office/2014/relationships/chartEx" Target="../charts/chartEx3.xml"/><Relationship Id="rId9"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14</xdr:col>
      <xdr:colOff>742950</xdr:colOff>
      <xdr:row>16</xdr:row>
      <xdr:rowOff>152400</xdr:rowOff>
    </xdr:to>
    <xdr:graphicFrame macro="">
      <xdr:nvGraphicFramePr>
        <xdr:cNvPr id="4" name="Gráfico 3">
          <a:extLst>
            <a:ext uri="{FF2B5EF4-FFF2-40B4-BE49-F238E27FC236}">
              <a16:creationId xmlns:a16="http://schemas.microsoft.com/office/drawing/2014/main" id="{DE73DA9A-3C4A-43B7-8A1C-F796FA57E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0</xdr:row>
      <xdr:rowOff>0</xdr:rowOff>
    </xdr:from>
    <xdr:to>
      <xdr:col>22</xdr:col>
      <xdr:colOff>742950</xdr:colOff>
      <xdr:row>16</xdr:row>
      <xdr:rowOff>152400</xdr:rowOff>
    </xdr:to>
    <xdr:graphicFrame macro="">
      <xdr:nvGraphicFramePr>
        <xdr:cNvPr id="6" name="Gráfico 5">
          <a:extLst>
            <a:ext uri="{FF2B5EF4-FFF2-40B4-BE49-F238E27FC236}">
              <a16:creationId xmlns:a16="http://schemas.microsoft.com/office/drawing/2014/main" id="{A4CCE32B-17CA-4897-A2FC-E4C063C4C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17</xdr:row>
      <xdr:rowOff>0</xdr:rowOff>
    </xdr:from>
    <xdr:to>
      <xdr:col>14</xdr:col>
      <xdr:colOff>742950</xdr:colOff>
      <xdr:row>33</xdr:row>
      <xdr:rowOff>152400</xdr:rowOff>
    </xdr:to>
    <xdr:graphicFrame macro="">
      <xdr:nvGraphicFramePr>
        <xdr:cNvPr id="7" name="Gráfico 6">
          <a:extLst>
            <a:ext uri="{FF2B5EF4-FFF2-40B4-BE49-F238E27FC236}">
              <a16:creationId xmlns:a16="http://schemas.microsoft.com/office/drawing/2014/main" id="{D23CBEBB-3F16-49EC-8FB2-2CA7494F8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17</xdr:row>
      <xdr:rowOff>0</xdr:rowOff>
    </xdr:from>
    <xdr:to>
      <xdr:col>22</xdr:col>
      <xdr:colOff>742950</xdr:colOff>
      <xdr:row>33</xdr:row>
      <xdr:rowOff>152400</xdr:rowOff>
    </xdr:to>
    <xdr:graphicFrame macro="">
      <xdr:nvGraphicFramePr>
        <xdr:cNvPr id="8" name="Gráfico 7">
          <a:extLst>
            <a:ext uri="{FF2B5EF4-FFF2-40B4-BE49-F238E27FC236}">
              <a16:creationId xmlns:a16="http://schemas.microsoft.com/office/drawing/2014/main" id="{85E97E0C-9F31-4EF5-A7D0-E3D1849B3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34</xdr:row>
      <xdr:rowOff>0</xdr:rowOff>
    </xdr:from>
    <xdr:to>
      <xdr:col>14</xdr:col>
      <xdr:colOff>742950</xdr:colOff>
      <xdr:row>50</xdr:row>
      <xdr:rowOff>152400</xdr:rowOff>
    </xdr:to>
    <xdr:graphicFrame macro="">
      <xdr:nvGraphicFramePr>
        <xdr:cNvPr id="9" name="Gráfico 8">
          <a:extLst>
            <a:ext uri="{FF2B5EF4-FFF2-40B4-BE49-F238E27FC236}">
              <a16:creationId xmlns:a16="http://schemas.microsoft.com/office/drawing/2014/main" id="{F01BFBC5-0F58-4B89-A26C-4E0E33C072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34</xdr:row>
      <xdr:rowOff>0</xdr:rowOff>
    </xdr:from>
    <xdr:to>
      <xdr:col>22</xdr:col>
      <xdr:colOff>742950</xdr:colOff>
      <xdr:row>50</xdr:row>
      <xdr:rowOff>152400</xdr:rowOff>
    </xdr:to>
    <xdr:graphicFrame macro="">
      <xdr:nvGraphicFramePr>
        <xdr:cNvPr id="10" name="Gráfico 9">
          <a:extLst>
            <a:ext uri="{FF2B5EF4-FFF2-40B4-BE49-F238E27FC236}">
              <a16:creationId xmlns:a16="http://schemas.microsoft.com/office/drawing/2014/main" id="{BC90E653-CBF1-4AF5-A4DD-A7ED8A3B8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52</xdr:row>
      <xdr:rowOff>0</xdr:rowOff>
    </xdr:from>
    <xdr:to>
      <xdr:col>11</xdr:col>
      <xdr:colOff>742950</xdr:colOff>
      <xdr:row>66</xdr:row>
      <xdr:rowOff>7620</xdr:rowOff>
    </xdr:to>
    <xdr:graphicFrame macro="">
      <xdr:nvGraphicFramePr>
        <xdr:cNvPr id="12" name="Gráfico 11">
          <a:extLst>
            <a:ext uri="{FF2B5EF4-FFF2-40B4-BE49-F238E27FC236}">
              <a16:creationId xmlns:a16="http://schemas.microsoft.com/office/drawing/2014/main" id="{87766368-F29B-42E9-BC8A-0B7FF2B41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761999</xdr:colOff>
      <xdr:row>52</xdr:row>
      <xdr:rowOff>0</xdr:rowOff>
    </xdr:from>
    <xdr:to>
      <xdr:col>18</xdr:col>
      <xdr:colOff>9524</xdr:colOff>
      <xdr:row>66</xdr:row>
      <xdr:rowOff>7620</xdr:rowOff>
    </xdr:to>
    <xdr:graphicFrame macro="">
      <xdr:nvGraphicFramePr>
        <xdr:cNvPr id="13" name="Gráfico 12">
          <a:extLst>
            <a:ext uri="{FF2B5EF4-FFF2-40B4-BE49-F238E27FC236}">
              <a16:creationId xmlns:a16="http://schemas.microsoft.com/office/drawing/2014/main" id="{4D14FEF4-229A-4D96-B0F7-34EBB38EF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67</xdr:row>
      <xdr:rowOff>0</xdr:rowOff>
    </xdr:from>
    <xdr:to>
      <xdr:col>14</xdr:col>
      <xdr:colOff>742950</xdr:colOff>
      <xdr:row>83</xdr:row>
      <xdr:rowOff>152400</xdr:rowOff>
    </xdr:to>
    <xdr:graphicFrame macro="">
      <xdr:nvGraphicFramePr>
        <xdr:cNvPr id="14" name="Gráfico 13">
          <a:extLst>
            <a:ext uri="{FF2B5EF4-FFF2-40B4-BE49-F238E27FC236}">
              <a16:creationId xmlns:a16="http://schemas.microsoft.com/office/drawing/2014/main" id="{28155E78-83A3-48E4-AFEF-3249E2127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85</xdr:row>
      <xdr:rowOff>0</xdr:rowOff>
    </xdr:from>
    <xdr:to>
      <xdr:col>14</xdr:col>
      <xdr:colOff>742950</xdr:colOff>
      <xdr:row>101</xdr:row>
      <xdr:rowOff>152400</xdr:rowOff>
    </xdr:to>
    <xdr:graphicFrame macro="">
      <xdr:nvGraphicFramePr>
        <xdr:cNvPr id="15" name="Gráfico 14">
          <a:extLst>
            <a:ext uri="{FF2B5EF4-FFF2-40B4-BE49-F238E27FC236}">
              <a16:creationId xmlns:a16="http://schemas.microsoft.com/office/drawing/2014/main" id="{B6587E51-B61E-45F5-BD27-B6F6AB6FC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102</xdr:row>
      <xdr:rowOff>161924</xdr:rowOff>
    </xdr:from>
    <xdr:to>
      <xdr:col>15</xdr:col>
      <xdr:colOff>0</xdr:colOff>
      <xdr:row>122</xdr:row>
      <xdr:rowOff>152399</xdr:rowOff>
    </xdr:to>
    <xdr:graphicFrame macro="">
      <xdr:nvGraphicFramePr>
        <xdr:cNvPr id="3" name="Gráfico 2">
          <a:extLst>
            <a:ext uri="{FF2B5EF4-FFF2-40B4-BE49-F238E27FC236}">
              <a16:creationId xmlns:a16="http://schemas.microsoft.com/office/drawing/2014/main" id="{120C7AC0-0B3A-4367-84CD-EA8F48849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124</xdr:row>
      <xdr:rowOff>0</xdr:rowOff>
    </xdr:from>
    <xdr:to>
      <xdr:col>13</xdr:col>
      <xdr:colOff>0</xdr:colOff>
      <xdr:row>140</xdr:row>
      <xdr:rowOff>152400</xdr:rowOff>
    </xdr:to>
    <xdr:graphicFrame macro="">
      <xdr:nvGraphicFramePr>
        <xdr:cNvPr id="11" name="Gráfico 10">
          <a:extLst>
            <a:ext uri="{FF2B5EF4-FFF2-40B4-BE49-F238E27FC236}">
              <a16:creationId xmlns:a16="http://schemas.microsoft.com/office/drawing/2014/main" id="{BCE6AF7C-4E8C-49D3-A905-A1151646A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761999</xdr:colOff>
      <xdr:row>142</xdr:row>
      <xdr:rowOff>0</xdr:rowOff>
    </xdr:from>
    <xdr:to>
      <xdr:col>13</xdr:col>
      <xdr:colOff>714374</xdr:colOff>
      <xdr:row>180</xdr:row>
      <xdr:rowOff>114300</xdr:rowOff>
    </xdr:to>
    <xdr:graphicFrame macro="">
      <xdr:nvGraphicFramePr>
        <xdr:cNvPr id="5" name="Gráfico 4">
          <a:extLst>
            <a:ext uri="{FF2B5EF4-FFF2-40B4-BE49-F238E27FC236}">
              <a16:creationId xmlns:a16="http://schemas.microsoft.com/office/drawing/2014/main" id="{022915F0-8487-4798-A974-9EB2E024A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10</xdr:col>
      <xdr:colOff>0</xdr:colOff>
      <xdr:row>16</xdr:row>
      <xdr:rowOff>152400</xdr:rowOff>
    </xdr:to>
    <xdr:graphicFrame macro="">
      <xdr:nvGraphicFramePr>
        <xdr:cNvPr id="2" name="Gráfico 1">
          <a:extLst>
            <a:ext uri="{FF2B5EF4-FFF2-40B4-BE49-F238E27FC236}">
              <a16:creationId xmlns:a16="http://schemas.microsoft.com/office/drawing/2014/main" id="{348B9370-BFA0-4D12-A8BB-EC09B161A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161924</xdr:rowOff>
    </xdr:from>
    <xdr:to>
      <xdr:col>10</xdr:col>
      <xdr:colOff>0</xdr:colOff>
      <xdr:row>46</xdr:row>
      <xdr:rowOff>123824</xdr:rowOff>
    </xdr:to>
    <xdr:graphicFrame macro="">
      <xdr:nvGraphicFramePr>
        <xdr:cNvPr id="4" name="Gráfico 3">
          <a:extLst>
            <a:ext uri="{FF2B5EF4-FFF2-40B4-BE49-F238E27FC236}">
              <a16:creationId xmlns:a16="http://schemas.microsoft.com/office/drawing/2014/main" id="{0170D10C-12B2-4F11-A483-726CF523A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47</xdr:row>
      <xdr:rowOff>0</xdr:rowOff>
    </xdr:from>
    <xdr:to>
      <xdr:col>12</xdr:col>
      <xdr:colOff>0</xdr:colOff>
      <xdr:row>63</xdr:row>
      <xdr:rowOff>152400</xdr:rowOff>
    </xdr:to>
    <xdr:graphicFrame macro="">
      <xdr:nvGraphicFramePr>
        <xdr:cNvPr id="6" name="Gráfico 5">
          <a:extLst>
            <a:ext uri="{FF2B5EF4-FFF2-40B4-BE49-F238E27FC236}">
              <a16:creationId xmlns:a16="http://schemas.microsoft.com/office/drawing/2014/main" id="{F908D21A-56B2-4E20-AA6A-F06AB3C5E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64</xdr:row>
      <xdr:rowOff>0</xdr:rowOff>
    </xdr:from>
    <xdr:to>
      <xdr:col>12</xdr:col>
      <xdr:colOff>0</xdr:colOff>
      <xdr:row>80</xdr:row>
      <xdr:rowOff>152400</xdr:rowOff>
    </xdr:to>
    <xdr:graphicFrame macro="">
      <xdr:nvGraphicFramePr>
        <xdr:cNvPr id="7" name="Gráfico 6">
          <a:extLst>
            <a:ext uri="{FF2B5EF4-FFF2-40B4-BE49-F238E27FC236}">
              <a16:creationId xmlns:a16="http://schemas.microsoft.com/office/drawing/2014/main" id="{0E3824A1-43D6-4017-8DFB-D28CF8945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81</xdr:row>
      <xdr:rowOff>0</xdr:rowOff>
    </xdr:from>
    <xdr:to>
      <xdr:col>12</xdr:col>
      <xdr:colOff>0</xdr:colOff>
      <xdr:row>97</xdr:row>
      <xdr:rowOff>152400</xdr:rowOff>
    </xdr:to>
    <xdr:graphicFrame macro="">
      <xdr:nvGraphicFramePr>
        <xdr:cNvPr id="9" name="Gráfico 8">
          <a:extLst>
            <a:ext uri="{FF2B5EF4-FFF2-40B4-BE49-F238E27FC236}">
              <a16:creationId xmlns:a16="http://schemas.microsoft.com/office/drawing/2014/main" id="{8528EACF-06A3-46CC-8B3E-EF5AEA47F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47</xdr:row>
      <xdr:rowOff>0</xdr:rowOff>
    </xdr:from>
    <xdr:to>
      <xdr:col>19</xdr:col>
      <xdr:colOff>0</xdr:colOff>
      <xdr:row>63</xdr:row>
      <xdr:rowOff>152400</xdr:rowOff>
    </xdr:to>
    <mc:AlternateContent xmlns:mc="http://schemas.openxmlformats.org/markup-compatibility/2006">
      <mc:Choice xmlns:cx1="http://schemas.microsoft.com/office/drawing/2015/9/8/chartex" Requires="cx1">
        <xdr:graphicFrame macro="">
          <xdr:nvGraphicFramePr>
            <xdr:cNvPr id="11" name="Gráfico 10">
              <a:extLst>
                <a:ext uri="{FF2B5EF4-FFF2-40B4-BE49-F238E27FC236}">
                  <a16:creationId xmlns:a16="http://schemas.microsoft.com/office/drawing/2014/main" id="{2ADB9D16-90A3-49CA-AFCE-F885E9BCDA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864850" y="7759700"/>
              <a:ext cx="4343400" cy="2794000"/>
            </a:xfrm>
            <a:prstGeom prst="rect">
              <a:avLst/>
            </a:prstGeom>
            <a:solidFill>
              <a:prstClr val="white"/>
            </a:solidFill>
            <a:ln w="1">
              <a:solidFill>
                <a:prstClr val="green"/>
              </a:solidFill>
            </a:ln>
          </xdr:spPr>
          <xdr:txBody>
            <a:bodyPr vertOverflow="clip" horzOverflow="clip"/>
            <a:lstStyle/>
            <a:p>
              <a:r>
                <a:rPr lang="nl-B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0</xdr:colOff>
      <xdr:row>64</xdr:row>
      <xdr:rowOff>0</xdr:rowOff>
    </xdr:from>
    <xdr:to>
      <xdr:col>19</xdr:col>
      <xdr:colOff>0</xdr:colOff>
      <xdr:row>80</xdr:row>
      <xdr:rowOff>152400</xdr:rowOff>
    </xdr:to>
    <mc:AlternateContent xmlns:mc="http://schemas.openxmlformats.org/markup-compatibility/2006">
      <mc:Choice xmlns:cx1="http://schemas.microsoft.com/office/drawing/2015/9/8/chartex" Requires="cx1">
        <xdr:graphicFrame macro="">
          <xdr:nvGraphicFramePr>
            <xdr:cNvPr id="12" name="Gráfico 11">
              <a:extLst>
                <a:ext uri="{FF2B5EF4-FFF2-40B4-BE49-F238E27FC236}">
                  <a16:creationId xmlns:a16="http://schemas.microsoft.com/office/drawing/2014/main" id="{F3802B5D-D155-446B-B6B4-6248016A63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0864850" y="10566400"/>
              <a:ext cx="4343400" cy="2794000"/>
            </a:xfrm>
            <a:prstGeom prst="rect">
              <a:avLst/>
            </a:prstGeom>
            <a:solidFill>
              <a:prstClr val="white"/>
            </a:solidFill>
            <a:ln w="1">
              <a:solidFill>
                <a:prstClr val="green"/>
              </a:solidFill>
            </a:ln>
          </xdr:spPr>
          <xdr:txBody>
            <a:bodyPr vertOverflow="clip" horzOverflow="clip"/>
            <a:lstStyle/>
            <a:p>
              <a:r>
                <a:rPr lang="nl-B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742950</xdr:colOff>
      <xdr:row>16</xdr:row>
      <xdr:rowOff>152400</xdr:rowOff>
    </xdr:to>
    <xdr:graphicFrame macro="">
      <xdr:nvGraphicFramePr>
        <xdr:cNvPr id="3" name="Gráfico 2">
          <a:extLst>
            <a:ext uri="{FF2B5EF4-FFF2-40B4-BE49-F238E27FC236}">
              <a16:creationId xmlns:a16="http://schemas.microsoft.com/office/drawing/2014/main" id="{01949C4D-43F4-4BED-AC13-6535CCD11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0</xdr:rowOff>
    </xdr:from>
    <xdr:to>
      <xdr:col>11</xdr:col>
      <xdr:colOff>742950</xdr:colOff>
      <xdr:row>33</xdr:row>
      <xdr:rowOff>152400</xdr:rowOff>
    </xdr:to>
    <xdr:graphicFrame macro="">
      <xdr:nvGraphicFramePr>
        <xdr:cNvPr id="4" name="Gráfico 3">
          <a:extLst>
            <a:ext uri="{FF2B5EF4-FFF2-40B4-BE49-F238E27FC236}">
              <a16:creationId xmlns:a16="http://schemas.microsoft.com/office/drawing/2014/main" id="{A8079668-4ED9-4359-9A9D-3CBB839C0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761999</xdr:colOff>
      <xdr:row>33</xdr:row>
      <xdr:rowOff>161924</xdr:rowOff>
    </xdr:from>
    <xdr:to>
      <xdr:col>14</xdr:col>
      <xdr:colOff>723900</xdr:colOff>
      <xdr:row>58</xdr:row>
      <xdr:rowOff>142874</xdr:rowOff>
    </xdr:to>
    <xdr:graphicFrame macro="">
      <xdr:nvGraphicFramePr>
        <xdr:cNvPr id="5" name="Gráfico 4">
          <a:extLst>
            <a:ext uri="{FF2B5EF4-FFF2-40B4-BE49-F238E27FC236}">
              <a16:creationId xmlns:a16="http://schemas.microsoft.com/office/drawing/2014/main" id="{7F716B58-ADB1-483F-A2AE-37623AE0E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61</xdr:row>
      <xdr:rowOff>0</xdr:rowOff>
    </xdr:from>
    <xdr:to>
      <xdr:col>11</xdr:col>
      <xdr:colOff>0</xdr:colOff>
      <xdr:row>77</xdr:row>
      <xdr:rowOff>152400</xdr:rowOff>
    </xdr:to>
    <xdr:graphicFrame macro="">
      <xdr:nvGraphicFramePr>
        <xdr:cNvPr id="7" name="Gráfico 6">
          <a:extLst>
            <a:ext uri="{FF2B5EF4-FFF2-40B4-BE49-F238E27FC236}">
              <a16:creationId xmlns:a16="http://schemas.microsoft.com/office/drawing/2014/main" id="{BA9CBAF4-0724-4C49-9C7A-BFA638AA0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0</xdr:colOff>
      <xdr:row>16</xdr:row>
      <xdr:rowOff>152400</xdr:rowOff>
    </xdr:to>
    <xdr:graphicFrame macro="">
      <xdr:nvGraphicFramePr>
        <xdr:cNvPr id="3" name="Gráfico 2">
          <a:extLst>
            <a:ext uri="{FF2B5EF4-FFF2-40B4-BE49-F238E27FC236}">
              <a16:creationId xmlns:a16="http://schemas.microsoft.com/office/drawing/2014/main" id="{CAEB004A-F26F-41BA-AC7F-AB686E6E2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2</xdr:row>
      <xdr:rowOff>0</xdr:rowOff>
    </xdr:from>
    <xdr:to>
      <xdr:col>14</xdr:col>
      <xdr:colOff>0</xdr:colOff>
      <xdr:row>18</xdr:row>
      <xdr:rowOff>152400</xdr:rowOff>
    </xdr:to>
    <xdr:graphicFrame macro="">
      <xdr:nvGraphicFramePr>
        <xdr:cNvPr id="3" name="Gráfico 2">
          <a:extLst>
            <a:ext uri="{FF2B5EF4-FFF2-40B4-BE49-F238E27FC236}">
              <a16:creationId xmlns:a16="http://schemas.microsoft.com/office/drawing/2014/main" id="{D6325CE2-4AB9-4D44-8FE8-298776AD3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0</xdr:colOff>
      <xdr:row>2</xdr:row>
      <xdr:rowOff>0</xdr:rowOff>
    </xdr:from>
    <xdr:to>
      <xdr:col>30</xdr:col>
      <xdr:colOff>0</xdr:colOff>
      <xdr:row>18</xdr:row>
      <xdr:rowOff>152400</xdr:rowOff>
    </xdr:to>
    <xdr:graphicFrame macro="">
      <xdr:nvGraphicFramePr>
        <xdr:cNvPr id="2" name="Gráfico 1">
          <a:extLst>
            <a:ext uri="{FF2B5EF4-FFF2-40B4-BE49-F238E27FC236}">
              <a16:creationId xmlns:a16="http://schemas.microsoft.com/office/drawing/2014/main" id="{DE357690-6EA1-4570-8FB4-D148A9A47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0</xdr:row>
      <xdr:rowOff>158749</xdr:rowOff>
    </xdr:from>
    <xdr:to>
      <xdr:col>11</xdr:col>
      <xdr:colOff>0</xdr:colOff>
      <xdr:row>19</xdr:row>
      <xdr:rowOff>22499</xdr:rowOff>
    </xdr:to>
    <xdr:graphicFrame macro="">
      <xdr:nvGraphicFramePr>
        <xdr:cNvPr id="3" name="Gráfico 2">
          <a:extLst>
            <a:ext uri="{FF2B5EF4-FFF2-40B4-BE49-F238E27FC236}">
              <a16:creationId xmlns:a16="http://schemas.microsoft.com/office/drawing/2014/main" id="{598F703F-609B-4083-ABEA-1EC77FCB2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104</xdr:row>
      <xdr:rowOff>0</xdr:rowOff>
    </xdr:from>
    <xdr:to>
      <xdr:col>11</xdr:col>
      <xdr:colOff>0</xdr:colOff>
      <xdr:row>120</xdr:row>
      <xdr:rowOff>152400</xdr:rowOff>
    </xdr:to>
    <xdr:graphicFrame macro="">
      <xdr:nvGraphicFramePr>
        <xdr:cNvPr id="5" name="Gráfico 4">
          <a:extLst>
            <a:ext uri="{FF2B5EF4-FFF2-40B4-BE49-F238E27FC236}">
              <a16:creationId xmlns:a16="http://schemas.microsoft.com/office/drawing/2014/main" id="{05DCE4D6-0F9F-45D9-91B8-2778C55BC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20</xdr:row>
      <xdr:rowOff>0</xdr:rowOff>
    </xdr:from>
    <xdr:to>
      <xdr:col>11</xdr:col>
      <xdr:colOff>0</xdr:colOff>
      <xdr:row>37</xdr:row>
      <xdr:rowOff>44450</xdr:rowOff>
    </xdr:to>
    <xdr:graphicFrame macro="">
      <xdr:nvGraphicFramePr>
        <xdr:cNvPr id="13" name="Gráfico 12">
          <a:extLst>
            <a:ext uri="{FF2B5EF4-FFF2-40B4-BE49-F238E27FC236}">
              <a16:creationId xmlns:a16="http://schemas.microsoft.com/office/drawing/2014/main" id="{91A2B85A-AEDE-4DE8-AB2A-621E5D67C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121</xdr:row>
      <xdr:rowOff>0</xdr:rowOff>
    </xdr:from>
    <xdr:to>
      <xdr:col>11</xdr:col>
      <xdr:colOff>0</xdr:colOff>
      <xdr:row>137</xdr:row>
      <xdr:rowOff>134938</xdr:rowOff>
    </xdr:to>
    <mc:AlternateContent xmlns:mc="http://schemas.openxmlformats.org/markup-compatibility/2006">
      <mc:Choice xmlns:cx1="http://schemas.microsoft.com/office/drawing/2015/9/8/chartex" Requires="cx1">
        <xdr:graphicFrame macro="">
          <xdr:nvGraphicFramePr>
            <xdr:cNvPr id="7" name="Gráfico 6">
              <a:extLst>
                <a:ext uri="{FF2B5EF4-FFF2-40B4-BE49-F238E27FC236}">
                  <a16:creationId xmlns:a16="http://schemas.microsoft.com/office/drawing/2014/main" id="{2FEBA83B-1527-440B-AA90-86A4340175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706350" y="20015200"/>
              <a:ext cx="4343400" cy="2776538"/>
            </a:xfrm>
            <a:prstGeom prst="rect">
              <a:avLst/>
            </a:prstGeom>
            <a:solidFill>
              <a:prstClr val="white"/>
            </a:solidFill>
            <a:ln w="1">
              <a:solidFill>
                <a:prstClr val="green"/>
              </a:solidFill>
            </a:ln>
          </xdr:spPr>
          <xdr:txBody>
            <a:bodyPr vertOverflow="clip" horzOverflow="clip"/>
            <a:lstStyle/>
            <a:p>
              <a:r>
                <a:rPr lang="nl-B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0</xdr:colOff>
      <xdr:row>121</xdr:row>
      <xdr:rowOff>0</xdr:rowOff>
    </xdr:from>
    <xdr:to>
      <xdr:col>17</xdr:col>
      <xdr:colOff>0</xdr:colOff>
      <xdr:row>137</xdr:row>
      <xdr:rowOff>134938</xdr:rowOff>
    </xdr:to>
    <mc:AlternateContent xmlns:mc="http://schemas.openxmlformats.org/markup-compatibility/2006">
      <mc:Choice xmlns:cx1="http://schemas.microsoft.com/office/drawing/2015/9/8/chartex" Requires="cx1">
        <xdr:graphicFrame macro="">
          <xdr:nvGraphicFramePr>
            <xdr:cNvPr id="9" name="Gráfico 8">
              <a:extLst>
                <a:ext uri="{FF2B5EF4-FFF2-40B4-BE49-F238E27FC236}">
                  <a16:creationId xmlns:a16="http://schemas.microsoft.com/office/drawing/2014/main" id="{9D611B23-2C95-4B92-89F1-6B85C4BC90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7049750" y="20015200"/>
              <a:ext cx="4343400" cy="2776538"/>
            </a:xfrm>
            <a:prstGeom prst="rect">
              <a:avLst/>
            </a:prstGeom>
            <a:solidFill>
              <a:prstClr val="white"/>
            </a:solidFill>
            <a:ln w="1">
              <a:solidFill>
                <a:prstClr val="green"/>
              </a:solidFill>
            </a:ln>
          </xdr:spPr>
          <xdr:txBody>
            <a:bodyPr vertOverflow="clip" horzOverflow="clip"/>
            <a:lstStyle/>
            <a:p>
              <a:r>
                <a:rPr lang="nl-B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0</xdr:colOff>
      <xdr:row>83</xdr:row>
      <xdr:rowOff>0</xdr:rowOff>
    </xdr:from>
    <xdr:to>
      <xdr:col>11</xdr:col>
      <xdr:colOff>730250</xdr:colOff>
      <xdr:row>103</xdr:row>
      <xdr:rowOff>127001</xdr:rowOff>
    </xdr:to>
    <xdr:graphicFrame macro="">
      <xdr:nvGraphicFramePr>
        <xdr:cNvPr id="11" name="Gráfico 10">
          <a:extLst>
            <a:ext uri="{FF2B5EF4-FFF2-40B4-BE49-F238E27FC236}">
              <a16:creationId xmlns:a16="http://schemas.microsoft.com/office/drawing/2014/main" id="{8A5A3286-66E4-4F20-B319-561E8E101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145</xdr:row>
      <xdr:rowOff>0</xdr:rowOff>
    </xdr:from>
    <xdr:to>
      <xdr:col>1</xdr:col>
      <xdr:colOff>1754187</xdr:colOff>
      <xdr:row>162</xdr:row>
      <xdr:rowOff>147205</xdr:rowOff>
    </xdr:to>
    <xdr:graphicFrame macro="">
      <xdr:nvGraphicFramePr>
        <xdr:cNvPr id="10" name="Gráfico 9">
          <a:extLst>
            <a:ext uri="{FF2B5EF4-FFF2-40B4-BE49-F238E27FC236}">
              <a16:creationId xmlns:a16="http://schemas.microsoft.com/office/drawing/2014/main" id="{158829C7-CA51-4772-A00D-0258B364B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761999</xdr:colOff>
      <xdr:row>164</xdr:row>
      <xdr:rowOff>164522</xdr:rowOff>
    </xdr:from>
    <xdr:to>
      <xdr:col>13</xdr:col>
      <xdr:colOff>744680</xdr:colOff>
      <xdr:row>181</xdr:row>
      <xdr:rowOff>138544</xdr:rowOff>
    </xdr:to>
    <xdr:graphicFrame macro="">
      <xdr:nvGraphicFramePr>
        <xdr:cNvPr id="14" name="Gráfico 13">
          <a:extLst>
            <a:ext uri="{FF2B5EF4-FFF2-40B4-BE49-F238E27FC236}">
              <a16:creationId xmlns:a16="http://schemas.microsoft.com/office/drawing/2014/main" id="{28267D89-2F17-4B3B-9BB0-1ED194868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857249</xdr:colOff>
      <xdr:row>222</xdr:row>
      <xdr:rowOff>-1</xdr:rowOff>
    </xdr:from>
    <xdr:to>
      <xdr:col>10</xdr:col>
      <xdr:colOff>653142</xdr:colOff>
      <xdr:row>243</xdr:row>
      <xdr:rowOff>108856</xdr:rowOff>
    </xdr:to>
    <xdr:graphicFrame macro="">
      <xdr:nvGraphicFramePr>
        <xdr:cNvPr id="12" name="Gráfico 11">
          <a:extLst>
            <a:ext uri="{FF2B5EF4-FFF2-40B4-BE49-F238E27FC236}">
              <a16:creationId xmlns:a16="http://schemas.microsoft.com/office/drawing/2014/main" id="{E802AE83-7F89-440B-9EF3-3D98EF99D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CAMILO POSADA" refreshedDate="44721.363992361112" createdVersion="8" refreshedVersion="8" minRefreshableVersion="3" recordCount="413" xr:uid="{426BB7C8-5FE4-4D99-B0DF-7A16A7DA24A4}">
  <cacheSource type="worksheet">
    <worksheetSource ref="A1:B1048576" sheet="Vehículos"/>
  </cacheSource>
  <cacheFields count="2">
    <cacheField name="ID" numFmtId="0">
      <sharedItems containsString="0" containsBlank="1" containsNumber="1" containsInteger="1" minValue="1" maxValue="410"/>
    </cacheField>
    <cacheField name="Por favor indique la forma en la que ingresa la mercancía a su comercio o área de bodega:" numFmtId="0">
      <sharedItems containsBlank="1" containsMixedTypes="1" containsNumber="1" containsInteger="1" minValue="556" maxValue="556" count="13">
        <s v="En camión, sobre la vía"/>
        <s v="En camión, estacionado en zona bahía y la ingresa la empresa transportadora"/>
        <s v="En carreta &quot;zorrilla&quot;"/>
        <s v="En vehículo particular"/>
        <s v="En camión, se descarga internamente"/>
        <s v="En motocicleta"/>
        <s v="En Camión, estacionado en bahía y la ingresa el personal de mi empresa"/>
        <s v="En camión, sobre el andén"/>
        <s v="En camión, en vías aledañas"/>
        <m/>
        <s v="En bicicleta"/>
        <s v="En camión, estacionado en parqueadero propiedad de un tercero"/>
        <n v="556"/>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CAMILO POSADA" refreshedDate="44753.926736226851" createdVersion="8" refreshedVersion="8" minRefreshableVersion="3" recordCount="416" xr:uid="{3187B057-3D24-4B63-924B-7BF842F5B7AC}">
  <cacheSource type="worksheet">
    <worksheetSource ref="P1:P1048576" sheet="Respuestas"/>
  </cacheSource>
  <cacheFields count="1">
    <cacheField name="Entre sus colaboradoras mujeres, alguna(s) se identifica(n) con los siguientes grupos poblacionales:" numFmtId="0">
      <sharedItems containsBlank="1" count="17">
        <s v="Madres cabeza de familia, Migrantes"/>
        <s v="Madres cabeza de familia"/>
        <m/>
        <s v="Ninguna de las anteriores"/>
        <s v="Víctimas del conflicto armado"/>
        <s v="Madres cabeza de familia, Ninguna de las anteriores"/>
        <s v="Madres cabeza de familia, Todas las anteriores"/>
        <s v="Madres cabeza de familia, Víctimas del conflicto armado"/>
        <s v="Migrantes"/>
        <s v="Madres cabeza de familia, Víctimas del conflicto armado, Mujeres transgénero"/>
        <s v="Mujeres pertenecientes a grupos étnicos"/>
        <s v="Madres cabeza de familia, Migrantes, Víctimas del conflicto armado, Mujeres transgénero"/>
        <s v="Mujeres transgénero"/>
        <s v="Madres cabeza de familia, Mujeres pertenecientes a grupos étnicos"/>
        <s v="Madres cabeza de familia, Mujeres transgénero, Mujeres con movilidad reducida"/>
        <s v="Madres cabeza de familia, Mujeres transgénero"/>
        <s v="Todas las anterior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CAMILO POSADA" refreshedDate="44831.325037499999" createdVersion="8" refreshedVersion="8" minRefreshableVersion="3" recordCount="488" xr:uid="{332FE75E-E199-41D4-80E8-810D8D6CE3AC}">
  <cacheSource type="worksheet">
    <worksheetSource ref="A1:BN1048576" sheet="Respuestas"/>
  </cacheSource>
  <cacheFields count="66">
    <cacheField name="id" numFmtId="0">
      <sharedItems containsString="0" containsBlank="1" containsNumber="1" containsInteger="1" minValue="1" maxValue="487"/>
    </cacheField>
    <cacheField name="db" numFmtId="0">
      <sharedItems containsBlank="1"/>
    </cacheField>
    <cacheField name="Marca temporal" numFmtId="0">
      <sharedItems containsNonDate="0" containsDate="1" containsString="0" containsBlank="1" minDate="2022-05-16T09:42:44" maxDate="2022-08-16T10:09:59"/>
    </cacheField>
    <cacheField name="Correo electrónico" numFmtId="0">
      <sharedItems containsBlank="1"/>
    </cacheField>
    <cacheField name="Nombre de la empresa" numFmtId="0">
      <sharedItems containsBlank="1"/>
    </cacheField>
    <cacheField name="Dirección de la empresa" numFmtId="0">
      <sharedItems containsBlank="1"/>
    </cacheField>
    <cacheField name="Teléfono de contacto" numFmtId="0">
      <sharedItems containsBlank="1" containsMixedTypes="1" containsNumber="1" containsInteger="1" minValue="2310224" maxValue="30439867673"/>
    </cacheField>
    <cacheField name="Por favor indique el número de colaboradores que tiene su empresa o comercio" numFmtId="0">
      <sharedItems containsString="0" containsBlank="1" containsNumber="1" containsInteger="1" minValue="1" maxValue="153" count="37">
        <n v="13"/>
        <n v="12"/>
        <n v="3"/>
        <n v="32"/>
        <n v="4"/>
        <n v="6"/>
        <n v="2"/>
        <n v="14"/>
        <n v="18"/>
        <n v="5"/>
        <n v="7"/>
        <n v="9"/>
        <n v="1"/>
        <n v="8"/>
        <n v="20"/>
        <n v="39"/>
        <n v="11"/>
        <n v="10"/>
        <n v="24"/>
        <n v="19"/>
        <n v="150"/>
        <n v="27"/>
        <n v="15"/>
        <n v="17"/>
        <n v="30"/>
        <n v="105"/>
        <n v="25"/>
        <n v="153"/>
        <n v="47"/>
        <n v="28"/>
        <n v="26"/>
        <n v="60"/>
        <n v="53"/>
        <n v="48"/>
        <n v="23"/>
        <n v="16"/>
        <m/>
      </sharedItems>
    </cacheField>
    <cacheField name="¿En su empresa o comercio cuentan con colaboradoras mujeres?" numFmtId="0">
      <sharedItems containsBlank="1" count="3">
        <s v="Sí"/>
        <s v="No"/>
        <m/>
      </sharedItems>
    </cacheField>
    <cacheField name="Por favor indique el número de mujeres que trabajan en su empresa o comercio" numFmtId="0">
      <sharedItems containsString="0" containsBlank="1" containsNumber="1" containsInteger="1" minValue="1" maxValue="105"/>
    </cacheField>
    <cacheField name="Porcentaje mujeres" numFmtId="0">
      <sharedItems containsString="0" containsBlank="1" containsNumber="1" minValue="0" maxValue="1" count="69">
        <n v="0.38461538461538464"/>
        <n v="0.75"/>
        <n v="0"/>
        <n v="0.625"/>
        <n v="0.25"/>
        <n v="0.33333333333333331"/>
        <n v="0.5"/>
        <n v="7.1428571428571425E-2"/>
        <n v="0.27777777777777779"/>
        <n v="1"/>
        <n v="0.7142857142857143"/>
        <n v="0.4"/>
        <n v="0.53846153846153844"/>
        <n v="0.1111111111111111"/>
        <n v="0.35"/>
        <n v="0.66666666666666663"/>
        <n v="0.54545454545454541"/>
        <n v="0.45454545454545453"/>
        <n v="0.1"/>
        <n v="0.8"/>
        <n v="0.6"/>
        <n v="0.2"/>
        <n v="0.875"/>
        <n v="0.16666666666666666"/>
        <n v="0.125"/>
        <n v="0.83333333333333337"/>
        <n v="0.81818181818181823"/>
        <n v="0.42105263157894735"/>
        <n v="0.17333333333333334"/>
        <n v="0.7407407407407407"/>
        <n v="0.7"/>
        <n v="0.42857142857142855"/>
        <n v="0.44444444444444442"/>
        <n v="0.35294117647058826"/>
        <n v="0.22222222222222221"/>
        <n v="0.55555555555555558"/>
        <n v="0.63636363636363635"/>
        <n v="0.76666666666666672"/>
        <n v="0.9285714285714286"/>
        <n v="0.68571428571428572"/>
        <n v="0.5714285714285714"/>
        <n v="0.52"/>
        <n v="0.68627450980392157"/>
        <n v="6.6666666666666666E-2"/>
        <n v="0.46808510638297873"/>
        <n v="0.3"/>
        <n v="0.14285714285714285"/>
        <n v="0.81481481481481477"/>
        <n v="0.375"/>
        <n v="0.10714285714285714"/>
        <n v="0.72727272727272729"/>
        <n v="0.61538461538461542"/>
        <n v="0.91666666666666663"/>
        <n v="0.58333333333333337"/>
        <n v="0.23333333333333334"/>
        <n v="0.64"/>
        <n v="0.77777777777777779"/>
        <n v="0.60377358490566035"/>
        <n v="0.56666666666666665"/>
        <n v="0.46666666666666667"/>
        <n v="0.26666666666666666"/>
        <n v="0.70588235294117652"/>
        <n v="0.8571428571428571"/>
        <n v="0.3125"/>
        <n v="0.56000000000000005"/>
        <n v="0.8928571428571429"/>
        <n v="0.37037037037037035"/>
        <n v="0.36363636363636365"/>
        <m/>
      </sharedItems>
    </cacheField>
    <cacheField name="De sus empleadas mujeres, ¿Cuántas hacen parte de la cadena de distribución del negocio (conducen, reparten domicilios, acompañan las entregas, etc.)?" numFmtId="0">
      <sharedItems containsBlank="1" containsMixedTypes="1" containsNumber="1" containsInteger="1" minValue="0" maxValue="8"/>
    </cacheField>
    <cacheField name="% mujeres en la distribución" numFmtId="0">
      <sharedItems containsBlank="1" containsMixedTypes="1" containsNumber="1" minValue="0" maxValue="1"/>
    </cacheField>
    <cacheField name="De las mujeres vinculadas a la cadena logística de su empresa o comercio ¿Cuántas están vinculadas por contrato laboral?" numFmtId="0">
      <sharedItems containsString="0" containsBlank="1" containsNumber="1" containsInteger="1" minValue="0" maxValue="105"/>
    </cacheField>
    <cacheField name="% mujeres vinculadas" numFmtId="0">
      <sharedItems containsBlank="1" containsMixedTypes="1" containsNumber="1" minValue="0" maxValue="1"/>
    </cacheField>
    <cacheField name="Entre sus colaboradoras mujeres, alguna(s) se identifica(n) con los siguientes grupos poblacionales:" numFmtId="0">
      <sharedItems containsBlank="1" count="18">
        <s v="Madres cabeza de familia, Migrantes"/>
        <s v="Madres cabeza de familia"/>
        <m/>
        <s v="Ninguna de las anteriores"/>
        <s v="Víctimas del conflicto armado"/>
        <s v="Madres cabeza de familia, Ninguna de las anteriores"/>
        <s v="Madres cabeza de familia, Todas las anteriores"/>
        <s v="Madres cabeza de familia, Víctimas del conflicto armado"/>
        <s v="Migrantes"/>
        <s v="Madres cabeza de familia, Víctimas del conflicto armado, Mujeres transgénero"/>
        <s v="Mujeres pertenecientes a grupos étnicos"/>
        <s v="Madres cabeza de familia, Migrantes, Víctimas del conflicto armado, Mujeres transgénero"/>
        <s v="Mujeres transgénero"/>
        <s v="Madres cabeza de familia, Mujeres pertenecientes a grupos étnicos"/>
        <s v="Madres cabeza de familia, Mujeres transgénero, Mujeres con movilidad reducida"/>
        <s v="Madres cabeza de familia, Mujeres transgénero"/>
        <s v="Todas las anteriores"/>
        <s v="Madres cabeza de familia, Migrantes, Víctimas del conflicto armado"/>
      </sharedItems>
    </cacheField>
    <cacheField name="¿Acompañan y/o apoyan el proceso formativo de las mujeres que hacen parte de la cadena logística?" numFmtId="0">
      <sharedItems containsBlank="1"/>
    </cacheField>
    <cacheField name="Por favor, indique dentro de la siguientes categorías, cuál se relaciona con la actividad realizada en su comercio:" numFmtId="0">
      <sharedItems containsBlank="1" count="93">
        <s v="Venta al detalle"/>
        <s v="Fabricante Compran terminado y comercializa"/>
        <s v="Proveedor"/>
        <s v="Proveedor correos ventas en línea Servicios de transporte y distribución de mercancías"/>
        <s v="Fabricante"/>
        <s v="Venta al detalle Electrodomésticos y hogar Elementos misceláneos"/>
        <s v="Venta al detalle Electrodomésticos y hogar"/>
        <s v="Venta al detalle correos ventas en línea Servicios de transporte y distribución de mercancías"/>
        <s v="Proveedor Elementos misceláneos"/>
        <s v="Venta al detalle Carpintería"/>
        <s v="Venta al detalle Venta y compra de carton"/>
        <s v="Ventas por internet"/>
        <s v="Venta al detalle Bolsos"/>
        <s v="Venta al detalle Maquinaria"/>
        <s v="Venta al detalle Construcción liviana"/>
        <s v="Venta al detalle Maderas"/>
        <s v="Venta al detalle Venta de calzado"/>
        <s v="Venta al detalle Madera seca"/>
        <s v="Venta al detalle Cigarrería"/>
        <s v="Venta al detalle Imprenta"/>
        <s v="Venta al detalle Aglomerados"/>
        <s v="Venta al detalle Madera chingale"/>
        <s v="Venta al detalle Decoracion"/>
        <s v="Venta al detalle Madera cruda"/>
        <s v="Venta al detalle Pijamad"/>
        <s v="Venta al detalle Producción de alimentos"/>
        <s v="Venta al detalle Ropa"/>
        <s v="Venta al detalle Confección y moda Venta de productos de belleza"/>
        <s v="Venta al detalle joyería "/>
        <s v="Venta al detalle Joyas y compraventa "/>
        <s v="Proveedor Carpintería Marquetería"/>
        <s v="Venta al detalle Bares ocio"/>
        <s v="Proveedor Ropa para Hombre y Mujer. "/>
        <s v="Venta al detalle Textiles Venta de calzado"/>
        <s v="Venta al detalle Textiles"/>
        <s v="ProveedorRopa de cama"/>
        <s v="Proveedor Textiles"/>
        <s v="Venta al detalle Bisutería "/>
        <s v="Venta al detalle venta de todo tipo de bolsos "/>
        <s v="Ventas por internet Venta de calzado"/>
        <s v="Fabricante Carpintería Marquetería"/>
        <s v="Venta al detalle Cigarrería Expendio de bebidas alcohólicas"/>
        <s v="Fabricante Textiles"/>
        <s v="Fabricante Papelería"/>
        <s v="Venta al detalle Elementos misceláneos"/>
        <s v="Proveedor accesorios par celulares "/>
        <s v="Venta al detalle Confección y moda Textiles"/>
        <s v="Venta al detalle Artículos religiosos "/>
        <s v="Fabricante Papelería Publicidad "/>
        <s v="Fabricante Litografía "/>
        <s v="Venta al detalle correos ventas en línea Ferretería Todo en plásticos y desechables "/>
        <s v="Venta al detalle Fabricación (manufacturas) Decoración"/>
        <s v="Venta al detalle Materiales eléctricos "/>
        <s v="Fabricante Centro de impresiones "/>
        <s v="Venta al detalle Bonbilleria lámparas fluorescentes "/>
        <s v="Venta al detalle Maquinaria Articulos eléctricos "/>
        <s v="Fabricante Fabricación (manufacturas)"/>
        <s v="Proveedor Materiales y Eléctricos de Telecomunicaciones "/>
        <s v="Venta al detalle Decoración Muebles "/>
        <s v="Venta al detalle Cigarrería Supermercados"/>
        <s v="Venta al detalle Papelería Perfumería"/>
        <s v="Proveedor Fabricación (manufacturas) Decoración"/>
        <s v="Fabricante Solo trabajo en cuero "/>
        <s v="Proveedor Carpintería Muebles "/>
        <s v="Fabricante Carpintería"/>
        <s v="Venta al detalle Ferretería"/>
        <s v="Proveedor Café gurmet venta "/>
        <s v="Venta al detalle Textiles Artesanías "/>
        <s v="Proveedor Cigarrería Expendio de bebidas alcohólicas"/>
        <s v="Venta al detalle Venta café Gormet"/>
        <s v="Venta al detalle venta y empeño"/>
        <s v="Venta al detalle Optica"/>
        <s v="Venta al detalle Ferretería Maquinaria"/>
        <s v="Fabricante Servicios de transporte y distribución de mercancías"/>
        <s v="Venta al detalle Herrajes de covina"/>
        <s v="Venta al detalle correos ventas en línea Servicios de transporte y distribución de mercancías Decoración"/>
        <s v="Venta al detalle venta y reparacion de bicicletas. "/>
        <s v="Venta al detalle Dotaciones empresariales."/>
        <s v="Venta al detalle Ferretería Venta de productos de belleza"/>
        <s v="Venta al detalleRopa de cama"/>
        <s v="Venta al detalleLenceríapara mujer."/>
        <s v="Venta al detalle Ropa para Dama"/>
        <s v="Proveedor Venta muebles peluquería "/>
        <s v="Proveedor Silleteria"/>
        <s v="Venta al detalle Venta de productos médicos ortopédicos "/>
        <s v="Venta al detalle Óptica "/>
        <s v="Venta al detalle Textiles Venta uniformes médicos dotación hospitalaria "/>
        <s v="Venta al detalle Servicio de venta lentes "/>
        <s v="Proveedor Ferretería"/>
        <s v="Proveedor ocio"/>
        <s v="Venta al detalle Gafas"/>
        <s v="FabricanteMercancia de ropa "/>
        <m/>
      </sharedItems>
    </cacheField>
    <cacheField name="De acuerdo al listado señale en orden de importancia las 3 principales actividades comerciales que se desarrollan en su establecimiento:" numFmtId="0">
      <sharedItems containsBlank="1"/>
    </cacheField>
    <cacheField name="Productos principales" numFmtId="0">
      <sharedItems containsBlank="1" count="35">
        <s v="Cosméticos y productos de belleza"/>
        <s v="Calzado"/>
        <s v="Reciclaje y residuos"/>
        <s v="Manufacturas"/>
        <s v="Mecánica"/>
        <s v="Moda y textiles"/>
        <s v="Mensajería"/>
        <s v="Ferretería"/>
        <s v="Maderas"/>
        <s v="Artículos para el hogar"/>
        <s v="Electrónica"/>
        <s v="Juguetería y elementos deportivos"/>
        <s v="Cacao, chocolate y confitería"/>
        <s v="Productos médicos y de salud"/>
        <s v="Café"/>
        <s v="Restauración"/>
        <s v="Electrodomésticos"/>
        <s v="Papelería"/>
        <s v="Productos alimenticios"/>
        <s v="Materiales de construcción"/>
        <s v="Productos veterinarios y mascotas"/>
        <s v="Muebles de oficina"/>
        <s v="Compraventa"/>
        <s v="Productos de aseo"/>
        <s v="Joyas"/>
        <s v="Servicios financieros"/>
        <s v="Refrigeración"/>
        <s v="Maquinaria"/>
        <s v="Servicios de telecomunicaciones"/>
        <s v="Productos cárnicos"/>
        <s v="Arte y materiales para el arte"/>
        <s v="Bares y ocio"/>
        <s v="Servicio de estacionamiento"/>
        <s v="Suministros"/>
        <m/>
      </sharedItems>
    </cacheField>
    <cacheField name="¿Su establecimiento cuenta con espacio de bodega o almacenamiento de mercancías o productos?" numFmtId="0">
      <sharedItems containsBlank="1"/>
    </cacheField>
    <cacheField name="¿Con cuántos espacios de bodega cuenta?" numFmtId="0">
      <sharedItems containsString="0" containsBlank="1" containsNumber="1" containsInteger="1" minValue="0" maxValue="240"/>
    </cacheField>
    <cacheField name="¿En qué piso se ubica(n) la(s) bodegas que sirven a su empresa o comercio?" numFmtId="0">
      <sharedItems containsString="0" containsBlank="1" containsNumber="1" containsInteger="1" minValue="-1" maxValue="17"/>
    </cacheField>
    <cacheField name="Por favor, indique el área de la bodega que sirve a su comercio en metros cuadrados:" numFmtId="0">
      <sharedItems containsString="0" containsBlank="1" containsNumber="1" minValue="1" maxValue="2500"/>
    </cacheField>
    <cacheField name="Por favor, indique la altura en metros de la bodega que sirve a su comercio:" numFmtId="0">
      <sharedItems containsString="0" containsBlank="1" containsNumber="1" minValue="1" maxValue="10"/>
    </cacheField>
    <cacheField name="¿El(los) espacio(s) de bodega están ubicados al interior de la ZUAP?" numFmtId="0">
      <sharedItems containsBlank="1"/>
    </cacheField>
    <cacheField name="¿En qué municipio se encuentra ubicada la bodega que sirve a su comercio?" numFmtId="0">
      <sharedItems containsBlank="1"/>
    </cacheField>
    <cacheField name="Por favor, indique el tipo de bodega con la que cuenta:" numFmtId="0">
      <sharedItems containsBlank="1"/>
    </cacheField>
    <cacheField name="Por favor, seleccione los días en los cuales recibe materiales, materias primas o productos:" numFmtId="0">
      <sharedItems containsBlank="1"/>
    </cacheField>
    <cacheField name="¿Cuántas veces por semana abastece su establecimiento?" numFmtId="0">
      <sharedItems containsBlank="1" containsMixedTypes="1" containsNumber="1" containsInteger="1" minValue="2" maxValue="5"/>
    </cacheField>
    <cacheField name="Por favor, indique los horarios durante los cuales realiza las actividades de cargue y descargue de las mercancías:" numFmtId="0">
      <sharedItems containsBlank="1"/>
    </cacheField>
    <cacheField name="Por favor, indique la forma en la que ingresa la mercancía a su comercio o área de bodega:" numFmtId="0">
      <sharedItems containsBlank="1" longText="1"/>
    </cacheField>
    <cacheField name="En una escala de 1 a 5, donde 1 es &quot;Muy inseguro&quot; y 5 &quot;Muy seguro&quot;, ¿considera usted que el proceso de cargue y descargue de mercancías en camión, carro o motocicleta es?" numFmtId="0">
      <sharedItems containsString="0" containsBlank="1" containsNumber="1" containsInteger="1" minValue="1" maxValue="5"/>
    </cacheField>
    <cacheField name="En una escala de 1 a 5, donde 1 es &quot;Muy inseguro&quot; y 5 &quot;Muy seguro&quot;, ¿considera usted que el proceso de cargue y descargue de mercancías en bicicleta es?" numFmtId="0">
      <sharedItems containsString="0" containsBlank="1" containsNumber="1" containsInteger="1" minValue="1" maxValue="5"/>
    </cacheField>
    <cacheField name="¿El establecimiento o bodega posee alguno de los siguientes elementos para el cargue y descargue de mercancías?" numFmtId="0">
      <sharedItems containsBlank="1" containsMixedTypes="1" containsNumber="1" containsInteger="1" minValue="1" maxValue="1"/>
    </cacheField>
    <cacheField name="¿Qué medio realiza para el envío de sus artículos a domicilio?" numFmtId="0">
      <sharedItems containsBlank="1" containsMixedTypes="1" containsNumber="1" containsInteger="1" minValue="1" maxValue="1"/>
    </cacheField>
    <cacheField name="¿Cuántos domicilios realiza a diario su establecimiento?" numFmtId="0">
      <sharedItems containsString="0" containsBlank="1" containsNumber="1" containsInteger="1" minValue="0" maxValue="200"/>
    </cacheField>
    <cacheField name="¿Qué medio realiza para el envío de sus ventas por internet?" numFmtId="0">
      <sharedItems containsBlank="1" containsMixedTypes="1" containsNumber="1" containsInteger="1" minValue="1" maxValue="15"/>
    </cacheField>
    <cacheField name="¿Cuántos envíos de artículos vendidos por internet realiza a diario su establecimiento?" numFmtId="0">
      <sharedItems containsBlank="1" containsMixedTypes="1" containsNumber="1" containsInteger="1" minValue="0" maxValue="300"/>
    </cacheField>
    <cacheField name="Ir al fin de la encuesta." numFmtId="0">
      <sharedItems containsBlank="1"/>
    </cacheField>
    <cacheField name="De acuerdo con el tipo de carga que distribuye su empresa, indique máximo 3 tipos en el siguiente listado:" numFmtId="0">
      <sharedItems containsNonDate="0" containsString="0" containsBlank="1"/>
    </cacheField>
    <cacheField name="¿El origen de la mercancía que transporta es el Valle de Aburrá?" numFmtId="0">
      <sharedItems containsNonDate="0" containsString="0" containsBlank="1"/>
    </cacheField>
    <cacheField name="Por favor, indique el municipio:" numFmtId="0">
      <sharedItems containsNonDate="0" containsString="0" containsBlank="1"/>
    </cacheField>
    <cacheField name="Por favor, indique cuántas entregas hace en el centro de Medellín al día:" numFmtId="0">
      <sharedItems containsNonDate="0" containsString="0" containsBlank="1"/>
    </cacheField>
    <cacheField name="Por favor, indique el número de establecimientos que surte en el centro de Medellín a diario:" numFmtId="0">
      <sharedItems containsNonDate="0" containsString="0" containsBlank="1"/>
    </cacheField>
    <cacheField name="¿Cuántos pedidos recibe su empresa diariamente que tienen como destino el centro de Medellín?" numFmtId="0">
      <sharedItems containsNonDate="0" containsString="0" containsBlank="1"/>
    </cacheField>
    <cacheField name="Por favor indique la cantidad de vehículos con combustión a diésel (ACPM) con los que cuenta su empresa:" numFmtId="0">
      <sharedItems containsNonDate="0" containsString="0" containsBlank="1"/>
    </cacheField>
    <cacheField name="Por favor indique la cantidad de vehículos con combustión a gasolina con los que cuenta su empresa:" numFmtId="0">
      <sharedItems containsNonDate="0" containsString="0" containsBlank="1"/>
    </cacheField>
    <cacheField name="Por favor indique la cantidad de vehículos con combustión a gas natural vehicular (GNV) con los que cuenta su empresa:" numFmtId="0">
      <sharedItems containsNonDate="0" containsString="0" containsBlank="1"/>
    </cacheField>
    <cacheField name="Por favor indique la cantidad de vehículos con motor eléctrico con los que cuenta su empresa:" numFmtId="0">
      <sharedItems containsNonDate="0" containsString="0" containsBlank="1"/>
    </cacheField>
    <cacheField name="Por favor, indique el rango de edad promedio del parque vehicular de su empresa [Modelos anteriores a 1990]" numFmtId="0">
      <sharedItems containsNonDate="0" containsString="0" containsBlank="1"/>
    </cacheField>
    <cacheField name="Por favor, indique el rango de edad promedio del parque vehicular de su empresa [Modelos entre 1991 y 2000]" numFmtId="0">
      <sharedItems containsNonDate="0" containsString="0" containsBlank="1"/>
    </cacheField>
    <cacheField name="Por favor, indique el rango de edad promedio del parque vehicular de su empresa [Modelos entre 2001 y 2010]" numFmtId="0">
      <sharedItems containsNonDate="0" containsString="0" containsBlank="1"/>
    </cacheField>
    <cacheField name="Por favor, indique el rango de edad promedio del parque vehicular de su empresa [Modelos entre 2011 y 2015]" numFmtId="0">
      <sharedItems containsNonDate="0" containsString="0" containsBlank="1"/>
    </cacheField>
    <cacheField name="Por favor, indique el rango de edad promedio del parque vehicular de su empresa [Modelos del 2016 en adelante]" numFmtId="0">
      <sharedItems containsNonDate="0" containsString="0" containsBlank="1"/>
    </cacheField>
    <cacheField name="¿Cuánto es el rendimiento en galones/kilómetro, de sus vehículos a ACPM?" numFmtId="0">
      <sharedItems containsNonDate="0" containsString="0" containsBlank="1"/>
    </cacheField>
    <cacheField name="¿Cuánto es el rendimiento en galones/kilómetro, de sus vehículos a gasolina?" numFmtId="0">
      <sharedItems containsNonDate="0" containsString="0" containsBlank="1"/>
    </cacheField>
    <cacheField name="¿Cuánto es el rendimiento en metros cúbicos/kilómetro, de sus vehículos a GNV?" numFmtId="0">
      <sharedItems containsNonDate="0" containsString="0" containsBlank="1"/>
    </cacheField>
    <cacheField name="¿Cuánto es el rendimiento kilowatt-hora, de sus vehículos eléctricos?" numFmtId="0">
      <sharedItems containsNonDate="0" containsString="0" containsBlank="1"/>
    </cacheField>
    <cacheField name="¿Cuánto es el costo total por movilizar un camión cargado hacia el centro de Medellín?" numFmtId="0">
      <sharedItems containsNonDate="0" containsString="0" containsBlank="1"/>
    </cacheField>
    <cacheField name="¿Cuántas horas al volante permanece durante un turno de reparto una/un conductora/or en su empresa?" numFmtId="0">
      <sharedItems containsNonDate="0" containsString="0" containsBlank="1"/>
    </cacheField>
    <cacheField name="De acuerdo con la siguiente escala, donde 1 es &quot;Muy compleja&quot; y 5 es &quot;Muy adecuada&quot; ¿Cómo considera la relación de sus conductores con los demás actores viales (peatones, ciclistas, conductores, transporte público) en el espacio público de la ZUAP?" numFmtId="0">
      <sharedItems containsNonDate="0" containsString="0" containsBlank="1"/>
    </cacheField>
    <cacheField name="¿Al interior de su empresa se realizan actividades que promuevan la actividad física entre sus calaboradoras/es?" numFmtId="0">
      <sharedItems containsNonDate="0" containsString="0" containsBlank="1"/>
    </cacheField>
    <cacheField name="¿Qué actividades se realizan?" numFmtId="0">
      <sharedItems containsNonDate="0" containsString="0" containsBlank="1"/>
    </cacheField>
    <cacheField name="¿Cuántas veces por semana se realizan actividades para promover la actividad física?" numFmtId="0">
      <sharedItems containsNonDate="0" containsString="0" containsBlank="1"/>
    </cacheField>
    <cacheField name="¿Conoce usted el Decreto No 1790 de noviembre 20 de 2012 (Decreto de Zona Amarilla o de cargue y descargue en el centro de la ciuda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3">
  <r>
    <n v="1"/>
    <x v="0"/>
  </r>
  <r>
    <n v="2"/>
    <x v="1"/>
  </r>
  <r>
    <n v="3"/>
    <x v="0"/>
  </r>
  <r>
    <n v="4"/>
    <x v="2"/>
  </r>
  <r>
    <n v="5"/>
    <x v="2"/>
  </r>
  <r>
    <n v="6"/>
    <x v="3"/>
  </r>
  <r>
    <n v="7"/>
    <x v="4"/>
  </r>
  <r>
    <n v="8"/>
    <x v="0"/>
  </r>
  <r>
    <n v="9"/>
    <x v="0"/>
  </r>
  <r>
    <n v="10"/>
    <x v="2"/>
  </r>
  <r>
    <n v="11"/>
    <x v="2"/>
  </r>
  <r>
    <n v="12"/>
    <x v="2"/>
  </r>
  <r>
    <n v="13"/>
    <x v="0"/>
  </r>
  <r>
    <n v="14"/>
    <x v="3"/>
  </r>
  <r>
    <n v="15"/>
    <x v="3"/>
  </r>
  <r>
    <n v="16"/>
    <x v="2"/>
  </r>
  <r>
    <n v="17"/>
    <x v="0"/>
  </r>
  <r>
    <n v="18"/>
    <x v="2"/>
  </r>
  <r>
    <n v="19"/>
    <x v="0"/>
  </r>
  <r>
    <n v="20"/>
    <x v="2"/>
  </r>
  <r>
    <n v="21"/>
    <x v="0"/>
  </r>
  <r>
    <n v="22"/>
    <x v="5"/>
  </r>
  <r>
    <n v="23"/>
    <x v="2"/>
  </r>
  <r>
    <n v="24"/>
    <x v="1"/>
  </r>
  <r>
    <n v="25"/>
    <x v="3"/>
  </r>
  <r>
    <n v="26"/>
    <x v="6"/>
  </r>
  <r>
    <n v="27"/>
    <x v="6"/>
  </r>
  <r>
    <n v="28"/>
    <x v="2"/>
  </r>
  <r>
    <n v="29"/>
    <x v="3"/>
  </r>
  <r>
    <n v="30"/>
    <x v="0"/>
  </r>
  <r>
    <n v="31"/>
    <x v="4"/>
  </r>
  <r>
    <n v="32"/>
    <x v="2"/>
  </r>
  <r>
    <n v="33"/>
    <x v="1"/>
  </r>
  <r>
    <n v="34"/>
    <x v="2"/>
  </r>
  <r>
    <n v="35"/>
    <x v="0"/>
  </r>
  <r>
    <n v="36"/>
    <x v="2"/>
  </r>
  <r>
    <n v="37"/>
    <x v="4"/>
  </r>
  <r>
    <n v="38"/>
    <x v="4"/>
  </r>
  <r>
    <n v="39"/>
    <x v="4"/>
  </r>
  <r>
    <n v="40"/>
    <x v="4"/>
  </r>
  <r>
    <n v="41"/>
    <x v="0"/>
  </r>
  <r>
    <n v="42"/>
    <x v="2"/>
  </r>
  <r>
    <n v="43"/>
    <x v="1"/>
  </r>
  <r>
    <n v="44"/>
    <x v="2"/>
  </r>
  <r>
    <n v="45"/>
    <x v="3"/>
  </r>
  <r>
    <n v="46"/>
    <x v="0"/>
  </r>
  <r>
    <n v="47"/>
    <x v="0"/>
  </r>
  <r>
    <n v="48"/>
    <x v="2"/>
  </r>
  <r>
    <n v="49"/>
    <x v="0"/>
  </r>
  <r>
    <n v="50"/>
    <x v="2"/>
  </r>
  <r>
    <n v="51"/>
    <x v="0"/>
  </r>
  <r>
    <n v="52"/>
    <x v="0"/>
  </r>
  <r>
    <n v="53"/>
    <x v="2"/>
  </r>
  <r>
    <n v="54"/>
    <x v="0"/>
  </r>
  <r>
    <n v="55"/>
    <x v="0"/>
  </r>
  <r>
    <n v="56"/>
    <x v="6"/>
  </r>
  <r>
    <n v="57"/>
    <x v="7"/>
  </r>
  <r>
    <n v="58"/>
    <x v="5"/>
  </r>
  <r>
    <n v="59"/>
    <x v="6"/>
  </r>
  <r>
    <n v="60"/>
    <x v="2"/>
  </r>
  <r>
    <n v="61"/>
    <x v="0"/>
  </r>
  <r>
    <n v="62"/>
    <x v="0"/>
  </r>
  <r>
    <n v="63"/>
    <x v="6"/>
  </r>
  <r>
    <n v="64"/>
    <x v="3"/>
  </r>
  <r>
    <n v="65"/>
    <x v="1"/>
  </r>
  <r>
    <n v="66"/>
    <x v="2"/>
  </r>
  <r>
    <n v="67"/>
    <x v="2"/>
  </r>
  <r>
    <n v="68"/>
    <x v="2"/>
  </r>
  <r>
    <n v="69"/>
    <x v="6"/>
  </r>
  <r>
    <n v="70"/>
    <x v="1"/>
  </r>
  <r>
    <n v="71"/>
    <x v="3"/>
  </r>
  <r>
    <n v="72"/>
    <x v="1"/>
  </r>
  <r>
    <n v="73"/>
    <x v="3"/>
  </r>
  <r>
    <n v="74"/>
    <x v="2"/>
  </r>
  <r>
    <n v="75"/>
    <x v="2"/>
  </r>
  <r>
    <n v="76"/>
    <x v="4"/>
  </r>
  <r>
    <n v="77"/>
    <x v="3"/>
  </r>
  <r>
    <n v="78"/>
    <x v="1"/>
  </r>
  <r>
    <n v="79"/>
    <x v="0"/>
  </r>
  <r>
    <n v="80"/>
    <x v="2"/>
  </r>
  <r>
    <n v="81"/>
    <x v="2"/>
  </r>
  <r>
    <n v="82"/>
    <x v="2"/>
  </r>
  <r>
    <n v="83"/>
    <x v="2"/>
  </r>
  <r>
    <n v="84"/>
    <x v="2"/>
  </r>
  <r>
    <n v="85"/>
    <x v="2"/>
  </r>
  <r>
    <n v="86"/>
    <x v="5"/>
  </r>
  <r>
    <n v="87"/>
    <x v="4"/>
  </r>
  <r>
    <n v="88"/>
    <x v="5"/>
  </r>
  <r>
    <n v="89"/>
    <x v="0"/>
  </r>
  <r>
    <n v="90"/>
    <x v="1"/>
  </r>
  <r>
    <n v="91"/>
    <x v="2"/>
  </r>
  <r>
    <n v="92"/>
    <x v="8"/>
  </r>
  <r>
    <n v="93"/>
    <x v="0"/>
  </r>
  <r>
    <n v="94"/>
    <x v="5"/>
  </r>
  <r>
    <n v="95"/>
    <x v="2"/>
  </r>
  <r>
    <n v="96"/>
    <x v="9"/>
  </r>
  <r>
    <n v="97"/>
    <x v="6"/>
  </r>
  <r>
    <n v="98"/>
    <x v="2"/>
  </r>
  <r>
    <n v="99"/>
    <x v="10"/>
  </r>
  <r>
    <n v="100"/>
    <x v="2"/>
  </r>
  <r>
    <n v="101"/>
    <x v="2"/>
  </r>
  <r>
    <n v="102"/>
    <x v="2"/>
  </r>
  <r>
    <n v="103"/>
    <x v="5"/>
  </r>
  <r>
    <n v="104"/>
    <x v="3"/>
  </r>
  <r>
    <n v="105"/>
    <x v="2"/>
  </r>
  <r>
    <n v="106"/>
    <x v="3"/>
  </r>
  <r>
    <n v="107"/>
    <x v="6"/>
  </r>
  <r>
    <n v="108"/>
    <x v="2"/>
  </r>
  <r>
    <n v="109"/>
    <x v="6"/>
  </r>
  <r>
    <n v="110"/>
    <x v="2"/>
  </r>
  <r>
    <n v="111"/>
    <x v="1"/>
  </r>
  <r>
    <n v="112"/>
    <x v="5"/>
  </r>
  <r>
    <n v="113"/>
    <x v="3"/>
  </r>
  <r>
    <n v="114"/>
    <x v="2"/>
  </r>
  <r>
    <n v="115"/>
    <x v="3"/>
  </r>
  <r>
    <n v="116"/>
    <x v="2"/>
  </r>
  <r>
    <n v="117"/>
    <x v="6"/>
  </r>
  <r>
    <n v="118"/>
    <x v="2"/>
  </r>
  <r>
    <n v="119"/>
    <x v="2"/>
  </r>
  <r>
    <n v="120"/>
    <x v="2"/>
  </r>
  <r>
    <n v="121"/>
    <x v="1"/>
  </r>
  <r>
    <n v="122"/>
    <x v="6"/>
  </r>
  <r>
    <n v="123"/>
    <x v="4"/>
  </r>
  <r>
    <n v="124"/>
    <x v="0"/>
  </r>
  <r>
    <n v="125"/>
    <x v="7"/>
  </r>
  <r>
    <n v="126"/>
    <x v="4"/>
  </r>
  <r>
    <n v="127"/>
    <x v="0"/>
  </r>
  <r>
    <n v="128"/>
    <x v="6"/>
  </r>
  <r>
    <n v="129"/>
    <x v="4"/>
  </r>
  <r>
    <n v="130"/>
    <x v="2"/>
  </r>
  <r>
    <n v="131"/>
    <x v="0"/>
  </r>
  <r>
    <n v="132"/>
    <x v="3"/>
  </r>
  <r>
    <n v="133"/>
    <x v="2"/>
  </r>
  <r>
    <n v="134"/>
    <x v="2"/>
  </r>
  <r>
    <n v="135"/>
    <x v="2"/>
  </r>
  <r>
    <n v="136"/>
    <x v="2"/>
  </r>
  <r>
    <n v="137"/>
    <x v="2"/>
  </r>
  <r>
    <n v="138"/>
    <x v="3"/>
  </r>
  <r>
    <n v="139"/>
    <x v="1"/>
  </r>
  <r>
    <n v="140"/>
    <x v="2"/>
  </r>
  <r>
    <n v="141"/>
    <x v="2"/>
  </r>
  <r>
    <n v="142"/>
    <x v="2"/>
  </r>
  <r>
    <n v="143"/>
    <x v="1"/>
  </r>
  <r>
    <n v="144"/>
    <x v="1"/>
  </r>
  <r>
    <n v="145"/>
    <x v="2"/>
  </r>
  <r>
    <n v="146"/>
    <x v="2"/>
  </r>
  <r>
    <n v="147"/>
    <x v="2"/>
  </r>
  <r>
    <n v="148"/>
    <x v="1"/>
  </r>
  <r>
    <n v="149"/>
    <x v="9"/>
  </r>
  <r>
    <n v="150"/>
    <x v="2"/>
  </r>
  <r>
    <n v="151"/>
    <x v="2"/>
  </r>
  <r>
    <n v="152"/>
    <x v="2"/>
  </r>
  <r>
    <n v="153"/>
    <x v="1"/>
  </r>
  <r>
    <n v="154"/>
    <x v="1"/>
  </r>
  <r>
    <n v="155"/>
    <x v="1"/>
  </r>
  <r>
    <n v="156"/>
    <x v="2"/>
  </r>
  <r>
    <n v="157"/>
    <x v="2"/>
  </r>
  <r>
    <n v="158"/>
    <x v="3"/>
  </r>
  <r>
    <n v="159"/>
    <x v="2"/>
  </r>
  <r>
    <n v="160"/>
    <x v="0"/>
  </r>
  <r>
    <n v="161"/>
    <x v="8"/>
  </r>
  <r>
    <n v="162"/>
    <x v="5"/>
  </r>
  <r>
    <n v="163"/>
    <x v="3"/>
  </r>
  <r>
    <n v="164"/>
    <x v="2"/>
  </r>
  <r>
    <n v="165"/>
    <x v="2"/>
  </r>
  <r>
    <n v="166"/>
    <x v="6"/>
  </r>
  <r>
    <n v="167"/>
    <x v="2"/>
  </r>
  <r>
    <n v="168"/>
    <x v="6"/>
  </r>
  <r>
    <n v="169"/>
    <x v="5"/>
  </r>
  <r>
    <n v="170"/>
    <x v="2"/>
  </r>
  <r>
    <n v="171"/>
    <x v="2"/>
  </r>
  <r>
    <n v="172"/>
    <x v="3"/>
  </r>
  <r>
    <n v="173"/>
    <x v="2"/>
  </r>
  <r>
    <n v="174"/>
    <x v="4"/>
  </r>
  <r>
    <n v="175"/>
    <x v="6"/>
  </r>
  <r>
    <n v="176"/>
    <x v="2"/>
  </r>
  <r>
    <n v="177"/>
    <x v="2"/>
  </r>
  <r>
    <n v="178"/>
    <x v="11"/>
  </r>
  <r>
    <n v="179"/>
    <x v="2"/>
  </r>
  <r>
    <n v="180"/>
    <x v="0"/>
  </r>
  <r>
    <n v="181"/>
    <x v="1"/>
  </r>
  <r>
    <n v="182"/>
    <x v="0"/>
  </r>
  <r>
    <n v="183"/>
    <x v="6"/>
  </r>
  <r>
    <n v="184"/>
    <x v="6"/>
  </r>
  <r>
    <n v="185"/>
    <x v="0"/>
  </r>
  <r>
    <n v="186"/>
    <x v="5"/>
  </r>
  <r>
    <n v="187"/>
    <x v="2"/>
  </r>
  <r>
    <n v="188"/>
    <x v="2"/>
  </r>
  <r>
    <n v="189"/>
    <x v="2"/>
  </r>
  <r>
    <n v="190"/>
    <x v="2"/>
  </r>
  <r>
    <n v="191"/>
    <x v="5"/>
  </r>
  <r>
    <n v="192"/>
    <x v="3"/>
  </r>
  <r>
    <n v="193"/>
    <x v="5"/>
  </r>
  <r>
    <n v="194"/>
    <x v="5"/>
  </r>
  <r>
    <n v="195"/>
    <x v="2"/>
  </r>
  <r>
    <n v="196"/>
    <x v="6"/>
  </r>
  <r>
    <n v="197"/>
    <x v="5"/>
  </r>
  <r>
    <n v="198"/>
    <x v="5"/>
  </r>
  <r>
    <n v="199"/>
    <x v="3"/>
  </r>
  <r>
    <n v="200"/>
    <x v="6"/>
  </r>
  <r>
    <n v="201"/>
    <x v="6"/>
  </r>
  <r>
    <n v="202"/>
    <x v="6"/>
  </r>
  <r>
    <n v="203"/>
    <x v="6"/>
  </r>
  <r>
    <n v="204"/>
    <x v="6"/>
  </r>
  <r>
    <n v="205"/>
    <x v="2"/>
  </r>
  <r>
    <n v="206"/>
    <x v="2"/>
  </r>
  <r>
    <n v="207"/>
    <x v="0"/>
  </r>
  <r>
    <n v="208"/>
    <x v="1"/>
  </r>
  <r>
    <n v="209"/>
    <x v="2"/>
  </r>
  <r>
    <n v="210"/>
    <x v="2"/>
  </r>
  <r>
    <n v="211"/>
    <x v="2"/>
  </r>
  <r>
    <n v="212"/>
    <x v="1"/>
  </r>
  <r>
    <n v="213"/>
    <x v="1"/>
  </r>
  <r>
    <n v="214"/>
    <x v="2"/>
  </r>
  <r>
    <n v="215"/>
    <x v="2"/>
  </r>
  <r>
    <n v="216"/>
    <x v="2"/>
  </r>
  <r>
    <n v="217"/>
    <x v="1"/>
  </r>
  <r>
    <n v="218"/>
    <x v="5"/>
  </r>
  <r>
    <n v="219"/>
    <x v="2"/>
  </r>
  <r>
    <n v="220"/>
    <x v="5"/>
  </r>
  <r>
    <n v="221"/>
    <x v="5"/>
  </r>
  <r>
    <n v="222"/>
    <x v="6"/>
  </r>
  <r>
    <n v="223"/>
    <x v="5"/>
  </r>
  <r>
    <n v="224"/>
    <x v="2"/>
  </r>
  <r>
    <n v="225"/>
    <x v="6"/>
  </r>
  <r>
    <n v="226"/>
    <x v="2"/>
  </r>
  <r>
    <n v="227"/>
    <x v="0"/>
  </r>
  <r>
    <n v="228"/>
    <x v="2"/>
  </r>
  <r>
    <n v="229"/>
    <x v="2"/>
  </r>
  <r>
    <n v="230"/>
    <x v="6"/>
  </r>
  <r>
    <n v="231"/>
    <x v="6"/>
  </r>
  <r>
    <n v="232"/>
    <x v="3"/>
  </r>
  <r>
    <n v="233"/>
    <x v="5"/>
  </r>
  <r>
    <n v="234"/>
    <x v="2"/>
  </r>
  <r>
    <n v="235"/>
    <x v="2"/>
  </r>
  <r>
    <n v="236"/>
    <x v="2"/>
  </r>
  <r>
    <n v="237"/>
    <x v="5"/>
  </r>
  <r>
    <n v="238"/>
    <x v="1"/>
  </r>
  <r>
    <n v="239"/>
    <x v="2"/>
  </r>
  <r>
    <n v="240"/>
    <x v="2"/>
  </r>
  <r>
    <n v="241"/>
    <x v="3"/>
  </r>
  <r>
    <n v="242"/>
    <x v="1"/>
  </r>
  <r>
    <n v="243"/>
    <x v="0"/>
  </r>
  <r>
    <n v="244"/>
    <x v="2"/>
  </r>
  <r>
    <n v="245"/>
    <x v="2"/>
  </r>
  <r>
    <n v="246"/>
    <x v="6"/>
  </r>
  <r>
    <n v="247"/>
    <x v="6"/>
  </r>
  <r>
    <n v="248"/>
    <x v="4"/>
  </r>
  <r>
    <n v="249"/>
    <x v="6"/>
  </r>
  <r>
    <n v="250"/>
    <x v="0"/>
  </r>
  <r>
    <n v="251"/>
    <x v="1"/>
  </r>
  <r>
    <n v="252"/>
    <x v="1"/>
  </r>
  <r>
    <n v="253"/>
    <x v="0"/>
  </r>
  <r>
    <n v="254"/>
    <x v="1"/>
  </r>
  <r>
    <n v="255"/>
    <x v="1"/>
  </r>
  <r>
    <n v="256"/>
    <x v="2"/>
  </r>
  <r>
    <n v="257"/>
    <x v="1"/>
  </r>
  <r>
    <n v="258"/>
    <x v="1"/>
  </r>
  <r>
    <n v="259"/>
    <x v="1"/>
  </r>
  <r>
    <n v="260"/>
    <x v="2"/>
  </r>
  <r>
    <n v="261"/>
    <x v="0"/>
  </r>
  <r>
    <n v="262"/>
    <x v="1"/>
  </r>
  <r>
    <n v="263"/>
    <x v="1"/>
  </r>
  <r>
    <n v="264"/>
    <x v="11"/>
  </r>
  <r>
    <n v="265"/>
    <x v="0"/>
  </r>
  <r>
    <n v="266"/>
    <x v="6"/>
  </r>
  <r>
    <n v="267"/>
    <x v="6"/>
  </r>
  <r>
    <n v="268"/>
    <x v="0"/>
  </r>
  <r>
    <n v="269"/>
    <x v="6"/>
  </r>
  <r>
    <n v="270"/>
    <x v="1"/>
  </r>
  <r>
    <n v="271"/>
    <x v="1"/>
  </r>
  <r>
    <n v="272"/>
    <x v="2"/>
  </r>
  <r>
    <n v="273"/>
    <x v="0"/>
  </r>
  <r>
    <n v="274"/>
    <x v="8"/>
  </r>
  <r>
    <n v="275"/>
    <x v="2"/>
  </r>
  <r>
    <n v="276"/>
    <x v="2"/>
  </r>
  <r>
    <n v="277"/>
    <x v="3"/>
  </r>
  <r>
    <n v="278"/>
    <x v="10"/>
  </r>
  <r>
    <n v="279"/>
    <x v="6"/>
  </r>
  <r>
    <n v="280"/>
    <x v="6"/>
  </r>
  <r>
    <n v="281"/>
    <x v="10"/>
  </r>
  <r>
    <n v="282"/>
    <x v="5"/>
  </r>
  <r>
    <n v="283"/>
    <x v="2"/>
  </r>
  <r>
    <n v="284"/>
    <x v="0"/>
  </r>
  <r>
    <n v="285"/>
    <x v="3"/>
  </r>
  <r>
    <n v="286"/>
    <x v="11"/>
  </r>
  <r>
    <n v="287"/>
    <x v="1"/>
  </r>
  <r>
    <n v="288"/>
    <x v="3"/>
  </r>
  <r>
    <n v="289"/>
    <x v="1"/>
  </r>
  <r>
    <n v="290"/>
    <x v="4"/>
  </r>
  <r>
    <n v="291"/>
    <x v="8"/>
  </r>
  <r>
    <n v="292"/>
    <x v="6"/>
  </r>
  <r>
    <n v="293"/>
    <x v="1"/>
  </r>
  <r>
    <n v="294"/>
    <x v="3"/>
  </r>
  <r>
    <n v="295"/>
    <x v="0"/>
  </r>
  <r>
    <n v="296"/>
    <x v="0"/>
  </r>
  <r>
    <n v="297"/>
    <x v="3"/>
  </r>
  <r>
    <n v="298"/>
    <x v="0"/>
  </r>
  <r>
    <n v="299"/>
    <x v="1"/>
  </r>
  <r>
    <n v="300"/>
    <x v="1"/>
  </r>
  <r>
    <n v="301"/>
    <x v="0"/>
  </r>
  <r>
    <n v="302"/>
    <x v="1"/>
  </r>
  <r>
    <n v="303"/>
    <x v="0"/>
  </r>
  <r>
    <n v="304"/>
    <x v="2"/>
  </r>
  <r>
    <n v="305"/>
    <x v="3"/>
  </r>
  <r>
    <n v="306"/>
    <x v="0"/>
  </r>
  <r>
    <n v="307"/>
    <x v="5"/>
  </r>
  <r>
    <n v="308"/>
    <x v="5"/>
  </r>
  <r>
    <n v="309"/>
    <x v="5"/>
  </r>
  <r>
    <n v="310"/>
    <x v="1"/>
  </r>
  <r>
    <n v="311"/>
    <x v="5"/>
  </r>
  <r>
    <n v="312"/>
    <x v="1"/>
  </r>
  <r>
    <n v="313"/>
    <x v="1"/>
  </r>
  <r>
    <n v="314"/>
    <x v="5"/>
  </r>
  <r>
    <n v="315"/>
    <x v="1"/>
  </r>
  <r>
    <n v="316"/>
    <x v="4"/>
  </r>
  <r>
    <n v="317"/>
    <x v="1"/>
  </r>
  <r>
    <n v="318"/>
    <x v="2"/>
  </r>
  <r>
    <n v="319"/>
    <x v="3"/>
  </r>
  <r>
    <n v="320"/>
    <x v="3"/>
  </r>
  <r>
    <n v="321"/>
    <x v="0"/>
  </r>
  <r>
    <n v="322"/>
    <x v="2"/>
  </r>
  <r>
    <n v="323"/>
    <x v="0"/>
  </r>
  <r>
    <n v="324"/>
    <x v="0"/>
  </r>
  <r>
    <n v="325"/>
    <x v="1"/>
  </r>
  <r>
    <n v="326"/>
    <x v="2"/>
  </r>
  <r>
    <n v="327"/>
    <x v="6"/>
  </r>
  <r>
    <n v="328"/>
    <x v="5"/>
  </r>
  <r>
    <n v="329"/>
    <x v="1"/>
  </r>
  <r>
    <n v="330"/>
    <x v="1"/>
  </r>
  <r>
    <n v="331"/>
    <x v="0"/>
  </r>
  <r>
    <n v="332"/>
    <x v="5"/>
  </r>
  <r>
    <n v="333"/>
    <x v="3"/>
  </r>
  <r>
    <n v="334"/>
    <x v="0"/>
  </r>
  <r>
    <n v="335"/>
    <x v="5"/>
  </r>
  <r>
    <n v="336"/>
    <x v="10"/>
  </r>
  <r>
    <n v="337"/>
    <x v="0"/>
  </r>
  <r>
    <n v="338"/>
    <x v="1"/>
  </r>
  <r>
    <n v="339"/>
    <x v="3"/>
  </r>
  <r>
    <n v="340"/>
    <x v="3"/>
  </r>
  <r>
    <n v="341"/>
    <x v="1"/>
  </r>
  <r>
    <n v="342"/>
    <x v="1"/>
  </r>
  <r>
    <n v="343"/>
    <x v="0"/>
  </r>
  <r>
    <n v="344"/>
    <x v="2"/>
  </r>
  <r>
    <n v="345"/>
    <x v="1"/>
  </r>
  <r>
    <n v="346"/>
    <x v="2"/>
  </r>
  <r>
    <n v="347"/>
    <x v="5"/>
  </r>
  <r>
    <n v="348"/>
    <x v="2"/>
  </r>
  <r>
    <n v="349"/>
    <x v="2"/>
  </r>
  <r>
    <n v="350"/>
    <x v="5"/>
  </r>
  <r>
    <n v="351"/>
    <x v="2"/>
  </r>
  <r>
    <n v="352"/>
    <x v="0"/>
  </r>
  <r>
    <n v="353"/>
    <x v="0"/>
  </r>
  <r>
    <n v="354"/>
    <x v="0"/>
  </r>
  <r>
    <n v="355"/>
    <x v="1"/>
  </r>
  <r>
    <n v="356"/>
    <x v="4"/>
  </r>
  <r>
    <n v="357"/>
    <x v="3"/>
  </r>
  <r>
    <n v="358"/>
    <x v="1"/>
  </r>
  <r>
    <n v="359"/>
    <x v="6"/>
  </r>
  <r>
    <n v="360"/>
    <x v="4"/>
  </r>
  <r>
    <n v="361"/>
    <x v="5"/>
  </r>
  <r>
    <n v="362"/>
    <x v="8"/>
  </r>
  <r>
    <n v="363"/>
    <x v="6"/>
  </r>
  <r>
    <n v="364"/>
    <x v="4"/>
  </r>
  <r>
    <n v="365"/>
    <x v="2"/>
  </r>
  <r>
    <n v="366"/>
    <x v="2"/>
  </r>
  <r>
    <n v="367"/>
    <x v="2"/>
  </r>
  <r>
    <n v="368"/>
    <x v="1"/>
  </r>
  <r>
    <n v="369"/>
    <x v="1"/>
  </r>
  <r>
    <n v="370"/>
    <x v="0"/>
  </r>
  <r>
    <n v="371"/>
    <x v="1"/>
  </r>
  <r>
    <n v="372"/>
    <x v="3"/>
  </r>
  <r>
    <n v="373"/>
    <x v="6"/>
  </r>
  <r>
    <n v="374"/>
    <x v="6"/>
  </r>
  <r>
    <n v="375"/>
    <x v="6"/>
  </r>
  <r>
    <n v="376"/>
    <x v="6"/>
  </r>
  <r>
    <n v="377"/>
    <x v="3"/>
  </r>
  <r>
    <n v="378"/>
    <x v="0"/>
  </r>
  <r>
    <n v="379"/>
    <x v="6"/>
  </r>
  <r>
    <n v="380"/>
    <x v="1"/>
  </r>
  <r>
    <n v="381"/>
    <x v="3"/>
  </r>
  <r>
    <n v="382"/>
    <x v="2"/>
  </r>
  <r>
    <n v="383"/>
    <x v="3"/>
  </r>
  <r>
    <n v="384"/>
    <x v="5"/>
  </r>
  <r>
    <n v="385"/>
    <x v="5"/>
  </r>
  <r>
    <n v="386"/>
    <x v="3"/>
  </r>
  <r>
    <n v="387"/>
    <x v="2"/>
  </r>
  <r>
    <n v="388"/>
    <x v="2"/>
  </r>
  <r>
    <n v="389"/>
    <x v="8"/>
  </r>
  <r>
    <n v="390"/>
    <x v="4"/>
  </r>
  <r>
    <n v="391"/>
    <x v="8"/>
  </r>
  <r>
    <n v="392"/>
    <x v="5"/>
  </r>
  <r>
    <n v="393"/>
    <x v="2"/>
  </r>
  <r>
    <n v="394"/>
    <x v="5"/>
  </r>
  <r>
    <n v="395"/>
    <x v="5"/>
  </r>
  <r>
    <n v="396"/>
    <x v="10"/>
  </r>
  <r>
    <n v="397"/>
    <x v="3"/>
  </r>
  <r>
    <n v="398"/>
    <x v="2"/>
  </r>
  <r>
    <n v="399"/>
    <x v="6"/>
  </r>
  <r>
    <n v="400"/>
    <x v="6"/>
  </r>
  <r>
    <n v="401"/>
    <x v="3"/>
  </r>
  <r>
    <n v="402"/>
    <x v="0"/>
  </r>
  <r>
    <n v="403"/>
    <x v="0"/>
  </r>
  <r>
    <n v="404"/>
    <x v="0"/>
  </r>
  <r>
    <n v="405"/>
    <x v="0"/>
  </r>
  <r>
    <n v="406"/>
    <x v="2"/>
  </r>
  <r>
    <n v="407"/>
    <x v="10"/>
  </r>
  <r>
    <n v="408"/>
    <x v="3"/>
  </r>
  <r>
    <n v="409"/>
    <x v="0"/>
  </r>
  <r>
    <n v="410"/>
    <x v="2"/>
  </r>
  <r>
    <m/>
    <x v="9"/>
  </r>
  <r>
    <m/>
    <x v="12"/>
  </r>
  <r>
    <m/>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6">
  <r>
    <x v="0"/>
  </r>
  <r>
    <x v="1"/>
  </r>
  <r>
    <x v="2"/>
  </r>
  <r>
    <x v="1"/>
  </r>
  <r>
    <x v="2"/>
  </r>
  <r>
    <x v="1"/>
  </r>
  <r>
    <x v="3"/>
  </r>
  <r>
    <x v="3"/>
  </r>
  <r>
    <x v="4"/>
  </r>
  <r>
    <x v="3"/>
  </r>
  <r>
    <x v="2"/>
  </r>
  <r>
    <x v="1"/>
  </r>
  <r>
    <x v="1"/>
  </r>
  <r>
    <x v="1"/>
  </r>
  <r>
    <x v="5"/>
  </r>
  <r>
    <x v="0"/>
  </r>
  <r>
    <x v="0"/>
  </r>
  <r>
    <x v="1"/>
  </r>
  <r>
    <x v="6"/>
  </r>
  <r>
    <x v="1"/>
  </r>
  <r>
    <x v="3"/>
  </r>
  <r>
    <x v="3"/>
  </r>
  <r>
    <x v="3"/>
  </r>
  <r>
    <x v="3"/>
  </r>
  <r>
    <x v="3"/>
  </r>
  <r>
    <x v="1"/>
  </r>
  <r>
    <x v="1"/>
  </r>
  <r>
    <x v="1"/>
  </r>
  <r>
    <x v="7"/>
  </r>
  <r>
    <x v="1"/>
  </r>
  <r>
    <x v="8"/>
  </r>
  <r>
    <x v="3"/>
  </r>
  <r>
    <x v="1"/>
  </r>
  <r>
    <x v="1"/>
  </r>
  <r>
    <x v="3"/>
  </r>
  <r>
    <x v="3"/>
  </r>
  <r>
    <x v="1"/>
  </r>
  <r>
    <x v="1"/>
  </r>
  <r>
    <x v="1"/>
  </r>
  <r>
    <x v="1"/>
  </r>
  <r>
    <x v="1"/>
  </r>
  <r>
    <x v="3"/>
  </r>
  <r>
    <x v="3"/>
  </r>
  <r>
    <x v="3"/>
  </r>
  <r>
    <x v="1"/>
  </r>
  <r>
    <x v="1"/>
  </r>
  <r>
    <x v="2"/>
  </r>
  <r>
    <x v="1"/>
  </r>
  <r>
    <x v="1"/>
  </r>
  <r>
    <x v="1"/>
  </r>
  <r>
    <x v="0"/>
  </r>
  <r>
    <x v="2"/>
  </r>
  <r>
    <x v="1"/>
  </r>
  <r>
    <x v="3"/>
  </r>
  <r>
    <x v="3"/>
  </r>
  <r>
    <x v="2"/>
  </r>
  <r>
    <x v="2"/>
  </r>
  <r>
    <x v="1"/>
  </r>
  <r>
    <x v="5"/>
  </r>
  <r>
    <x v="1"/>
  </r>
  <r>
    <x v="9"/>
  </r>
  <r>
    <x v="3"/>
  </r>
  <r>
    <x v="3"/>
  </r>
  <r>
    <x v="1"/>
  </r>
  <r>
    <x v="1"/>
  </r>
  <r>
    <x v="3"/>
  </r>
  <r>
    <x v="1"/>
  </r>
  <r>
    <x v="2"/>
  </r>
  <r>
    <x v="3"/>
  </r>
  <r>
    <x v="3"/>
  </r>
  <r>
    <x v="3"/>
  </r>
  <r>
    <x v="1"/>
  </r>
  <r>
    <x v="3"/>
  </r>
  <r>
    <x v="2"/>
  </r>
  <r>
    <x v="2"/>
  </r>
  <r>
    <x v="3"/>
  </r>
  <r>
    <x v="4"/>
  </r>
  <r>
    <x v="10"/>
  </r>
  <r>
    <x v="3"/>
  </r>
  <r>
    <x v="11"/>
  </r>
  <r>
    <x v="3"/>
  </r>
  <r>
    <x v="3"/>
  </r>
  <r>
    <x v="1"/>
  </r>
  <r>
    <x v="1"/>
  </r>
  <r>
    <x v="1"/>
  </r>
  <r>
    <x v="2"/>
  </r>
  <r>
    <x v="3"/>
  </r>
  <r>
    <x v="7"/>
  </r>
  <r>
    <x v="1"/>
  </r>
  <r>
    <x v="1"/>
  </r>
  <r>
    <x v="1"/>
  </r>
  <r>
    <x v="3"/>
  </r>
  <r>
    <x v="1"/>
  </r>
  <r>
    <x v="3"/>
  </r>
  <r>
    <x v="3"/>
  </r>
  <r>
    <x v="3"/>
  </r>
  <r>
    <x v="3"/>
  </r>
  <r>
    <x v="3"/>
  </r>
  <r>
    <x v="7"/>
  </r>
  <r>
    <x v="8"/>
  </r>
  <r>
    <x v="1"/>
  </r>
  <r>
    <x v="1"/>
  </r>
  <r>
    <x v="1"/>
  </r>
  <r>
    <x v="2"/>
  </r>
  <r>
    <x v="8"/>
  </r>
  <r>
    <x v="2"/>
  </r>
  <r>
    <x v="1"/>
  </r>
  <r>
    <x v="1"/>
  </r>
  <r>
    <x v="0"/>
  </r>
  <r>
    <x v="3"/>
  </r>
  <r>
    <x v="1"/>
  </r>
  <r>
    <x v="1"/>
  </r>
  <r>
    <x v="1"/>
  </r>
  <r>
    <x v="1"/>
  </r>
  <r>
    <x v="3"/>
  </r>
  <r>
    <x v="0"/>
  </r>
  <r>
    <x v="1"/>
  </r>
  <r>
    <x v="3"/>
  </r>
  <r>
    <x v="1"/>
  </r>
  <r>
    <x v="3"/>
  </r>
  <r>
    <x v="2"/>
  </r>
  <r>
    <x v="12"/>
  </r>
  <r>
    <x v="3"/>
  </r>
  <r>
    <x v="3"/>
  </r>
  <r>
    <x v="3"/>
  </r>
  <r>
    <x v="3"/>
  </r>
  <r>
    <x v="2"/>
  </r>
  <r>
    <x v="3"/>
  </r>
  <r>
    <x v="3"/>
  </r>
  <r>
    <x v="2"/>
  </r>
  <r>
    <x v="2"/>
  </r>
  <r>
    <x v="2"/>
  </r>
  <r>
    <x v="2"/>
  </r>
  <r>
    <x v="3"/>
  </r>
  <r>
    <x v="3"/>
  </r>
  <r>
    <x v="3"/>
  </r>
  <r>
    <x v="1"/>
  </r>
  <r>
    <x v="1"/>
  </r>
  <r>
    <x v="1"/>
  </r>
  <r>
    <x v="3"/>
  </r>
  <r>
    <x v="3"/>
  </r>
  <r>
    <x v="3"/>
  </r>
  <r>
    <x v="3"/>
  </r>
  <r>
    <x v="1"/>
  </r>
  <r>
    <x v="2"/>
  </r>
  <r>
    <x v="3"/>
  </r>
  <r>
    <x v="1"/>
  </r>
  <r>
    <x v="3"/>
  </r>
  <r>
    <x v="1"/>
  </r>
  <r>
    <x v="3"/>
  </r>
  <r>
    <x v="3"/>
  </r>
  <r>
    <x v="1"/>
  </r>
  <r>
    <x v="2"/>
  </r>
  <r>
    <x v="3"/>
  </r>
  <r>
    <x v="3"/>
  </r>
  <r>
    <x v="1"/>
  </r>
  <r>
    <x v="2"/>
  </r>
  <r>
    <x v="1"/>
  </r>
  <r>
    <x v="3"/>
  </r>
  <r>
    <x v="2"/>
  </r>
  <r>
    <x v="2"/>
  </r>
  <r>
    <x v="2"/>
  </r>
  <r>
    <x v="1"/>
  </r>
  <r>
    <x v="1"/>
  </r>
  <r>
    <x v="1"/>
  </r>
  <r>
    <x v="1"/>
  </r>
  <r>
    <x v="3"/>
  </r>
  <r>
    <x v="8"/>
  </r>
  <r>
    <x v="1"/>
  </r>
  <r>
    <x v="3"/>
  </r>
  <r>
    <x v="1"/>
  </r>
  <r>
    <x v="1"/>
  </r>
  <r>
    <x v="4"/>
  </r>
  <r>
    <x v="1"/>
  </r>
  <r>
    <x v="1"/>
  </r>
  <r>
    <x v="3"/>
  </r>
  <r>
    <x v="8"/>
  </r>
  <r>
    <x v="3"/>
  </r>
  <r>
    <x v="1"/>
  </r>
  <r>
    <x v="3"/>
  </r>
  <r>
    <x v="1"/>
  </r>
  <r>
    <x v="1"/>
  </r>
  <r>
    <x v="1"/>
  </r>
  <r>
    <x v="1"/>
  </r>
  <r>
    <x v="3"/>
  </r>
  <r>
    <x v="1"/>
  </r>
  <r>
    <x v="3"/>
  </r>
  <r>
    <x v="3"/>
  </r>
  <r>
    <x v="13"/>
  </r>
  <r>
    <x v="3"/>
  </r>
  <r>
    <x v="3"/>
  </r>
  <r>
    <x v="0"/>
  </r>
  <r>
    <x v="1"/>
  </r>
  <r>
    <x v="0"/>
  </r>
  <r>
    <x v="3"/>
  </r>
  <r>
    <x v="3"/>
  </r>
  <r>
    <x v="3"/>
  </r>
  <r>
    <x v="3"/>
  </r>
  <r>
    <x v="3"/>
  </r>
  <r>
    <x v="1"/>
  </r>
  <r>
    <x v="1"/>
  </r>
  <r>
    <x v="1"/>
  </r>
  <r>
    <x v="3"/>
  </r>
  <r>
    <x v="1"/>
  </r>
  <r>
    <x v="4"/>
  </r>
  <r>
    <x v="3"/>
  </r>
  <r>
    <x v="1"/>
  </r>
  <r>
    <x v="1"/>
  </r>
  <r>
    <x v="3"/>
  </r>
  <r>
    <x v="3"/>
  </r>
  <r>
    <x v="1"/>
  </r>
  <r>
    <x v="1"/>
  </r>
  <r>
    <x v="3"/>
  </r>
  <r>
    <x v="3"/>
  </r>
  <r>
    <x v="3"/>
  </r>
  <r>
    <x v="3"/>
  </r>
  <r>
    <x v="1"/>
  </r>
  <r>
    <x v="1"/>
  </r>
  <r>
    <x v="1"/>
  </r>
  <r>
    <x v="3"/>
  </r>
  <r>
    <x v="3"/>
  </r>
  <r>
    <x v="3"/>
  </r>
  <r>
    <x v="1"/>
  </r>
  <r>
    <x v="3"/>
  </r>
  <r>
    <x v="1"/>
  </r>
  <r>
    <x v="1"/>
  </r>
  <r>
    <x v="1"/>
  </r>
  <r>
    <x v="1"/>
  </r>
  <r>
    <x v="0"/>
  </r>
  <r>
    <x v="1"/>
  </r>
  <r>
    <x v="3"/>
  </r>
  <r>
    <x v="1"/>
  </r>
  <r>
    <x v="3"/>
  </r>
  <r>
    <x v="1"/>
  </r>
  <r>
    <x v="3"/>
  </r>
  <r>
    <x v="1"/>
  </r>
  <r>
    <x v="3"/>
  </r>
  <r>
    <x v="1"/>
  </r>
  <r>
    <x v="3"/>
  </r>
  <r>
    <x v="1"/>
  </r>
  <r>
    <x v="3"/>
  </r>
  <r>
    <x v="3"/>
  </r>
  <r>
    <x v="3"/>
  </r>
  <r>
    <x v="3"/>
  </r>
  <r>
    <x v="1"/>
  </r>
  <r>
    <x v="1"/>
  </r>
  <r>
    <x v="2"/>
  </r>
  <r>
    <x v="1"/>
  </r>
  <r>
    <x v="3"/>
  </r>
  <r>
    <x v="3"/>
  </r>
  <r>
    <x v="1"/>
  </r>
  <r>
    <x v="3"/>
  </r>
  <r>
    <x v="1"/>
  </r>
  <r>
    <x v="1"/>
  </r>
  <r>
    <x v="14"/>
  </r>
  <r>
    <x v="1"/>
  </r>
  <r>
    <x v="2"/>
  </r>
  <r>
    <x v="3"/>
  </r>
  <r>
    <x v="1"/>
  </r>
  <r>
    <x v="1"/>
  </r>
  <r>
    <x v="1"/>
  </r>
  <r>
    <x v="3"/>
  </r>
  <r>
    <x v="1"/>
  </r>
  <r>
    <x v="1"/>
  </r>
  <r>
    <x v="1"/>
  </r>
  <r>
    <x v="1"/>
  </r>
  <r>
    <x v="1"/>
  </r>
  <r>
    <x v="1"/>
  </r>
  <r>
    <x v="1"/>
  </r>
  <r>
    <x v="1"/>
  </r>
  <r>
    <x v="3"/>
  </r>
  <r>
    <x v="1"/>
  </r>
  <r>
    <x v="3"/>
  </r>
  <r>
    <x v="1"/>
  </r>
  <r>
    <x v="1"/>
  </r>
  <r>
    <x v="1"/>
  </r>
  <r>
    <x v="1"/>
  </r>
  <r>
    <x v="2"/>
  </r>
  <r>
    <x v="0"/>
  </r>
  <r>
    <x v="1"/>
  </r>
  <r>
    <x v="3"/>
  </r>
  <r>
    <x v="1"/>
  </r>
  <r>
    <x v="13"/>
  </r>
  <r>
    <x v="3"/>
  </r>
  <r>
    <x v="1"/>
  </r>
  <r>
    <x v="1"/>
  </r>
  <r>
    <x v="1"/>
  </r>
  <r>
    <x v="4"/>
  </r>
  <r>
    <x v="13"/>
  </r>
  <r>
    <x v="1"/>
  </r>
  <r>
    <x v="1"/>
  </r>
  <r>
    <x v="13"/>
  </r>
  <r>
    <x v="2"/>
  </r>
  <r>
    <x v="1"/>
  </r>
  <r>
    <x v="1"/>
  </r>
  <r>
    <x v="7"/>
  </r>
  <r>
    <x v="3"/>
  </r>
  <r>
    <x v="8"/>
  </r>
  <r>
    <x v="10"/>
  </r>
  <r>
    <x v="1"/>
  </r>
  <r>
    <x v="1"/>
  </r>
  <r>
    <x v="3"/>
  </r>
  <r>
    <x v="1"/>
  </r>
  <r>
    <x v="1"/>
  </r>
  <r>
    <x v="3"/>
  </r>
  <r>
    <x v="1"/>
  </r>
  <r>
    <x v="1"/>
  </r>
  <r>
    <x v="2"/>
  </r>
  <r>
    <x v="3"/>
  </r>
  <r>
    <x v="3"/>
  </r>
  <r>
    <x v="1"/>
  </r>
  <r>
    <x v="3"/>
  </r>
  <r>
    <x v="1"/>
  </r>
  <r>
    <x v="3"/>
  </r>
  <r>
    <x v="3"/>
  </r>
  <r>
    <x v="1"/>
  </r>
  <r>
    <x v="10"/>
  </r>
  <r>
    <x v="1"/>
  </r>
  <r>
    <x v="1"/>
  </r>
  <r>
    <x v="1"/>
  </r>
  <r>
    <x v="1"/>
  </r>
  <r>
    <x v="1"/>
  </r>
  <r>
    <x v="0"/>
  </r>
  <r>
    <x v="1"/>
  </r>
  <r>
    <x v="1"/>
  </r>
  <r>
    <x v="0"/>
  </r>
  <r>
    <x v="3"/>
  </r>
  <r>
    <x v="2"/>
  </r>
  <r>
    <x v="13"/>
  </r>
  <r>
    <x v="1"/>
  </r>
  <r>
    <x v="3"/>
  </r>
  <r>
    <x v="1"/>
  </r>
  <r>
    <x v="3"/>
  </r>
  <r>
    <x v="3"/>
  </r>
  <r>
    <x v="15"/>
  </r>
  <r>
    <x v="1"/>
  </r>
  <r>
    <x v="3"/>
  </r>
  <r>
    <x v="16"/>
  </r>
  <r>
    <x v="3"/>
  </r>
  <r>
    <x v="1"/>
  </r>
  <r>
    <x v="1"/>
  </r>
  <r>
    <x v="1"/>
  </r>
  <r>
    <x v="3"/>
  </r>
  <r>
    <x v="1"/>
  </r>
  <r>
    <x v="8"/>
  </r>
  <r>
    <x v="1"/>
  </r>
  <r>
    <x v="2"/>
  </r>
  <r>
    <x v="1"/>
  </r>
  <r>
    <x v="3"/>
  </r>
  <r>
    <x v="3"/>
  </r>
  <r>
    <x v="3"/>
  </r>
  <r>
    <x v="3"/>
  </r>
  <r>
    <x v="3"/>
  </r>
  <r>
    <x v="3"/>
  </r>
  <r>
    <x v="1"/>
  </r>
  <r>
    <x v="1"/>
  </r>
  <r>
    <x v="1"/>
  </r>
  <r>
    <x v="1"/>
  </r>
  <r>
    <x v="10"/>
  </r>
  <r>
    <x v="3"/>
  </r>
  <r>
    <x v="2"/>
  </r>
  <r>
    <x v="4"/>
  </r>
  <r>
    <x v="1"/>
  </r>
  <r>
    <x v="3"/>
  </r>
  <r>
    <x v="3"/>
  </r>
  <r>
    <x v="1"/>
  </r>
  <r>
    <x v="3"/>
  </r>
  <r>
    <x v="1"/>
  </r>
  <r>
    <x v="0"/>
  </r>
  <r>
    <x v="3"/>
  </r>
  <r>
    <x v="1"/>
  </r>
  <r>
    <x v="1"/>
  </r>
  <r>
    <x v="1"/>
  </r>
  <r>
    <x v="1"/>
  </r>
  <r>
    <x v="1"/>
  </r>
  <r>
    <x v="1"/>
  </r>
  <r>
    <x v="3"/>
  </r>
  <r>
    <x v="1"/>
  </r>
  <r>
    <x v="2"/>
  </r>
  <r>
    <x v="3"/>
  </r>
  <r>
    <x v="1"/>
  </r>
  <r>
    <x v="1"/>
  </r>
  <r>
    <x v="3"/>
  </r>
  <r>
    <x v="3"/>
  </r>
  <r>
    <x v="3"/>
  </r>
  <r>
    <x v="2"/>
  </r>
  <r>
    <x v="1"/>
  </r>
  <r>
    <x v="2"/>
  </r>
  <r>
    <x v="13"/>
  </r>
  <r>
    <x v="1"/>
  </r>
  <r>
    <x v="1"/>
  </r>
  <r>
    <x v="1"/>
  </r>
  <r>
    <x v="1"/>
  </r>
  <r>
    <x v="3"/>
  </r>
  <r>
    <x v="1"/>
  </r>
  <r>
    <x v="1"/>
  </r>
  <r>
    <x v="1"/>
  </r>
  <r>
    <x v="0"/>
  </r>
  <r>
    <x v="1"/>
  </r>
  <r>
    <x v="1"/>
  </r>
  <r>
    <x v="2"/>
  </r>
  <r>
    <x v="1"/>
  </r>
  <r>
    <x v="0"/>
  </r>
  <r>
    <x v="3"/>
  </r>
  <r>
    <x v="1"/>
  </r>
  <r>
    <x v="1"/>
  </r>
  <r>
    <x v="3"/>
  </r>
  <r>
    <x v="1"/>
  </r>
  <r>
    <x v="1"/>
  </r>
  <r>
    <x v="1"/>
  </r>
  <r>
    <x v="2"/>
  </r>
  <r>
    <x v="2"/>
  </r>
  <r>
    <x v="2"/>
  </r>
  <r>
    <x v="2"/>
  </r>
  <r>
    <x v="2"/>
  </r>
  <r>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8">
  <r>
    <n v="1"/>
    <s v="dt"/>
    <d v="2022-05-17T11:20:36"/>
    <s v="Gestiohumana@111tiendasdebelleza.com"/>
    <s v="Iversiones111t tiendas de belleza"/>
    <s v="CL 48 54 43 local 102 108"/>
    <n v="5110950"/>
    <x v="0"/>
    <x v="0"/>
    <n v="5"/>
    <x v="0"/>
    <n v="0"/>
    <n v="0"/>
    <n v="5"/>
    <n v="1"/>
    <x v="0"/>
    <s v="Sí"/>
    <x v="0"/>
    <s v="Venta de productos de belleza"/>
    <x v="0"/>
    <s v="Interno"/>
    <n v="1"/>
    <n v="2"/>
    <n v="50"/>
    <n v="3"/>
    <s v="Sí"/>
    <s v="Medellín"/>
    <s v="Almacenamiento de inventarios"/>
    <s v="Lunes, Martes, Miércoles, Jueves, Viernes"/>
    <n v="5"/>
    <s v="08:00 a 09:00, 09:00 a 10:00, 10:00 a 11:00, 11:00 a 12:00, 12:00 a 13:00, 13:00 a 14:00, 14:00 a 15:00, 15:00 a 16:00, 16:00 a 17:00, 17:00 a 18:00"/>
    <s v="En camión, estacionado en zona bahía y la ingresa la empresa transportadora, En carreta &quot;zorrilla&quot;"/>
    <n v="2"/>
    <n v="1"/>
    <s v="Carretilla"/>
    <s v="Motocicleta"/>
    <n v="8"/>
    <s v="Motocicleta"/>
    <n v="8"/>
    <s v="Finalizar encuesta"/>
    <m/>
    <m/>
    <m/>
    <m/>
    <m/>
    <m/>
    <m/>
    <m/>
    <m/>
    <m/>
    <m/>
    <m/>
    <m/>
    <m/>
    <m/>
    <m/>
    <m/>
    <m/>
    <m/>
    <m/>
    <m/>
    <m/>
    <m/>
    <m/>
    <m/>
    <m/>
  </r>
  <r>
    <n v="2"/>
    <s v="dt"/>
    <d v="2022-05-18T11:17:48"/>
    <s v="CalzadobucaramangaMedellín2@hotmail.com"/>
    <s v="Distri zapatos - calzado bucaramanga"/>
    <s v="Cr 54 4803"/>
    <n v="3147907153"/>
    <x v="1"/>
    <x v="0"/>
    <n v="9"/>
    <x v="1"/>
    <n v="0"/>
    <n v="0"/>
    <n v="0"/>
    <n v="0"/>
    <x v="1"/>
    <s v="No"/>
    <x v="0"/>
    <s v="Venta de calzado"/>
    <x v="1"/>
    <s v="Interno"/>
    <n v="40"/>
    <n v="2"/>
    <n v="150"/>
    <n v="1.5"/>
    <s v="Sí"/>
    <s v="Medellín"/>
    <s v="Almacenamiento de inventarios"/>
    <s v="Lunes, Martes, Miércoles, Jueves, Viernes, Sábado"/>
    <s v="6 o más"/>
    <s v="08:00 a 09:00, 09:00 a 10:00, 10:00 a 11:00, 11:00 a 12:00, 12:00 a 13:00, 13:00 a 14:00, 14:00 a 15:00, 15:00 a 16:00, 16:00 a 17:00, 17:00 a 18:00, 18:00 a 19:00"/>
    <s v="En carreta &quot;zorrilla&quot;"/>
    <n v="3"/>
    <n v="3"/>
    <s v="Carretilla"/>
    <s v="No se realizan domicilios"/>
    <n v="0"/>
    <s v="No se realizan ventas por internet"/>
    <n v="0"/>
    <s v="Finalizar encuesta"/>
    <m/>
    <m/>
    <m/>
    <m/>
    <m/>
    <m/>
    <m/>
    <m/>
    <m/>
    <m/>
    <m/>
    <m/>
    <m/>
    <m/>
    <m/>
    <m/>
    <m/>
    <m/>
    <m/>
    <m/>
    <m/>
    <m/>
    <m/>
    <m/>
    <m/>
    <m/>
  </r>
  <r>
    <n v="3"/>
    <s v="dt"/>
    <d v="2022-05-18T08:28:01"/>
    <s v="No aplica"/>
    <s v="Molina y arango"/>
    <s v="Calle 44a 54 32"/>
    <n v="3103978026"/>
    <x v="2"/>
    <x v="1"/>
    <m/>
    <x v="2"/>
    <m/>
    <s v=""/>
    <m/>
    <s v=""/>
    <x v="2"/>
    <m/>
    <x v="0"/>
    <s v="Recolección de residuos"/>
    <x v="2"/>
    <s v="Interno"/>
    <n v="1"/>
    <n v="2"/>
    <n v="130"/>
    <n v="4"/>
    <s v="Sí"/>
    <s v="Medellín"/>
    <s v="Recepción de mercancías"/>
    <s v="Lunes, Martes, Miércoles, Jueves, Viernes, Sábado, Domingo, Festivos"/>
    <s v="6 o más"/>
    <s v="09:00 a 10:00, 10:00 a 11:00, 11:00 a 12:00, 12:00 a 13:00, 13:00 a 14:00, 14:00 a 15:00"/>
    <s v="En camión, sobre la vía, En carreta &quot;zorrilla&quot;"/>
    <n v="5"/>
    <n v="1"/>
    <s v="Ninguno"/>
    <s v="No se realizan domicilios"/>
    <n v="0"/>
    <s v="Vehículo particular"/>
    <n v="5"/>
    <s v="Finalizar encuesta"/>
    <m/>
    <m/>
    <m/>
    <m/>
    <m/>
    <m/>
    <m/>
    <m/>
    <m/>
    <m/>
    <m/>
    <m/>
    <m/>
    <m/>
    <m/>
    <m/>
    <m/>
    <m/>
    <m/>
    <m/>
    <m/>
    <m/>
    <m/>
    <m/>
    <m/>
    <m/>
  </r>
  <r>
    <n v="4"/>
    <s v="dt"/>
    <d v="2022-05-16T16:22:43"/>
    <s v="comercializadoracentermedmatur@gmail.com"/>
    <s v="Comercializadora center "/>
    <s v="Calle 46 53 05"/>
    <n v="5134081"/>
    <x v="3"/>
    <x v="0"/>
    <n v="20"/>
    <x v="3"/>
    <n v="1"/>
    <n v="0.05"/>
    <n v="13"/>
    <n v="0.65"/>
    <x v="1"/>
    <s v="Sí"/>
    <x v="1"/>
    <s v="Fabricación (manufacturas) Compran terminado y comercializa"/>
    <x v="3"/>
    <s v="Interno"/>
    <n v="1"/>
    <n v="4"/>
    <n v="200"/>
    <n v="3"/>
    <s v="Sí"/>
    <s v="Medellín"/>
    <s v="Recepción de mercancías"/>
    <s v="Lunes, Martes, Miércoles, Jueves, Viernes, Sábado"/>
    <n v="5"/>
    <s v="10:00 a 11:00, 14:00 a 15:00, 16:00 a 17:00"/>
    <s v="En camión, estacionado en zona bahía y la ingresa la empresa transportadora"/>
    <n v="5"/>
    <n v="1"/>
    <s v="Carretilla, Elevador, Escaleras eléctricas "/>
    <s v="No se realizan domicilios"/>
    <n v="1"/>
    <s v="No se realizan ventas por internet"/>
    <n v="0"/>
    <s v="Finalizar encuesta"/>
    <m/>
    <m/>
    <m/>
    <m/>
    <m/>
    <m/>
    <m/>
    <m/>
    <m/>
    <m/>
    <m/>
    <m/>
    <m/>
    <m/>
    <m/>
    <m/>
    <m/>
    <m/>
    <m/>
    <m/>
    <m/>
    <m/>
    <m/>
    <m/>
    <m/>
    <m/>
  </r>
  <r>
    <n v="5"/>
    <s v="dt"/>
    <d v="2022-05-16T15:54:14"/>
    <s v="pipemotos@gmail.com "/>
    <s v="Pipe motos "/>
    <s v="Calle  45 53 A 12"/>
    <s v="5898256 -3295338608"/>
    <x v="2"/>
    <x v="1"/>
    <m/>
    <x v="2"/>
    <m/>
    <s v=""/>
    <m/>
    <s v=""/>
    <x v="2"/>
    <m/>
    <x v="2"/>
    <s v="Mecánica "/>
    <x v="4"/>
    <s v="Interno"/>
    <n v="1"/>
    <n v="1"/>
    <n v="50"/>
    <n v="3"/>
    <s v="Sí"/>
    <s v="Medellín"/>
    <s v="Otro ¿cuál?"/>
    <s v="Lunes"/>
    <s v="1 vez por semana"/>
    <s v="09:00 a 10:00"/>
    <s v="En camión, sobre la vía, En motocicleta"/>
    <n v="4"/>
    <n v="1"/>
    <s v="Bahía "/>
    <s v="No se realizan domicilios"/>
    <n v="4"/>
    <s v="No se realizan ventas por internet"/>
    <n v="1"/>
    <s v="Finalizar encuesta"/>
    <m/>
    <m/>
    <m/>
    <m/>
    <m/>
    <m/>
    <m/>
    <m/>
    <m/>
    <m/>
    <m/>
    <m/>
    <m/>
    <m/>
    <m/>
    <m/>
    <m/>
    <m/>
    <m/>
    <m/>
    <m/>
    <m/>
    <m/>
    <m/>
    <m/>
    <m/>
  </r>
  <r>
    <n v="6"/>
    <s v="dt"/>
    <d v="2022-05-17T10:16:09"/>
    <s v="essentynpa@hotmail.com "/>
    <s v="Distrigiova"/>
    <s v="CRA 53a 45 124"/>
    <n v="3217623141"/>
    <x v="4"/>
    <x v="0"/>
    <n v="1"/>
    <x v="4"/>
    <n v="1"/>
    <n v="1"/>
    <n v="1"/>
    <n v="1"/>
    <x v="1"/>
    <s v="Sí"/>
    <x v="2"/>
    <s v="Textiles "/>
    <x v="5"/>
    <s v="Interno"/>
    <n v="1"/>
    <n v="1"/>
    <n v="25"/>
    <n v="3"/>
    <s v="Sí"/>
    <s v="Medellín"/>
    <s v="Recepción de mercancías"/>
    <s v="Lunes, Martes, Miércoles, Jueves, Viernes"/>
    <n v="5"/>
    <s v="08:00 a 09:00"/>
    <s v="En carreta &quot;zorrilla&quot;"/>
    <n v="5"/>
    <n v="2"/>
    <s v="Carretilla"/>
    <s v="No se realizan domicilios"/>
    <n v="1"/>
    <s v="No se realizan ventas por internet"/>
    <n v="0"/>
    <s v="Finalizar encuesta"/>
    <m/>
    <m/>
    <m/>
    <m/>
    <m/>
    <m/>
    <m/>
    <m/>
    <m/>
    <m/>
    <m/>
    <m/>
    <m/>
    <m/>
    <m/>
    <m/>
    <m/>
    <m/>
    <m/>
    <m/>
    <m/>
    <m/>
    <m/>
    <m/>
    <m/>
    <m/>
  </r>
  <r>
    <n v="7"/>
    <s v="dt"/>
    <d v="2022-05-19T12:09:55"/>
    <s v="No aplica"/>
    <s v="Organizaciones unidas "/>
    <s v="Calle 45 a 54 09"/>
    <s v="301 6865405"/>
    <x v="5"/>
    <x v="0"/>
    <n v="2"/>
    <x v="5"/>
    <n v="0"/>
    <n v="0"/>
    <n v="2"/>
    <n v="1"/>
    <x v="3"/>
    <s v="Sí"/>
    <x v="2"/>
    <s v="Servicios de transporte y distribución de mercancías"/>
    <x v="6"/>
    <s v="No"/>
    <n v="0"/>
    <m/>
    <m/>
    <m/>
    <m/>
    <m/>
    <m/>
    <s v="Lunes, Martes, Miércoles, Jueves, Viernes, Sábado"/>
    <s v="6 o más"/>
    <s v="09:00 a 10:00, 10:00 a 11:00, 11:00 a 12:00, 12:00 a 13:00, 13:00 a 14:00, 14:00 a 15:00, 15:00 a 16:00, 16:00 a 17:00"/>
    <s v="En carreta &quot;zorrilla&quot;"/>
    <n v="4"/>
    <n v="1"/>
    <s v="Carretilla"/>
    <s v="Furgón, Carreta &quot;zorrilla&quot;"/>
    <n v="6"/>
    <s v="Vehículo particular, Furgón, Carreta &quot;zorrilla&quot;"/>
    <n v="6"/>
    <s v="Finalizar encuesta"/>
    <m/>
    <m/>
    <m/>
    <m/>
    <m/>
    <m/>
    <m/>
    <m/>
    <m/>
    <m/>
    <m/>
    <m/>
    <m/>
    <m/>
    <m/>
    <m/>
    <m/>
    <m/>
    <m/>
    <m/>
    <m/>
    <m/>
    <m/>
    <m/>
    <m/>
    <m/>
  </r>
  <r>
    <n v="8"/>
    <s v="dt"/>
    <d v="2022-05-18T09:08:48"/>
    <s v="No aplica"/>
    <s v="Storage "/>
    <s v="Calle 47 53-35"/>
    <n v="3014379362"/>
    <x v="6"/>
    <x v="0"/>
    <n v="1"/>
    <x v="6"/>
    <n v="0"/>
    <n v="0"/>
    <n v="1"/>
    <n v="1"/>
    <x v="3"/>
    <s v="Sí"/>
    <x v="0"/>
    <s v="Ropa desportiva"/>
    <x v="5"/>
    <s v="No"/>
    <n v="0"/>
    <m/>
    <m/>
    <m/>
    <m/>
    <m/>
    <m/>
    <s v="Lunes, Martes"/>
    <n v="2"/>
    <s v="07:00 a 08:00, 08:00 a 09:00"/>
    <s v="En vehículo particular"/>
    <n v="5"/>
    <n v="4"/>
    <s v="Ninguno"/>
    <s v="Motocicleta"/>
    <n v="2"/>
    <s v="Motocicleta"/>
    <n v="5"/>
    <s v="Finalizar encuesta"/>
    <m/>
    <m/>
    <m/>
    <m/>
    <m/>
    <m/>
    <m/>
    <m/>
    <m/>
    <m/>
    <m/>
    <m/>
    <m/>
    <m/>
    <m/>
    <m/>
    <m/>
    <m/>
    <m/>
    <m/>
    <m/>
    <m/>
    <m/>
    <m/>
    <m/>
    <m/>
  </r>
  <r>
    <n v="9"/>
    <s v="dt"/>
    <d v="2022-05-17T10:59:08"/>
    <s v="Pdvguayaquil@tcc.com.co"/>
    <s v="Tcc"/>
    <s v="CRA 53 45 108"/>
    <n v="4082483"/>
    <x v="7"/>
    <x v="0"/>
    <n v="1"/>
    <x v="7"/>
    <n v="1"/>
    <n v="1"/>
    <n v="1"/>
    <n v="1"/>
    <x v="4"/>
    <s v="Sí"/>
    <x v="3"/>
    <s v="Mensajería correos ventas en línea Servicios de transporte y distribución de mercancías"/>
    <x v="6"/>
    <s v="Interno"/>
    <n v="1"/>
    <n v="1"/>
    <n v="200"/>
    <n v="5"/>
    <s v="Sí"/>
    <s v="Medellín"/>
    <s v="Recepción de mercancías"/>
    <s v="Lunes, Martes, Miércoles, Jueves, Viernes, Sábado"/>
    <s v="6 o más"/>
    <s v="08:00 a 09:00, 09:00 a 10:00, 10:00 a 11:00, 11:00 a 12:00, 12:00 a 13:00, 13:00 a 14:00, 14:00 a 15:00, 15:00 a 16:00, 16:00 a 17:00, 17:00 a 18:00, 18:00 a 19:00, 19:00 a 20:00"/>
    <s v="En camión, se descarga internamente"/>
    <n v="5"/>
    <n v="5"/>
    <s v="Carretilla"/>
    <s v="Carreta &quot;zorrilla&quot;"/>
    <n v="100"/>
    <s v="Si se realizan ventas por internet"/>
    <n v="70"/>
    <s v="Finalizar encuesta"/>
    <m/>
    <m/>
    <m/>
    <m/>
    <m/>
    <m/>
    <m/>
    <m/>
    <m/>
    <m/>
    <m/>
    <m/>
    <m/>
    <m/>
    <m/>
    <m/>
    <m/>
    <m/>
    <m/>
    <m/>
    <m/>
    <m/>
    <m/>
    <m/>
    <m/>
    <m/>
  </r>
  <r>
    <n v="10"/>
    <s v="dt"/>
    <d v="2022-05-19T11:56:21"/>
    <s v="No aplica"/>
    <s v="Comercializadora la cabalgata"/>
    <s v="Cll 45 no 55 86"/>
    <n v="4484038"/>
    <x v="8"/>
    <x v="0"/>
    <n v="5"/>
    <x v="8"/>
    <n v="0"/>
    <n v="0"/>
    <n v="5"/>
    <n v="1"/>
    <x v="3"/>
    <s v="Sí"/>
    <x v="0"/>
    <s v="Ferretería"/>
    <x v="7"/>
    <s v="Interno"/>
    <n v="2"/>
    <n v="2"/>
    <n v="200"/>
    <n v="3"/>
    <s v="Sí"/>
    <s v="Medellín"/>
    <s v="Recepción de mercancías"/>
    <s v="Lunes, Martes, Miércoles, Jueves, Viernes, Sábado"/>
    <n v="3"/>
    <s v="08:00 a 09:00, 09:00 a 10:00, 10:00 a 11:00, 11:00 a 12:00, 12:00 a 13:00, 13:00 a 14:00, 14:00 a 15:00, 15:00 a 16:00, 16:00 a 17:00, 17:00 a 18:00, 18:00 a 19:00"/>
    <s v="En camión, sobre la vía"/>
    <n v="5"/>
    <n v="1"/>
    <s v="Ninguna"/>
    <s v="Motocicleta"/>
    <n v="6"/>
    <s v="Motocicleta"/>
    <n v="3"/>
    <s v="Finalizar encuesta"/>
    <m/>
    <m/>
    <m/>
    <m/>
    <m/>
    <m/>
    <m/>
    <m/>
    <m/>
    <m/>
    <m/>
    <m/>
    <m/>
    <m/>
    <m/>
    <m/>
    <m/>
    <m/>
    <m/>
    <m/>
    <m/>
    <m/>
    <m/>
    <m/>
    <m/>
    <m/>
  </r>
  <r>
    <n v="11"/>
    <s v="dt"/>
    <d v="2022-05-19T12:00:31"/>
    <s v="Padilla@tiendadeltriplex.com"/>
    <s v="La tienda del triplex"/>
    <s v="Cr 57 45 10"/>
    <n v="3234507598"/>
    <x v="9"/>
    <x v="1"/>
    <m/>
    <x v="2"/>
    <m/>
    <s v=""/>
    <m/>
    <s v=""/>
    <x v="2"/>
    <m/>
    <x v="4"/>
    <s v="Madera"/>
    <x v="8"/>
    <s v="No"/>
    <n v="0"/>
    <m/>
    <m/>
    <m/>
    <m/>
    <m/>
    <m/>
    <s v="Lunes, Martes, Miércoles, Jueves, Viernes, Sábado"/>
    <s v="6 o más"/>
    <s v="08:00 a 09:00, 09:00 a 10:00, 10:00 a 11:00, 11:00 a 12:00, 12:00 a 13:00, 13:00 a 14:00, 14:00 a 15:00, 15:00 a 16:00, 16:00 a 17:00"/>
    <s v="En camión, sobre la vía, En camión, sobre el andén"/>
    <n v="5"/>
    <n v="1"/>
    <s v="Ninguna "/>
    <s v="No se realizan domicilios"/>
    <n v="0"/>
    <s v="Motocicleta, Vehículo particular, Van"/>
    <n v="9"/>
    <s v="Finalizar encuesta"/>
    <m/>
    <m/>
    <m/>
    <m/>
    <m/>
    <m/>
    <m/>
    <m/>
    <m/>
    <m/>
    <m/>
    <m/>
    <m/>
    <m/>
    <m/>
    <m/>
    <m/>
    <m/>
    <m/>
    <m/>
    <m/>
    <m/>
    <m/>
    <m/>
    <m/>
    <m/>
  </r>
  <r>
    <n v="12"/>
    <s v="dt"/>
    <d v="2022-05-17T11:32:13"/>
    <s v="Isabelaace@gmail.com"/>
    <s v="La bendición "/>
    <s v="CRA 53 45 54"/>
    <n v="3116016665"/>
    <x v="6"/>
    <x v="0"/>
    <n v="2"/>
    <x v="9"/>
    <n v="2"/>
    <n v="1"/>
    <n v="2"/>
    <n v="1"/>
    <x v="1"/>
    <s v="Sí"/>
    <x v="0"/>
    <s v="Textiles"/>
    <x v="5"/>
    <s v="No"/>
    <n v="0"/>
    <m/>
    <m/>
    <m/>
    <m/>
    <m/>
    <m/>
    <s v="Miércoles"/>
    <s v="La periodicidad es mensual"/>
    <s v="20:00 a 21:00"/>
    <s v="En carreta &quot;zorrilla&quot;"/>
    <n v="5"/>
    <n v="3"/>
    <s v="Carretilla"/>
    <s v="No se realizan domicilios"/>
    <n v="1"/>
    <s v="No se realizan ventas por internet"/>
    <n v="1"/>
    <s v="Finalizar encuesta"/>
    <m/>
    <m/>
    <m/>
    <m/>
    <m/>
    <m/>
    <m/>
    <m/>
    <m/>
    <m/>
    <m/>
    <m/>
    <m/>
    <m/>
    <m/>
    <m/>
    <m/>
    <m/>
    <m/>
    <m/>
    <m/>
    <m/>
    <m/>
    <m/>
    <m/>
    <m/>
  </r>
  <r>
    <n v="13"/>
    <s v="dt"/>
    <d v="2022-05-17T11:44:17"/>
    <s v="Surtidoradelosbolsos@gmail.com"/>
    <s v="Surtidora de los bolsos"/>
    <s v="CRA 53 45 66"/>
    <n v="2515370"/>
    <x v="4"/>
    <x v="0"/>
    <n v="3"/>
    <x v="1"/>
    <n v="1"/>
    <n v="0.33333333333333331"/>
    <n v="3"/>
    <n v="1"/>
    <x v="1"/>
    <s v="No"/>
    <x v="4"/>
    <s v="Fabricación (manufacturas)"/>
    <x v="3"/>
    <s v="Interno"/>
    <n v="1"/>
    <n v="1"/>
    <n v="40"/>
    <n v="3"/>
    <s v="Sí"/>
    <s v="Medellín"/>
    <s v="Recepción de mercancías"/>
    <s v="Lunes, Martes, Miércoles, Jueves, Viernes, Sábado"/>
    <s v="6 o más"/>
    <s v="08:00 a 09:00, 19:00 a 20:00"/>
    <s v="En carreta &quot;zorrilla&quot;"/>
    <n v="5"/>
    <n v="1"/>
    <s v="Carretilla"/>
    <s v="Carreta &quot;zorrilla&quot;"/>
    <n v="3"/>
    <s v="Si se realizan ventas por internet"/>
    <n v="5"/>
    <s v="Finalizar encuesta"/>
    <m/>
    <m/>
    <m/>
    <m/>
    <m/>
    <m/>
    <m/>
    <m/>
    <m/>
    <m/>
    <m/>
    <m/>
    <m/>
    <m/>
    <m/>
    <m/>
    <m/>
    <m/>
    <m/>
    <m/>
    <m/>
    <m/>
    <m/>
    <m/>
    <m/>
    <m/>
  </r>
  <r>
    <n v="14"/>
    <s v="dt"/>
    <d v="2022-05-17T12:14:00"/>
    <s v="Lagranesquinadelhueco@hotmail.com"/>
    <s v="La gran esquina del hueco "/>
    <s v="Carrera 53 224"/>
    <n v="3103704750"/>
    <x v="4"/>
    <x v="0"/>
    <n v="2"/>
    <x v="6"/>
    <n v="1"/>
    <n v="0.5"/>
    <n v="2"/>
    <n v="1"/>
    <x v="1"/>
    <s v="Sí"/>
    <x v="2"/>
    <s v="Confección y moda"/>
    <x v="5"/>
    <s v="No"/>
    <n v="0"/>
    <m/>
    <m/>
    <m/>
    <m/>
    <m/>
    <m/>
    <s v="Lunes, Martes, Miércoles, Jueves, Viernes"/>
    <n v="5"/>
    <s v="08:00 a 09:00, 17:00 a 18:00"/>
    <s v="En carreta &quot;zorrilla&quot;, En vehículo particular"/>
    <n v="1"/>
    <n v="5"/>
    <s v="Carretilla"/>
    <s v="Caminata, Motocicleta"/>
    <n v="4"/>
    <s v="Si se realizan ventas por internet"/>
    <n v="20"/>
    <s v="Finalizar encuesta"/>
    <m/>
    <m/>
    <m/>
    <m/>
    <m/>
    <m/>
    <m/>
    <m/>
    <m/>
    <m/>
    <m/>
    <m/>
    <m/>
    <m/>
    <m/>
    <m/>
    <m/>
    <m/>
    <m/>
    <m/>
    <m/>
    <m/>
    <m/>
    <m/>
    <m/>
    <m/>
  </r>
  <r>
    <n v="15"/>
    <s v="dt"/>
    <d v="2022-05-20T09:00:46"/>
    <s v="Losmarinillosmed@hotmail.com"/>
    <s v="Los marinillos"/>
    <s v="Cll 45a 54a29"/>
    <n v="5405500"/>
    <x v="10"/>
    <x v="0"/>
    <n v="5"/>
    <x v="10"/>
    <n v="0"/>
    <n v="0"/>
    <n v="5"/>
    <n v="1"/>
    <x v="5"/>
    <s v="Sí"/>
    <x v="5"/>
    <s v="Decoración Electrodomésticos y hogar Elementos misceláneos"/>
    <x v="9"/>
    <s v="Interno"/>
    <n v="2"/>
    <n v="2"/>
    <n v="230"/>
    <n v="2"/>
    <s v="Sí"/>
    <s v="Medellín"/>
    <s v="Recepción de mercancías"/>
    <s v="Lunes, Martes, Miércoles, Jueves, Viernes, Sábado"/>
    <n v="4"/>
    <s v="07:00 a 08:00, 08:00 a 09:00, 09:00 a 10:00, 15:00 a 16:00, 16:00 a 17:00"/>
    <s v="En camión, sobre la vía"/>
    <n v="5"/>
    <n v="1"/>
    <s v="Ninguno"/>
    <s v="Motocicleta"/>
    <n v="2"/>
    <s v="Motocicleta"/>
    <n v="6"/>
    <s v="Finalizar encuesta"/>
    <m/>
    <m/>
    <m/>
    <m/>
    <m/>
    <m/>
    <m/>
    <m/>
    <m/>
    <m/>
    <m/>
    <m/>
    <m/>
    <m/>
    <m/>
    <m/>
    <m/>
    <m/>
    <m/>
    <m/>
    <m/>
    <m/>
    <m/>
    <m/>
    <m/>
    <m/>
  </r>
  <r>
    <n v="16"/>
    <s v="dt"/>
    <d v="2022-05-20T09:11:01"/>
    <s v="Neocell@gmail.com"/>
    <s v="Neocell"/>
    <s v="Carrera 54 45 13"/>
    <n v="3192428222"/>
    <x v="9"/>
    <x v="0"/>
    <n v="2"/>
    <x v="11"/>
    <n v="0"/>
    <n v="0"/>
    <n v="2"/>
    <n v="1"/>
    <x v="0"/>
    <s v="Sí"/>
    <x v="0"/>
    <s v="Celulares"/>
    <x v="10"/>
    <s v="No"/>
    <n v="0"/>
    <m/>
    <m/>
    <m/>
    <m/>
    <m/>
    <m/>
    <s v="Lunes, Martes, Miércoles, Jueves, Viernes, Sábado"/>
    <s v="6 o más"/>
    <s v="08:00 a 09:00, 09:00 a 10:00, 10:00 a 11:00, 11:00 a 12:00, 12:00 a 13:00, 13:00 a 14:00, 14:00 a 15:00, 15:00 a 16:00, 16:00 a 17:00"/>
    <s v="En vehículo particular"/>
    <n v="5"/>
    <n v="4"/>
    <s v="Ninguno"/>
    <s v="No se realizan domicilios"/>
    <n v="0"/>
    <s v="Motocicleta"/>
    <n v="2"/>
    <s v="Finalizar encuesta"/>
    <m/>
    <m/>
    <m/>
    <m/>
    <m/>
    <m/>
    <m/>
    <m/>
    <m/>
    <m/>
    <m/>
    <m/>
    <m/>
    <m/>
    <m/>
    <m/>
    <m/>
    <m/>
    <m/>
    <m/>
    <m/>
    <m/>
    <m/>
    <m/>
    <m/>
    <m/>
  </r>
  <r>
    <n v="17"/>
    <s v="dt"/>
    <d v="2022-05-20T09:24:59"/>
    <s v="Neocell@gmail.com"/>
    <s v="Neocell"/>
    <s v="Cr 54 45 13"/>
    <n v="3192428222"/>
    <x v="9"/>
    <x v="0"/>
    <n v="2"/>
    <x v="11"/>
    <n v="0"/>
    <n v="0"/>
    <n v="2"/>
    <n v="1"/>
    <x v="0"/>
    <s v="Sí"/>
    <x v="0"/>
    <s v="Celulares "/>
    <x v="10"/>
    <s v="No"/>
    <n v="0"/>
    <m/>
    <m/>
    <m/>
    <m/>
    <m/>
    <m/>
    <s v="Lunes, Martes, Miércoles, Jueves, Viernes, Sábado"/>
    <s v="6 o más"/>
    <s v="08:00 a 09:00, 09:00 a 10:00, 10:00 a 11:00, 11:00 a 12:00, 12:00 a 13:00, 13:00 a 14:00, 14:00 a 15:00"/>
    <s v="En vehículo particular"/>
    <n v="5"/>
    <n v="4"/>
    <s v="Ninguno"/>
    <s v="No se realizan domicilios"/>
    <n v="0"/>
    <s v="Motocicleta"/>
    <n v="2"/>
    <s v="Finalizar encuesta"/>
    <m/>
    <m/>
    <m/>
    <m/>
    <m/>
    <m/>
    <m/>
    <m/>
    <m/>
    <m/>
    <m/>
    <m/>
    <m/>
    <m/>
    <m/>
    <m/>
    <m/>
    <m/>
    <m/>
    <m/>
    <m/>
    <m/>
    <m/>
    <m/>
    <m/>
    <m/>
  </r>
  <r>
    <n v="18"/>
    <s v="dt"/>
    <d v="2022-05-18T11:05:10"/>
    <s v="ferdinando.cardona@gmail.com "/>
    <s v="Mia. En línea camisas"/>
    <s v="Calle 46 42 a 31"/>
    <n v="3205230619"/>
    <x v="6"/>
    <x v="0"/>
    <n v="2"/>
    <x v="9"/>
    <n v="1"/>
    <n v="0.5"/>
    <n v="2"/>
    <n v="1"/>
    <x v="1"/>
    <s v="No"/>
    <x v="4"/>
    <s v="Confección y moda"/>
    <x v="5"/>
    <s v="Interno"/>
    <n v="1"/>
    <n v="1"/>
    <n v="10"/>
    <n v="3"/>
    <s v="Sí"/>
    <s v="Medellín"/>
    <s v="Recepción de mercancías"/>
    <s v="Lunes, Martes"/>
    <n v="2"/>
    <s v="08:00 a 09:00"/>
    <s v="En carreta &quot;zorrilla&quot;"/>
    <n v="5"/>
    <n v="5"/>
    <s v="Caminata"/>
    <s v="No se realizan domicilios"/>
    <n v="1"/>
    <s v="No se realizan ventas por internet"/>
    <n v="1"/>
    <s v="Finalizar encuesta"/>
    <m/>
    <m/>
    <m/>
    <m/>
    <m/>
    <m/>
    <m/>
    <m/>
    <m/>
    <m/>
    <m/>
    <m/>
    <m/>
    <m/>
    <m/>
    <m/>
    <m/>
    <m/>
    <m/>
    <m/>
    <m/>
    <m/>
    <m/>
    <m/>
    <m/>
    <m/>
  </r>
  <r>
    <n v="19"/>
    <s v="dt"/>
    <d v="2022-05-18T09:45:26"/>
    <s v="Hechisasmedellin@hotmail.com"/>
    <s v="Hechi"/>
    <s v="Cr 55 45ab17"/>
    <n v="3216458095"/>
    <x v="0"/>
    <x v="0"/>
    <n v="7"/>
    <x v="12"/>
    <n v="0"/>
    <n v="0"/>
    <n v="7"/>
    <n v="1"/>
    <x v="6"/>
    <s v="Sí"/>
    <x v="6"/>
    <s v="Decoración Electrodomésticos y hogar"/>
    <x v="9"/>
    <s v="Interno"/>
    <n v="5"/>
    <n v="3"/>
    <n v="340"/>
    <n v="5"/>
    <s v="Sí"/>
    <s v="Medellín"/>
    <s v="Recepción de mercancías"/>
    <s v="Martes, Miércoles, Jueves"/>
    <s v="6 o más"/>
    <s v="08:00 a 09:00, 09:00 a 10:00"/>
    <s v="En camión, sobre la vía, En carreta &quot;zorrilla&quot;"/>
    <n v="5"/>
    <n v="1"/>
    <s v="Carretilla"/>
    <s v="Carreta &quot;zorrilla&quot;"/>
    <n v="12"/>
    <s v="Caminata, Motocicleta, Vehículo particular, Carreta &quot;zorrilla&quot;"/>
    <n v="23"/>
    <s v="Finalizar encuesta"/>
    <m/>
    <m/>
    <m/>
    <m/>
    <m/>
    <m/>
    <m/>
    <m/>
    <m/>
    <m/>
    <m/>
    <m/>
    <m/>
    <m/>
    <m/>
    <m/>
    <m/>
    <m/>
    <m/>
    <m/>
    <m/>
    <m/>
    <m/>
    <m/>
    <m/>
    <m/>
  </r>
  <r>
    <n v="20"/>
    <s v="dt"/>
    <d v="2022-05-18T09:57:08"/>
    <s v="Jugueteriahoraloca@gmail.com"/>
    <s v="Hora loca"/>
    <s v="Cr 55 45a 03"/>
    <n v="3218207223"/>
    <x v="2"/>
    <x v="0"/>
    <n v="3"/>
    <x v="9"/>
    <n v="0"/>
    <n v="0"/>
    <n v="3"/>
    <n v="1"/>
    <x v="1"/>
    <s v="Sí"/>
    <x v="0"/>
    <s v="Piñateria"/>
    <x v="11"/>
    <s v="Interno"/>
    <n v="1"/>
    <n v="3"/>
    <n v="20"/>
    <n v="2"/>
    <s v="Sí"/>
    <s v="Medellín"/>
    <s v="Recepción de mercancías"/>
    <s v="Lunes, Martes, Miércoles, Jueves, Viernes"/>
    <n v="3"/>
    <s v="06:00 a 07:00, 07:00 a 08:00"/>
    <s v="En carreta &quot;zorrilla&quot;"/>
    <n v="4"/>
    <n v="1"/>
    <s v="Carretilla"/>
    <s v="Motocicleta"/>
    <n v="2"/>
    <s v="Motocicleta"/>
    <n v="4"/>
    <s v="Finalizar encuesta"/>
    <m/>
    <m/>
    <m/>
    <m/>
    <m/>
    <m/>
    <m/>
    <m/>
    <m/>
    <m/>
    <m/>
    <m/>
    <m/>
    <m/>
    <m/>
    <m/>
    <m/>
    <m/>
    <m/>
    <m/>
    <m/>
    <m/>
    <m/>
    <m/>
    <m/>
    <m/>
  </r>
  <r>
    <n v="21"/>
    <s v="dt"/>
    <d v="2022-05-18T10:11:40"/>
    <s v="No aplica"/>
    <s v="Punto de soldadura "/>
    <s v="Cll 45a 55 66"/>
    <n v="3122954030"/>
    <x v="11"/>
    <x v="0"/>
    <n v="1"/>
    <x v="13"/>
    <n v="0"/>
    <n v="0"/>
    <n v="1"/>
    <n v="1"/>
    <x v="3"/>
    <s v="Sí"/>
    <x v="0"/>
    <s v="Ferretería"/>
    <x v="7"/>
    <s v="Interno"/>
    <n v="2"/>
    <n v="1"/>
    <n v="350"/>
    <n v="8"/>
    <s v="Sí"/>
    <s v="Medellín"/>
    <s v="Recepción de mercancías"/>
    <s v="Lunes, Martes, Miércoles, Jueves, Viernes, Sábado"/>
    <n v="3"/>
    <s v="08:00 a 09:00, 09:00 a 10:00, 10:00 a 11:00, 11:00 a 12:00, 12:00 a 13:00, 13:00 a 14:00, 14:00 a 15:00, 15:00 a 16:00, 16:00 a 17:00"/>
    <s v="En camión, sobre la vía, En camión, sobre el andén"/>
    <n v="5"/>
    <n v="3"/>
    <s v="Carretilla"/>
    <s v="Motocicleta, Vehículo particular"/>
    <n v="1"/>
    <s v="Motocicleta, Vehículo particular"/>
    <n v="1"/>
    <s v="Finalizar encuesta"/>
    <m/>
    <m/>
    <m/>
    <m/>
    <m/>
    <m/>
    <m/>
    <m/>
    <m/>
    <m/>
    <m/>
    <m/>
    <m/>
    <m/>
    <m/>
    <m/>
    <m/>
    <m/>
    <m/>
    <m/>
    <m/>
    <m/>
    <m/>
    <m/>
    <m/>
    <m/>
  </r>
  <r>
    <n v="22"/>
    <s v="dt"/>
    <d v="2022-05-18T11:21:18"/>
    <s v="ferdinando.cardona@gmail.com "/>
    <s v="Camisas "/>
    <s v="Calle 46 52a27"/>
    <n v="3205230621"/>
    <x v="6"/>
    <x v="0"/>
    <n v="1"/>
    <x v="6"/>
    <n v="1"/>
    <n v="1"/>
    <n v="1"/>
    <n v="1"/>
    <x v="3"/>
    <s v="No"/>
    <x v="4"/>
    <s v="Confección y moda"/>
    <x v="5"/>
    <s v="Externo, propio"/>
    <n v="1"/>
    <n v="1"/>
    <n v="1"/>
    <n v="5"/>
    <s v="Sí"/>
    <s v="Medellín"/>
    <s v="Almacenamiento de inventarios"/>
    <s v="Lunes, Martes, Miércoles, Jueves, Viernes, Sábado"/>
    <n v="5"/>
    <s v="08:00 a 09:00, 17:00 a 18:00"/>
    <s v="En carreta &quot;zorrilla&quot;"/>
    <n v="5"/>
    <n v="1"/>
    <s v="No"/>
    <s v="Caminata"/>
    <n v="1"/>
    <s v="No se realizan ventas por internet"/>
    <n v="1"/>
    <s v="Finalizar encuesta"/>
    <m/>
    <m/>
    <m/>
    <m/>
    <m/>
    <m/>
    <m/>
    <m/>
    <m/>
    <m/>
    <m/>
    <m/>
    <m/>
    <m/>
    <m/>
    <m/>
    <m/>
    <m/>
    <m/>
    <m/>
    <m/>
    <m/>
    <m/>
    <m/>
    <m/>
    <m/>
  </r>
  <r>
    <n v="23"/>
    <s v="dt"/>
    <d v="2022-05-18T12:20:26"/>
    <s v="ferdinando.cardona@gmail.com "/>
    <s v="Almacén celeste"/>
    <s v="CRA 52a 45 87"/>
    <n v="3004465784"/>
    <x v="6"/>
    <x v="0"/>
    <n v="1"/>
    <x v="6"/>
    <n v="1"/>
    <n v="1"/>
    <n v="1"/>
    <n v="1"/>
    <x v="3"/>
    <s v="No"/>
    <x v="4"/>
    <s v="Confección y moda"/>
    <x v="5"/>
    <s v="No"/>
    <n v="0"/>
    <m/>
    <m/>
    <m/>
    <m/>
    <m/>
    <m/>
    <s v="Lunes"/>
    <n v="2"/>
    <s v="08:00 a 09:00"/>
    <s v="En camión, sobre la vía"/>
    <n v="5"/>
    <n v="5"/>
    <s v="Carretilla, No"/>
    <s v="No se realizan domicilios"/>
    <n v="2"/>
    <s v="No se realizan ventas por internet"/>
    <n v="1"/>
    <s v="Finalizar encuesta"/>
    <m/>
    <m/>
    <m/>
    <m/>
    <m/>
    <m/>
    <m/>
    <m/>
    <m/>
    <m/>
    <m/>
    <m/>
    <m/>
    <m/>
    <m/>
    <m/>
    <m/>
    <m/>
    <m/>
    <m/>
    <m/>
    <m/>
    <m/>
    <m/>
    <m/>
    <m/>
  </r>
  <r>
    <n v="24"/>
    <s v="dt"/>
    <d v="2022-05-19T08:45:18"/>
    <s v="ferdinando.cardona@gmail.com"/>
    <s v="drogueria superior"/>
    <s v="cra 53 45 30"/>
    <n v="2311179"/>
    <x v="4"/>
    <x v="0"/>
    <n v="2"/>
    <x v="6"/>
    <n v="1"/>
    <n v="0.5"/>
    <n v="2"/>
    <n v="1"/>
    <x v="3"/>
    <s v="No"/>
    <x v="0"/>
    <s v="drogueria"/>
    <x v="12"/>
    <s v="No"/>
    <n v="0"/>
    <m/>
    <m/>
    <m/>
    <m/>
    <m/>
    <m/>
    <s v="Lunes, Martes, Miércoles, Jueves, Viernes, Sábado"/>
    <n v="5"/>
    <s v="08:00 a 09:00, 19:00 a 20:00"/>
    <s v="En motocicleta"/>
    <n v="5"/>
    <n v="5"/>
    <s v="No"/>
    <s v="Caminata, Motocicleta"/>
    <n v="3"/>
    <s v="No se realizan ventas por internet"/>
    <n v="0"/>
    <s v="Finalizar encuesta"/>
    <m/>
    <m/>
    <m/>
    <m/>
    <m/>
    <m/>
    <m/>
    <m/>
    <m/>
    <m/>
    <m/>
    <m/>
    <m/>
    <m/>
    <m/>
    <m/>
    <m/>
    <m/>
    <m/>
    <m/>
    <m/>
    <m/>
    <m/>
    <m/>
    <m/>
    <m/>
  </r>
  <r>
    <n v="25"/>
    <s v="dt"/>
    <d v="2022-05-19T08:56:33"/>
    <s v="ferdinando.cardona@gmail.com"/>
    <s v="mundo explor"/>
    <s v="Calle 45 51 51"/>
    <n v="305416739"/>
    <x v="2"/>
    <x v="0"/>
    <n v="3"/>
    <x v="9"/>
    <n v="1"/>
    <n v="0.33333333333333331"/>
    <n v="3"/>
    <n v="1"/>
    <x v="3"/>
    <s v="No"/>
    <x v="0"/>
    <s v="cacharreria"/>
    <x v="9"/>
    <s v="No"/>
    <n v="0"/>
    <m/>
    <m/>
    <m/>
    <m/>
    <m/>
    <m/>
    <s v="Lunes, Martes, Miércoles, Jueves, Viernes, Sábado"/>
    <n v="5"/>
    <s v="08:00 a 09:00, 19:00 a 20:00"/>
    <s v="En carreta &quot;zorrilla&quot;"/>
    <n v="5"/>
    <n v="5"/>
    <s v="Carretilla"/>
    <s v="Motocicleta, Carreta &quot;zorrilla&quot;"/>
    <n v="2"/>
    <s v="No se realizan ventas por internet"/>
    <n v="3"/>
    <s v="Finalizar encuesta"/>
    <m/>
    <m/>
    <m/>
    <m/>
    <m/>
    <m/>
    <m/>
    <m/>
    <m/>
    <m/>
    <m/>
    <m/>
    <m/>
    <m/>
    <m/>
    <m/>
    <m/>
    <m/>
    <m/>
    <m/>
    <m/>
    <m/>
    <m/>
    <m/>
    <m/>
    <m/>
  </r>
  <r>
    <n v="26"/>
    <s v="dt"/>
    <d v="2022-05-19T09:10:51"/>
    <s v="ferdinando.cardona@gmail.com"/>
    <s v="dist giraldo franco"/>
    <s v="Carrera 52 45 06"/>
    <n v="3157779484"/>
    <x v="4"/>
    <x v="0"/>
    <n v="2"/>
    <x v="6"/>
    <n v="1"/>
    <n v="0.5"/>
    <n v="2"/>
    <n v="1"/>
    <x v="1"/>
    <s v="No"/>
    <x v="2"/>
    <s v="Marroquineria"/>
    <x v="5"/>
    <s v="No"/>
    <n v="0"/>
    <m/>
    <m/>
    <m/>
    <m/>
    <m/>
    <m/>
    <s v="Lunes"/>
    <s v="1 vez por semana"/>
    <s v="15:00 a 16:00"/>
    <s v="En camión, estacionado en zona bahía y la ingresa la empresa transportadora"/>
    <n v="5"/>
    <n v="5"/>
    <s v="Carretilla"/>
    <s v="No se realizan domicilios"/>
    <n v="1"/>
    <s v="No se realizan ventas por internet"/>
    <n v="1"/>
    <s v="Finalizar encuesta"/>
    <m/>
    <m/>
    <m/>
    <m/>
    <m/>
    <m/>
    <m/>
    <m/>
    <m/>
    <m/>
    <m/>
    <m/>
    <m/>
    <m/>
    <m/>
    <m/>
    <m/>
    <m/>
    <m/>
    <m/>
    <m/>
    <m/>
    <m/>
    <m/>
    <m/>
    <m/>
  </r>
  <r>
    <n v="27"/>
    <s v="dt"/>
    <d v="2022-05-19T09:20:34"/>
    <s v="ferdinando.cardona@gmail.com"/>
    <s v="maquillaje f y p"/>
    <s v="cra 52 45 30-L103"/>
    <n v="3245314407"/>
    <x v="6"/>
    <x v="0"/>
    <n v="2"/>
    <x v="9"/>
    <n v="1"/>
    <n v="0.5"/>
    <n v="1"/>
    <n v="0.5"/>
    <x v="1"/>
    <s v="No"/>
    <x v="2"/>
    <s v="Maquillaje"/>
    <x v="0"/>
    <s v="No"/>
    <n v="0"/>
    <m/>
    <m/>
    <m/>
    <m/>
    <m/>
    <m/>
    <s v="Lunes"/>
    <s v="1 vez por semana"/>
    <s v="08:00 a 09:00"/>
    <s v="En vehículo particular"/>
    <n v="5"/>
    <n v="1"/>
    <n v="1"/>
    <s v="No se realizan domicilios"/>
    <n v="1"/>
    <s v="No se realizan ventas por internet"/>
    <n v="2"/>
    <s v="Finalizar encuesta"/>
    <m/>
    <m/>
    <m/>
    <m/>
    <m/>
    <m/>
    <m/>
    <m/>
    <m/>
    <m/>
    <m/>
    <m/>
    <m/>
    <m/>
    <m/>
    <m/>
    <m/>
    <m/>
    <m/>
    <m/>
    <m/>
    <m/>
    <m/>
    <m/>
    <m/>
    <m/>
  </r>
  <r>
    <n v="28"/>
    <s v="dt"/>
    <d v="2022-05-19T11:54:53"/>
    <s v="ferdinando.cardona@gmail.com "/>
    <s v="Market pets"/>
    <s v="Carrera 52 45 69"/>
    <n v="3017405986"/>
    <x v="5"/>
    <x v="0"/>
    <n v="3"/>
    <x v="6"/>
    <n v="1"/>
    <n v="0.33333333333333331"/>
    <n v="3"/>
    <n v="1"/>
    <x v="1"/>
    <s v="No"/>
    <x v="0"/>
    <s v="Confección y moda"/>
    <x v="5"/>
    <s v="No"/>
    <n v="0"/>
    <m/>
    <m/>
    <m/>
    <m/>
    <m/>
    <m/>
    <s v="Lunes, Martes, Miércoles, Jueves, Viernes, Sábado"/>
    <n v="5"/>
    <s v="07:00 a 08:00, 17:00 a 18:00"/>
    <s v="En camión, estacionado en bahía y la ingresa el personal de mi empresa, En carreta &quot;zorrilla&quot;"/>
    <n v="1"/>
    <n v="5"/>
    <s v="Carretilla"/>
    <s v="Motocicleta, Vehículo particular, Carreta &quot;zorrilla&quot;"/>
    <n v="1"/>
    <s v="No se realizan ventas por internet"/>
    <n v="1"/>
    <s v="Finalizar encuesta"/>
    <m/>
    <m/>
    <m/>
    <m/>
    <m/>
    <m/>
    <m/>
    <m/>
    <m/>
    <m/>
    <m/>
    <m/>
    <m/>
    <m/>
    <m/>
    <m/>
    <m/>
    <m/>
    <m/>
    <m/>
    <m/>
    <m/>
    <m/>
    <m/>
    <m/>
    <m/>
  </r>
  <r>
    <n v="29"/>
    <s v="dt"/>
    <d v="2022-05-17T10:35:45"/>
    <s v="darsaludybienestar@gmail.com"/>
    <s v="Dar salud y bienestar"/>
    <s v="CL 48 54 33"/>
    <n v="6043587283"/>
    <x v="2"/>
    <x v="0"/>
    <n v="3"/>
    <x v="9"/>
    <n v="0"/>
    <n v="0"/>
    <n v="3"/>
    <n v="1"/>
    <x v="7"/>
    <s v="No"/>
    <x v="0"/>
    <s v="Farmacia"/>
    <x v="13"/>
    <s v="No"/>
    <n v="0"/>
    <m/>
    <m/>
    <m/>
    <m/>
    <m/>
    <m/>
    <s v="Lunes, Martes, Miércoles, Jueves, Viernes, Sábado"/>
    <n v="3"/>
    <s v="08:00 a 09:00, 09:00 a 10:00, 10:00 a 11:00, 11:00 a 12:00, 12:00 a 13:00"/>
    <s v="En camión, estacionado en bahía y la ingresa el personal de mi empresa"/>
    <n v="4"/>
    <n v="4"/>
    <s v="Carretilla"/>
    <s v="Caminata, Motocicleta"/>
    <n v="2"/>
    <s v="No se realizan ventas por internet"/>
    <n v="0"/>
    <s v="Finalizar encuesta"/>
    <m/>
    <m/>
    <m/>
    <m/>
    <m/>
    <m/>
    <m/>
    <m/>
    <m/>
    <m/>
    <m/>
    <m/>
    <m/>
    <m/>
    <m/>
    <m/>
    <m/>
    <m/>
    <m/>
    <m/>
    <m/>
    <m/>
    <m/>
    <m/>
    <m/>
    <m/>
  </r>
  <r>
    <n v="30"/>
    <s v="dt"/>
    <d v="2022-05-16T16:43:30"/>
    <s v="Estudiosfcmjeans@gmail.com"/>
    <s v="FCM "/>
    <s v="Carrera 53 46 115"/>
    <n v="3000293229"/>
    <x v="6"/>
    <x v="0"/>
    <n v="2"/>
    <x v="9"/>
    <n v="2"/>
    <n v="1"/>
    <n v="2"/>
    <n v="1"/>
    <x v="1"/>
    <s v="Sí"/>
    <x v="4"/>
    <s v="Textiles"/>
    <x v="5"/>
    <s v="Externo, propio"/>
    <n v="4"/>
    <n v="9"/>
    <n v="5"/>
    <n v="4"/>
    <s v="Sí"/>
    <s v="Medellín"/>
    <s v="Recepción de mercancías"/>
    <s v="Martes"/>
    <n v="2"/>
    <s v="17:00 a 18:00"/>
    <s v="En carreta &quot;zorrilla&quot;"/>
    <n v="5"/>
    <n v="1"/>
    <s v="Carretilla, Elevador"/>
    <s v="Motocicleta"/>
    <n v="1"/>
    <s v="Motocicleta, Vehículo particular"/>
    <n v="3"/>
    <s v="Finalizar encuesta"/>
    <m/>
    <m/>
    <m/>
    <m/>
    <m/>
    <m/>
    <m/>
    <m/>
    <m/>
    <m/>
    <m/>
    <m/>
    <m/>
    <m/>
    <m/>
    <m/>
    <m/>
    <m/>
    <m/>
    <m/>
    <m/>
    <m/>
    <m/>
    <m/>
    <m/>
    <m/>
  </r>
  <r>
    <n v="31"/>
    <s v="dt"/>
    <d v="2022-05-16T16:55:49"/>
    <s v="buriticamargarita38@gmail.com "/>
    <s v="Soficafe"/>
    <s v="CRA 53 45 115"/>
    <s v="buriticamargarita38@gmail.com "/>
    <x v="12"/>
    <x v="0"/>
    <n v="1"/>
    <x v="9"/>
    <n v="1"/>
    <n v="1"/>
    <n v="1"/>
    <n v="1"/>
    <x v="8"/>
    <s v="Sí"/>
    <x v="0"/>
    <s v="Cafetería "/>
    <x v="14"/>
    <s v="No"/>
    <n v="0"/>
    <m/>
    <m/>
    <m/>
    <m/>
    <m/>
    <m/>
    <s v="Lunes, Martes, Miércoles, Jueves, Viernes, Sábado"/>
    <n v="5"/>
    <s v="10:00 a 11:00, 17:00 a 18:00"/>
    <s v="En vehículo particular"/>
    <n v="5"/>
    <n v="5"/>
    <s v="Carretilla, Na"/>
    <s v="Caminata"/>
    <n v="5"/>
    <s v="Caminata"/>
    <n v="1"/>
    <s v="Finalizar encuesta"/>
    <m/>
    <m/>
    <m/>
    <m/>
    <m/>
    <m/>
    <m/>
    <m/>
    <m/>
    <m/>
    <m/>
    <m/>
    <m/>
    <m/>
    <m/>
    <m/>
    <m/>
    <m/>
    <m/>
    <m/>
    <m/>
    <m/>
    <m/>
    <m/>
    <m/>
    <m/>
  </r>
  <r>
    <n v="32"/>
    <s v="dt"/>
    <d v="2022-05-16T17:18:04"/>
    <s v="Leidy1820@hotmail.com"/>
    <s v="Sportline108"/>
    <s v="Calle 46 53 39 local #108"/>
    <n v="3215441721"/>
    <x v="12"/>
    <x v="0"/>
    <n v="1"/>
    <x v="9"/>
    <n v="1"/>
    <n v="1"/>
    <n v="1"/>
    <n v="1"/>
    <x v="3"/>
    <s v="Sí"/>
    <x v="0"/>
    <s v="Textiles "/>
    <x v="5"/>
    <s v="No"/>
    <n v="0"/>
    <m/>
    <m/>
    <m/>
    <m/>
    <m/>
    <m/>
    <s v="Miércoles"/>
    <n v="2"/>
    <s v="08:00 a 09:00"/>
    <s v="En camión, sobre la vía"/>
    <n v="5"/>
    <n v="5"/>
    <n v="1"/>
    <n v="1"/>
    <n v="1"/>
    <s v="Caminata, Van"/>
    <n v="5"/>
    <s v="Finalizar encuesta"/>
    <m/>
    <m/>
    <m/>
    <m/>
    <m/>
    <m/>
    <m/>
    <m/>
    <m/>
    <m/>
    <m/>
    <m/>
    <m/>
    <m/>
    <m/>
    <m/>
    <m/>
    <m/>
    <m/>
    <m/>
    <m/>
    <m/>
    <m/>
    <m/>
    <m/>
    <m/>
  </r>
  <r>
    <n v="33"/>
    <s v="dt"/>
    <d v="2022-05-16T17:30:15"/>
    <s v="barrientosruben078@gmail.com "/>
    <s v="Harifontex"/>
    <s v="Carrera 53a 45 124"/>
    <n v="3023364253"/>
    <x v="5"/>
    <x v="0"/>
    <n v="3"/>
    <x v="6"/>
    <n v="1"/>
    <n v="0.33333333333333331"/>
    <n v="3"/>
    <n v="1"/>
    <x v="1"/>
    <s v="Sí"/>
    <x v="4"/>
    <s v="Lencería"/>
    <x v="5"/>
    <s v="Externo, alquilado"/>
    <n v="1"/>
    <n v="1"/>
    <n v="40"/>
    <n v="10"/>
    <s v="No"/>
    <s v="La Estrella"/>
    <s v="Recepción de mercancías"/>
    <s v="Lunes, Martes, Miércoles, Jueves, Viernes"/>
    <n v="5"/>
    <s v="07:00 a 08:00, 08:00 a 09:00"/>
    <s v="En camión, se descarga internamente"/>
    <n v="5"/>
    <n v="1"/>
    <s v="Carretilla"/>
    <s v="Furgón"/>
    <n v="1"/>
    <s v="Mostrador"/>
    <n v="1"/>
    <s v="Finalizar encuesta"/>
    <m/>
    <m/>
    <m/>
    <m/>
    <m/>
    <m/>
    <m/>
    <m/>
    <m/>
    <m/>
    <m/>
    <m/>
    <m/>
    <m/>
    <m/>
    <m/>
    <m/>
    <m/>
    <m/>
    <m/>
    <m/>
    <m/>
    <m/>
    <m/>
    <m/>
    <m/>
  </r>
  <r>
    <n v="34"/>
    <s v="dt"/>
    <d v="2022-05-17T10:51:36"/>
    <s v="Dayanagarcia1312@hotmail.com"/>
    <s v="Comercializadora velcla"/>
    <s v="CL 48 54 43"/>
    <n v="3205666388"/>
    <x v="2"/>
    <x v="0"/>
    <n v="3"/>
    <x v="9"/>
    <n v="0"/>
    <n v="0"/>
    <n v="3"/>
    <n v="1"/>
    <x v="1"/>
    <s v="No"/>
    <x v="0"/>
    <s v="Aseo personal y belleza"/>
    <x v="0"/>
    <s v="No"/>
    <n v="0"/>
    <m/>
    <m/>
    <m/>
    <m/>
    <m/>
    <m/>
    <s v="Lunes, Martes, Miércoles, Jueves, Viernes, Sábado"/>
    <n v="5"/>
    <s v="09:00 a 10:00, 10:00 a 11:00, 11:00 a 12:00"/>
    <s v="En carreta &quot;zorrilla&quot;"/>
    <n v="5"/>
    <n v="4"/>
    <s v="Carretilla"/>
    <s v="Motocicleta"/>
    <n v="3"/>
    <s v="No se realizan ventas por internet"/>
    <n v="1"/>
    <s v="Finalizar encuesta"/>
    <m/>
    <m/>
    <m/>
    <m/>
    <m/>
    <m/>
    <m/>
    <m/>
    <m/>
    <m/>
    <m/>
    <m/>
    <m/>
    <m/>
    <m/>
    <m/>
    <m/>
    <m/>
    <m/>
    <m/>
    <m/>
    <m/>
    <m/>
    <m/>
    <m/>
    <m/>
  </r>
  <r>
    <n v="35"/>
    <s v="dt"/>
    <d v="2022-05-18T12:13:44"/>
    <s v="No aplica"/>
    <s v="Envientrega de Colombia SAS "/>
    <s v=" Calle 48 # 54 10"/>
    <n v="3147971110"/>
    <x v="13"/>
    <x v="0"/>
    <n v="2"/>
    <x v="4"/>
    <n v="2"/>
    <n v="1"/>
    <n v="2"/>
    <n v="1"/>
    <x v="3"/>
    <s v="Sí"/>
    <x v="7"/>
    <s v="Mensajería correos ventas en línea Servicios de transporte y distribución de mercancías"/>
    <x v="6"/>
    <s v="Interno"/>
    <n v="1"/>
    <n v="1"/>
    <n v="60"/>
    <n v="3"/>
    <s v="Sí"/>
    <s v="Medellín"/>
    <s v="Recepción de mercancías"/>
    <s v="Lunes, Martes, Miércoles, Jueves, Viernes, Sábado"/>
    <s v="6 o más"/>
    <s v="08:00 a 09:00, 09:00 a 10:00, 10:00 a 11:00, 11:00 a 12:00, 12:00 a 13:00, 13:00 a 14:00, 14:00 a 15:00, 15:00 a 16:00, 16:00 a 17:00, 17:00 a 18:00"/>
    <s v="En camión, estacionado en zona bahía y la ingresa la empresa transportadora, En carreta &quot;zorrilla&quot;"/>
    <n v="5"/>
    <n v="1"/>
    <s v="Carretilla"/>
    <s v="Van, Furgón, Carreta &quot;zorrilla&quot;"/>
    <n v="32"/>
    <s v="No se realizan ventas por internet"/>
    <n v="32"/>
    <s v="Finalizar encuesta"/>
    <m/>
    <m/>
    <m/>
    <m/>
    <m/>
    <m/>
    <m/>
    <m/>
    <m/>
    <m/>
    <m/>
    <m/>
    <m/>
    <m/>
    <m/>
    <m/>
    <m/>
    <m/>
    <m/>
    <m/>
    <m/>
    <m/>
    <m/>
    <m/>
    <m/>
    <m/>
  </r>
  <r>
    <n v="36"/>
    <s v="dt"/>
    <d v="2022-05-17T11:14:55"/>
    <s v="ferdinando.cardona@gmail.com"/>
    <s v="Cafetería y restaurante de Oriente "/>
    <s v="CRA 53 45 18"/>
    <n v="3207446360"/>
    <x v="4"/>
    <x v="0"/>
    <n v="3"/>
    <x v="1"/>
    <n v="3"/>
    <n v="1"/>
    <n v="1"/>
    <n v="0.33333333333333331"/>
    <x v="3"/>
    <s v="Sí"/>
    <x v="2"/>
    <s v="Restaurante"/>
    <x v="15"/>
    <s v="No"/>
    <n v="0"/>
    <m/>
    <m/>
    <m/>
    <m/>
    <m/>
    <m/>
    <s v="Lunes, Martes, Miércoles, Jueves, Viernes, Sábado"/>
    <n v="5"/>
    <s v="09:00 a 10:00, 10:00 a 11:00, 11:00 a 12:00, 12:00 a 13:00, 13:00 a 14:00, 14:00 a 15:00, 15:00 a 16:00"/>
    <s v="En carreta &quot;zorrilla&quot;"/>
    <n v="5"/>
    <n v="5"/>
    <n v="1"/>
    <s v="Caminata"/>
    <n v="10"/>
    <n v="1"/>
    <n v="1"/>
    <s v="Finalizar encuesta"/>
    <m/>
    <m/>
    <m/>
    <m/>
    <m/>
    <m/>
    <m/>
    <m/>
    <m/>
    <m/>
    <m/>
    <m/>
    <m/>
    <m/>
    <m/>
    <m/>
    <m/>
    <m/>
    <m/>
    <m/>
    <m/>
    <m/>
    <m/>
    <m/>
    <m/>
    <m/>
  </r>
  <r>
    <n v="37"/>
    <s v="dt"/>
    <d v="2022-05-18T15:59:27"/>
    <s v="rangerboyaca1@gmail.com"/>
    <s v="Ranger "/>
    <s v="Calle 51 # 53- 25"/>
    <n v="2310224"/>
    <x v="14"/>
    <x v="0"/>
    <n v="7"/>
    <x v="14"/>
    <n v="0"/>
    <n v="0"/>
    <n v="7"/>
    <n v="1"/>
    <x v="1"/>
    <s v="No"/>
    <x v="4"/>
    <s v="Colchoneria "/>
    <x v="9"/>
    <s v="Interno"/>
    <n v="1"/>
    <n v="1"/>
    <n v="10"/>
    <n v="2.2000000000000002"/>
    <s v="Sí"/>
    <s v="Medellín"/>
    <s v="Recepción de mercancías"/>
    <s v="Lunes, Jueves"/>
    <n v="2"/>
    <s v="08:00 a 09:00"/>
    <s v="En camión, sobre la vía"/>
    <n v="4"/>
    <n v="1"/>
    <s v="Carretilla"/>
    <s v="Vehículo particular"/>
    <n v="5"/>
    <s v="No se realizan ventas por internet"/>
    <n v="3"/>
    <s v="Finalizar encuesta"/>
    <m/>
    <m/>
    <m/>
    <m/>
    <m/>
    <m/>
    <m/>
    <m/>
    <m/>
    <m/>
    <m/>
    <m/>
    <m/>
    <m/>
    <m/>
    <m/>
    <m/>
    <m/>
    <m/>
    <m/>
    <m/>
    <m/>
    <m/>
    <m/>
    <m/>
    <m/>
  </r>
  <r>
    <n v="38"/>
    <s v="dt"/>
    <d v="2022-05-26T09:56:30"/>
    <s v="ferdinando.cardona@gmail.com "/>
    <s v="Cafetería y restaurante de Oriente "/>
    <s v="CRA 53 45 18"/>
    <n v="3207446360"/>
    <x v="4"/>
    <x v="0"/>
    <n v="3"/>
    <x v="1"/>
    <n v="1"/>
    <n v="0.33333333333333331"/>
    <n v="1"/>
    <n v="0.33333333333333331"/>
    <x v="1"/>
    <s v="No"/>
    <x v="2"/>
    <s v="Restaurante"/>
    <x v="15"/>
    <s v="No"/>
    <n v="0"/>
    <m/>
    <m/>
    <m/>
    <m/>
    <m/>
    <m/>
    <s v="Lunes, Martes, Miércoles, Jueves, Viernes, Sábado"/>
    <s v="6 o más"/>
    <s v="08:00 a 09:00, 17:00 a 18:00"/>
    <s v="En carreta &quot;zorrilla&quot;"/>
    <n v="5"/>
    <n v="5"/>
    <s v="Carretilla, No"/>
    <s v="Caminata"/>
    <n v="15"/>
    <s v="No se realizan ventas por internet"/>
    <n v="1"/>
    <s v="Finalizar encuesta"/>
    <m/>
    <m/>
    <m/>
    <m/>
    <m/>
    <m/>
    <m/>
    <m/>
    <m/>
    <m/>
    <m/>
    <m/>
    <m/>
    <m/>
    <m/>
    <m/>
    <m/>
    <m/>
    <m/>
    <m/>
    <m/>
    <m/>
    <m/>
    <m/>
    <m/>
    <m/>
  </r>
  <r>
    <n v="39"/>
    <s v="dt"/>
    <d v="2022-05-17T12:00:31"/>
    <s v="Cacharreria milenio @hotmail.com"/>
    <s v="Cacharreria milenio"/>
    <s v="CRA 53 45 96"/>
    <s v="514 3638"/>
    <x v="15"/>
    <x v="0"/>
    <n v="15"/>
    <x v="0"/>
    <n v="1"/>
    <n v="6.6666666666666666E-2"/>
    <n v="15"/>
    <n v="1"/>
    <x v="1"/>
    <s v="Sí"/>
    <x v="8"/>
    <s v="Electrodomésticos y hogar Elementos misceláneos"/>
    <x v="16"/>
    <s v="Interno"/>
    <n v="1"/>
    <n v="4"/>
    <n v="100"/>
    <n v="2"/>
    <s v="Sí"/>
    <s v="Medellín"/>
    <s v="Almacenamiento de inventarios"/>
    <s v="Lunes, Martes, Miércoles, Jueves, Viernes"/>
    <n v="5"/>
    <s v="08:00 a 09:00, 11:00 a 12:00"/>
    <s v="En camión, se descarga internamente"/>
    <n v="5"/>
    <n v="1"/>
    <s v="Carretilla, Elevador"/>
    <s v="No se realizan domicilios"/>
    <n v="1"/>
    <s v="Caminata"/>
    <n v="1"/>
    <s v="Finalizar encuesta"/>
    <m/>
    <m/>
    <m/>
    <m/>
    <m/>
    <m/>
    <m/>
    <m/>
    <m/>
    <m/>
    <m/>
    <m/>
    <m/>
    <m/>
    <m/>
    <m/>
    <m/>
    <m/>
    <m/>
    <m/>
    <m/>
    <m/>
    <m/>
    <m/>
    <m/>
    <m/>
  </r>
  <r>
    <n v="40"/>
    <s v="dt"/>
    <d v="2022-05-26T10:05:47"/>
    <s v="ferdinando.cardona@gmail.com "/>
    <s v="Andrés seprum"/>
    <s v="CRA 53 45 54"/>
    <n v="3014932370"/>
    <x v="6"/>
    <x v="0"/>
    <n v="2"/>
    <x v="9"/>
    <n v="1"/>
    <n v="0.5"/>
    <n v="1"/>
    <n v="0.5"/>
    <x v="1"/>
    <s v="No"/>
    <x v="0"/>
    <s v="Confección y moda"/>
    <x v="5"/>
    <s v="Interno"/>
    <n v="1"/>
    <n v="1"/>
    <n v="40"/>
    <n v="4"/>
    <s v="Sí"/>
    <s v="Medellín"/>
    <s v="Recepción de mercancías"/>
    <s v="Lunes"/>
    <n v="2"/>
    <s v="08:00 a 09:00, 19:00 a 20:00"/>
    <s v="En camión, se descarga internamente"/>
    <n v="5"/>
    <n v="2"/>
    <s v="Carretilla"/>
    <s v="Caminata"/>
    <n v="2"/>
    <s v="No se realizan ventas por internet"/>
    <n v="2"/>
    <s v="Finalizar encuesta"/>
    <m/>
    <m/>
    <m/>
    <m/>
    <m/>
    <m/>
    <m/>
    <m/>
    <m/>
    <m/>
    <m/>
    <m/>
    <m/>
    <m/>
    <m/>
    <m/>
    <m/>
    <m/>
    <m/>
    <m/>
    <m/>
    <m/>
    <m/>
    <m/>
    <m/>
    <m/>
  </r>
  <r>
    <n v="41"/>
    <s v="dt"/>
    <d v="2022-05-17T15:52:40"/>
    <s v="ferdinando.cardona@gmail.com "/>
    <s v="Cacharreria Maturín "/>
    <s v="CRA 53 A 45 114"/>
    <n v="6045114631"/>
    <x v="5"/>
    <x v="0"/>
    <n v="3"/>
    <x v="6"/>
    <n v="1"/>
    <n v="0.33333333333333331"/>
    <n v="2"/>
    <n v="0.66666666666666663"/>
    <x v="1"/>
    <s v="No"/>
    <x v="0"/>
    <s v="Cacharreria "/>
    <x v="9"/>
    <s v="Interno"/>
    <n v="1"/>
    <n v="1"/>
    <n v="30"/>
    <n v="3"/>
    <s v="Sí"/>
    <s v="Medellín"/>
    <s v="Recepción de mercancías"/>
    <s v="Lunes, Martes, Miércoles, Jueves, Viernes, Sábado"/>
    <n v="5"/>
    <s v="08:00 a 09:00, 18:00 a 19:00"/>
    <s v="En camión, se descarga internamente, En motocicleta, En bicicleta, En carreta &quot;zorrilla&quot;, En vehículo particular"/>
    <n v="5"/>
    <n v="5"/>
    <s v="Carretilla"/>
    <s v="Motocicleta, Furgón, Carreta &quot;zorrilla&quot;"/>
    <n v="2"/>
    <s v="Motocicleta, Carreta &quot;zorrilla&quot;"/>
    <n v="1"/>
    <s v="Finalizar encuesta"/>
    <m/>
    <m/>
    <m/>
    <m/>
    <m/>
    <m/>
    <m/>
    <m/>
    <m/>
    <m/>
    <m/>
    <m/>
    <m/>
    <m/>
    <m/>
    <m/>
    <m/>
    <m/>
    <m/>
    <m/>
    <m/>
    <m/>
    <m/>
    <m/>
    <m/>
    <m/>
  </r>
  <r>
    <n v="42"/>
    <s v="dt"/>
    <d v="2022-05-17T16:22:25"/>
    <s v="comercial@todoutilonline.com "/>
    <s v="Todo util"/>
    <s v="Carrera 53 45 108"/>
    <n v="4488092"/>
    <x v="2"/>
    <x v="0"/>
    <n v="2"/>
    <x v="15"/>
    <n v="1"/>
    <n v="0.5"/>
    <n v="1"/>
    <n v="0.5"/>
    <x v="3"/>
    <s v="No"/>
    <x v="0"/>
    <s v="Papelería"/>
    <x v="17"/>
    <s v="Interno"/>
    <n v="1"/>
    <n v="1"/>
    <n v="15"/>
    <n v="2"/>
    <s v="Sí"/>
    <s v="Medellín"/>
    <s v="Recepción de mercancías"/>
    <s v="Lunes, Martes, Miércoles, Jueves, Viernes, Sábado"/>
    <n v="5"/>
    <s v="08:00 a 09:00, 16:00 a 17:00"/>
    <s v="En camión, se descarga internamente, En motocicleta, En bicicleta, En carreta &quot;zorrilla&quot;"/>
    <n v="5"/>
    <n v="1"/>
    <s v="Carretilla"/>
    <s v="Motocicleta, Vehículo particular, Van"/>
    <n v="8"/>
    <s v="Motocicleta, Vehículo particular, Van, Furgón"/>
    <n v="4"/>
    <s v="Finalizar encuesta"/>
    <m/>
    <m/>
    <m/>
    <m/>
    <m/>
    <m/>
    <m/>
    <m/>
    <m/>
    <m/>
    <m/>
    <m/>
    <m/>
    <m/>
    <m/>
    <m/>
    <m/>
    <m/>
    <m/>
    <m/>
    <m/>
    <m/>
    <m/>
    <m/>
    <m/>
    <m/>
  </r>
  <r>
    <n v="43"/>
    <s v="dt"/>
    <d v="2022-05-18T10:11:03"/>
    <s v="ferdinando.cardona@gmail.com "/>
    <s v="Punto de la camiseta"/>
    <s v="Carrera 53 a #45 124"/>
    <n v="3128663995"/>
    <x v="6"/>
    <x v="0"/>
    <n v="2"/>
    <x v="9"/>
    <n v="1"/>
    <n v="0.5"/>
    <n v="2"/>
    <n v="1"/>
    <x v="3"/>
    <s v="No"/>
    <x v="4"/>
    <s v="Confección y moda"/>
    <x v="5"/>
    <s v="Interno"/>
    <n v="1"/>
    <n v="1"/>
    <n v="5"/>
    <n v="2"/>
    <s v="Sí"/>
    <s v="Medellín"/>
    <s v="Recepción de mercancías"/>
    <s v="Lunes, Jueves"/>
    <n v="2"/>
    <s v="08:00 a 09:00, 17:00 a 18:00"/>
    <s v="En camión, sobre la vía"/>
    <n v="5"/>
    <n v="1"/>
    <n v="1"/>
    <s v="Van"/>
    <n v="1"/>
    <n v="1"/>
    <n v="10"/>
    <s v="Finalizar encuesta"/>
    <m/>
    <m/>
    <m/>
    <m/>
    <m/>
    <m/>
    <m/>
    <m/>
    <m/>
    <m/>
    <m/>
    <m/>
    <m/>
    <m/>
    <m/>
    <m/>
    <m/>
    <m/>
    <m/>
    <m/>
    <m/>
    <m/>
    <m/>
    <m/>
    <m/>
    <m/>
  </r>
  <r>
    <n v="44"/>
    <s v="dt"/>
    <d v="2022-05-18T10:21:32"/>
    <s v="Mptecnologia46@gmail.com"/>
    <s v="MP tecnología "/>
    <s v="Carrera 53 A 45 124"/>
    <n v="3026140002"/>
    <x v="6"/>
    <x v="0"/>
    <n v="1"/>
    <x v="6"/>
    <n v="1"/>
    <n v="1"/>
    <n v="1"/>
    <n v="1"/>
    <x v="3"/>
    <s v="No"/>
    <x v="2"/>
    <s v="Tecnología "/>
    <x v="10"/>
    <s v="Externo, alquilado"/>
    <n v="1"/>
    <n v="2"/>
    <n v="20"/>
    <n v="3"/>
    <s v="Sí"/>
    <s v="Medellín"/>
    <s v="Recepción de mercancías"/>
    <s v="Miércoles"/>
    <n v="4"/>
    <s v="07:00 a 08:00, 18:00 a 19:00"/>
    <s v="En carreta &quot;zorrilla&quot;"/>
    <n v="5"/>
    <n v="5"/>
    <s v="Carretilla, 1"/>
    <s v="Motocicleta"/>
    <n v="4"/>
    <s v="Motocicleta"/>
    <n v="2"/>
    <s v="Finalizar encuesta"/>
    <m/>
    <m/>
    <m/>
    <m/>
    <m/>
    <m/>
    <m/>
    <m/>
    <m/>
    <m/>
    <m/>
    <m/>
    <m/>
    <m/>
    <m/>
    <m/>
    <m/>
    <m/>
    <m/>
    <m/>
    <m/>
    <m/>
    <m/>
    <m/>
    <m/>
    <m/>
  </r>
  <r>
    <n v="45"/>
    <s v="dt"/>
    <d v="2022-05-18T10:53:35"/>
    <s v="ferdinando.cardona@gmail.com "/>
    <s v="Consuelo "/>
    <s v="Calle 46 52a 23"/>
    <n v="2317817"/>
    <x v="6"/>
    <x v="0"/>
    <n v="2"/>
    <x v="9"/>
    <n v="1"/>
    <n v="0.5"/>
    <n v="2"/>
    <n v="1"/>
    <x v="1"/>
    <s v="No"/>
    <x v="4"/>
    <s v="Confección y moda"/>
    <x v="5"/>
    <s v="Interno"/>
    <n v="1"/>
    <n v="1"/>
    <n v="20"/>
    <n v="3"/>
    <s v="Sí"/>
    <s v="Medellín"/>
    <s v="Recepción de mercancías"/>
    <s v="Lunes, Martes, Miércoles, Jueves, Viernes"/>
    <n v="5"/>
    <s v="08:00 a 09:00, 18:00 a 19:00"/>
    <s v="En camión, estacionado en zona bahía y la ingresa la empresa transportadora"/>
    <n v="5"/>
    <n v="1"/>
    <n v="1"/>
    <s v="Caminata"/>
    <n v="1"/>
    <s v="Caminata"/>
    <n v="1"/>
    <s v="Finalizar encuesta"/>
    <m/>
    <m/>
    <m/>
    <m/>
    <m/>
    <m/>
    <m/>
    <m/>
    <m/>
    <m/>
    <m/>
    <m/>
    <m/>
    <m/>
    <m/>
    <m/>
    <m/>
    <m/>
    <m/>
    <m/>
    <m/>
    <m/>
    <m/>
    <m/>
    <m/>
    <m/>
  </r>
  <r>
    <n v="46"/>
    <s v="dt"/>
    <d v="2022-05-26T10:14:07"/>
    <s v="ferdinando.cardona@gmail.com "/>
    <s v="Miller Jiménez "/>
    <s v="Carrera 53 45 _54"/>
    <n v="3007595744"/>
    <x v="4"/>
    <x v="0"/>
    <n v="1"/>
    <x v="4"/>
    <n v="1"/>
    <n v="1"/>
    <n v="1"/>
    <n v="1"/>
    <x v="1"/>
    <s v="No"/>
    <x v="2"/>
    <s v="Calzado"/>
    <x v="1"/>
    <s v="Interno"/>
    <n v="1"/>
    <n v="1"/>
    <n v="40"/>
    <n v="4"/>
    <s v="Sí"/>
    <s v="Medellín"/>
    <s v="Recepción de mercancías"/>
    <s v="Lunes"/>
    <n v="2"/>
    <s v="05:00 a 06:00, 17:00 a 18:00"/>
    <s v="En carreta &quot;zorrilla&quot;"/>
    <n v="5"/>
    <n v="5"/>
    <s v="Carretilla"/>
    <s v="Caminata, Carreta &quot;zorrilla&quot;"/>
    <n v="3"/>
    <s v="No se realizan ventas por internet"/>
    <n v="3"/>
    <s v="Finalizar encuesta"/>
    <m/>
    <m/>
    <m/>
    <m/>
    <m/>
    <m/>
    <m/>
    <m/>
    <m/>
    <m/>
    <m/>
    <m/>
    <m/>
    <m/>
    <m/>
    <m/>
    <m/>
    <m/>
    <m/>
    <m/>
    <m/>
    <m/>
    <m/>
    <m/>
    <m/>
    <m/>
  </r>
  <r>
    <n v="47"/>
    <s v="dt"/>
    <d v="2022-05-18T08:32:29"/>
    <s v="No aplica"/>
    <s v="Venus"/>
    <s v="Cll 44 a 54-36"/>
    <n v="3205392363"/>
    <x v="2"/>
    <x v="1"/>
    <m/>
    <x v="2"/>
    <m/>
    <s v=""/>
    <m/>
    <s v=""/>
    <x v="2"/>
    <m/>
    <x v="9"/>
    <s v="Recolección de residuos Carpintería"/>
    <x v="2"/>
    <s v="Interno"/>
    <n v="2"/>
    <n v="1"/>
    <n v="130"/>
    <n v="3"/>
    <s v="Sí"/>
    <s v="Medellín"/>
    <s v="Recepción de mercancías"/>
    <s v="Lunes, Jueves, Viernes"/>
    <n v="4"/>
    <s v="08:00 a 09:00, 09:00 a 10:00"/>
    <s v="En vehículo particular"/>
    <n v="5"/>
    <n v="1"/>
    <s v="Ninguno "/>
    <s v="No se realizan domicilios"/>
    <n v="0"/>
    <s v="No se realizan ventas por internet"/>
    <n v="0"/>
    <s v="Finalizar encuesta"/>
    <m/>
    <m/>
    <m/>
    <m/>
    <m/>
    <m/>
    <m/>
    <m/>
    <m/>
    <m/>
    <m/>
    <m/>
    <m/>
    <m/>
    <m/>
    <m/>
    <m/>
    <m/>
    <m/>
    <m/>
    <m/>
    <m/>
    <m/>
    <m/>
    <m/>
    <m/>
  </r>
  <r>
    <n v="48"/>
    <s v="dt"/>
    <d v="2022-05-18T11:33:44"/>
    <s v="ferdinando.cardona@gmail.com "/>
    <s v="Ángel jeans"/>
    <s v="Calle 45 52 a 44"/>
    <n v="2317817"/>
    <x v="6"/>
    <x v="0"/>
    <n v="2"/>
    <x v="9"/>
    <n v="1"/>
    <n v="0.5"/>
    <n v="2"/>
    <n v="1"/>
    <x v="1"/>
    <s v="No"/>
    <x v="0"/>
    <s v="Confección y moda"/>
    <x v="5"/>
    <s v="Interno"/>
    <n v="1"/>
    <n v="2"/>
    <n v="10"/>
    <n v="2"/>
    <s v="Sí"/>
    <s v="Medellín"/>
    <s v="Almacenamiento de inventarios"/>
    <s v="Lunes"/>
    <s v="1 vez por semana"/>
    <s v="08:00 a 09:00"/>
    <s v="En camión, sobre la vía"/>
    <n v="5"/>
    <n v="1"/>
    <s v="Camina"/>
    <s v="Caminata"/>
    <n v="3"/>
    <s v="Caminata"/>
    <n v="5"/>
    <s v="Finalizar encuesta"/>
    <m/>
    <m/>
    <m/>
    <m/>
    <m/>
    <m/>
    <m/>
    <m/>
    <m/>
    <m/>
    <m/>
    <m/>
    <m/>
    <m/>
    <m/>
    <m/>
    <m/>
    <m/>
    <m/>
    <m/>
    <m/>
    <m/>
    <m/>
    <m/>
    <m/>
    <m/>
  </r>
  <r>
    <n v="49"/>
    <s v="dt"/>
    <d v="2022-05-18T11:47:22"/>
    <s v="ferdinando.cardona@gmail.com "/>
    <s v="Juegos y juguetes "/>
    <s v="Calle 45 52 a 44 "/>
    <n v="3136562806"/>
    <x v="2"/>
    <x v="0"/>
    <n v="3"/>
    <x v="9"/>
    <n v="1"/>
    <n v="0.33333333333333331"/>
    <n v="3"/>
    <n v="1"/>
    <x v="1"/>
    <s v="No"/>
    <x v="0"/>
    <s v="Juguetes "/>
    <x v="11"/>
    <s v="No"/>
    <n v="0"/>
    <m/>
    <m/>
    <m/>
    <m/>
    <m/>
    <m/>
    <s v="Martes"/>
    <s v="1 vez por semana"/>
    <s v="09:00 a 10:00"/>
    <s v="En camión, sobre la vía"/>
    <n v="5"/>
    <n v="1"/>
    <s v="Carretilla"/>
    <s v="Caminata"/>
    <n v="4"/>
    <s v="No"/>
    <n v="1"/>
    <s v="Finalizar encuesta"/>
    <m/>
    <m/>
    <m/>
    <m/>
    <m/>
    <m/>
    <m/>
    <m/>
    <m/>
    <m/>
    <m/>
    <m/>
    <m/>
    <m/>
    <m/>
    <m/>
    <m/>
    <m/>
    <m/>
    <m/>
    <m/>
    <m/>
    <m/>
    <m/>
    <m/>
    <m/>
  </r>
  <r>
    <n v="50"/>
    <s v="dt"/>
    <d v="2022-05-18T11:59:43"/>
    <s v="ferdinando.cardona@gmail.com "/>
    <s v="La gran piñata"/>
    <s v="Calle 45 52 a 32"/>
    <n v="3217279425"/>
    <x v="16"/>
    <x v="0"/>
    <n v="6"/>
    <x v="16"/>
    <n v="1"/>
    <n v="0.16666666666666666"/>
    <n v="6"/>
    <n v="1"/>
    <x v="1"/>
    <s v="No"/>
    <x v="2"/>
    <s v="Piñateria "/>
    <x v="11"/>
    <s v="Interno"/>
    <n v="1"/>
    <n v="2"/>
    <n v="120"/>
    <n v="3"/>
    <s v="Sí"/>
    <s v="Medellín"/>
    <s v="Almacenamiento de inventarios"/>
    <s v="Lunes, Martes, Miércoles, Jueves, Viernes"/>
    <n v="5"/>
    <s v="08:00 a 09:00"/>
    <s v="En carreta &quot;zorrilla&quot;"/>
    <n v="5"/>
    <n v="2"/>
    <s v="Rampa mecánica"/>
    <s v="Motocicleta"/>
    <n v="6"/>
    <s v="Motocicleta"/>
    <n v="5"/>
    <s v="Finalizar encuesta"/>
    <m/>
    <m/>
    <m/>
    <m/>
    <m/>
    <m/>
    <m/>
    <m/>
    <m/>
    <m/>
    <m/>
    <m/>
    <m/>
    <m/>
    <m/>
    <m/>
    <m/>
    <m/>
    <m/>
    <m/>
    <m/>
    <m/>
    <m/>
    <m/>
    <m/>
    <m/>
  </r>
  <r>
    <n v="51"/>
    <s v="dt"/>
    <d v="2022-05-18T12:08:07"/>
    <s v="ferdinando.cardona@gmail.com "/>
    <s v="Santa Rosa "/>
    <s v="CRA 53 A 45 03"/>
    <n v="3106301516"/>
    <x v="16"/>
    <x v="0"/>
    <n v="5"/>
    <x v="17"/>
    <n v="1"/>
    <n v="0.2"/>
    <n v="5"/>
    <n v="1"/>
    <x v="0"/>
    <s v="No"/>
    <x v="4"/>
    <s v="Restaurante"/>
    <x v="15"/>
    <s v="No"/>
    <n v="0"/>
    <m/>
    <m/>
    <m/>
    <m/>
    <m/>
    <m/>
    <s v="Lunes, Martes, Miércoles, Jueves, Viernes, Sábado"/>
    <n v="5"/>
    <s v="08:00 a 09:00"/>
    <s v="En camión, sobre la vía"/>
    <n v="5"/>
    <n v="1"/>
    <s v="Carretilla"/>
    <s v="No se realizan domicilios"/>
    <n v="1"/>
    <s v="No"/>
    <n v="1"/>
    <s v="Finalizar encuesta"/>
    <m/>
    <m/>
    <m/>
    <m/>
    <m/>
    <m/>
    <m/>
    <m/>
    <m/>
    <m/>
    <m/>
    <m/>
    <m/>
    <m/>
    <m/>
    <m/>
    <m/>
    <m/>
    <m/>
    <m/>
    <m/>
    <m/>
    <m/>
    <m/>
    <m/>
    <m/>
  </r>
  <r>
    <n v="52"/>
    <s v="dt"/>
    <d v="2022-05-18T08:44:18"/>
    <s v="No aplica"/>
    <s v="Cajas y empaques "/>
    <s v="Cll 44a 54 42"/>
    <n v="3007228692"/>
    <x v="6"/>
    <x v="1"/>
    <m/>
    <x v="2"/>
    <m/>
    <s v=""/>
    <m/>
    <s v=""/>
    <x v="2"/>
    <m/>
    <x v="10"/>
    <s v="Recolección de residuos Venta y compra de carton"/>
    <x v="2"/>
    <s v="Interno"/>
    <n v="3"/>
    <n v="1"/>
    <n v="150"/>
    <n v="4"/>
    <s v="Sí"/>
    <s v="Medellín"/>
    <s v="Recepción de mercancías"/>
    <s v="Lunes, Martes, Miércoles, Jueves, Viernes, Sábado"/>
    <n v="5"/>
    <s v="08:00 a 09:00, 09:00 a 10:00, 10:00 a 11:00, 11:00 a 12:00, 12:00 a 13:00, 13:00 a 14:00"/>
    <s v="En carreta &quot;zorrilla&quot;"/>
    <n v="5"/>
    <n v="1"/>
    <s v="Ninguno "/>
    <s v="No se realizan domicilios"/>
    <n v="0"/>
    <s v="No se realizan ventas por internet"/>
    <n v="0"/>
    <s v="Finalizar encuesta"/>
    <m/>
    <m/>
    <m/>
    <m/>
    <m/>
    <m/>
    <m/>
    <m/>
    <m/>
    <m/>
    <m/>
    <m/>
    <m/>
    <m/>
    <m/>
    <m/>
    <m/>
    <m/>
    <m/>
    <m/>
    <m/>
    <m/>
    <m/>
    <m/>
    <m/>
    <m/>
  </r>
  <r>
    <n v="53"/>
    <s v="dt"/>
    <d v="2022-05-18T12:31:53"/>
    <s v="ferdinando.cardona@gmail.com "/>
    <s v="Surticamiseta "/>
    <s v="Carrera 52a 45 95"/>
    <n v="5128403"/>
    <x v="2"/>
    <x v="0"/>
    <n v="2"/>
    <x v="15"/>
    <n v="1"/>
    <n v="0.5"/>
    <n v="2"/>
    <n v="1"/>
    <x v="1"/>
    <s v="No"/>
    <x v="0"/>
    <s v="Confección y moda"/>
    <x v="5"/>
    <s v="No"/>
    <n v="0"/>
    <m/>
    <m/>
    <m/>
    <m/>
    <m/>
    <m/>
    <s v="Lunes"/>
    <n v="2"/>
    <s v="08:00 a 09:00, 18:00 a 19:00"/>
    <s v="En camión, sobre la vía"/>
    <n v="5"/>
    <n v="5"/>
    <s v="Carretilla"/>
    <s v="Motocicleta"/>
    <n v="1"/>
    <s v="Motocicleta"/>
    <n v="4"/>
    <s v="Finalizar encuesta"/>
    <m/>
    <m/>
    <m/>
    <m/>
    <m/>
    <m/>
    <m/>
    <m/>
    <m/>
    <m/>
    <m/>
    <m/>
    <m/>
    <m/>
    <m/>
    <m/>
    <m/>
    <m/>
    <m/>
    <m/>
    <m/>
    <m/>
    <m/>
    <m/>
    <m/>
    <m/>
  </r>
  <r>
    <n v="54"/>
    <s v="dt"/>
    <d v="2022-05-18T08:51:10"/>
    <s v="No aplica "/>
    <s v="Transportadora trans "/>
    <s v="Cr 55 44 a08"/>
    <n v="3142287532"/>
    <x v="17"/>
    <x v="0"/>
    <n v="1"/>
    <x v="18"/>
    <n v="0"/>
    <n v="0"/>
    <n v="0"/>
    <n v="0"/>
    <x v="3"/>
    <s v="Sí"/>
    <x v="0"/>
    <s v="Servicios de transporte y distribución de mercancías"/>
    <x v="6"/>
    <s v="Interno"/>
    <n v="1"/>
    <n v="2"/>
    <n v="20"/>
    <n v="3"/>
    <s v="Sí"/>
    <s v="Medellín"/>
    <s v="Recepción de mercancías"/>
    <s v="Lunes, Martes, Miércoles, Jueves, Viernes, Sábado"/>
    <s v="6 o más"/>
    <s v="08:00 a 09:00, 09:00 a 10:00, 10:00 a 11:00, 11:00 a 12:00, 12:00 a 13:00, 13:00 a 14:00, 14:00 a 15:00, 15:00 a 16:00, 16:00 a 17:00, 17:00 a 18:00"/>
    <s v="En camión, sobre la vía, En carreta &quot;zorrilla&quot;"/>
    <n v="4"/>
    <n v="1"/>
    <s v="Ninguno "/>
    <s v="Vehículo particular, Carreta &quot;zorrilla&quot;"/>
    <n v="20"/>
    <s v="No se realizan ventas por internet"/>
    <n v="0"/>
    <s v="Finalizar encuesta"/>
    <m/>
    <m/>
    <m/>
    <m/>
    <m/>
    <m/>
    <m/>
    <m/>
    <m/>
    <m/>
    <m/>
    <m/>
    <m/>
    <m/>
    <m/>
    <m/>
    <m/>
    <m/>
    <m/>
    <m/>
    <m/>
    <m/>
    <m/>
    <m/>
    <m/>
    <m/>
  </r>
  <r>
    <n v="55"/>
    <s v="dt"/>
    <d v="2022-05-18T09:14:13"/>
    <s v="No aplica"/>
    <s v="Danseb "/>
    <s v="Calle 46 53-37"/>
    <n v="3196498381"/>
    <x v="6"/>
    <x v="0"/>
    <n v="2"/>
    <x v="9"/>
    <n v="0"/>
    <n v="0"/>
    <n v="2"/>
    <n v="1"/>
    <x v="3"/>
    <s v="Sí"/>
    <x v="11"/>
    <s v="Confección y moda"/>
    <x v="5"/>
    <s v="Interno"/>
    <n v="1"/>
    <n v="2"/>
    <n v="12"/>
    <n v="3"/>
    <s v="Sí"/>
    <s v="Medellín"/>
    <s v="Recepción de mercancías"/>
    <s v="Lunes, Martes, Miércoles, Jueves, Viernes, Sábado"/>
    <n v="2"/>
    <s v="07:00 a 08:00, 08:00 a 09:00, 09:00 a 10:00, 10:00 a 11:00, 11:00 a 12:00, 12:00 a 13:00"/>
    <s v="En carreta &quot;zorrilla&quot;, En vehículo particular"/>
    <n v="5"/>
    <n v="2"/>
    <s v="Ninguno"/>
    <s v="No se realizan domicilios"/>
    <n v="0"/>
    <s v="No se realizan ventas por internet"/>
    <n v="0"/>
    <s v="Finalizar encuesta"/>
    <m/>
    <m/>
    <m/>
    <m/>
    <m/>
    <m/>
    <m/>
    <m/>
    <m/>
    <m/>
    <m/>
    <m/>
    <m/>
    <m/>
    <m/>
    <m/>
    <m/>
    <m/>
    <m/>
    <m/>
    <m/>
    <m/>
    <m/>
    <m/>
    <m/>
    <m/>
  </r>
  <r>
    <n v="56"/>
    <s v="dt"/>
    <d v="2022-05-18T09:25:40"/>
    <s v="No aplica"/>
    <s v="Granero la 54"/>
    <s v="Carrera 54 45-43"/>
    <n v="3583870"/>
    <x v="10"/>
    <x v="1"/>
    <m/>
    <x v="2"/>
    <m/>
    <s v=""/>
    <m/>
    <s v=""/>
    <x v="2"/>
    <m/>
    <x v="0"/>
    <s v="Producción de alimentos"/>
    <x v="18"/>
    <s v="Interno"/>
    <n v="2"/>
    <n v="1"/>
    <n v="160"/>
    <n v="5"/>
    <s v="Sí"/>
    <s v="Medellín"/>
    <s v="Recepción de mercancías"/>
    <s v="Lunes, Martes, Miércoles, Jueves, Viernes"/>
    <n v="4"/>
    <s v="07:00 a 08:00, 08:00 a 09:00, 09:00 a 10:00"/>
    <s v="En camión, sobre la vía"/>
    <n v="5"/>
    <n v="1"/>
    <s v="Carretilla"/>
    <s v="Motocicleta, Vehículo particular"/>
    <n v="15"/>
    <s v="No se realizan ventas por internet"/>
    <n v="0"/>
    <s v="Finalizar encuesta"/>
    <m/>
    <m/>
    <m/>
    <m/>
    <m/>
    <m/>
    <m/>
    <m/>
    <m/>
    <m/>
    <m/>
    <m/>
    <m/>
    <m/>
    <m/>
    <m/>
    <m/>
    <m/>
    <m/>
    <m/>
    <m/>
    <m/>
    <m/>
    <m/>
    <m/>
    <m/>
  </r>
  <r>
    <n v="57"/>
    <s v="dt"/>
    <d v="2022-05-18T09:30:53"/>
    <s v="No aplica"/>
    <s v="Z express"/>
    <s v="Cr 54 45 47"/>
    <n v="4441339"/>
    <x v="9"/>
    <x v="1"/>
    <m/>
    <x v="2"/>
    <m/>
    <s v=""/>
    <m/>
    <s v=""/>
    <x v="2"/>
    <m/>
    <x v="0"/>
    <s v="Servicios de transporte y distribución de mercancías"/>
    <x v="6"/>
    <s v="Interno"/>
    <n v="4"/>
    <n v="1"/>
    <n v="60"/>
    <n v="3"/>
    <s v="Sí"/>
    <s v="Medellín"/>
    <s v="Recepción de mercancías"/>
    <s v="Lunes, Martes, Miércoles, Jueves, Viernes, Sábado"/>
    <s v="6 o más"/>
    <s v="08:00 a 09:00, 09:00 a 10:00, 10:00 a 11:00, 11:00 a 12:00, 12:00 a 13:00, 13:00 a 14:00, 14:00 a 15:00, 15:00 a 16:00, 16:00 a 17:00, 17:00 a 18:00"/>
    <s v="En camión, sobre la vía, En carreta &quot;zorrilla&quot;"/>
    <n v="5"/>
    <n v="1"/>
    <s v="Carretilla"/>
    <s v="Carreta &quot;zorrilla&quot;"/>
    <n v="25"/>
    <s v="No se realizan ventas por internet"/>
    <n v="0"/>
    <s v="Finalizar encuesta"/>
    <m/>
    <m/>
    <m/>
    <m/>
    <m/>
    <m/>
    <m/>
    <m/>
    <m/>
    <m/>
    <m/>
    <m/>
    <m/>
    <m/>
    <m/>
    <m/>
    <m/>
    <m/>
    <m/>
    <m/>
    <m/>
    <m/>
    <m/>
    <m/>
    <m/>
    <m/>
  </r>
  <r>
    <n v="58"/>
    <s v="dt"/>
    <d v="2022-05-19T10:41:25"/>
    <s v="ferdinando.cardona@gmail.com"/>
    <s v="EVACOL"/>
    <s v="Carrera 52 45 10"/>
    <n v="3226951684"/>
    <x v="9"/>
    <x v="0"/>
    <n v="4"/>
    <x v="19"/>
    <n v="1"/>
    <n v="0.25"/>
    <n v="4"/>
    <n v="1"/>
    <x v="1"/>
    <s v="No"/>
    <x v="4"/>
    <s v="Venta de calzado"/>
    <x v="1"/>
    <s v="Interno"/>
    <n v="1"/>
    <n v="2"/>
    <n v="10"/>
    <n v="3"/>
    <s v="Sí"/>
    <s v="Medellín"/>
    <s v="Recepción de mercancías"/>
    <s v="Lunes, Martes, Miércoles, Jueves, Viernes, Sábado"/>
    <n v="5"/>
    <s v="08:00 a 09:00"/>
    <s v="En camión, estacionado en bahía y la ingresa el personal de mi empresa"/>
    <n v="5"/>
    <n v="1"/>
    <s v="Carretilla"/>
    <s v="Vehículo particular"/>
    <n v="4"/>
    <s v="Vehículo particular"/>
    <n v="4"/>
    <s v="Finalizar encuesta"/>
    <m/>
    <m/>
    <m/>
    <m/>
    <m/>
    <m/>
    <m/>
    <m/>
    <m/>
    <m/>
    <m/>
    <m/>
    <m/>
    <m/>
    <m/>
    <m/>
    <m/>
    <m/>
    <m/>
    <m/>
    <m/>
    <m/>
    <m/>
    <m/>
    <m/>
    <m/>
  </r>
  <r>
    <n v="59"/>
    <s v="dt"/>
    <d v="2022-05-19T11:47:24"/>
    <s v="No aplica"/>
    <s v="El suyo 2"/>
    <s v="Carrera 54 45 39"/>
    <n v="3113861271"/>
    <x v="13"/>
    <x v="0"/>
    <n v="6"/>
    <x v="1"/>
    <n v="0"/>
    <n v="0"/>
    <n v="6"/>
    <n v="1"/>
    <x v="5"/>
    <s v="Sí"/>
    <x v="0"/>
    <s v="Venta de calzado"/>
    <x v="1"/>
    <s v="Interno"/>
    <n v="4"/>
    <n v="1"/>
    <n v="110"/>
    <n v="3"/>
    <s v="Sí"/>
    <s v="Medellín"/>
    <s v="Recepción de mercancías"/>
    <s v="Jueves, Viernes"/>
    <n v="3"/>
    <s v="09:00 a 10:00, 10:00 a 11:00, 11:00 a 12:00, 12:00 a 13:00, 13:00 a 14:00"/>
    <s v="En camión, sobre el andén, En carreta &quot;zorrilla&quot;"/>
    <n v="5"/>
    <n v="1"/>
    <s v="Carretilla"/>
    <s v="No se realizan domicilios"/>
    <n v="0"/>
    <s v="No se realizan ventas por internet"/>
    <n v="0"/>
    <s v="Finalizar encuesta"/>
    <m/>
    <m/>
    <m/>
    <m/>
    <m/>
    <m/>
    <m/>
    <m/>
    <m/>
    <m/>
    <m/>
    <m/>
    <m/>
    <m/>
    <m/>
    <m/>
    <m/>
    <m/>
    <m/>
    <m/>
    <m/>
    <m/>
    <m/>
    <m/>
    <m/>
    <m/>
  </r>
  <r>
    <n v="60"/>
    <s v="dt"/>
    <d v="2022-05-19T09:35:16"/>
    <s v="ferdinando.cardona@gmail.com"/>
    <s v="dist alfa"/>
    <s v="cra 52 a 45 97"/>
    <n v="3053035918"/>
    <x v="4"/>
    <x v="0"/>
    <n v="4"/>
    <x v="9"/>
    <n v="1"/>
    <n v="0.25"/>
    <n v="4"/>
    <n v="1"/>
    <x v="1"/>
    <s v="No"/>
    <x v="4"/>
    <s v="Confección y moda"/>
    <x v="5"/>
    <s v="Interno"/>
    <n v="1"/>
    <n v="2"/>
    <n v="10"/>
    <n v="2"/>
    <s v="Sí"/>
    <s v="Medellín"/>
    <s v="Recepción de mercancías"/>
    <s v="Lunes, Martes, Miércoles, Jueves, Viernes, Sábado"/>
    <n v="5"/>
    <s v="15:00 a 16:00"/>
    <s v="En motocicleta, En carreta &quot;zorrilla&quot;"/>
    <n v="5"/>
    <n v="5"/>
    <n v="1"/>
    <s v="No se realizan domicilios"/>
    <n v="5"/>
    <s v="Caminata"/>
    <n v="5"/>
    <s v="Finalizar encuesta"/>
    <m/>
    <m/>
    <m/>
    <m/>
    <m/>
    <m/>
    <m/>
    <m/>
    <m/>
    <m/>
    <m/>
    <m/>
    <m/>
    <m/>
    <m/>
    <m/>
    <m/>
    <m/>
    <m/>
    <m/>
    <m/>
    <m/>
    <m/>
    <m/>
    <m/>
    <m/>
  </r>
  <r>
    <n v="61"/>
    <s v="dt"/>
    <d v="2022-05-19T09:59:35"/>
    <s v="ferdinando.cardona@gmail.com"/>
    <s v="Comercializadora nowilie"/>
    <s v="CR 55carrera 52 a 45 101"/>
    <n v="3128745703"/>
    <x v="17"/>
    <x v="0"/>
    <n v="8"/>
    <x v="19"/>
    <n v="1"/>
    <n v="0.125"/>
    <n v="8"/>
    <n v="1"/>
    <x v="9"/>
    <s v="No"/>
    <x v="12"/>
    <s v="Venta de calzado Bolsos"/>
    <x v="1"/>
    <s v="Interno"/>
    <n v="1"/>
    <n v="1"/>
    <n v="100"/>
    <n v="4"/>
    <s v="Sí"/>
    <s v="Medellín"/>
    <s v="Recepción de mercancías"/>
    <s v="Lunes, Martes, Miércoles, Jueves, Viernes"/>
    <n v="5"/>
    <s v="08:00 a 09:00"/>
    <s v="En camión, estacionado en bahía y la ingresa el personal de mi empresa, En camión, sobre la vía"/>
    <n v="5"/>
    <n v="3"/>
    <s v="Carretilla"/>
    <s v="Motocicleta"/>
    <n v="4"/>
    <s v="Motocicleta"/>
    <n v="5"/>
    <s v="Finalizar encuesta"/>
    <m/>
    <m/>
    <m/>
    <m/>
    <m/>
    <m/>
    <m/>
    <m/>
    <m/>
    <m/>
    <m/>
    <m/>
    <m/>
    <m/>
    <m/>
    <m/>
    <m/>
    <m/>
    <m/>
    <m/>
    <m/>
    <m/>
    <m/>
    <m/>
    <m/>
    <m/>
  </r>
  <r>
    <n v="62"/>
    <s v="dt"/>
    <d v="2022-05-19T11:41:24"/>
    <s v="ferdinando.cardona@gmail.com "/>
    <s v="Babalu"/>
    <s v="Carrera 52  46 68"/>
    <n v="6045156285"/>
    <x v="4"/>
    <x v="0"/>
    <n v="3"/>
    <x v="1"/>
    <n v="1"/>
    <n v="0.33333333333333331"/>
    <n v="3"/>
    <n v="1"/>
    <x v="3"/>
    <s v="No"/>
    <x v="4"/>
    <s v="Confección y moda"/>
    <x v="5"/>
    <s v="Interno"/>
    <n v="1"/>
    <n v="2"/>
    <n v="30"/>
    <n v="3"/>
    <s v="Sí"/>
    <s v="Medellín"/>
    <s v="Recepción de mercancías"/>
    <s v="Lunes"/>
    <s v="1 vez por semana"/>
    <s v="08:00 a 09:00"/>
    <s v="En carreta &quot;zorrilla&quot;"/>
    <n v="5"/>
    <n v="5"/>
    <n v="1"/>
    <s v="Motocicleta"/>
    <n v="1"/>
    <s v="Van"/>
    <n v="2"/>
    <s v="Finalizar encuesta"/>
    <m/>
    <m/>
    <m/>
    <m/>
    <m/>
    <m/>
    <m/>
    <m/>
    <m/>
    <m/>
    <m/>
    <m/>
    <m/>
    <m/>
    <m/>
    <m/>
    <m/>
    <m/>
    <m/>
    <m/>
    <m/>
    <m/>
    <m/>
    <m/>
    <m/>
    <m/>
  </r>
  <r>
    <n v="63"/>
    <s v="dt"/>
    <d v="2022-05-20T09:36:02"/>
    <s v="No aplica"/>
    <s v="El suyo 1"/>
    <s v="Cra 54a 54 21"/>
    <n v="5120746"/>
    <x v="9"/>
    <x v="0"/>
    <n v="2"/>
    <x v="11"/>
    <n v="0"/>
    <n v="0"/>
    <n v="2"/>
    <n v="1"/>
    <x v="3"/>
    <s v="Sí"/>
    <x v="2"/>
    <s v="Venta de calzado"/>
    <x v="1"/>
    <s v="Interno"/>
    <n v="2"/>
    <n v="1"/>
    <n v="256"/>
    <n v="2"/>
    <s v="Sí"/>
    <s v="Medellín"/>
    <s v="Recepción de mercancías"/>
    <s v="Lunes, Martes, Miércoles, Jueves, Viernes, Sábado"/>
    <s v="6 o más"/>
    <s v="08:00 a 09:00, 09:00 a 10:00, 10:00 a 11:00, 11:00 a 12:00, 12:00 a 13:00, 13:00 a 14:00, 14:00 a 15:00, 15:00 a 16:00, 16:00 a 17:00"/>
    <s v="En camión, sobre la vía"/>
    <n v="5"/>
    <n v="1"/>
    <s v="Carretilla"/>
    <s v="No se realizan domicilios"/>
    <n v="0"/>
    <s v="No se realizan ventas por internet"/>
    <n v="0"/>
    <s v="Finalizar encuesta"/>
    <m/>
    <m/>
    <m/>
    <m/>
    <m/>
    <m/>
    <m/>
    <m/>
    <m/>
    <m/>
    <m/>
    <m/>
    <m/>
    <m/>
    <m/>
    <m/>
    <m/>
    <m/>
    <m/>
    <m/>
    <m/>
    <m/>
    <m/>
    <m/>
    <m/>
    <m/>
  </r>
  <r>
    <n v="64"/>
    <s v="dt"/>
    <d v="2022-05-18T10:19:54"/>
    <s v="No aplica "/>
    <s v="Tableros hispanos "/>
    <s v="Cll 45a 55 104 "/>
    <n v="3107263836"/>
    <x v="14"/>
    <x v="0"/>
    <n v="7"/>
    <x v="14"/>
    <n v="0"/>
    <n v="0"/>
    <n v="7"/>
    <n v="1"/>
    <x v="1"/>
    <s v="Sí"/>
    <x v="13"/>
    <s v="Ferretería Maquinaria"/>
    <x v="7"/>
    <s v="Interno"/>
    <n v="1"/>
    <n v="1"/>
    <n v="250"/>
    <n v="5"/>
    <s v="Sí"/>
    <s v="Medellín"/>
    <s v="Recepción de mercancías"/>
    <s v="Lunes, Martes, Miércoles, Jueves, Viernes"/>
    <n v="4"/>
    <s v="06:00 a 07:00, 07:00 a 08:00, 08:00 a 09:00, 09:00 a 10:00"/>
    <s v="En camión, sobre la vía"/>
    <n v="5"/>
    <n v="1"/>
    <s v="Ninguna "/>
    <s v="No se realizan domicilios"/>
    <n v="0"/>
    <s v="No se realizan ventas por internet"/>
    <n v="0"/>
    <s v="Finalizar encuesta"/>
    <m/>
    <m/>
    <m/>
    <m/>
    <m/>
    <m/>
    <m/>
    <m/>
    <m/>
    <m/>
    <m/>
    <m/>
    <m/>
    <m/>
    <m/>
    <m/>
    <m/>
    <m/>
    <m/>
    <m/>
    <m/>
    <m/>
    <m/>
    <m/>
    <m/>
    <m/>
  </r>
  <r>
    <n v="65"/>
    <s v="dt"/>
    <d v="2022-05-19T13:04:53"/>
    <s v="Marmolizadosenpvc@gmail.com"/>
    <s v="Marmolizados en pvc"/>
    <s v="Kr 49 45 09"/>
    <n v="3002024515"/>
    <x v="6"/>
    <x v="0"/>
    <n v="1"/>
    <x v="6"/>
    <n v="0"/>
    <n v="0"/>
    <n v="1"/>
    <n v="1"/>
    <x v="1"/>
    <s v="Sí"/>
    <x v="14"/>
    <s v="Decoración Construcción liviana"/>
    <x v="9"/>
    <s v="No"/>
    <n v="0"/>
    <m/>
    <m/>
    <m/>
    <m/>
    <m/>
    <m/>
    <s v="Lunes, Viernes"/>
    <n v="2"/>
    <s v="12:00 a 13:00, 13:00 a 14:00, 14:00 a 15:00"/>
    <s v="En camión, estacionado en bahía y la ingresa el personal de mi empresa"/>
    <n v="4"/>
    <n v="4"/>
    <s v="Ninguno"/>
    <s v="Motocicleta"/>
    <n v="4"/>
    <s v="Motocicleta"/>
    <n v="2"/>
    <s v="Finalizar encuesta"/>
    <m/>
    <m/>
    <m/>
    <m/>
    <m/>
    <m/>
    <m/>
    <m/>
    <m/>
    <m/>
    <m/>
    <m/>
    <m/>
    <m/>
    <m/>
    <m/>
    <m/>
    <m/>
    <m/>
    <m/>
    <m/>
    <m/>
    <m/>
    <m/>
    <m/>
    <m/>
  </r>
  <r>
    <n v="66"/>
    <s v="dt"/>
    <d v="2022-05-19T12:36:14"/>
    <s v="No aplica"/>
    <s v="Tecno móvil vip "/>
    <s v="Cr 51 44 45"/>
    <n v="3045364900"/>
    <x v="12"/>
    <x v="0"/>
    <n v="1"/>
    <x v="9"/>
    <n v="0"/>
    <n v="0"/>
    <n v="0"/>
    <n v="0"/>
    <x v="3"/>
    <s v="No"/>
    <x v="0"/>
    <s v="Celulares "/>
    <x v="10"/>
    <s v="No"/>
    <n v="0"/>
    <m/>
    <m/>
    <m/>
    <m/>
    <m/>
    <m/>
    <s v="Lunes, Martes, Miércoles, Jueves, Viernes"/>
    <s v="La periodicidad es quincenal"/>
    <s v="07:00 a 08:00, 08:00 a 09:00, 12:00 a 13:00, 13:00 a 14:00, 14:00 a 15:00"/>
    <s v="En vehículo particular"/>
    <n v="5"/>
    <n v="3"/>
    <s v="Ninguno"/>
    <s v="No se realizan domicilios"/>
    <n v="0"/>
    <s v="No se realizan ventas por internet"/>
    <n v="0"/>
    <s v="Finalizar encuesta"/>
    <m/>
    <m/>
    <m/>
    <m/>
    <m/>
    <m/>
    <m/>
    <m/>
    <m/>
    <m/>
    <m/>
    <m/>
    <m/>
    <m/>
    <m/>
    <m/>
    <m/>
    <m/>
    <m/>
    <m/>
    <m/>
    <m/>
    <m/>
    <m/>
    <m/>
    <m/>
  </r>
  <r>
    <n v="67"/>
    <s v="dt"/>
    <d v="2022-05-20T09:56:48"/>
    <s v="Comprashetereo@gmail.com"/>
    <s v="Inversiones hetereo"/>
    <s v="Cra 54 46 91 "/>
    <n v="5127794"/>
    <x v="14"/>
    <x v="0"/>
    <n v="15"/>
    <x v="1"/>
    <n v="0"/>
    <n v="0"/>
    <n v="15"/>
    <n v="1"/>
    <x v="1"/>
    <s v="Sí"/>
    <x v="0"/>
    <s v="Venta de productos de belleza"/>
    <x v="0"/>
    <s v="Interno"/>
    <n v="2"/>
    <n v="2"/>
    <n v="136"/>
    <n v="4"/>
    <s v="Sí"/>
    <s v="Medellín"/>
    <s v="Recepción de mercancías"/>
    <s v="Lunes, Martes, Miércoles, Jueves"/>
    <s v="6 o más"/>
    <s v="06:00 a 07:00, 07:00 a 08:00, 08:00 a 09:00, 09:00 a 10:00, 10:00 a 11:00, 11:00 a 12:00, 12:00 a 13:00"/>
    <s v="En camión, estacionado en zona bahía y la ingresa la empresa transportadora, En camión, sobre la vía"/>
    <n v="1"/>
    <n v="1"/>
    <s v="Ninguno"/>
    <s v="Motocicleta"/>
    <n v="5"/>
    <s v="No se realizan ventas por internet"/>
    <n v="0"/>
    <s v="Finalizar encuesta"/>
    <m/>
    <m/>
    <m/>
    <m/>
    <m/>
    <m/>
    <m/>
    <m/>
    <m/>
    <m/>
    <m/>
    <m/>
    <m/>
    <m/>
    <m/>
    <m/>
    <m/>
    <m/>
    <m/>
    <m/>
    <m/>
    <m/>
    <m/>
    <m/>
    <m/>
    <m/>
  </r>
  <r>
    <n v="68"/>
    <s v="dt"/>
    <d v="2022-05-19T11:10:26"/>
    <s v="ventas3@maderables.co"/>
    <s v="Maderables Colombia"/>
    <s v="Kr 56b 46 20"/>
    <n v="3017283869"/>
    <x v="2"/>
    <x v="1"/>
    <m/>
    <x v="2"/>
    <m/>
    <s v=""/>
    <m/>
    <s v=""/>
    <x v="2"/>
    <m/>
    <x v="15"/>
    <s v="Carpintería Maderas"/>
    <x v="8"/>
    <s v="No"/>
    <n v="0"/>
    <m/>
    <m/>
    <m/>
    <m/>
    <m/>
    <m/>
    <s v="Lunes, Martes, Miércoles, Jueves, Viernes"/>
    <s v="6 o más"/>
    <s v="07:00 a 08:00, 08:00 a 09:00, 09:00 a 10:00, 10:00 a 11:00, 11:00 a 12:00"/>
    <s v="En carreta &quot;zorrilla&quot;"/>
    <n v="5"/>
    <n v="5"/>
    <s v="Ninguno"/>
    <s v="No se realizan domicilios"/>
    <n v="0"/>
    <s v="Cliente recoje en negocio"/>
    <n v="0"/>
    <s v="Finalizar encuesta"/>
    <m/>
    <m/>
    <m/>
    <m/>
    <m/>
    <m/>
    <m/>
    <m/>
    <m/>
    <m/>
    <m/>
    <m/>
    <m/>
    <m/>
    <m/>
    <m/>
    <m/>
    <m/>
    <m/>
    <m/>
    <m/>
    <m/>
    <m/>
    <m/>
    <m/>
    <m/>
  </r>
  <r>
    <n v="69"/>
    <s v="dt"/>
    <d v="2022-05-20T10:27:04"/>
    <s v="No aplica "/>
    <s v="2d2 "/>
    <s v="Cr 55 46 18"/>
    <n v="3147084171"/>
    <x v="2"/>
    <x v="0"/>
    <n v="1"/>
    <x v="5"/>
    <n v="0"/>
    <n v="0"/>
    <n v="0"/>
    <n v="0"/>
    <x v="3"/>
    <s v="Sí"/>
    <x v="0"/>
    <s v="Cobijas y toallas"/>
    <x v="9"/>
    <s v="No"/>
    <n v="0"/>
    <m/>
    <m/>
    <m/>
    <m/>
    <m/>
    <m/>
    <s v="Lunes, Martes, Miércoles, Jueves, Viernes, Sábado"/>
    <s v="6 o más"/>
    <s v="09:00 a 10:00, 10:00 a 11:00, 11:00 a 12:00, 12:00 a 13:00, 13:00 a 14:00, 14:00 a 15:00, 15:00 a 16:00"/>
    <s v="En carreta &quot;zorrilla&quot;"/>
    <n v="5"/>
    <n v="2"/>
    <s v="Ninguna"/>
    <s v="Motocicleta"/>
    <n v="4"/>
    <s v="No se realizan ventas por internet"/>
    <n v="0"/>
    <s v="Finalizar encuesta"/>
    <m/>
    <m/>
    <m/>
    <m/>
    <m/>
    <m/>
    <m/>
    <m/>
    <m/>
    <m/>
    <m/>
    <m/>
    <m/>
    <m/>
    <m/>
    <m/>
    <m/>
    <m/>
    <m/>
    <m/>
    <m/>
    <m/>
    <m/>
    <m/>
    <m/>
    <m/>
  </r>
  <r>
    <n v="70"/>
    <s v="dt"/>
    <d v="2022-05-19T11:36:21"/>
    <s v="Cr 54 45 10 "/>
    <s v="Bodega zap"/>
    <s v="Cr 54 45 10"/>
    <n v="3108298939"/>
    <x v="4"/>
    <x v="0"/>
    <n v="1"/>
    <x v="4"/>
    <n v="0"/>
    <n v="0"/>
    <n v="1"/>
    <n v="1"/>
    <x v="3"/>
    <s v="Sí"/>
    <x v="16"/>
    <s v="Confección y moda Venta de calzado"/>
    <x v="5"/>
    <s v="Interno"/>
    <n v="1"/>
    <n v="1"/>
    <n v="10"/>
    <n v="3"/>
    <s v="Sí"/>
    <s v="Medellín"/>
    <s v="Recepción de mercancías"/>
    <s v="Jueves, Viernes"/>
    <n v="4"/>
    <s v="08:00 a 09:00, 09:00 a 10:00, 10:00 a 11:00, 11:00 a 12:00"/>
    <s v="En carreta &quot;zorrilla&quot;"/>
    <n v="5"/>
    <n v="1"/>
    <s v="Carretilla"/>
    <s v="Caminata, Motocicleta"/>
    <n v="3"/>
    <s v="No se realizan ventas por internet"/>
    <n v="0"/>
    <s v="Finalizar encuesta"/>
    <m/>
    <m/>
    <m/>
    <m/>
    <m/>
    <m/>
    <m/>
    <m/>
    <m/>
    <m/>
    <m/>
    <m/>
    <m/>
    <m/>
    <m/>
    <m/>
    <m/>
    <m/>
    <m/>
    <m/>
    <m/>
    <m/>
    <m/>
    <m/>
    <m/>
    <m/>
  </r>
  <r>
    <n v="71"/>
    <s v="dt"/>
    <d v="2022-05-19T11:28:07"/>
    <s v="Jcamiloquintero89icloud.com"/>
    <s v="Punto madera cisneros"/>
    <s v="Kr 56b 46 36"/>
    <n v="313547054"/>
    <x v="13"/>
    <x v="0"/>
    <n v="2"/>
    <x v="4"/>
    <n v="0"/>
    <n v="0"/>
    <n v="0"/>
    <n v="0"/>
    <x v="3"/>
    <s v="Sí"/>
    <x v="17"/>
    <s v="Carpintería Madera seca"/>
    <x v="8"/>
    <s v="No"/>
    <n v="0"/>
    <m/>
    <m/>
    <m/>
    <m/>
    <m/>
    <m/>
    <s v="Lunes, Miércoles, Viernes"/>
    <n v="3"/>
    <s v="08:00 a 09:00, 09:00 a 10:00"/>
    <s v="En camión, estacionado en bahía y la ingresa el personal de mi empresa"/>
    <n v="4"/>
    <n v="4"/>
    <s v="Carretilla"/>
    <s v="Vehículo particular"/>
    <n v="4"/>
    <s v="Vehículo particular"/>
    <n v="2"/>
    <s v="Finalizar encuesta"/>
    <m/>
    <m/>
    <m/>
    <m/>
    <m/>
    <m/>
    <m/>
    <m/>
    <m/>
    <m/>
    <m/>
    <m/>
    <m/>
    <m/>
    <m/>
    <m/>
    <m/>
    <m/>
    <m/>
    <m/>
    <m/>
    <m/>
    <m/>
    <m/>
    <m/>
    <m/>
  </r>
  <r>
    <n v="72"/>
    <s v="dt"/>
    <d v="2022-05-16T15:32:02"/>
    <s v="Tatiana Martínez.m@hotmail.com"/>
    <s v="Tomodachi"/>
    <s v="Carrera 53 a 45 18"/>
    <n v="3016672962"/>
    <x v="4"/>
    <x v="0"/>
    <n v="2"/>
    <x v="6"/>
    <n v="1"/>
    <n v="0.5"/>
    <n v="1"/>
    <n v="0.5"/>
    <x v="1"/>
    <s v="Sí"/>
    <x v="2"/>
    <s v="Bisuteria "/>
    <x v="9"/>
    <s v="Externo, alquilado"/>
    <n v="1"/>
    <n v="2"/>
    <n v="80"/>
    <n v="3"/>
    <s v="Sí"/>
    <s v="Medellín"/>
    <s v="Almacenamiento de inventarios"/>
    <s v="Lunes"/>
    <s v="La periodicidad es mensual"/>
    <s v="09:00 a 10:00"/>
    <s v="En camión, estacionado en zona bahía y la ingresa la empresa transportadora"/>
    <n v="5"/>
    <n v="2"/>
    <s v="Carretilla"/>
    <s v="Caminata, Motocicleta"/>
    <n v="5"/>
    <s v="No se realiza"/>
    <n v="1"/>
    <s v="Finalizar encuesta"/>
    <m/>
    <m/>
    <m/>
    <m/>
    <m/>
    <m/>
    <m/>
    <m/>
    <m/>
    <m/>
    <m/>
    <m/>
    <m/>
    <m/>
    <m/>
    <m/>
    <m/>
    <m/>
    <m/>
    <m/>
    <m/>
    <m/>
    <m/>
    <m/>
    <m/>
    <m/>
  </r>
  <r>
    <n v="73"/>
    <s v="dt"/>
    <d v="2022-05-17T12:16:53"/>
    <s v="No aplica"/>
    <s v="Fcm estudios"/>
    <s v="Cra 53 45-115"/>
    <n v="5143635"/>
    <x v="6"/>
    <x v="0"/>
    <n v="1"/>
    <x v="6"/>
    <n v="0"/>
    <n v="0"/>
    <n v="1"/>
    <n v="1"/>
    <x v="3"/>
    <s v="Sí"/>
    <x v="4"/>
    <s v="Confección y moda"/>
    <x v="5"/>
    <s v="Interno"/>
    <n v="1"/>
    <n v="3"/>
    <n v="80"/>
    <n v="3"/>
    <s v="Sí"/>
    <s v="Medellín"/>
    <s v="Recepción de mercancías"/>
    <s v="Lunes, Martes, Miércoles, Jueves, Viernes"/>
    <n v="3"/>
    <s v="08:00 a 09:00, 09:00 a 10:00"/>
    <s v="En vehículo particular"/>
    <n v="5"/>
    <n v="1"/>
    <s v="Ninguno"/>
    <s v="No se realizan domicilios"/>
    <n v="0"/>
    <s v="No se realizan ventas por internet"/>
    <n v="0"/>
    <s v="Finalizar encuesta"/>
    <m/>
    <m/>
    <m/>
    <m/>
    <m/>
    <m/>
    <m/>
    <m/>
    <m/>
    <m/>
    <m/>
    <m/>
    <m/>
    <m/>
    <m/>
    <m/>
    <m/>
    <m/>
    <m/>
    <m/>
    <m/>
    <m/>
    <m/>
    <m/>
    <m/>
    <m/>
  </r>
  <r>
    <n v="74"/>
    <s v="dt"/>
    <d v="2022-05-19T12:54:49"/>
    <s v="Kevin1127cruz@gmail.com"/>
    <s v="Cigarreria San Antonio"/>
    <s v="Cra 49 45 05"/>
    <n v="3243309187"/>
    <x v="12"/>
    <x v="1"/>
    <m/>
    <x v="2"/>
    <m/>
    <s v=""/>
    <m/>
    <s v=""/>
    <x v="2"/>
    <m/>
    <x v="18"/>
    <s v="Confitería Cigarrería"/>
    <x v="12"/>
    <s v="No"/>
    <n v="0"/>
    <m/>
    <m/>
    <m/>
    <m/>
    <m/>
    <m/>
    <s v="Jueves"/>
    <s v="1 vez por semana"/>
    <s v="08:00 a 09:00, 14:00 a 15:00"/>
    <s v="En camión, estacionado en zona bahía y la ingresa la empresa transportadora, En motocicleta, En carreta &quot;zorrilla&quot;"/>
    <n v="4"/>
    <n v="4"/>
    <s v="Carretilla"/>
    <s v="No se realizan domicilios"/>
    <n v="0"/>
    <s v="No se realizan ventas por internet"/>
    <n v="0"/>
    <s v="Finalizar encuesta"/>
    <m/>
    <m/>
    <m/>
    <m/>
    <m/>
    <m/>
    <m/>
    <m/>
    <m/>
    <m/>
    <m/>
    <m/>
    <m/>
    <m/>
    <m/>
    <m/>
    <m/>
    <m/>
    <m/>
    <m/>
    <m/>
    <m/>
    <m/>
    <m/>
    <m/>
    <m/>
  </r>
  <r>
    <n v="75"/>
    <s v="dt"/>
    <d v="2022-05-22T11:01:31"/>
    <s v="Publicidadayc@hotmail.com"/>
    <s v="A&amp;C publicidad"/>
    <s v="Kr 45 46 51"/>
    <n v="5743017"/>
    <x v="6"/>
    <x v="1"/>
    <m/>
    <x v="2"/>
    <m/>
    <s v=""/>
    <m/>
    <s v=""/>
    <x v="2"/>
    <m/>
    <x v="19"/>
    <s v="Papelería Imprenta"/>
    <x v="17"/>
    <s v="No"/>
    <n v="0"/>
    <m/>
    <m/>
    <m/>
    <m/>
    <m/>
    <m/>
    <s v="Lunes"/>
    <n v="2"/>
    <s v="08:00 a 09:00, 09:00 a 10:00, 10:00 a 11:00"/>
    <s v="En vehículo particular"/>
    <n v="3"/>
    <n v="3"/>
    <s v="Ninguno"/>
    <s v="No se realizan domicilios"/>
    <n v="0"/>
    <s v="No se realizan ventas por internet"/>
    <n v="0"/>
    <s v="Finalizar encuesta"/>
    <m/>
    <m/>
    <m/>
    <m/>
    <m/>
    <m/>
    <m/>
    <m/>
    <m/>
    <m/>
    <m/>
    <m/>
    <m/>
    <m/>
    <m/>
    <m/>
    <m/>
    <m/>
    <m/>
    <m/>
    <m/>
    <m/>
    <m/>
    <m/>
    <m/>
    <m/>
  </r>
  <r>
    <n v="76"/>
    <s v="dt"/>
    <d v="2022-05-18T12:47:17"/>
    <s v="ventas1@maderable.co"/>
    <s v="Maderables Colombia sas"/>
    <s v="CL 46 56 54"/>
    <s v="044731308"/>
    <x v="9"/>
    <x v="0"/>
    <n v="3"/>
    <x v="20"/>
    <n v="0"/>
    <n v="0"/>
    <n v="2"/>
    <n v="0.66666666666666663"/>
    <x v="3"/>
    <s v="Sí"/>
    <x v="0"/>
    <s v="Materiales insumos muebles hogar"/>
    <x v="19"/>
    <s v="No"/>
    <n v="0"/>
    <m/>
    <m/>
    <m/>
    <m/>
    <m/>
    <m/>
    <s v="Lunes, Martes, Miércoles, Jueves"/>
    <s v="6 o más"/>
    <s v="08:00 a 09:00, 09:00 a 10:00, 10:00 a 11:00, 11:00 a 12:00, 12:00 a 13:00"/>
    <s v="En carreta &quot;zorrilla&quot;"/>
    <n v="3"/>
    <n v="4"/>
    <s v="Carretilla, Rampa fija"/>
    <s v="Motocicleta"/>
    <n v="1"/>
    <s v="No se realizan ventas por internet"/>
    <n v="0"/>
    <s v="Finalizar encuesta"/>
    <m/>
    <m/>
    <m/>
    <m/>
    <m/>
    <m/>
    <m/>
    <m/>
    <m/>
    <m/>
    <m/>
    <m/>
    <m/>
    <m/>
    <m/>
    <m/>
    <m/>
    <m/>
    <m/>
    <m/>
    <m/>
    <m/>
    <m/>
    <m/>
    <m/>
    <m/>
  </r>
  <r>
    <n v="77"/>
    <s v="dt"/>
    <d v="2022-05-19T11:16:04"/>
    <s v="Maderaselrobledal@hotmail.com"/>
    <s v="Maneras el robledal"/>
    <s v="Kr 56b 4626"/>
    <n v="30439867673"/>
    <x v="2"/>
    <x v="0"/>
    <n v="1"/>
    <x v="5"/>
    <n v="0"/>
    <n v="0"/>
    <n v="1"/>
    <n v="1"/>
    <x v="4"/>
    <s v="Sí"/>
    <x v="15"/>
    <s v="Carpintería Maderas"/>
    <x v="8"/>
    <s v="No"/>
    <n v="0"/>
    <m/>
    <m/>
    <m/>
    <m/>
    <m/>
    <m/>
    <s v="Lunes, Martes, Miércoles, Jueves, Viernes"/>
    <s v="6 o más"/>
    <s v="08:00 a 09:00, 09:00 a 10:00, 10:00 a 11:00, 11:00 a 12:00, 12:00 a 13:00"/>
    <s v="En carreta &quot;zorrilla&quot;"/>
    <n v="3"/>
    <n v="3"/>
    <s v="Carretilla"/>
    <s v="No se realizan domicilios"/>
    <n v="0"/>
    <s v="No se realizan ventas por internet"/>
    <n v="0"/>
    <s v="Finalizar encuesta"/>
    <m/>
    <m/>
    <m/>
    <m/>
    <m/>
    <m/>
    <m/>
    <m/>
    <m/>
    <m/>
    <m/>
    <m/>
    <m/>
    <m/>
    <m/>
    <m/>
    <m/>
    <m/>
    <m/>
    <m/>
    <m/>
    <m/>
    <m/>
    <m/>
    <m/>
    <m/>
  </r>
  <r>
    <n v="78"/>
    <s v="dt"/>
    <d v="2022-05-19T11:23:08"/>
    <s v="Acasadelretal@hotmail.com"/>
    <s v="La casa del retal"/>
    <s v="Kr 56b 46 28"/>
    <n v="321643281"/>
    <x v="5"/>
    <x v="0"/>
    <n v="2"/>
    <x v="5"/>
    <n v="1"/>
    <n v="0.5"/>
    <n v="2"/>
    <n v="1"/>
    <x v="10"/>
    <s v="Sí"/>
    <x v="20"/>
    <s v="Carpintería Aglomerados"/>
    <x v="8"/>
    <s v="No"/>
    <n v="0"/>
    <m/>
    <m/>
    <m/>
    <m/>
    <m/>
    <m/>
    <s v="Lunes, Martes, Miércoles, Jueves, Viernes"/>
    <s v="6 o más"/>
    <s v="08:00 a 09:00, 09:00 a 10:00, 10:00 a 11:00, 11:00 a 12:00, 12:00 a 13:00, 13:00 a 14:00, 14:00 a 15:00, 15:00 a 16:00, 16:00 a 17:00"/>
    <s v="En camión, se descarga internamente, En camión, estacionado en bahía y la ingresa el personal de mi empresa"/>
    <n v="5"/>
    <n v="5"/>
    <s v="Rampa fija"/>
    <s v="Carro particular"/>
    <n v="1"/>
    <s v="No se realizan ventas por internet"/>
    <n v="0"/>
    <s v="Finalizar encuesta"/>
    <m/>
    <m/>
    <m/>
    <m/>
    <m/>
    <m/>
    <m/>
    <m/>
    <m/>
    <m/>
    <m/>
    <m/>
    <m/>
    <m/>
    <m/>
    <m/>
    <m/>
    <m/>
    <m/>
    <m/>
    <m/>
    <m/>
    <m/>
    <m/>
    <m/>
    <m/>
  </r>
  <r>
    <n v="79"/>
    <s v="dt"/>
    <d v="2022-05-19T11:34:01"/>
    <s v="Ramirzsanamria96@gmail.com"/>
    <s v="Industri de molduras el triunfo"/>
    <s v="Kra 5646 52"/>
    <n v="4079099"/>
    <x v="9"/>
    <x v="0"/>
    <n v="1"/>
    <x v="21"/>
    <n v="0"/>
    <n v="0"/>
    <n v="0"/>
    <n v="0"/>
    <x v="3"/>
    <s v="Sí"/>
    <x v="21"/>
    <s v="Carpintería Madera chingale"/>
    <x v="8"/>
    <s v="No"/>
    <n v="0"/>
    <m/>
    <m/>
    <m/>
    <m/>
    <m/>
    <m/>
    <s v="Lunes, Martes, Miércoles, Jueves, Viernes"/>
    <s v="6 o más"/>
    <s v="08:00 a 09:00, 09:00 a 10:00, 10:00 a 11:00, 11:00 a 12:00, 12:00 a 13:00, 13:00 a 14:00, 14:00 a 15:00"/>
    <s v="En vehículo particular"/>
    <n v="4"/>
    <n v="4"/>
    <s v="Ninguna"/>
    <s v="No se realizan domicilios"/>
    <n v="0"/>
    <s v="No se realizan ventas por internet"/>
    <n v="0"/>
    <s v="Finalizar encuesta"/>
    <m/>
    <m/>
    <m/>
    <m/>
    <m/>
    <m/>
    <m/>
    <m/>
    <m/>
    <m/>
    <m/>
    <m/>
    <m/>
    <m/>
    <m/>
    <m/>
    <m/>
    <m/>
    <m/>
    <m/>
    <m/>
    <m/>
    <m/>
    <m/>
    <m/>
    <m/>
  </r>
  <r>
    <n v="80"/>
    <s v="dt"/>
    <d v="2022-05-17T11:36:47"/>
    <s v="Deco1@grupomaruplas.com"/>
    <s v="Grupomarplas"/>
    <s v="Col 48 54 73"/>
    <n v="3232023"/>
    <x v="18"/>
    <x v="0"/>
    <n v="21"/>
    <x v="22"/>
    <n v="0"/>
    <n v="0"/>
    <n v="10"/>
    <n v="0.47619047619047616"/>
    <x v="11"/>
    <s v="No"/>
    <x v="22"/>
    <s v="Textiles Decoracion"/>
    <x v="5"/>
    <s v="Interno"/>
    <n v="1"/>
    <n v="1"/>
    <n v="2500"/>
    <n v="2.2000000000000002"/>
    <s v="Sí"/>
    <s v="Medellín"/>
    <s v="Almacenamiento de inventarios"/>
    <s v="Lunes, Martes, Miércoles, Jueves, Viernes"/>
    <n v="2"/>
    <s v="09:00 a 10:00, 15:00 a 16:00"/>
    <s v="En camión, sobre la vía, En carreta &quot;zorrilla&quot;"/>
    <n v="1"/>
    <n v="1"/>
    <s v="Carretilla"/>
    <s v="Motocicleta, Furgón"/>
    <n v="3"/>
    <s v="Motocicleta, Furgón"/>
    <n v="0"/>
    <s v="Finalizar encuesta"/>
    <m/>
    <m/>
    <m/>
    <m/>
    <m/>
    <m/>
    <m/>
    <m/>
    <m/>
    <m/>
    <m/>
    <m/>
    <m/>
    <m/>
    <m/>
    <m/>
    <m/>
    <m/>
    <m/>
    <m/>
    <m/>
    <m/>
    <m/>
    <m/>
    <m/>
    <m/>
  </r>
  <r>
    <n v="81"/>
    <s v="dt"/>
    <d v="2022-05-17T12:49:32"/>
    <s v="No aplica"/>
    <s v="Glam cosmetic"/>
    <s v="CL 48 54 43"/>
    <n v="3146852299"/>
    <x v="2"/>
    <x v="0"/>
    <n v="2"/>
    <x v="15"/>
    <n v="0"/>
    <n v="0"/>
    <n v="2"/>
    <n v="1"/>
    <x v="3"/>
    <s v="No"/>
    <x v="0"/>
    <s v="Venta de productos de belleza"/>
    <x v="0"/>
    <s v="No"/>
    <n v="0"/>
    <m/>
    <m/>
    <m/>
    <m/>
    <m/>
    <m/>
    <s v="Lunes, Martes, Miércoles, Jueves, Viernes, Sábado"/>
    <s v="6 o más"/>
    <s v="08:00 a 09:00, 09:00 a 10:00"/>
    <s v="En carreta &quot;zorrilla&quot;"/>
    <n v="3"/>
    <n v="3"/>
    <s v="Carretilla"/>
    <s v="No se realizan domicilios"/>
    <n v="0"/>
    <s v="Motocicleta"/>
    <n v="6"/>
    <s v="Finalizar encuesta"/>
    <m/>
    <m/>
    <m/>
    <m/>
    <m/>
    <m/>
    <m/>
    <m/>
    <m/>
    <m/>
    <m/>
    <m/>
    <m/>
    <m/>
    <m/>
    <m/>
    <m/>
    <m/>
    <m/>
    <m/>
    <m/>
    <m/>
    <m/>
    <m/>
    <m/>
    <m/>
  </r>
  <r>
    <n v="82"/>
    <s v="dt"/>
    <d v="2022-05-18T12:12:00"/>
    <s v="Agrogeanjero.tenerife@gmail.com"/>
    <s v="Agro granjero sas"/>
    <s v="Kr 55 46 33"/>
    <n v="3046154431"/>
    <x v="6"/>
    <x v="0"/>
    <n v="1"/>
    <x v="6"/>
    <n v="0"/>
    <n v="0"/>
    <n v="1"/>
    <n v="1"/>
    <x v="3"/>
    <s v="Sí"/>
    <x v="0"/>
    <s v="Mascotas"/>
    <x v="20"/>
    <s v="No"/>
    <n v="0"/>
    <m/>
    <m/>
    <m/>
    <m/>
    <m/>
    <m/>
    <s v="Lunes, Martes"/>
    <n v="2"/>
    <s v="08:00 a 09:00"/>
    <s v="En carreta &quot;zorrilla&quot;"/>
    <n v="4"/>
    <n v="4"/>
    <s v="Carretilla"/>
    <s v="Caminata"/>
    <n v="3"/>
    <s v="No se realizan ventas por internet"/>
    <n v="0"/>
    <s v="Finalizar encuesta"/>
    <m/>
    <m/>
    <m/>
    <m/>
    <m/>
    <m/>
    <m/>
    <m/>
    <m/>
    <m/>
    <m/>
    <m/>
    <m/>
    <m/>
    <m/>
    <m/>
    <m/>
    <m/>
    <m/>
    <m/>
    <m/>
    <m/>
    <m/>
    <m/>
    <m/>
    <m/>
  </r>
  <r>
    <n v="83"/>
    <s v="dt"/>
    <d v="2022-05-18T12:17:56"/>
    <s v="Ferrolinecentro@gmail.com"/>
    <s v="Ferroline"/>
    <s v="Kr 55 46 15"/>
    <n v="6042311316"/>
    <x v="5"/>
    <x v="0"/>
    <n v="1"/>
    <x v="23"/>
    <n v="0"/>
    <n v="0"/>
    <n v="1"/>
    <n v="1"/>
    <x v="1"/>
    <s v="No"/>
    <x v="0"/>
    <s v="Ferretería"/>
    <x v="7"/>
    <s v="Interno"/>
    <n v="20"/>
    <n v="1"/>
    <n v="20"/>
    <n v="4"/>
    <s v="Sí"/>
    <s v="Medellín"/>
    <s v="Almacenamiento de inventarios"/>
    <s v="Lunes, Martes, Miércoles, Jueves, Viernes, Sábado"/>
    <s v="6 o más"/>
    <s v="08:00 a 09:00, 09:00 a 10:00, 10:00 a 11:00, 11:00 a 12:00, 12:00 a 13:00, 13:00 a 14:00, 14:00 a 15:00, 15:00 a 16:00, 16:00 a 17:00, 17:00 a 18:00"/>
    <s v="En carreta &quot;zorrilla&quot;"/>
    <n v="4"/>
    <n v="4"/>
    <s v="Carretilla"/>
    <s v="Motocicleta, Carreta &quot;zorrilla&quot;"/>
    <n v="1"/>
    <s v="No se realizan ventas por internet"/>
    <n v="0"/>
    <s v="Finalizar encuesta"/>
    <m/>
    <m/>
    <m/>
    <m/>
    <m/>
    <m/>
    <m/>
    <m/>
    <m/>
    <m/>
    <m/>
    <m/>
    <m/>
    <m/>
    <m/>
    <m/>
    <m/>
    <m/>
    <m/>
    <m/>
    <m/>
    <m/>
    <m/>
    <m/>
    <m/>
    <m/>
  </r>
  <r>
    <n v="84"/>
    <s v="dt"/>
    <d v="2022-05-18T13:00:20"/>
    <s v="Papeleríataiwan1@gmail.com"/>
    <s v="Papelería taiwan"/>
    <s v="Kr 55 46 04"/>
    <n v="6045115128"/>
    <x v="4"/>
    <x v="0"/>
    <n v="1"/>
    <x v="4"/>
    <n v="0"/>
    <n v="0"/>
    <n v="1"/>
    <n v="1"/>
    <x v="1"/>
    <s v="Sí"/>
    <x v="0"/>
    <s v="Papelería"/>
    <x v="17"/>
    <s v="No"/>
    <n v="0"/>
    <m/>
    <m/>
    <m/>
    <m/>
    <m/>
    <m/>
    <s v="Lunes, Martes, Miércoles, Jueves, Viernes"/>
    <s v="6 o más"/>
    <s v="08:00 a 09:00, 09:00 a 10:00, 10:00 a 11:00, 11:00 a 12:00, 12:00 a 13:00, 17:00 a 18:00, 18:00 a 19:00"/>
    <s v="En carreta &quot;zorrilla&quot;"/>
    <n v="3"/>
    <n v="3"/>
    <s v="Carretilla"/>
    <s v="Motocicleta, Carreta &quot;zorrilla&quot;"/>
    <n v="5"/>
    <s v="No se realizan ventas por internet"/>
    <n v="0"/>
    <s v="Finalizar encuesta"/>
    <m/>
    <m/>
    <m/>
    <m/>
    <m/>
    <m/>
    <m/>
    <m/>
    <m/>
    <m/>
    <m/>
    <m/>
    <m/>
    <m/>
    <m/>
    <m/>
    <m/>
    <m/>
    <m/>
    <m/>
    <m/>
    <m/>
    <m/>
    <m/>
    <m/>
    <m/>
  </r>
  <r>
    <n v="85"/>
    <s v="dt"/>
    <d v="2022-05-17T10:27:33"/>
    <s v="scadavido@hotmail.com"/>
    <s v="Finohogar"/>
    <s v="CL 48 5429"/>
    <n v="6043582139"/>
    <x v="2"/>
    <x v="0"/>
    <n v="1"/>
    <x v="5"/>
    <n v="0"/>
    <n v="0"/>
    <n v="1"/>
    <n v="1"/>
    <x v="1"/>
    <s v="No"/>
    <x v="2"/>
    <s v="Textiles"/>
    <x v="5"/>
    <s v="Interno"/>
    <n v="10"/>
    <n v="1"/>
    <n v="15"/>
    <n v="3"/>
    <s v="Sí"/>
    <s v="Medellín"/>
    <s v="Recepción de mercancías"/>
    <s v="Lunes, Martes, Miércoles, Jueves, Viernes, Sábado"/>
    <n v="4"/>
    <s v="08:00 a 09:00, 09:00 a 10:00, 10:00 a 11:00, 11:00 a 12:00, 12:00 a 13:00, 13:00 a 14:00, 14:00 a 15:00, 15:00 a 16:00, 16:00 a 17:00, 18:00 a 19:00"/>
    <s v="En carreta &quot;zorrilla&quot;"/>
    <n v="4"/>
    <n v="4"/>
    <s v="Carretilla, Parqueadero de uso interno"/>
    <s v="No se realizan domicilios, Van"/>
    <n v="0"/>
    <s v="No se realizan ventas por internet"/>
    <n v="0"/>
    <s v="Finalizar encuesta"/>
    <m/>
    <m/>
    <m/>
    <m/>
    <m/>
    <m/>
    <m/>
    <m/>
    <m/>
    <m/>
    <m/>
    <m/>
    <m/>
    <m/>
    <m/>
    <m/>
    <m/>
    <m/>
    <m/>
    <m/>
    <m/>
    <m/>
    <m/>
    <m/>
    <m/>
    <m/>
  </r>
  <r>
    <n v="86"/>
    <s v="dt"/>
    <d v="2022-05-17T10:45:14"/>
    <s v="No aplica"/>
    <s v="Ferrelectricos cafer"/>
    <s v="CL 48 54 43 local 101"/>
    <n v="3196449212"/>
    <x v="6"/>
    <x v="1"/>
    <m/>
    <x v="2"/>
    <m/>
    <s v=""/>
    <m/>
    <s v=""/>
    <x v="2"/>
    <m/>
    <x v="0"/>
    <s v="Ferretería"/>
    <x v="7"/>
    <s v="No"/>
    <n v="0"/>
    <m/>
    <m/>
    <m/>
    <m/>
    <m/>
    <m/>
    <s v="Martes"/>
    <s v="1 vez por semana"/>
    <s v="08:00 a 09:00, 09:00 a 10:00"/>
    <s v="En carreta &quot;zorrilla&quot;"/>
    <n v="3"/>
    <n v="3"/>
    <s v="Carretilla"/>
    <s v="Caminata"/>
    <n v="0"/>
    <s v="No se realizan ventas por internet"/>
    <n v="0"/>
    <s v="Finalizar encuesta"/>
    <m/>
    <m/>
    <m/>
    <m/>
    <m/>
    <m/>
    <m/>
    <m/>
    <m/>
    <m/>
    <m/>
    <m/>
    <m/>
    <m/>
    <m/>
    <m/>
    <m/>
    <m/>
    <m/>
    <m/>
    <m/>
    <m/>
    <m/>
    <m/>
    <m/>
    <m/>
  </r>
  <r>
    <n v="87"/>
    <s v="dt"/>
    <d v="2022-05-17T12:55:17"/>
    <s v="Info.distrialiados@gmail.com"/>
    <s v="Distri aliados"/>
    <s v="CL 48 54 43"/>
    <n v="6044077238"/>
    <x v="6"/>
    <x v="0"/>
    <n v="1"/>
    <x v="6"/>
    <n v="0"/>
    <n v="0"/>
    <n v="0"/>
    <n v="0"/>
    <x v="3"/>
    <s v="No"/>
    <x v="0"/>
    <s v="Servicios de salud"/>
    <x v="13"/>
    <s v="No"/>
    <n v="0"/>
    <m/>
    <m/>
    <m/>
    <m/>
    <m/>
    <m/>
    <s v="Lunes, Martes, Miércoles, Jueves, Viernes, Sábado"/>
    <n v="5"/>
    <s v="08:00 a 09:00"/>
    <s v="En motocicleta, En carreta &quot;zorrilla&quot;"/>
    <n v="2"/>
    <n v="2"/>
    <s v="Carretilla"/>
    <s v="No se realizan domicilios"/>
    <n v="0"/>
    <s v="No se realizan ventas por internet"/>
    <n v="0"/>
    <s v="Finalizar encuesta"/>
    <m/>
    <m/>
    <m/>
    <m/>
    <m/>
    <m/>
    <m/>
    <m/>
    <m/>
    <m/>
    <m/>
    <m/>
    <m/>
    <m/>
    <m/>
    <m/>
    <m/>
    <m/>
    <m/>
    <m/>
    <m/>
    <m/>
    <m/>
    <m/>
    <m/>
    <m/>
  </r>
  <r>
    <n v="88"/>
    <s v="dt"/>
    <d v="2022-05-18T10:58:52"/>
    <s v="especial.hogar01@gmail.com"/>
    <s v="Especial hogar"/>
    <s v="CL 48 54 36"/>
    <n v="31258506"/>
    <x v="9"/>
    <x v="0"/>
    <n v="2"/>
    <x v="11"/>
    <n v="0"/>
    <n v="0"/>
    <n v="2"/>
    <n v="1"/>
    <x v="7"/>
    <s v="Sí"/>
    <x v="0"/>
    <s v="Textiles"/>
    <x v="5"/>
    <s v="Interno"/>
    <n v="50"/>
    <n v="1"/>
    <n v="50"/>
    <n v="3"/>
    <s v="Sí"/>
    <s v="Medellín"/>
    <s v="Recepción de mercancías"/>
    <s v="Lunes, Martes, Miércoles, Jueves, Viernes"/>
    <s v="6 o más"/>
    <s v="08:00 a 09:00, 09:00 a 10:00, 10:00 a 11:00, 15:00 a 16:00, 16:00 a 17:00, 17:00 a 18:00, 18:00 a 19:00"/>
    <s v="En camión, se descarga internamente, En carreta &quot;zorrilla&quot;"/>
    <n v="1"/>
    <n v="1"/>
    <s v="Carretilla"/>
    <s v="No se realizan domicilios"/>
    <n v="0"/>
    <s v="No se realizan ventas por internet"/>
    <n v="0"/>
    <s v="Finalizar encuesta"/>
    <m/>
    <m/>
    <m/>
    <m/>
    <m/>
    <m/>
    <m/>
    <m/>
    <m/>
    <m/>
    <m/>
    <m/>
    <m/>
    <m/>
    <m/>
    <m/>
    <m/>
    <m/>
    <m/>
    <m/>
    <m/>
    <m/>
    <m/>
    <m/>
    <m/>
    <m/>
  </r>
  <r>
    <n v="89"/>
    <s v="dt"/>
    <d v="2022-05-18T11:06:49"/>
    <s v="ragoz05@hotmail.com"/>
    <s v="Distri moncho"/>
    <s v="CL 48 54 32"/>
    <n v="3137316622"/>
    <x v="5"/>
    <x v="0"/>
    <n v="4"/>
    <x v="15"/>
    <s v="04"/>
    <n v="1"/>
    <n v="4"/>
    <n v="1"/>
    <x v="1"/>
    <s v="No"/>
    <x v="0"/>
    <s v="Textiles"/>
    <x v="5"/>
    <s v="Interno"/>
    <n v="20"/>
    <n v="2"/>
    <n v="40"/>
    <n v="3"/>
    <s v="Sí"/>
    <s v="Medellín"/>
    <s v="Almacenamiento de inventarios"/>
    <s v="Lunes, Martes, Miércoles, Jueves, Viernes"/>
    <s v="6 o más"/>
    <s v="09:00 a 10:00, 10:00 a 11:00, 11:00 a 12:00, 12:00 a 13:00, 13:00 a 14:00"/>
    <s v="En motocicleta, En carreta &quot;zorrilla&quot;"/>
    <n v="4"/>
    <n v="4"/>
    <s v="Al hombro"/>
    <s v="No se realizan domicilios"/>
    <n v="0"/>
    <s v="No se realizan ventas por internet"/>
    <n v="0"/>
    <s v="Finalizar encuesta"/>
    <m/>
    <m/>
    <m/>
    <m/>
    <m/>
    <m/>
    <m/>
    <m/>
    <m/>
    <m/>
    <m/>
    <m/>
    <m/>
    <m/>
    <m/>
    <m/>
    <m/>
    <m/>
    <m/>
    <m/>
    <m/>
    <m/>
    <m/>
    <m/>
    <m/>
    <m/>
  </r>
  <r>
    <n v="90"/>
    <s v="dt"/>
    <d v="2022-05-16T12:24:55"/>
    <s v="juanzu_@hormail.com"/>
    <s v="Sexy Hay"/>
    <s v="Carrera 53 46-13 118"/>
    <n v="3046296269"/>
    <x v="6"/>
    <x v="0"/>
    <n v="2"/>
    <x v="9"/>
    <n v="0"/>
    <n v="0"/>
    <n v="2"/>
    <n v="1"/>
    <x v="1"/>
    <s v="No"/>
    <x v="0"/>
    <s v="Lencería"/>
    <x v="5"/>
    <s v="Interno"/>
    <n v="1"/>
    <n v="1"/>
    <n v="3"/>
    <n v="3"/>
    <s v="Sí"/>
    <s v="Medellín"/>
    <s v="Almacenamiento de inventarios"/>
    <s v="Lunes"/>
    <n v="2"/>
    <s v="10:00 a 11:00"/>
    <s v="En camión, sobre la vía"/>
    <n v="1"/>
    <n v="3"/>
    <s v="Ninguno "/>
    <s v="Motocicleta"/>
    <n v="2"/>
    <s v="Motocicleta, Van, Furgón"/>
    <n v="3"/>
    <s v="Finalizar encuesta"/>
    <m/>
    <m/>
    <m/>
    <m/>
    <m/>
    <m/>
    <m/>
    <m/>
    <m/>
    <m/>
    <m/>
    <m/>
    <m/>
    <m/>
    <m/>
    <m/>
    <m/>
    <m/>
    <m/>
    <m/>
    <m/>
    <m/>
    <m/>
    <m/>
    <m/>
    <m/>
  </r>
  <r>
    <n v="91"/>
    <s v="dt"/>
    <d v="2022-05-16T12:36:26"/>
    <s v="Laurisa2612@gmail.com"/>
    <s v="La tienda garoto "/>
    <s v="Carrera 53 46 13 105"/>
    <n v="2312098"/>
    <x v="5"/>
    <x v="0"/>
    <n v="3"/>
    <x v="6"/>
    <n v="0"/>
    <n v="0"/>
    <n v="3"/>
    <n v="1"/>
    <x v="1"/>
    <s v="No"/>
    <x v="0"/>
    <s v="Dulceria"/>
    <x v="12"/>
    <s v="Externo, alquilado"/>
    <n v="1"/>
    <n v="2"/>
    <n v="5"/>
    <n v="3"/>
    <s v="Sí"/>
    <s v="Medellín"/>
    <s v="Recepción de mercancías"/>
    <s v="Lunes, Viernes, Sábado"/>
    <s v="1 vez por semana"/>
    <s v="08:00 a 09:00, 09:00 a 10:00, 10:00 a 11:00, 11:00 a 12:00, 12:00 a 13:00, 13:00 a 14:00, 14:00 a 15:00, 15:00 a 16:00, 16:00 a 17:00, 17:00 a 18:00"/>
    <s v="En camión, estacionado en zona bahía y la ingresa la empresa transportadora, En camión, sobre la vía, En motocicleta, En carreta &quot;zorrilla&quot;"/>
    <n v="3"/>
    <n v="4"/>
    <s v="Carretilla"/>
    <s v="Motocicleta, Van"/>
    <n v="7"/>
    <s v="Motocicleta"/>
    <n v="1"/>
    <s v="Finalizar encuesta"/>
    <m/>
    <m/>
    <m/>
    <m/>
    <m/>
    <m/>
    <m/>
    <m/>
    <m/>
    <m/>
    <m/>
    <m/>
    <m/>
    <m/>
    <m/>
    <m/>
    <m/>
    <m/>
    <m/>
    <m/>
    <m/>
    <m/>
    <m/>
    <m/>
    <m/>
    <m/>
  </r>
  <r>
    <n v="92"/>
    <s v="dt"/>
    <d v="2022-05-16T12:54:40"/>
    <s v="mayoristadep@gmail.com"/>
    <s v="Mayorista de perfumes "/>
    <s v="Carrera 53 46 17"/>
    <n v="3128710148"/>
    <x v="6"/>
    <x v="0"/>
    <n v="1"/>
    <x v="6"/>
    <n v="0"/>
    <n v="0"/>
    <n v="1"/>
    <n v="1"/>
    <x v="3"/>
    <s v="No"/>
    <x v="0"/>
    <s v="Perfumería"/>
    <x v="0"/>
    <s v="No"/>
    <n v="0"/>
    <m/>
    <m/>
    <m/>
    <m/>
    <m/>
    <m/>
    <s v="Miércoles"/>
    <s v="La periodicidad es quincenal"/>
    <s v="13:00 a 14:00, 14:00 a 15:00, 15:00 a 16:00, 16:00 a 17:00"/>
    <s v="En camión, en vías aledañas, En carreta &quot;zorrilla&quot;"/>
    <n v="4"/>
    <n v="2"/>
    <s v="Ninguno"/>
    <s v="Motocicleta"/>
    <n v="3"/>
    <s v="Van, Carreta &quot;zorrilla&quot;"/>
    <n v="3"/>
    <s v="Finalizar encuesta"/>
    <m/>
    <m/>
    <m/>
    <m/>
    <m/>
    <m/>
    <m/>
    <m/>
    <m/>
    <m/>
    <m/>
    <m/>
    <m/>
    <m/>
    <m/>
    <m/>
    <m/>
    <m/>
    <m/>
    <m/>
    <m/>
    <m/>
    <m/>
    <m/>
    <m/>
    <m/>
  </r>
  <r>
    <n v="93"/>
    <s v="dt"/>
    <d v="2022-05-16T13:07:53"/>
    <s v="ventas@vitrinadelujo.com"/>
    <s v="Vitrinas de lujo"/>
    <s v="Carrera 53 46 27"/>
    <n v="3127348875"/>
    <x v="6"/>
    <x v="0"/>
    <n v="1"/>
    <x v="6"/>
    <n v="0"/>
    <n v="0"/>
    <n v="1"/>
    <n v="1"/>
    <x v="1"/>
    <s v="No"/>
    <x v="4"/>
    <s v="Vitrinas "/>
    <x v="21"/>
    <s v="Externo, propio"/>
    <n v="1"/>
    <n v="1"/>
    <n v="70"/>
    <n v="5"/>
    <s v="Sí"/>
    <s v="Medellín"/>
    <s v="Otro ¿cuál?"/>
    <s v="Lunes"/>
    <s v="La periodicidad es quincenal"/>
    <s v="09:00 a 10:00, 10:00 a 11:00, 11:00 a 12:00"/>
    <s v="En camión, sobre la vía, En carreta &quot;zorrilla&quot;"/>
    <n v="5"/>
    <n v="1"/>
    <s v="Ninguno "/>
    <s v="Furgón"/>
    <n v="1"/>
    <s v="Furgón"/>
    <n v="1"/>
    <s v="Finalizar encuesta"/>
    <m/>
    <m/>
    <m/>
    <m/>
    <m/>
    <m/>
    <m/>
    <m/>
    <m/>
    <m/>
    <m/>
    <m/>
    <m/>
    <m/>
    <m/>
    <m/>
    <m/>
    <m/>
    <m/>
    <m/>
    <m/>
    <m/>
    <m/>
    <m/>
    <m/>
    <m/>
  </r>
  <r>
    <n v="94"/>
    <s v="dt"/>
    <d v="2022-05-16T13:18:30"/>
    <s v="saramvq2@gmail.Com"/>
    <s v="El condor"/>
    <s v="Carrera 53 46 31 114"/>
    <n v="3172504224"/>
    <x v="12"/>
    <x v="0"/>
    <n v="1"/>
    <x v="9"/>
    <n v="0"/>
    <n v="0"/>
    <n v="1"/>
    <n v="1"/>
    <x v="3"/>
    <s v="Sí"/>
    <x v="0"/>
    <s v="Pijamas"/>
    <x v="5"/>
    <s v="Interno"/>
    <n v="1"/>
    <n v="1"/>
    <n v="5"/>
    <n v="5"/>
    <s v="Sí"/>
    <s v="Medellín"/>
    <s v="Almacenamiento de inventarios"/>
    <s v="Lunes, Martes, Miércoles, Jueves, Viernes"/>
    <s v="1 vez por semana"/>
    <s v="16:00 a 17:00, 17:00 a 18:00, 18:00 a 19:00"/>
    <s v="En motocicleta"/>
    <n v="3"/>
    <n v="1"/>
    <s v="Carretilla"/>
    <s v="Motocicleta"/>
    <n v="1"/>
    <s v="Motocicleta, Van"/>
    <n v="1"/>
    <s v="Finalizar encuesta"/>
    <m/>
    <m/>
    <m/>
    <m/>
    <m/>
    <m/>
    <m/>
    <m/>
    <m/>
    <m/>
    <m/>
    <m/>
    <m/>
    <m/>
    <m/>
    <m/>
    <m/>
    <m/>
    <m/>
    <m/>
    <m/>
    <m/>
    <m/>
    <m/>
    <m/>
    <m/>
  </r>
  <r>
    <n v="95"/>
    <s v="dt"/>
    <d v="2022-05-18T11:28:23"/>
    <s v="Ferregomezla48sas@gmail.com"/>
    <s v="Ferre Gómez la 48"/>
    <s v="CL 48 54 76"/>
    <n v="3002922645"/>
    <x v="13"/>
    <x v="0"/>
    <n v="1"/>
    <x v="24"/>
    <n v="0"/>
    <n v="0"/>
    <n v="1"/>
    <n v="1"/>
    <x v="3"/>
    <s v="No"/>
    <x v="0"/>
    <s v="Ferretería"/>
    <x v="7"/>
    <s v="No"/>
    <n v="0"/>
    <m/>
    <m/>
    <m/>
    <m/>
    <m/>
    <m/>
    <s v="Lunes, Martes, Miércoles, Jueves, Viernes"/>
    <s v="6 o más"/>
    <s v="08:00 a 09:00, 09:00 a 10:00, 10:00 a 11:00, 11:00 a 12:00, 12:00 a 13:00, 13:00 a 14:00, 14:00 a 15:00, 15:00 a 16:00"/>
    <s v="En carreta &quot;zorrilla&quot;"/>
    <n v="4"/>
    <n v="4"/>
    <s v="No tiene ninguna"/>
    <s v="No se realizan domicilios, Motocarga gasolina"/>
    <n v="10"/>
    <s v="No se realizan ventas por internet"/>
    <n v="0"/>
    <s v="Finalizar encuesta"/>
    <m/>
    <m/>
    <m/>
    <m/>
    <m/>
    <m/>
    <m/>
    <m/>
    <m/>
    <m/>
    <m/>
    <m/>
    <m/>
    <m/>
    <m/>
    <m/>
    <m/>
    <m/>
    <m/>
    <m/>
    <m/>
    <m/>
    <m/>
    <m/>
    <m/>
    <m/>
  </r>
  <r>
    <n v="96"/>
    <s v="dt"/>
    <d v="2022-05-22T11:11:13"/>
    <s v="Ferrocarril@lo atiendadeltriplex.com"/>
    <s v="La tienda del triplex"/>
    <s v="Cr 55 46 42"/>
    <n v="4481844"/>
    <x v="9"/>
    <x v="0"/>
    <n v="1"/>
    <x v="21"/>
    <n v="0"/>
    <n v="0"/>
    <n v="1"/>
    <n v="1"/>
    <x v="3"/>
    <s v="Sí"/>
    <x v="23"/>
    <s v="Carpintería Madera cruda"/>
    <x v="8"/>
    <s v="No"/>
    <n v="0"/>
    <m/>
    <m/>
    <m/>
    <m/>
    <m/>
    <m/>
    <s v="Lunes, Martes, Miércoles, Jueves, Viernes"/>
    <s v="6 o más"/>
    <s v="08:00 a 09:00, 12:00 a 13:00"/>
    <s v="En camión, estacionado en bahía y la ingresa el personal de mi empresa, En carreta &quot;zorrilla&quot;"/>
    <n v="3"/>
    <n v="3"/>
    <s v="Carretilla"/>
    <s v="No se realizan domicilios"/>
    <n v="0"/>
    <s v="No se realizan ventas por internet"/>
    <n v="0"/>
    <s v="Finalizar encuesta"/>
    <m/>
    <m/>
    <m/>
    <m/>
    <m/>
    <m/>
    <m/>
    <m/>
    <m/>
    <m/>
    <m/>
    <m/>
    <m/>
    <m/>
    <m/>
    <m/>
    <m/>
    <m/>
    <m/>
    <m/>
    <m/>
    <m/>
    <m/>
    <m/>
    <m/>
    <m/>
  </r>
  <r>
    <n v="97"/>
    <s v="dt"/>
    <d v="2022-05-16T13:48:11"/>
    <s v="Rosaines07sport@gmail.com"/>
    <s v="Mambo"/>
    <s v="Carrera 53 46 31 116"/>
    <n v="3144395979"/>
    <x v="6"/>
    <x v="0"/>
    <n v="1"/>
    <x v="6"/>
    <n v="0"/>
    <n v="0"/>
    <n v="1"/>
    <n v="1"/>
    <x v="3"/>
    <s v="No"/>
    <x v="0"/>
    <s v="Venta de calzado"/>
    <x v="1"/>
    <s v="Interno"/>
    <n v="2"/>
    <n v="2"/>
    <n v="3"/>
    <n v="2"/>
    <s v="Sí"/>
    <s v="Medellín"/>
    <s v="Almacenamiento de inventarios"/>
    <s v="Lunes, Martes"/>
    <s v="La periodicidad es quincenal"/>
    <s v="09:00 a 10:00"/>
    <s v="En carreta &quot;zorrilla&quot;"/>
    <n v="3"/>
    <n v="4"/>
    <s v="Carretilla"/>
    <s v="Motocicleta"/>
    <n v="2"/>
    <s v="Motocicleta"/>
    <n v="2"/>
    <s v="Finalizar encuesta"/>
    <m/>
    <m/>
    <m/>
    <m/>
    <m/>
    <m/>
    <m/>
    <m/>
    <m/>
    <m/>
    <m/>
    <m/>
    <m/>
    <m/>
    <m/>
    <m/>
    <m/>
    <m/>
    <m/>
    <m/>
    <m/>
    <m/>
    <m/>
    <m/>
    <m/>
    <m/>
  </r>
  <r>
    <n v="98"/>
    <s v="dt"/>
    <d v="2022-05-22T11:35:05"/>
    <s v="Creacionesvalent@hotmail.com"/>
    <s v="Pasteles horneados"/>
    <s v="Kra 54 45a54"/>
    <n v="3218597731"/>
    <x v="12"/>
    <x v="0"/>
    <n v="1"/>
    <x v="9"/>
    <n v="0"/>
    <n v="0"/>
    <n v="1"/>
    <n v="1"/>
    <x v="7"/>
    <s v="No"/>
    <x v="0"/>
    <s v="Pasteles horneados"/>
    <x v="18"/>
    <s v="No"/>
    <n v="0"/>
    <m/>
    <m/>
    <m/>
    <m/>
    <m/>
    <m/>
    <s v="Lunes, Martes, Miércoles, Jueves, Viernes, Sábado"/>
    <s v="6 o más"/>
    <s v="08:00 a 09:00"/>
    <s v="En bicicleta"/>
    <n v="5"/>
    <n v="5"/>
    <s v="Ninguno"/>
    <s v="No se realizan domicilios"/>
    <n v="0"/>
    <s v="No se realizan ventas por internet"/>
    <n v="0"/>
    <s v="Finalizar encuesta"/>
    <m/>
    <m/>
    <m/>
    <m/>
    <m/>
    <m/>
    <m/>
    <m/>
    <m/>
    <m/>
    <m/>
    <m/>
    <m/>
    <m/>
    <m/>
    <m/>
    <m/>
    <m/>
    <m/>
    <m/>
    <m/>
    <m/>
    <m/>
    <m/>
    <m/>
    <m/>
  </r>
  <r>
    <n v="99"/>
    <s v="dt"/>
    <d v="2022-05-16T20:09:04"/>
    <s v="yuliet922009@hotmail.com"/>
    <s v="kompradero 2"/>
    <s v="cra 53 48 04"/>
    <n v="3176348875"/>
    <x v="13"/>
    <x v="0"/>
    <n v="5"/>
    <x v="3"/>
    <n v="2"/>
    <n v="0.4"/>
    <n v="2"/>
    <n v="0.4"/>
    <x v="8"/>
    <s v="Sí"/>
    <x v="0"/>
    <s v="Textiles"/>
    <x v="5"/>
    <s v="Interno"/>
    <n v="1"/>
    <n v="1"/>
    <n v="20"/>
    <n v="3"/>
    <s v="Sí"/>
    <s v="Medellín"/>
    <s v="Recepción de mercancías"/>
    <s v="Lunes, Miércoles, Jueves, Viernes, Sábado"/>
    <n v="5"/>
    <s v="08:00 a 09:00, 09:00 a 10:00, 10:00 a 11:00, 11:00 a 12:00, 12:00 a 13:00, 13:00 a 14:00, 14:00 a 15:00, 15:00 a 16:00, 16:00 a 17:00"/>
    <s v="En carreta &quot;zorrilla&quot;"/>
    <n v="2"/>
    <n v="2"/>
    <s v="Carretilla"/>
    <s v="Motocicleta"/>
    <n v="1"/>
    <s v="Motocicleta"/>
    <n v="5"/>
    <s v="Finalizar encuesta"/>
    <m/>
    <m/>
    <m/>
    <m/>
    <m/>
    <m/>
    <m/>
    <m/>
    <m/>
    <m/>
    <m/>
    <m/>
    <m/>
    <m/>
    <m/>
    <m/>
    <m/>
    <m/>
    <m/>
    <m/>
    <m/>
    <m/>
    <m/>
    <m/>
    <m/>
    <m/>
  </r>
  <r>
    <n v="100"/>
    <s v="dt"/>
    <d v="2022-05-16T20:16:38"/>
    <s v="elypaisarojas@hotmail.com"/>
    <s v="bello hogar"/>
    <s v="cra 54 46 90"/>
    <n v="3137677109"/>
    <x v="2"/>
    <x v="0"/>
    <n v="1"/>
    <x v="5"/>
    <n v="0"/>
    <n v="0"/>
    <n v="1"/>
    <n v="1"/>
    <x v="1"/>
    <s v="No"/>
    <x v="0"/>
    <s v="Textiles"/>
    <x v="5"/>
    <s v="Interno"/>
    <n v="1"/>
    <n v="1"/>
    <n v="8"/>
    <n v="3"/>
    <s v="Sí"/>
    <s v="Medellín"/>
    <s v="Almacenamiento de inventarios"/>
    <s v="Lunes, Jueves, Sábado"/>
    <n v="5"/>
    <s v="10:00 a 11:00"/>
    <s v="En carreta &quot;zorrilla&quot;"/>
    <n v="2"/>
    <n v="2"/>
    <s v="Carretilla"/>
    <s v="No se realizan domicilios"/>
    <n v="0"/>
    <s v="Bicicleta normal, Carreta &quot;zorrilla&quot;"/>
    <n v="0"/>
    <s v="Finalizar encuesta"/>
    <m/>
    <m/>
    <m/>
    <m/>
    <m/>
    <m/>
    <m/>
    <m/>
    <m/>
    <m/>
    <m/>
    <m/>
    <m/>
    <m/>
    <m/>
    <m/>
    <m/>
    <m/>
    <m/>
    <m/>
    <m/>
    <m/>
    <m/>
    <m/>
    <m/>
    <m/>
  </r>
  <r>
    <n v="101"/>
    <s v="dt"/>
    <d v="2022-05-16T12:17:14"/>
    <s v="Jelenyjeziel0720@gmail.com"/>
    <s v="#1 en remates"/>
    <s v="Carrera 53 #46-13"/>
    <n v="3138706049"/>
    <x v="9"/>
    <x v="0"/>
    <n v="5"/>
    <x v="9"/>
    <n v="0"/>
    <n v="0"/>
    <n v="1"/>
    <n v="0.2"/>
    <x v="1"/>
    <s v="No"/>
    <x v="0"/>
    <s v="Cacharros "/>
    <x v="9"/>
    <s v="No"/>
    <n v="0"/>
    <m/>
    <m/>
    <m/>
    <m/>
    <m/>
    <m/>
    <s v="Miércoles"/>
    <s v="1 vez por semana"/>
    <s v="08:00 a 09:00, 09:00 a 10:00"/>
    <s v="En carreta &quot;zorrilla&quot;"/>
    <n v="5"/>
    <n v="1"/>
    <s v="Carretilla"/>
    <s v="Motocicleta"/>
    <n v="2"/>
    <s v="No se realizan ventas por internet"/>
    <n v="0"/>
    <s v="Finalizar encuesta"/>
    <m/>
    <m/>
    <m/>
    <m/>
    <m/>
    <m/>
    <m/>
    <m/>
    <m/>
    <m/>
    <m/>
    <m/>
    <m/>
    <m/>
    <m/>
    <m/>
    <m/>
    <m/>
    <m/>
    <m/>
    <m/>
    <m/>
    <m/>
    <m/>
    <m/>
    <m/>
  </r>
  <r>
    <n v="102"/>
    <s v="dt"/>
    <d v="2022-05-16T12:42:13"/>
    <s v="Santi9924giraldo@gmail.com"/>
    <s v="Perfumes Colombia"/>
    <s v="Carrera 53 46 17 "/>
    <n v="3226076097"/>
    <x v="6"/>
    <x v="0"/>
    <n v="1"/>
    <x v="6"/>
    <n v="0"/>
    <n v="0"/>
    <n v="0"/>
    <n v="0"/>
    <x v="1"/>
    <s v="No"/>
    <x v="0"/>
    <s v="Perfumería"/>
    <x v="0"/>
    <s v="No"/>
    <n v="0"/>
    <m/>
    <m/>
    <m/>
    <m/>
    <m/>
    <m/>
    <s v="Lunes"/>
    <s v="1 vez por semana"/>
    <s v="10:00 a 11:00"/>
    <s v="En motocicleta"/>
    <n v="3"/>
    <n v="3"/>
    <s v="Ninguno "/>
    <s v="Motocicleta"/>
    <n v="4"/>
    <s v="No se realizan ventas por internet"/>
    <n v="0"/>
    <s v="Finalizar encuesta"/>
    <m/>
    <m/>
    <m/>
    <m/>
    <m/>
    <m/>
    <m/>
    <m/>
    <m/>
    <m/>
    <m/>
    <m/>
    <m/>
    <m/>
    <m/>
    <m/>
    <m/>
    <m/>
    <m/>
    <m/>
    <m/>
    <m/>
    <m/>
    <m/>
    <m/>
    <m/>
  </r>
  <r>
    <n v="103"/>
    <s v="dt"/>
    <d v="2022-05-16T13:25:22"/>
    <s v="ronalpatio115@gmail.com"/>
    <s v="Ronal sport"/>
    <s v="Carrera 53#46-31 116"/>
    <n v="3045307959"/>
    <x v="6"/>
    <x v="1"/>
    <m/>
    <x v="2"/>
    <m/>
    <s v=""/>
    <m/>
    <s v=""/>
    <x v="2"/>
    <m/>
    <x v="0"/>
    <s v="Ropa"/>
    <x v="5"/>
    <s v="No"/>
    <n v="0"/>
    <m/>
    <m/>
    <m/>
    <m/>
    <m/>
    <m/>
    <s v="Martes"/>
    <n v="2"/>
    <s v="08:00 a 09:00, 09:00 a 10:00, 10:00 a 11:00, 11:00 a 12:00, 12:00 a 13:00, 13:00 a 14:00, 14:00 a 15:00, 15:00 a 16:00, 16:00 a 17:00, 17:00 a 18:00"/>
    <s v="En vehículo particular"/>
    <n v="3"/>
    <n v="2"/>
    <s v="No"/>
    <s v="No se realizan domicilios"/>
    <n v="0"/>
    <s v="No se realizan ventas por internet"/>
    <n v="0"/>
    <s v="Finalizar encuesta"/>
    <m/>
    <m/>
    <m/>
    <m/>
    <m/>
    <m/>
    <m/>
    <m/>
    <m/>
    <m/>
    <m/>
    <m/>
    <m/>
    <m/>
    <m/>
    <m/>
    <m/>
    <m/>
    <m/>
    <m/>
    <m/>
    <m/>
    <m/>
    <m/>
    <m/>
    <m/>
  </r>
  <r>
    <n v="104"/>
    <s v="dt"/>
    <d v="2022-05-16T13:41:22"/>
    <s v="Kompraderoalmacen@gmail.com"/>
    <s v="Comercializadora el kompradero"/>
    <s v="Carrera 53 48 58"/>
    <n v="3176348875"/>
    <x v="5"/>
    <x v="0"/>
    <n v="5"/>
    <x v="25"/>
    <n v="1"/>
    <n v="0.2"/>
    <n v="1"/>
    <n v="0.2"/>
    <x v="8"/>
    <s v="No"/>
    <x v="0"/>
    <s v="Textiles"/>
    <x v="5"/>
    <s v="Interno"/>
    <n v="1"/>
    <n v="1"/>
    <n v="10"/>
    <n v="3"/>
    <s v="Sí"/>
    <s v="Medellín"/>
    <s v="Recepción de mercancías"/>
    <s v="Lunes, Martes, Miércoles, Jueves, Viernes, Sábado"/>
    <s v="6 o más"/>
    <s v="08:00 a 09:00, 13:00 a 14:00"/>
    <s v="En carreta &quot;zorrilla&quot;"/>
    <n v="3"/>
    <n v="3"/>
    <s v="Carretilla"/>
    <s v="Motocicleta, Transportadora"/>
    <n v="0"/>
    <s v="No se realizan ventas por internet"/>
    <s v="00"/>
    <s v="Finalizar encuesta"/>
    <m/>
    <m/>
    <m/>
    <m/>
    <m/>
    <m/>
    <m/>
    <m/>
    <m/>
    <m/>
    <m/>
    <m/>
    <m/>
    <m/>
    <m/>
    <m/>
    <m/>
    <m/>
    <m/>
    <m/>
    <m/>
    <m/>
    <m/>
    <m/>
    <m/>
    <m/>
  </r>
  <r>
    <n v="105"/>
    <s v="dt"/>
    <d v="2022-05-16T13:56:33"/>
    <s v="guillermohoyos688@gmail.com"/>
    <s v="Ana fragancias"/>
    <s v="Carrera 53 46 35 102c"/>
    <n v="3136329581"/>
    <x v="6"/>
    <x v="1"/>
    <m/>
    <x v="2"/>
    <m/>
    <s v=""/>
    <m/>
    <s v=""/>
    <x v="2"/>
    <m/>
    <x v="0"/>
    <s v="Perfumería"/>
    <x v="0"/>
    <s v="No"/>
    <n v="0"/>
    <m/>
    <m/>
    <m/>
    <m/>
    <m/>
    <m/>
    <s v="Lunes"/>
    <s v="1 vez por semana"/>
    <s v="08:00 a 09:00, 09:00 a 10:00, 10:00 a 11:00, 11:00 a 12:00"/>
    <s v="En vehículo particular"/>
    <n v="4"/>
    <n v="3"/>
    <s v="Ninguno"/>
    <s v="Motocicleta"/>
    <n v="1"/>
    <s v="No se realizan ventas por internet"/>
    <n v="0"/>
    <s v="Finalizar encuesta"/>
    <m/>
    <m/>
    <m/>
    <m/>
    <m/>
    <m/>
    <m/>
    <m/>
    <m/>
    <m/>
    <m/>
    <m/>
    <m/>
    <m/>
    <m/>
    <m/>
    <m/>
    <m/>
    <m/>
    <m/>
    <m/>
    <m/>
    <m/>
    <m/>
    <m/>
    <m/>
  </r>
  <r>
    <n v="106"/>
    <s v="dt"/>
    <d v="2022-05-18T15:54:35"/>
    <s v="Gh.temporaltextil@gmail.com"/>
    <s v="Greenfit"/>
    <s v="CL 47 52a23"/>
    <n v="3207196076"/>
    <x v="16"/>
    <x v="0"/>
    <n v="9"/>
    <x v="26"/>
    <n v="0"/>
    <n v="0"/>
    <n v="9"/>
    <n v="1"/>
    <x v="1"/>
    <s v="No"/>
    <x v="0"/>
    <s v="Textiles"/>
    <x v="5"/>
    <s v="No"/>
    <n v="0"/>
    <m/>
    <m/>
    <m/>
    <m/>
    <m/>
    <m/>
    <s v="Martes, Jueves"/>
    <s v="6 o más"/>
    <s v="10:00 a 11:00"/>
    <s v="En camión, estacionado en bahía y la ingresa el personal de mi empresa"/>
    <n v="3"/>
    <n v="3"/>
    <s v="Carretilla"/>
    <s v="Caminata, Carreta &quot;zorrilla&quot;"/>
    <n v="9"/>
    <s v="Transportadora"/>
    <n v="9"/>
    <s v="Finalizar encuesta"/>
    <m/>
    <m/>
    <m/>
    <m/>
    <m/>
    <m/>
    <m/>
    <m/>
    <m/>
    <m/>
    <m/>
    <m/>
    <m/>
    <m/>
    <m/>
    <m/>
    <m/>
    <m/>
    <m/>
    <m/>
    <m/>
    <m/>
    <m/>
    <m/>
    <m/>
    <m/>
  </r>
  <r>
    <n v="107"/>
    <s v="dt"/>
    <d v="2022-05-16T20:20:24"/>
    <s v="elypaisarojas@hotmail.com"/>
    <s v="osaris"/>
    <s v="cra 54 46 48"/>
    <n v="3137677109"/>
    <x v="9"/>
    <x v="0"/>
    <n v="3"/>
    <x v="20"/>
    <n v="0"/>
    <n v="0"/>
    <n v="3"/>
    <n v="1"/>
    <x v="1"/>
    <s v="No"/>
    <x v="0"/>
    <s v="Textiles"/>
    <x v="5"/>
    <s v="Interno"/>
    <n v="1"/>
    <n v="1"/>
    <n v="20"/>
    <n v="3"/>
    <s v="Sí"/>
    <s v="Medellín"/>
    <s v="Recepción de mercancías"/>
    <s v="Lunes, Martes, Miércoles, Jueves, Viernes"/>
    <s v="6 o más"/>
    <s v="09:00 a 10:00"/>
    <s v="En carreta &quot;zorrilla&quot;"/>
    <n v="2"/>
    <n v="5"/>
    <s v="Carretilla"/>
    <s v="No se realizan domicilios"/>
    <n v="0"/>
    <s v="No se realizan ventas por internet"/>
    <n v="0"/>
    <s v="Finalizar encuesta"/>
    <m/>
    <m/>
    <m/>
    <m/>
    <m/>
    <m/>
    <m/>
    <m/>
    <m/>
    <m/>
    <m/>
    <m/>
    <m/>
    <m/>
    <m/>
    <m/>
    <m/>
    <m/>
    <m/>
    <m/>
    <m/>
    <m/>
    <m/>
    <m/>
    <m/>
    <m/>
  </r>
  <r>
    <n v="108"/>
    <s v="dt"/>
    <d v="2022-05-17T13:11:56"/>
    <s v="esmeraldargz2006@hotmail.com"/>
    <s v="Lunatex"/>
    <s v="Cra 54 46 30"/>
    <n v="3137677109"/>
    <x v="13"/>
    <x v="0"/>
    <n v="6"/>
    <x v="1"/>
    <n v="0"/>
    <n v="0"/>
    <n v="6"/>
    <n v="1"/>
    <x v="0"/>
    <s v="No"/>
    <x v="0"/>
    <s v="Textiles"/>
    <x v="5"/>
    <s v="Externo, propio"/>
    <n v="2"/>
    <n v="2"/>
    <n v="300"/>
    <n v="3"/>
    <s v="Sí"/>
    <s v="Medellín"/>
    <s v="Almacenamiento de inventarios"/>
    <s v="Lunes, Martes, Miércoles, Jueves, Viernes, Sábado"/>
    <s v="6 o más"/>
    <s v="08:00 a 09:00, 14:00 a 15:00"/>
    <s v="En camión, estacionado en bahía y la ingresa el personal de mi empresa, En carreta &quot;zorrilla&quot;"/>
    <n v="2"/>
    <n v="2"/>
    <s v="Carretilla"/>
    <s v="No se realizan domicilios"/>
    <n v="0"/>
    <s v="No se realizan ventas por internet"/>
    <n v="0"/>
    <s v="Finalizar encuesta"/>
    <m/>
    <m/>
    <m/>
    <m/>
    <m/>
    <m/>
    <m/>
    <m/>
    <m/>
    <m/>
    <m/>
    <m/>
    <m/>
    <m/>
    <m/>
    <m/>
    <m/>
    <m/>
    <m/>
    <m/>
    <m/>
    <m/>
    <m/>
    <m/>
    <m/>
    <m/>
  </r>
  <r>
    <n v="109"/>
    <s v="dt"/>
    <d v="2022-05-18T15:42:06"/>
    <s v="otto0711@gmail.com "/>
    <s v="Lenceríael toto"/>
    <s v="Carrera 53 46 32"/>
    <n v="329535960"/>
    <x v="6"/>
    <x v="0"/>
    <n v="1"/>
    <x v="6"/>
    <n v="0"/>
    <n v="0"/>
    <n v="0"/>
    <n v="0"/>
    <x v="3"/>
    <s v="Sí"/>
    <x v="0"/>
    <s v="Lencería"/>
    <x v="5"/>
    <s v="No"/>
    <n v="0"/>
    <m/>
    <m/>
    <m/>
    <m/>
    <m/>
    <m/>
    <s v="Lunes, Martes, Miércoles, Jueves, Viernes, Sábado"/>
    <n v="5"/>
    <s v="09:00 a 10:00, 10:00 a 11:00, 11:00 a 12:00, 12:00 a 13:00, 13:00 a 14:00, 14:00 a 15:00, 15:00 a 16:00, 16:00 a 17:00"/>
    <s v="En carreta &quot;zorrilla&quot;"/>
    <n v="5"/>
    <n v="5"/>
    <s v="Carretilla"/>
    <s v="Caminata, Motocicleta"/>
    <n v="1"/>
    <s v="Motocicleta, Vehículo particular, Van"/>
    <n v="1"/>
    <s v="Finalizar encuesta"/>
    <m/>
    <m/>
    <m/>
    <m/>
    <m/>
    <m/>
    <m/>
    <m/>
    <m/>
    <m/>
    <m/>
    <m/>
    <m/>
    <m/>
    <m/>
    <m/>
    <m/>
    <m/>
    <m/>
    <m/>
    <m/>
    <m/>
    <m/>
    <m/>
    <m/>
    <m/>
  </r>
  <r>
    <n v="110"/>
    <s v="dt"/>
    <d v="2022-05-18T16:13:35"/>
    <s v="Geramarprincipal@gmail.com"/>
    <s v="Distribuidor alhambra"/>
    <s v="Carrera 52a#46-17"/>
    <n v="3135979093"/>
    <x v="6"/>
    <x v="0"/>
    <n v="2"/>
    <x v="9"/>
    <n v="0"/>
    <n v="0"/>
    <n v="2"/>
    <n v="1"/>
    <x v="1"/>
    <s v="No"/>
    <x v="2"/>
    <s v="Ropa "/>
    <x v="5"/>
    <s v="Interno"/>
    <n v="2"/>
    <n v="2"/>
    <n v="20"/>
    <n v="2"/>
    <s v="Sí"/>
    <s v="Medellín"/>
    <s v="Almacenamiento de inventarios"/>
    <s v="Lunes, Martes, Miércoles, Jueves, Viernes, Sábado"/>
    <s v="6 o más"/>
    <s v="08:00 a 09:00, 09:00 a 10:00, 10:00 a 11:00, 11:00 a 12:00"/>
    <s v="En camión, estacionado en zona bahía y la ingresa la empresa transportadora, En carreta &quot;zorrilla&quot;"/>
    <n v="5"/>
    <n v="1"/>
    <s v="Carretilla"/>
    <s v="Caminata, Motocicleta"/>
    <n v="2"/>
    <s v="Caminata, Motocicleta, Van, Furgón"/>
    <n v="1"/>
    <s v="Finalizar encuesta"/>
    <m/>
    <m/>
    <m/>
    <m/>
    <m/>
    <m/>
    <m/>
    <m/>
    <m/>
    <m/>
    <m/>
    <m/>
    <m/>
    <m/>
    <m/>
    <m/>
    <m/>
    <m/>
    <m/>
    <m/>
    <m/>
    <m/>
    <m/>
    <m/>
    <m/>
    <m/>
  </r>
  <r>
    <n v="111"/>
    <s v="dt"/>
    <d v="2022-05-18T16:22:02"/>
    <s v="Bellisimasstore1@gmail.com"/>
    <s v="Bellísimas store"/>
    <s v="Carrera 52a#46 23 "/>
    <n v="3232960393"/>
    <x v="2"/>
    <x v="0"/>
    <n v="3"/>
    <x v="9"/>
    <n v="0"/>
    <n v="0"/>
    <n v="3"/>
    <n v="1"/>
    <x v="1"/>
    <s v="No"/>
    <x v="4"/>
    <s v="Ropa"/>
    <x v="5"/>
    <s v="Interno"/>
    <n v="1"/>
    <n v="1"/>
    <n v="10"/>
    <n v="5"/>
    <s v="Sí"/>
    <s v="Medellín"/>
    <s v="Recepción de mercancías"/>
    <s v="Lunes, Martes, Miércoles, Jueves, Viernes, Sábado"/>
    <s v="6 o más"/>
    <s v="10:00 a 11:00, 11:00 a 12:00"/>
    <s v="En motocicleta, En carreta &quot;zorrilla&quot;"/>
    <n v="5"/>
    <n v="1"/>
    <s v="Ninguno"/>
    <s v="Motocicleta"/>
    <n v="2"/>
    <s v="Motocicleta, Van, Furgón"/>
    <n v="6"/>
    <s v="Finalizar encuesta"/>
    <m/>
    <m/>
    <m/>
    <m/>
    <m/>
    <m/>
    <m/>
    <m/>
    <m/>
    <m/>
    <m/>
    <m/>
    <m/>
    <m/>
    <m/>
    <m/>
    <m/>
    <m/>
    <m/>
    <m/>
    <m/>
    <m/>
    <m/>
    <m/>
    <m/>
    <m/>
  </r>
  <r>
    <n v="112"/>
    <s v="dt"/>
    <d v="2022-05-19T12:42:36"/>
    <s v="Lulewa5@hotmail.com"/>
    <s v="Matiuus Distribuidor"/>
    <s v="Calle 47#52a-45 segundo piso "/>
    <n v="3105070781"/>
    <x v="11"/>
    <x v="0"/>
    <n v="6"/>
    <x v="15"/>
    <n v="0"/>
    <n v="0"/>
    <n v="6"/>
    <n v="1"/>
    <x v="1"/>
    <s v="No"/>
    <x v="11"/>
    <s v="Elementos misceláneos"/>
    <x v="9"/>
    <s v="No"/>
    <n v="0"/>
    <m/>
    <m/>
    <m/>
    <m/>
    <m/>
    <m/>
    <s v="Viernes"/>
    <s v="1 vez por semana"/>
    <s v="08:00 a 09:00, 09:00 a 10:00, 10:00 a 11:00"/>
    <s v="En vehículo particular"/>
    <n v="5"/>
    <n v="2"/>
    <s v="Ninguno"/>
    <s v="Motocicleta"/>
    <n v="10"/>
    <s v="Motocicleta"/>
    <n v="10"/>
    <s v="Finalizar encuesta"/>
    <m/>
    <m/>
    <m/>
    <m/>
    <m/>
    <m/>
    <m/>
    <m/>
    <m/>
    <m/>
    <m/>
    <m/>
    <m/>
    <m/>
    <m/>
    <m/>
    <m/>
    <m/>
    <m/>
    <m/>
    <m/>
    <m/>
    <m/>
    <m/>
    <m/>
    <m/>
  </r>
  <r>
    <n v="113"/>
    <s v="dt"/>
    <d v="2022-05-17T13:15:09"/>
    <s v="esmeraldargz2006@hotmail.com"/>
    <s v="Samaria"/>
    <s v="Cr 54 46 64"/>
    <n v="3137677109"/>
    <x v="4"/>
    <x v="0"/>
    <n v="2"/>
    <x v="6"/>
    <n v="0"/>
    <n v="0"/>
    <n v="0"/>
    <n v="0"/>
    <x v="1"/>
    <s v="No"/>
    <x v="0"/>
    <s v="Textiles"/>
    <x v="5"/>
    <s v="No"/>
    <n v="0"/>
    <m/>
    <m/>
    <m/>
    <m/>
    <m/>
    <m/>
    <s v="Lunes, Martes, Miércoles, Jueves, Viernes"/>
    <n v="5"/>
    <s v="08:00 a 09:00, 15:00 a 16:00"/>
    <s v="En carreta &quot;zorrilla&quot;"/>
    <n v="1"/>
    <n v="1"/>
    <s v="Carretilla"/>
    <s v="No se realizan domicilios"/>
    <n v="0"/>
    <s v="No se realizan ventas por internet"/>
    <n v="0"/>
    <s v="Finalizar encuesta"/>
    <m/>
    <m/>
    <m/>
    <m/>
    <m/>
    <m/>
    <m/>
    <m/>
    <m/>
    <m/>
    <m/>
    <m/>
    <m/>
    <m/>
    <m/>
    <m/>
    <m/>
    <m/>
    <m/>
    <m/>
    <m/>
    <m/>
    <m/>
    <m/>
    <m/>
    <m/>
  </r>
  <r>
    <n v="114"/>
    <s v="dt"/>
    <d v="2022-05-17T10:01:51"/>
    <s v="No aplica"/>
    <s v="Mundo bebe"/>
    <s v="Calle 46 53 25"/>
    <n v="3232272262"/>
    <x v="6"/>
    <x v="0"/>
    <n v="1"/>
    <x v="6"/>
    <n v="0"/>
    <n v="0"/>
    <n v="0"/>
    <n v="0"/>
    <x v="3"/>
    <s v="No"/>
    <x v="0"/>
    <s v="Ropa de bebe"/>
    <x v="5"/>
    <s v="No"/>
    <n v="0"/>
    <m/>
    <m/>
    <m/>
    <m/>
    <m/>
    <m/>
    <s v="Jueves"/>
    <n v="2"/>
    <s v="10:00 a 11:00"/>
    <s v="En vehículo particular"/>
    <n v="5"/>
    <n v="2"/>
    <s v="Ninguno"/>
    <s v="Vehículo particular"/>
    <n v="2"/>
    <s v="Motocicleta"/>
    <n v="2"/>
    <s v="Finalizar encuesta"/>
    <m/>
    <m/>
    <m/>
    <m/>
    <m/>
    <m/>
    <m/>
    <m/>
    <m/>
    <m/>
    <m/>
    <m/>
    <m/>
    <m/>
    <m/>
    <m/>
    <m/>
    <m/>
    <m/>
    <m/>
    <m/>
    <m/>
    <m/>
    <m/>
    <m/>
    <m/>
  </r>
  <r>
    <n v="115"/>
    <s v="dt"/>
    <d v="2022-05-17T13:19:55"/>
    <s v="esmeraldargz2006@hotmail.com"/>
    <s v="Esmeralda"/>
    <s v="Cra 54 46 40"/>
    <n v="3137677109"/>
    <x v="5"/>
    <x v="0"/>
    <n v="5"/>
    <x v="25"/>
    <n v="0"/>
    <n v="0"/>
    <n v="0"/>
    <n v="0"/>
    <x v="0"/>
    <s v="No"/>
    <x v="0"/>
    <s v="Textiles"/>
    <x v="5"/>
    <s v="No"/>
    <n v="0"/>
    <m/>
    <m/>
    <m/>
    <m/>
    <m/>
    <m/>
    <s v="Lunes, Martes, Miércoles, Jueves, Viernes"/>
    <s v="6 o más"/>
    <s v="08:00 a 09:00, 18:00 a 19:00"/>
    <s v="En carreta &quot;zorrilla&quot;"/>
    <n v="1"/>
    <n v="1"/>
    <s v="Carretilla"/>
    <s v="No se realizan domicilios"/>
    <n v="0"/>
    <s v="No se realizan ventas por internet"/>
    <n v="0"/>
    <s v="Finalizar encuesta"/>
    <m/>
    <m/>
    <m/>
    <m/>
    <m/>
    <m/>
    <m/>
    <m/>
    <m/>
    <m/>
    <m/>
    <m/>
    <m/>
    <m/>
    <m/>
    <m/>
    <m/>
    <m/>
    <m/>
    <m/>
    <m/>
    <m/>
    <m/>
    <m/>
    <m/>
    <m/>
  </r>
  <r>
    <n v="116"/>
    <s v="dt"/>
    <d v="2022-05-18T15:20:33"/>
    <s v="Papeleríacucutasas@hotmail.com"/>
    <s v="Papelería cucuta sas"/>
    <s v="Kr 54 46 22"/>
    <n v="6043020325"/>
    <x v="19"/>
    <x v="0"/>
    <n v="8"/>
    <x v="27"/>
    <n v="0"/>
    <n v="0"/>
    <n v="8"/>
    <n v="1"/>
    <x v="1"/>
    <s v="Sí"/>
    <x v="0"/>
    <s v="Papelería"/>
    <x v="17"/>
    <s v="Interno"/>
    <n v="3"/>
    <n v="2"/>
    <n v="120"/>
    <n v="3"/>
    <s v="Sí"/>
    <s v="Medellín"/>
    <s v="Almacenamiento de inventarios"/>
    <s v="Lunes, Martes, Miércoles, Jueves, Viernes"/>
    <s v="6 o más"/>
    <s v="08:00 a 09:00, 09:00 a 10:00, 10:00 a 11:00, 11:00 a 12:00, 12:00 a 13:00, 13:00 a 14:00, 14:00 a 15:00, 15:00 a 16:00, 16:00 a 17:00, 17:00 a 18:00, 18:00 a 19:00"/>
    <s v="En camión, estacionado en bahía y la ingresa el personal de mi empresa, En carreta &quot;zorrilla&quot;"/>
    <n v="2"/>
    <n v="2"/>
    <s v="Carretilla"/>
    <s v="Motocicleta, Furgón, Carreta &quot;zorrilla&quot;"/>
    <n v="8"/>
    <s v="No se realizan ventas por internet"/>
    <n v="0"/>
    <s v="Finalizar encuesta"/>
    <m/>
    <m/>
    <m/>
    <m/>
    <m/>
    <m/>
    <m/>
    <m/>
    <m/>
    <m/>
    <m/>
    <m/>
    <m/>
    <m/>
    <m/>
    <m/>
    <m/>
    <m/>
    <m/>
    <m/>
    <m/>
    <m/>
    <m/>
    <m/>
    <m/>
    <m/>
  </r>
  <r>
    <n v="117"/>
    <s v="dt"/>
    <d v="2022-05-17T10:51:44"/>
    <s v="surtidoradelospueblos@hotmail.com"/>
    <s v="Surtido de los públicos "/>
    <s v="Carrera 53 46 16 "/>
    <s v="310 487 30 27"/>
    <x v="2"/>
    <x v="0"/>
    <n v="2"/>
    <x v="15"/>
    <n v="0"/>
    <n v="0"/>
    <n v="2"/>
    <n v="1"/>
    <x v="3"/>
    <s v="No"/>
    <x v="2"/>
    <s v="Ropa "/>
    <x v="5"/>
    <s v="Interno"/>
    <n v="2"/>
    <n v="2"/>
    <n v="60"/>
    <n v="3"/>
    <s v="Sí"/>
    <s v="Medellín"/>
    <s v="Recepción de mercancías"/>
    <s v="Lunes, Martes, Miércoles, Jueves, Viernes, Sábado"/>
    <n v="3"/>
    <s v="08:00 a 09:00, 09:00 a 10:00, 10:00 a 11:00, 11:00 a 12:00, 12:00 a 13:00, 13:00 a 14:00, 14:00 a 15:00, 15:00 a 16:00"/>
    <s v="En carreta &quot;zorrilla&quot;"/>
    <n v="5"/>
    <n v="2"/>
    <s v="Carretilla"/>
    <s v="Carreta &quot;zorrilla&quot;"/>
    <n v="2"/>
    <s v="No se realizan ventas por internet"/>
    <n v="0"/>
    <s v="Finalizar encuesta"/>
    <m/>
    <m/>
    <m/>
    <m/>
    <m/>
    <m/>
    <m/>
    <m/>
    <m/>
    <m/>
    <m/>
    <m/>
    <m/>
    <m/>
    <m/>
    <m/>
    <m/>
    <m/>
    <m/>
    <m/>
    <m/>
    <m/>
    <m/>
    <m/>
    <m/>
    <m/>
  </r>
  <r>
    <n v="118"/>
    <s v="dt"/>
    <d v="2022-05-18T15:34:48"/>
    <s v="elplanetadelamoda@hotmail.com"/>
    <s v="El planeta de la moda"/>
    <s v="Carrera 53 #43-28"/>
    <n v="3014910019"/>
    <x v="9"/>
    <x v="0"/>
    <n v="3"/>
    <x v="20"/>
    <n v="0"/>
    <n v="0"/>
    <n v="3"/>
    <n v="1"/>
    <x v="1"/>
    <s v="No"/>
    <x v="0"/>
    <s v="Ropa "/>
    <x v="5"/>
    <s v="Interno"/>
    <n v="2"/>
    <n v="2"/>
    <n v="20"/>
    <n v="3"/>
    <s v="Sí"/>
    <s v="Medellín"/>
    <s v="Recepción de mercancías"/>
    <s v="Lunes, Martes, Miércoles, Jueves, Viernes"/>
    <n v="3"/>
    <s v="08:00 a 09:00, 09:00 a 10:00, 10:00 a 11:00, 11:00 a 12:00, 12:00 a 13:00, 13:00 a 14:00, 14:00 a 15:00, 15:00 a 16:00, 16:00 a 17:00, 17:00 a 18:00"/>
    <s v="En carreta &quot;zorrilla&quot;"/>
    <n v="3"/>
    <n v="2"/>
    <s v="Carretilla"/>
    <s v="No se realizan domicilios"/>
    <n v="0"/>
    <s v="No se realizan ventas por internet"/>
    <n v="0"/>
    <s v="Finalizar encuesta"/>
    <m/>
    <m/>
    <m/>
    <m/>
    <m/>
    <m/>
    <m/>
    <m/>
    <m/>
    <m/>
    <m/>
    <m/>
    <m/>
    <m/>
    <m/>
    <m/>
    <m/>
    <m/>
    <m/>
    <m/>
    <m/>
    <m/>
    <m/>
    <m/>
    <m/>
    <m/>
  </r>
  <r>
    <n v="119"/>
    <s v="dt"/>
    <d v="2022-05-17T11:04:53"/>
    <s v="No aplica"/>
    <s v="Fantasía lolas"/>
    <s v="Calle 45 53a34"/>
    <n v="3136870391"/>
    <x v="2"/>
    <x v="0"/>
    <n v="2"/>
    <x v="15"/>
    <n v="0"/>
    <n v="0"/>
    <n v="2"/>
    <n v="1"/>
    <x v="3"/>
    <s v="No"/>
    <x v="0"/>
    <s v="Venta de productos de belleza"/>
    <x v="0"/>
    <s v="No"/>
    <n v="0"/>
    <m/>
    <m/>
    <m/>
    <m/>
    <m/>
    <m/>
    <s v="Jueves"/>
    <n v="2"/>
    <s v="08:00 a 09:00, 12:00 a 13:00, 17:00 a 18:00"/>
    <s v="En carreta &quot;zorrilla&quot;"/>
    <n v="5"/>
    <n v="2"/>
    <s v="Ninguna "/>
    <s v="Motocicleta"/>
    <n v="3"/>
    <s v="Motocicleta"/>
    <n v="2"/>
    <s v="Finalizar encuesta"/>
    <m/>
    <m/>
    <m/>
    <m/>
    <m/>
    <m/>
    <m/>
    <m/>
    <m/>
    <m/>
    <m/>
    <m/>
    <m/>
    <m/>
    <m/>
    <m/>
    <m/>
    <m/>
    <m/>
    <m/>
    <m/>
    <m/>
    <m/>
    <m/>
    <m/>
    <m/>
  </r>
  <r>
    <n v="120"/>
    <s v="dt"/>
    <d v="2022-05-17T11:36:57"/>
    <s v="No aplica "/>
    <s v="La lealtad"/>
    <s v="Cll 44 a 54 14"/>
    <n v="3147611231"/>
    <x v="12"/>
    <x v="1"/>
    <m/>
    <x v="2"/>
    <m/>
    <s v=""/>
    <m/>
    <s v=""/>
    <x v="2"/>
    <m/>
    <x v="0"/>
    <s v="Recolección de residuos"/>
    <x v="2"/>
    <s v="Externo, alquilado"/>
    <n v="2"/>
    <n v="2"/>
    <n v="80"/>
    <n v="2"/>
    <s v="Sí"/>
    <s v="Medellín"/>
    <s v="Recepción de mercancías"/>
    <s v="Jueves"/>
    <n v="3"/>
    <s v="08:00 a 09:00, 09:00 a 10:00, 10:00 a 11:00, 11:00 a 12:00, 12:00 a 13:00, 13:00 a 14:00, 14:00 a 15:00, 15:00 a 16:00, 16:00 a 17:00, 17:00 a 18:00"/>
    <s v="En camión, estacionado en zona bahía y la ingresa la empresa transportadora, En vehículo particular"/>
    <n v="5"/>
    <n v="1"/>
    <s v="Ninguno"/>
    <s v="No se realizan domicilios"/>
    <n v="0"/>
    <s v="Furgón"/>
    <n v="3"/>
    <s v="Finalizar encuesta"/>
    <m/>
    <m/>
    <m/>
    <m/>
    <m/>
    <m/>
    <m/>
    <m/>
    <m/>
    <m/>
    <m/>
    <m/>
    <m/>
    <m/>
    <m/>
    <m/>
    <m/>
    <m/>
    <m/>
    <m/>
    <m/>
    <m/>
    <m/>
    <m/>
    <m/>
    <m/>
  </r>
  <r>
    <n v="121"/>
    <s v="dt"/>
    <d v="2022-05-16T12:48:14"/>
    <s v="Esmeraldargz2006@hotmail.com"/>
    <s v="L"/>
    <s v="Carrera 54 46 48 102"/>
    <n v="3137677109"/>
    <x v="7"/>
    <x v="0"/>
    <n v="7"/>
    <x v="6"/>
    <n v="1"/>
    <n v="0.14285714285714285"/>
    <n v="1"/>
    <n v="0.14285714285714285"/>
    <x v="12"/>
    <s v="Sí"/>
    <x v="0"/>
    <s v="Textiles"/>
    <x v="5"/>
    <s v="Interno"/>
    <n v="31"/>
    <n v="1"/>
    <n v="30"/>
    <n v="3"/>
    <s v="Sí"/>
    <s v="Medellín"/>
    <s v="Almacenamiento de inventarios"/>
    <s v="Lunes, Martes, Viernes, Sábado"/>
    <n v="3"/>
    <s v="10:00 a 11:00"/>
    <s v="En camión, estacionado en bahía y la ingresa el personal de mi empresa"/>
    <n v="1"/>
    <n v="1"/>
    <s v="Carretilla"/>
    <s v="Carreta &quot;zorrilla&quot;"/>
    <n v="20"/>
    <s v="No se realizan ventas por internet"/>
    <n v="0"/>
    <s v="Finalizar encuesta"/>
    <m/>
    <m/>
    <m/>
    <m/>
    <m/>
    <m/>
    <m/>
    <m/>
    <m/>
    <m/>
    <m/>
    <m/>
    <m/>
    <m/>
    <m/>
    <m/>
    <m/>
    <m/>
    <m/>
    <m/>
    <m/>
    <m/>
    <m/>
    <m/>
    <m/>
    <m/>
  </r>
  <r>
    <n v="122"/>
    <s v="dt"/>
    <d v="2022-05-17T10:28:08"/>
    <s v="Distribuidoracarolo@hotmail.com"/>
    <s v="Carolo"/>
    <s v="Calle 45 54 45"/>
    <n v="3244159574"/>
    <x v="20"/>
    <x v="0"/>
    <n v="26"/>
    <x v="28"/>
    <n v="0"/>
    <n v="0"/>
    <n v="26"/>
    <n v="1"/>
    <x v="3"/>
    <s v="Sí"/>
    <x v="6"/>
    <s v="Decoración Electrodomésticos y hogar"/>
    <x v="9"/>
    <s v="Interno"/>
    <n v="5"/>
    <n v="3"/>
    <n v="380"/>
    <n v="3"/>
    <s v="Sí"/>
    <s v="Medellín"/>
    <s v="Recepción de mercancías"/>
    <s v="Sábado"/>
    <s v="6 o más"/>
    <s v="08:00 a 09:00, 09:00 a 10:00"/>
    <s v="En camión, se descarga internamente"/>
    <n v="5"/>
    <n v="1"/>
    <s v="Ninguno"/>
    <s v="Furgón"/>
    <n v="8"/>
    <s v="No se realizan ventas por internet"/>
    <n v="0"/>
    <s v="Finalizar encuesta"/>
    <m/>
    <m/>
    <m/>
    <m/>
    <m/>
    <m/>
    <m/>
    <m/>
    <m/>
    <m/>
    <m/>
    <m/>
    <m/>
    <m/>
    <m/>
    <m/>
    <m/>
    <m/>
    <m/>
    <m/>
    <m/>
    <m/>
    <m/>
    <m/>
    <m/>
    <m/>
  </r>
  <r>
    <n v="123"/>
    <s v="dt"/>
    <d v="2022-05-17T11:57:08"/>
    <s v="No aplica"/>
    <s v="Creaciones apise "/>
    <s v="Cra 54 45 23"/>
    <n v="5112127"/>
    <x v="5"/>
    <x v="0"/>
    <n v="3"/>
    <x v="6"/>
    <n v="0"/>
    <n v="0"/>
    <n v="3"/>
    <n v="1"/>
    <x v="3"/>
    <s v="Sí"/>
    <x v="24"/>
    <s v="Confección y moda Pijamad"/>
    <x v="5"/>
    <s v="Interno"/>
    <n v="1"/>
    <n v="1"/>
    <n v="10"/>
    <n v="3"/>
    <s v="Sí"/>
    <s v="Medellín"/>
    <s v="Recepción de mercancías"/>
    <s v="Martes, Miércoles, Sábado"/>
    <n v="2"/>
    <s v="08:00 a 09:00, 09:00 a 10:00, 10:00 a 11:00"/>
    <s v="En camión, sobre la vía"/>
    <n v="5"/>
    <n v="1"/>
    <s v="Ninguno"/>
    <s v="No se realizan domicilios"/>
    <n v="0"/>
    <s v="Motocicleta"/>
    <n v="5"/>
    <s v="Finalizar encuesta"/>
    <m/>
    <m/>
    <m/>
    <m/>
    <m/>
    <m/>
    <m/>
    <m/>
    <m/>
    <m/>
    <m/>
    <m/>
    <m/>
    <m/>
    <m/>
    <m/>
    <m/>
    <m/>
    <m/>
    <m/>
    <m/>
    <m/>
    <m/>
    <m/>
    <m/>
    <m/>
  </r>
  <r>
    <n v="124"/>
    <s v="dt"/>
    <d v="2022-05-17T12:02:38"/>
    <s v="No aplica"/>
    <s v="Parafin "/>
    <s v="Cra 54 45 13"/>
    <n v="3043724022"/>
    <x v="9"/>
    <x v="0"/>
    <n v="5"/>
    <x v="9"/>
    <n v="0"/>
    <n v="0"/>
    <n v="5"/>
    <n v="1"/>
    <x v="3"/>
    <s v="Sí"/>
    <x v="0"/>
    <s v="Parafina y velad"/>
    <x v="9"/>
    <s v="Externo, alquilado"/>
    <n v="1"/>
    <n v="1"/>
    <n v="88"/>
    <n v="3"/>
    <s v="Sí"/>
    <s v="Medellín"/>
    <s v="Recepción de mercancías"/>
    <s v="Lunes, Martes, Miércoles, Jueves, Viernes, Sábado, Domingo, Festivos"/>
    <n v="2"/>
    <s v="07:00 a 08:00, 08:00 a 09:00"/>
    <s v="En camión, sobre el andén"/>
    <n v="5"/>
    <n v="1"/>
    <s v="Ninguno"/>
    <s v="Motocicleta"/>
    <n v="12"/>
    <s v="Motocicleta"/>
    <n v="12"/>
    <s v="Finalizar encuesta"/>
    <m/>
    <m/>
    <m/>
    <m/>
    <m/>
    <m/>
    <m/>
    <m/>
    <m/>
    <m/>
    <m/>
    <m/>
    <m/>
    <m/>
    <m/>
    <m/>
    <m/>
    <m/>
    <m/>
    <m/>
    <m/>
    <m/>
    <m/>
    <m/>
    <m/>
    <m/>
  </r>
  <r>
    <n v="125"/>
    <s v="dt"/>
    <d v="2022-05-17T10:35:07"/>
    <s v="No aplica"/>
    <s v="Potencial de la construcción "/>
    <s v="Calle 45 55 18"/>
    <n v="3148320954"/>
    <x v="2"/>
    <x v="0"/>
    <n v="1"/>
    <x v="5"/>
    <n v="0"/>
    <n v="0"/>
    <n v="1"/>
    <n v="1"/>
    <x v="3"/>
    <s v="Sí"/>
    <x v="0"/>
    <s v="Construcción "/>
    <x v="19"/>
    <s v="Interno"/>
    <n v="2"/>
    <n v="1"/>
    <n v="220"/>
    <n v="4"/>
    <s v="Sí"/>
    <s v="Medellín"/>
    <s v="Recepción de mercancías"/>
    <s v="Viernes"/>
    <s v="6 o más"/>
    <s v="08:00 a 09:00, 09:00 a 10:00, 11:00 a 12:00, 13:00 a 14:00, 14:00 a 15:00"/>
    <s v="En camión, se descarga internamente"/>
    <n v="5"/>
    <n v="1"/>
    <s v="Parqueadero de uso interno"/>
    <s v="Furgón"/>
    <n v="5"/>
    <s v="No se realizan ventas por internet"/>
    <n v="0"/>
    <s v="Finalizar encuesta"/>
    <m/>
    <m/>
    <m/>
    <m/>
    <m/>
    <m/>
    <m/>
    <m/>
    <m/>
    <m/>
    <m/>
    <m/>
    <m/>
    <m/>
    <m/>
    <m/>
    <m/>
    <m/>
    <m/>
    <m/>
    <m/>
    <m/>
    <m/>
    <m/>
    <m/>
    <m/>
  </r>
  <r>
    <n v="126"/>
    <s v="dt"/>
    <d v="2022-05-17T12:36:20"/>
    <s v="No aplica"/>
    <s v="Lovaina compraventa "/>
    <s v="Cra 51 45 23"/>
    <n v="5112285"/>
    <x v="2"/>
    <x v="1"/>
    <m/>
    <x v="2"/>
    <m/>
    <s v=""/>
    <m/>
    <s v=""/>
    <x v="2"/>
    <m/>
    <x v="0"/>
    <s v="Compraventa "/>
    <x v="22"/>
    <s v="Externo, alquilado"/>
    <n v="1"/>
    <n v="2"/>
    <n v="100"/>
    <n v="3"/>
    <s v="Sí"/>
    <s v="Medellín"/>
    <s v="Recepción de mercancías"/>
    <s v="Lunes, Martes, Miércoles, Jueves, Viernes, Sábado, Domingo, Festivos"/>
    <s v="6 o más"/>
    <s v="08:00 a 09:00, 09:00 a 10:00, 10:00 a 11:00, 11:00 a 12:00, 12:00 a 13:00, 13:00 a 14:00, 14:00 a 15:00, 15:00 a 16:00, 16:00 a 17:00, 17:00 a 18:00"/>
    <s v="En camión, sobre la vía, En motocicleta, En bicicleta, En vehículo particular"/>
    <n v="3"/>
    <n v="1"/>
    <s v="Ninguna"/>
    <s v="Motocicleta"/>
    <n v="10"/>
    <s v="Motocicleta"/>
    <n v="12"/>
    <s v="Finalizar encuesta"/>
    <m/>
    <m/>
    <m/>
    <m/>
    <m/>
    <m/>
    <m/>
    <m/>
    <m/>
    <m/>
    <m/>
    <m/>
    <m/>
    <m/>
    <m/>
    <m/>
    <m/>
    <m/>
    <m/>
    <m/>
    <m/>
    <m/>
    <m/>
    <m/>
    <m/>
    <m/>
  </r>
  <r>
    <n v="127"/>
    <s v="dt"/>
    <d v="2022-05-17T10:42:44"/>
    <s v="Paoc1234@hotmail.com"/>
    <s v="Los franco"/>
    <s v="Calle 45 65 34"/>
    <n v="3232306173"/>
    <x v="5"/>
    <x v="0"/>
    <n v="2"/>
    <x v="5"/>
    <n v="0"/>
    <n v="0"/>
    <n v="2"/>
    <n v="1"/>
    <x v="3"/>
    <s v="No"/>
    <x v="2"/>
    <s v="Madera"/>
    <x v="8"/>
    <s v="Interno"/>
    <n v="2"/>
    <n v="1"/>
    <n v="64"/>
    <n v="5"/>
    <s v="Sí"/>
    <s v="Medellín"/>
    <s v="Recepción de mercancías"/>
    <s v="Viernes"/>
    <s v="6 o más"/>
    <s v="07:00 a 08:00, 08:00 a 09:00, 09:00 a 10:00, 10:00 a 11:00, 11:00 a 12:00"/>
    <s v="En camión, estacionado en bahía y la ingresa el personal de mi empresa"/>
    <n v="5"/>
    <n v="1"/>
    <s v="Ninguno"/>
    <s v="No se realizan domicilios"/>
    <n v="0"/>
    <s v="No se realizan ventas por internet"/>
    <n v="0"/>
    <s v="Finalizar encuesta"/>
    <m/>
    <m/>
    <m/>
    <m/>
    <m/>
    <m/>
    <m/>
    <m/>
    <m/>
    <m/>
    <m/>
    <m/>
    <m/>
    <m/>
    <m/>
    <m/>
    <m/>
    <m/>
    <m/>
    <m/>
    <m/>
    <m/>
    <m/>
    <m/>
    <m/>
    <m/>
  </r>
  <r>
    <n v="128"/>
    <s v="dt"/>
    <d v="2022-05-17T10:52:55"/>
    <s v="Construpinturas@lacabalgata.co"/>
    <s v="La cabalgata "/>
    <s v="Cll 45 55-90"/>
    <n v="3217811915"/>
    <x v="1"/>
    <x v="0"/>
    <n v="3"/>
    <x v="4"/>
    <n v="0"/>
    <n v="0"/>
    <n v="3"/>
    <n v="1"/>
    <x v="3"/>
    <s v="Sí"/>
    <x v="0"/>
    <s v="Venta de materiales de construcción"/>
    <x v="19"/>
    <s v="Interno"/>
    <n v="5"/>
    <n v="2"/>
    <n v="200"/>
    <n v="5"/>
    <s v="Sí"/>
    <s v="Medellín"/>
    <s v="Recepción de mercancías"/>
    <s v="Sábado"/>
    <n v="3"/>
    <s v="04:00 a 05:00"/>
    <s v="En camión, se descarga internamente"/>
    <n v="4"/>
    <n v="1"/>
    <s v="Ninguno"/>
    <s v="Van"/>
    <n v="6"/>
    <s v="No se realizan ventas por internet"/>
    <n v="0"/>
    <s v="Finalizar encuesta"/>
    <m/>
    <m/>
    <m/>
    <m/>
    <m/>
    <m/>
    <m/>
    <m/>
    <m/>
    <m/>
    <m/>
    <m/>
    <m/>
    <m/>
    <m/>
    <m/>
    <m/>
    <m/>
    <m/>
    <m/>
    <m/>
    <m/>
    <m/>
    <m/>
    <m/>
    <m/>
  </r>
  <r>
    <n v="129"/>
    <s v="dt"/>
    <d v="2022-05-17T11:42:52"/>
    <s v="No aplica "/>
    <s v="Ecoerma"/>
    <s v="Cll 44a 54 53"/>
    <n v="3127376280"/>
    <x v="9"/>
    <x v="1"/>
    <m/>
    <x v="2"/>
    <m/>
    <s v=""/>
    <m/>
    <s v=""/>
    <x v="2"/>
    <m/>
    <x v="0"/>
    <s v="Recolección de residuos"/>
    <x v="2"/>
    <s v="Interno"/>
    <n v="1"/>
    <n v="2"/>
    <n v="50"/>
    <n v="4"/>
    <s v="Sí"/>
    <s v="Medellín"/>
    <s v="Recepción de mercancías"/>
    <s v="Lunes, Martes, Miércoles, Jueves, Viernes, Sábado, Domingo, Festivos"/>
    <s v="6 o más"/>
    <s v="09:00 a 10:00, 10:00 a 11:00, 11:00 a 12:00, 12:00 a 13:00, 13:00 a 14:00, 14:00 a 15:00, 15:00 a 16:00, 16:00 a 17:00"/>
    <s v="En carreta &quot;zorrilla&quot;"/>
    <n v="5"/>
    <n v="1"/>
    <s v="Ninguno"/>
    <s v="No se realizan domicilios"/>
    <n v="0"/>
    <s v="No se realizan ventas por internet"/>
    <n v="0"/>
    <s v="Finalizar encuesta"/>
    <m/>
    <m/>
    <m/>
    <m/>
    <m/>
    <m/>
    <m/>
    <m/>
    <m/>
    <m/>
    <m/>
    <m/>
    <m/>
    <m/>
    <m/>
    <m/>
    <m/>
    <m/>
    <m/>
    <m/>
    <m/>
    <m/>
    <m/>
    <m/>
    <m/>
    <m/>
  </r>
  <r>
    <n v="130"/>
    <s v="dt"/>
    <d v="2022-05-17T11:49:05"/>
    <s v="No aplica"/>
    <s v="Indruaseo "/>
    <s v="Cll 44a 54-80"/>
    <n v="5017951"/>
    <x v="4"/>
    <x v="1"/>
    <m/>
    <x v="2"/>
    <m/>
    <s v=""/>
    <m/>
    <s v=""/>
    <x v="2"/>
    <m/>
    <x v="0"/>
    <s v="Productos de aseo"/>
    <x v="23"/>
    <s v="Interno"/>
    <n v="1"/>
    <n v="2"/>
    <n v="20"/>
    <n v="3"/>
    <s v="Sí"/>
    <s v="Medellín"/>
    <s v="Recepción de mercancías"/>
    <s v="Miércoles, Jueves"/>
    <n v="2"/>
    <s v="06:00 a 07:00"/>
    <s v="En camión, sobre la vía"/>
    <n v="5"/>
    <n v="1"/>
    <s v="Ninguno"/>
    <s v="No se realizan domicilios"/>
    <n v="0"/>
    <s v="No se realizan ventas por internet"/>
    <n v="0"/>
    <s v="Finalizar encuesta"/>
    <m/>
    <m/>
    <m/>
    <m/>
    <m/>
    <m/>
    <m/>
    <m/>
    <m/>
    <m/>
    <m/>
    <m/>
    <m/>
    <m/>
    <m/>
    <m/>
    <m/>
    <m/>
    <m/>
    <m/>
    <m/>
    <m/>
    <m/>
    <m/>
    <m/>
    <m/>
  </r>
  <r>
    <n v="131"/>
    <s v="dt"/>
    <d v="2022-05-17T12:31:18"/>
    <s v="No aplica "/>
    <s v="Laksmi"/>
    <s v="Cra 51 44 69"/>
    <n v="3232272262"/>
    <x v="12"/>
    <x v="1"/>
    <m/>
    <x v="2"/>
    <m/>
    <s v=""/>
    <m/>
    <s v=""/>
    <x v="2"/>
    <m/>
    <x v="0"/>
    <s v="Esencias"/>
    <x v="9"/>
    <s v="No"/>
    <n v="0"/>
    <m/>
    <m/>
    <m/>
    <m/>
    <m/>
    <m/>
    <s v="Lunes, Miércoles"/>
    <n v="2"/>
    <s v="10:00 a 11:00"/>
    <s v="En vehículo particular"/>
    <n v="5"/>
    <n v="1"/>
    <s v="Ninguno"/>
    <s v="No se realizan domicilios"/>
    <n v="0"/>
    <s v="No se realizan ventas por internet"/>
    <n v="0"/>
    <s v="Finalizar encuesta"/>
    <m/>
    <m/>
    <m/>
    <m/>
    <m/>
    <m/>
    <m/>
    <m/>
    <m/>
    <m/>
    <m/>
    <m/>
    <m/>
    <m/>
    <m/>
    <m/>
    <m/>
    <m/>
    <m/>
    <m/>
    <m/>
    <m/>
    <m/>
    <m/>
    <m/>
    <m/>
  </r>
  <r>
    <n v="132"/>
    <s v="dt"/>
    <d v="2022-05-19T12:50:03"/>
    <s v="Capstoremed2020@gmail.com"/>
    <s v="Caps store "/>
    <s v="Calle 47 #52a 8"/>
    <n v="3165880085"/>
    <x v="6"/>
    <x v="1"/>
    <m/>
    <x v="2"/>
    <m/>
    <s v=""/>
    <m/>
    <s v=""/>
    <x v="2"/>
    <m/>
    <x v="0"/>
    <s v="Gorras "/>
    <x v="5"/>
    <s v="No"/>
    <n v="0"/>
    <m/>
    <m/>
    <m/>
    <m/>
    <m/>
    <m/>
    <s v="Lunes, Martes, Miércoles, Jueves, Viernes"/>
    <s v="La periodicidad es quincenal"/>
    <s v="08:00 a 09:00, 09:00 a 10:00, 10:00 a 11:00, 11:00 a 12:00, 12:00 a 13:00, 13:00 a 14:00, 14:00 a 15:00, 15:00 a 16:00, 16:00 a 17:00, 17:00 a 18:00"/>
    <s v="En carreta &quot;zorrilla&quot;"/>
    <n v="3"/>
    <n v="2"/>
    <s v="Ninguno"/>
    <s v="Motocicleta, Van"/>
    <n v="2"/>
    <s v="Motocicleta, Van"/>
    <n v="5"/>
    <s v="Finalizar encuesta"/>
    <m/>
    <m/>
    <m/>
    <m/>
    <m/>
    <m/>
    <m/>
    <m/>
    <m/>
    <m/>
    <m/>
    <m/>
    <m/>
    <m/>
    <m/>
    <m/>
    <m/>
    <m/>
    <m/>
    <m/>
    <m/>
    <m/>
    <m/>
    <m/>
    <m/>
    <m/>
  </r>
  <r>
    <n v="133"/>
    <s v="dt"/>
    <d v="2022-05-19T12:58:04"/>
    <s v="antonigarcia22217@gmail.com"/>
    <s v="Mgngrupoimportador"/>
    <s v="Carrera 53#47-19"/>
    <n v="3233922055"/>
    <x v="6"/>
    <x v="0"/>
    <n v="1"/>
    <x v="6"/>
    <n v="0"/>
    <n v="0"/>
    <n v="1"/>
    <n v="1"/>
    <x v="3"/>
    <s v="No"/>
    <x v="0"/>
    <s v="Ropa"/>
    <x v="5"/>
    <s v="No"/>
    <n v="0"/>
    <m/>
    <m/>
    <m/>
    <m/>
    <m/>
    <m/>
    <s v="Lunes, Martes, Miércoles, Jueves, Viernes"/>
    <s v="La periodicidad es mensual"/>
    <s v="08:00 a 09:00, 09:00 a 10:00, 10:00 a 11:00, 11:00 a 12:00, 12:00 a 13:00, 13:00 a 14:00, 14:00 a 15:00, 15:00 a 16:00, 16:00 a 17:00, 17:00 a 18:00"/>
    <s v="En carreta &quot;zorrilla&quot;"/>
    <n v="2"/>
    <n v="1"/>
    <s v="Ninguno"/>
    <s v="No se realizan domicilios"/>
    <n v="0"/>
    <s v="Caminata"/>
    <n v="1"/>
    <s v="Finalizar encuesta"/>
    <m/>
    <m/>
    <m/>
    <m/>
    <m/>
    <m/>
    <m/>
    <m/>
    <m/>
    <m/>
    <m/>
    <m/>
    <m/>
    <m/>
    <m/>
    <m/>
    <m/>
    <m/>
    <m/>
    <m/>
    <m/>
    <m/>
    <m/>
    <m/>
    <m/>
    <m/>
  </r>
  <r>
    <n v="134"/>
    <s v="dt"/>
    <d v="2022-05-19T13:07:49"/>
    <s v="Ymhernandezl@unal.edu.co"/>
    <s v="Mercurio store"/>
    <s v="Calle 47#52-18 0120"/>
    <n v="3116588258"/>
    <x v="6"/>
    <x v="0"/>
    <n v="2"/>
    <x v="9"/>
    <n v="0"/>
    <n v="0"/>
    <n v="0"/>
    <n v="0"/>
    <x v="3"/>
    <s v="No"/>
    <x v="0"/>
    <s v="Ropa"/>
    <x v="5"/>
    <s v="No"/>
    <n v="0"/>
    <m/>
    <m/>
    <m/>
    <m/>
    <m/>
    <m/>
    <s v="Lunes, Martes, Miércoles, Jueves, Viernes"/>
    <n v="5"/>
    <s v="08:00 a 09:00, 09:00 a 10:00, 10:00 a 11:00, 11:00 a 12:00, 12:00 a 13:00, 13:00 a 14:00, 14:00 a 15:00, 15:00 a 16:00, 16:00 a 17:00, 17:00 a 18:00, 18:00 a 19:00"/>
    <s v="En carreta &quot;zorrilla&quot;"/>
    <n v="4"/>
    <n v="2"/>
    <s v="Ninguno "/>
    <s v="Motocicleta"/>
    <n v="1"/>
    <s v="Motocicleta"/>
    <n v="1"/>
    <s v="Finalizar encuesta"/>
    <m/>
    <m/>
    <m/>
    <m/>
    <m/>
    <m/>
    <m/>
    <m/>
    <m/>
    <m/>
    <m/>
    <m/>
    <m/>
    <m/>
    <m/>
    <m/>
    <m/>
    <m/>
    <m/>
    <m/>
    <m/>
    <m/>
    <m/>
    <m/>
    <m/>
    <m/>
  </r>
  <r>
    <n v="135"/>
    <s v="dt"/>
    <d v="2022-05-19T13:15:00"/>
    <s v="Katheegarcia18@gmail.com"/>
    <s v="Kairos"/>
    <s v="Calle 47#52-18 0121"/>
    <n v="3146299549"/>
    <x v="6"/>
    <x v="0"/>
    <n v="2"/>
    <x v="9"/>
    <n v="0"/>
    <n v="0"/>
    <n v="0"/>
    <n v="0"/>
    <x v="3"/>
    <s v="No"/>
    <x v="0"/>
    <s v="Jeans"/>
    <x v="5"/>
    <s v="No"/>
    <n v="0"/>
    <m/>
    <m/>
    <m/>
    <m/>
    <m/>
    <m/>
    <s v="Lunes, Martes, Miércoles, Jueves, Viernes"/>
    <s v="1 vez por semana"/>
    <s v="08:00 a 09:00, 09:00 a 10:00, 10:00 a 11:00, 11:00 a 12:00, 12:00 a 13:00, 13:00 a 14:00, 14:00 a 15:00, 15:00 a 16:00, 16:00 a 17:00, 17:00 a 18:00"/>
    <s v="En carreta &quot;zorrilla&quot;"/>
    <n v="3"/>
    <n v="1"/>
    <s v="Ninguno"/>
    <s v="No se realizan domicilios"/>
    <n v="0"/>
    <s v="Motocicleta, Van"/>
    <n v="3"/>
    <s v="Finalizar encuesta"/>
    <m/>
    <m/>
    <m/>
    <m/>
    <m/>
    <m/>
    <m/>
    <m/>
    <m/>
    <m/>
    <m/>
    <m/>
    <m/>
    <m/>
    <m/>
    <m/>
    <m/>
    <m/>
    <m/>
    <m/>
    <m/>
    <m/>
    <m/>
    <m/>
    <m/>
    <m/>
  </r>
  <r>
    <n v="136"/>
    <s v="dt"/>
    <d v="2022-05-18T16:31:39"/>
    <s v="Almacencavernicola88@gmail.com"/>
    <s v="Almacen el cavernicola"/>
    <s v="Calle 48#52a-5"/>
    <n v="3147145257"/>
    <x v="2"/>
    <x v="0"/>
    <n v="3"/>
    <x v="9"/>
    <n v="0"/>
    <n v="0"/>
    <n v="3"/>
    <n v="1"/>
    <x v="1"/>
    <s v="No"/>
    <x v="0"/>
    <s v="Ropa "/>
    <x v="5"/>
    <s v="No"/>
    <n v="0"/>
    <m/>
    <m/>
    <m/>
    <m/>
    <m/>
    <m/>
    <s v="Lunes, Martes, Miércoles, Jueves, Viernes, Sábado"/>
    <s v="6 o más"/>
    <s v="08:00 a 09:00, 09:00 a 10:00, 10:00 a 11:00, 11:00 a 12:00, 12:00 a 13:00, 13:00 a 14:00, 14:00 a 15:00, 15:00 a 16:00, 16:00 a 17:00, 17:00 a 18:00"/>
    <s v="En carreta &quot;zorrilla&quot;"/>
    <n v="1"/>
    <n v="1"/>
    <s v="Ninguno"/>
    <s v="No se realizan domicilios"/>
    <n v="0"/>
    <s v="No se realizan ventas por internet"/>
    <n v="0"/>
    <s v="Finalizar encuesta"/>
    <m/>
    <m/>
    <m/>
    <m/>
    <m/>
    <m/>
    <m/>
    <m/>
    <m/>
    <m/>
    <m/>
    <m/>
    <m/>
    <m/>
    <m/>
    <m/>
    <m/>
    <m/>
    <m/>
    <m/>
    <m/>
    <m/>
    <m/>
    <m/>
    <m/>
    <m/>
  </r>
  <r>
    <n v="137"/>
    <s v="dt"/>
    <d v="2022-05-19T15:20:08"/>
    <s v="Babalufashion@gmail.com"/>
    <s v="Babalu"/>
    <s v="Carrera 52 46-01"/>
    <n v="3182753056"/>
    <x v="4"/>
    <x v="0"/>
    <n v="3"/>
    <x v="1"/>
    <n v="0"/>
    <n v="0"/>
    <n v="3"/>
    <n v="1"/>
    <x v="1"/>
    <s v="No"/>
    <x v="0"/>
    <s v="Ropa"/>
    <x v="5"/>
    <s v="Interno"/>
    <n v="1"/>
    <n v="2"/>
    <n v="10"/>
    <n v="3"/>
    <s v="Sí"/>
    <s v="Medellín"/>
    <s v="Almacenamiento de inventarios"/>
    <s v="Lunes, Martes, Miércoles, Jueves, Viernes"/>
    <s v="La periodicidad es quincenal"/>
    <s v="08:00 a 09:00, 09:00 a 10:00, 10:00 a 11:00, 11:00 a 12:00, 12:00 a 13:00"/>
    <s v="En vehículo particular"/>
    <n v="3"/>
    <n v="1"/>
    <s v="Ninguno"/>
    <s v="No se realizan domicilios"/>
    <n v="0"/>
    <s v="No se realizan ventas por internet"/>
    <n v="0"/>
    <s v="Finalizar encuesta"/>
    <m/>
    <m/>
    <m/>
    <m/>
    <m/>
    <m/>
    <m/>
    <m/>
    <m/>
    <m/>
    <m/>
    <m/>
    <m/>
    <m/>
    <m/>
    <m/>
    <m/>
    <m/>
    <m/>
    <m/>
    <m/>
    <m/>
    <m/>
    <m/>
    <m/>
    <m/>
  </r>
  <r>
    <n v="138"/>
    <s v="dt"/>
    <d v="2022-05-17T11:16:54"/>
    <s v="Experienciapichincha@almaceneslamedianaranja.com"/>
    <s v="La media naranja"/>
    <s v="Cll 48 51 27"/>
    <n v="3122549646"/>
    <x v="21"/>
    <x v="0"/>
    <n v="20"/>
    <x v="29"/>
    <n v="0"/>
    <n v="0"/>
    <n v="20"/>
    <n v="1"/>
    <x v="1"/>
    <s v="Sí"/>
    <x v="0"/>
    <s v="Ropa"/>
    <x v="5"/>
    <s v="Interno"/>
    <n v="1"/>
    <n v="4"/>
    <n v="20"/>
    <n v="5"/>
    <s v="Sí"/>
    <s v="Medellín"/>
    <s v="Almacenamiento de inventarios"/>
    <s v="Lunes, Martes, Miércoles, Jueves"/>
    <n v="4"/>
    <s v="09:00 a 10:00, 10:00 a 11:00, 11:00 a 12:00, 12:00 a 13:00, 13:00 a 14:00, 14:00 a 15:00"/>
    <s v="En camión, estacionado en zona bahía y la ingresa la empresa transportadora, En carreta &quot;zorrilla&quot;"/>
    <n v="4"/>
    <n v="5"/>
    <s v="Carretilla, Rampa mecánica, Rampa fija"/>
    <s v="No se realizan domicilios"/>
    <n v="0"/>
    <s v="Motocicleta, Van, Furgón"/>
    <n v="3"/>
    <s v="Finalizar encuesta"/>
    <m/>
    <m/>
    <m/>
    <m/>
    <m/>
    <m/>
    <m/>
    <m/>
    <m/>
    <m/>
    <m/>
    <m/>
    <m/>
    <m/>
    <m/>
    <m/>
    <m/>
    <m/>
    <m/>
    <m/>
    <m/>
    <m/>
    <m/>
    <m/>
    <m/>
    <m/>
  </r>
  <r>
    <n v="139"/>
    <s v="dt"/>
    <d v="2022-05-18T12:25:13"/>
    <s v="Impresiones1016@gmail.com"/>
    <s v="Papelería atlantic"/>
    <s v="Carrera 51a 46 51 132"/>
    <n v="6045112158"/>
    <x v="6"/>
    <x v="0"/>
    <n v="1"/>
    <x v="6"/>
    <n v="1"/>
    <n v="1"/>
    <n v="1"/>
    <n v="1"/>
    <x v="3"/>
    <s v="Sí"/>
    <x v="0"/>
    <s v="Papelería"/>
    <x v="17"/>
    <s v="Externo, alquilado"/>
    <n v="1"/>
    <n v="4"/>
    <n v="7"/>
    <n v="3"/>
    <s v="Sí"/>
    <s v="Medellín"/>
    <s v="Almacenamiento de inventarios"/>
    <s v="Jueves"/>
    <s v="La periodicidad es quincenal"/>
    <s v="08:00 a 09:00, 09:00 a 10:00, 10:00 a 11:00, 11:00 a 12:00"/>
    <s v="En carreta &quot;zorrilla&quot;"/>
    <n v="4"/>
    <n v="5"/>
    <s v="Carretilla"/>
    <s v="Motocicleta"/>
    <n v="3"/>
    <s v="Motocicleta"/>
    <n v="2"/>
    <s v="Finalizar encuesta"/>
    <m/>
    <m/>
    <m/>
    <m/>
    <m/>
    <m/>
    <m/>
    <m/>
    <m/>
    <m/>
    <m/>
    <m/>
    <m/>
    <m/>
    <m/>
    <m/>
    <m/>
    <m/>
    <m/>
    <m/>
    <m/>
    <m/>
    <m/>
    <m/>
    <m/>
    <m/>
  </r>
  <r>
    <n v="140"/>
    <s v="dt"/>
    <d v="2022-05-19T15:29:50"/>
    <s v="marianelaardilaramos@gmail.com"/>
    <s v="Itecnology"/>
    <s v="Carrera 52 46 11"/>
    <n v="3135255009"/>
    <x v="12"/>
    <x v="0"/>
    <n v="1"/>
    <x v="9"/>
    <n v="0"/>
    <n v="0"/>
    <n v="1"/>
    <n v="1"/>
    <x v="3"/>
    <s v="No"/>
    <x v="0"/>
    <s v="Accesorios celular"/>
    <x v="10"/>
    <s v="Externo, alquilado"/>
    <n v="1"/>
    <n v="1"/>
    <n v="3"/>
    <n v="3"/>
    <s v="Sí"/>
    <s v="Medellín"/>
    <s v="Recepción de mercancías"/>
    <s v="Lunes, Martes, Miércoles, Jueves, Viernes, Sábado"/>
    <n v="5"/>
    <s v="08:00 a 09:00, 09:00 a 10:00, 10:00 a 11:00, 11:00 a 12:00, 12:00 a 13:00, 13:00 a 14:00, 14:00 a 15:00, 15:00 a 16:00, 16:00 a 17:00, 17:00 a 18:00"/>
    <s v="En carreta &quot;zorrilla&quot;"/>
    <n v="4"/>
    <n v="4"/>
    <s v="Ninguno "/>
    <s v="No se realizan domicilios"/>
    <n v="0"/>
    <s v="No se realizan ventas por internet"/>
    <n v="0"/>
    <s v="Finalizar encuesta"/>
    <m/>
    <m/>
    <m/>
    <m/>
    <m/>
    <m/>
    <m/>
    <m/>
    <m/>
    <m/>
    <m/>
    <m/>
    <m/>
    <m/>
    <m/>
    <m/>
    <m/>
    <m/>
    <m/>
    <m/>
    <m/>
    <m/>
    <m/>
    <m/>
    <m/>
    <m/>
  </r>
  <r>
    <n v="141"/>
    <s v="dt"/>
    <d v="2022-05-18T12:56:53"/>
    <s v="ali_0231@hotmail.com"/>
    <s v="Perfumes y esencias fraiche "/>
    <s v="Calle 46 51a 20"/>
    <n v="3245407572"/>
    <x v="2"/>
    <x v="0"/>
    <n v="3"/>
    <x v="9"/>
    <n v="0"/>
    <n v="0"/>
    <n v="3"/>
    <n v="1"/>
    <x v="3"/>
    <s v="No"/>
    <x v="0"/>
    <s v="Perfumería"/>
    <x v="0"/>
    <s v="Interno"/>
    <n v="1"/>
    <n v="2"/>
    <n v="50"/>
    <n v="3"/>
    <s v="Sí"/>
    <s v="Medellín"/>
    <s v="Almacenamiento de inventarios"/>
    <s v="Lunes, Martes, Miércoles, Jueves, Viernes"/>
    <s v="La periodicidad es quincenal"/>
    <s v="08:00 a 09:00, 09:00 a 10:00, 10:00 a 11:00, 11:00 a 12:00"/>
    <s v="En carreta &quot;zorrilla&quot;, En vehículo particular"/>
    <n v="1"/>
    <n v="1"/>
    <s v="Ninguno"/>
    <s v="Motocicleta, Van"/>
    <n v="2"/>
    <s v="Motocicleta, Van"/>
    <n v="2"/>
    <s v="Finalizar encuesta"/>
    <m/>
    <m/>
    <m/>
    <m/>
    <m/>
    <m/>
    <m/>
    <m/>
    <m/>
    <m/>
    <m/>
    <m/>
    <m/>
    <m/>
    <m/>
    <m/>
    <m/>
    <m/>
    <m/>
    <m/>
    <m/>
    <m/>
    <m/>
    <m/>
    <m/>
    <m/>
  </r>
  <r>
    <n v="142"/>
    <s v="dt"/>
    <d v="2022-05-19T15:38:28"/>
    <s v="cacharreriaelsol@hotmail.com"/>
    <s v="Cacharrería el sol"/>
    <s v="Carrera 52 #46-09"/>
    <n v="6042311960"/>
    <x v="4"/>
    <x v="0"/>
    <n v="2"/>
    <x v="6"/>
    <n v="0"/>
    <n v="0"/>
    <n v="2"/>
    <n v="1"/>
    <x v="3"/>
    <s v="No"/>
    <x v="0"/>
    <s v="Electrodomésticos y hogar"/>
    <x v="16"/>
    <s v="No"/>
    <n v="0"/>
    <m/>
    <m/>
    <m/>
    <m/>
    <m/>
    <m/>
    <s v="Lunes, Martes, Miércoles, Jueves, Viernes, Sábado"/>
    <s v="6 o más"/>
    <s v="08:00 a 09:00, 09:00 a 10:00, 10:00 a 11:00, 11:00 a 12:00, 12:00 a 13:00"/>
    <s v="En camión, estacionado en zona bahía y la ingresa la empresa transportadora, En carreta &quot;zorrilla&quot;"/>
    <n v="4"/>
    <n v="1"/>
    <s v="Ninguno"/>
    <s v="No se realizan domicilios"/>
    <n v="0"/>
    <s v="No se realizan ventas por internet"/>
    <n v="0"/>
    <s v="Finalizar encuesta"/>
    <m/>
    <m/>
    <m/>
    <m/>
    <m/>
    <m/>
    <m/>
    <m/>
    <m/>
    <m/>
    <m/>
    <m/>
    <m/>
    <m/>
    <m/>
    <m/>
    <m/>
    <m/>
    <m/>
    <m/>
    <m/>
    <m/>
    <m/>
    <m/>
    <m/>
    <m/>
  </r>
  <r>
    <n v="143"/>
    <s v="dt"/>
    <d v="2022-05-19T12:13:07"/>
    <s v="No aplica "/>
    <s v="A todo vapor "/>
    <s v="Cr 53 47 06  megacentro  local 136"/>
    <s v="No aplica"/>
    <x v="2"/>
    <x v="0"/>
    <n v="3"/>
    <x v="9"/>
    <n v="0"/>
    <n v="0"/>
    <n v="3"/>
    <n v="1"/>
    <x v="1"/>
    <s v="No"/>
    <x v="25"/>
    <s v="Restaurante Producción de alimentos"/>
    <x v="15"/>
    <s v="No"/>
    <n v="0"/>
    <m/>
    <m/>
    <m/>
    <m/>
    <m/>
    <m/>
    <s v="Lunes, Martes, Miércoles, Jueves, Viernes, Sábado"/>
    <s v="6 o más"/>
    <s v="08:00 a 09:00, 09:00 a 10:00, 10:00 a 11:00, 11:00 a 12:00"/>
    <s v="En camión, estacionado en zona bahía y la ingresa la empresa transportadora, En carreta &quot;zorrilla&quot;"/>
    <n v="5"/>
    <n v="2"/>
    <s v="Carretilla"/>
    <s v="No se realizan domicilios"/>
    <n v="0"/>
    <s v="No se realizan ventas por internet"/>
    <n v="0"/>
    <s v="Finalizar encuesta"/>
    <m/>
    <m/>
    <m/>
    <m/>
    <m/>
    <m/>
    <m/>
    <m/>
    <m/>
    <m/>
    <m/>
    <m/>
    <m/>
    <m/>
    <m/>
    <m/>
    <m/>
    <m/>
    <m/>
    <m/>
    <m/>
    <m/>
    <m/>
    <m/>
    <m/>
    <m/>
  </r>
  <r>
    <n v="144"/>
    <s v="dt"/>
    <d v="2022-05-18T13:24:39"/>
    <s v="haroldbuitron@hotmail.com"/>
    <s v="Metro hogar HYM"/>
    <s v="Calle 46#51a-40"/>
    <n v="3122950297"/>
    <x v="12"/>
    <x v="1"/>
    <m/>
    <x v="2"/>
    <m/>
    <s v=""/>
    <m/>
    <s v=""/>
    <x v="2"/>
    <m/>
    <x v="0"/>
    <s v="Electrodomésticos y hogar"/>
    <x v="16"/>
    <s v="No"/>
    <n v="0"/>
    <m/>
    <m/>
    <m/>
    <m/>
    <m/>
    <m/>
    <s v="Lunes, Martes, Miércoles, Jueves, Viernes"/>
    <n v="2"/>
    <s v="08:00 a 09:00, 09:00 a 10:00, 10:00 a 11:00, 11:00 a 12:00, 12:00 a 13:00, 13:00 a 14:00, 14:00 a 15:00, 15:00 a 16:00, 16:00 a 17:00, 17:00 a 18:00, 18:00 a 19:00"/>
    <s v="En carreta &quot;zorrilla&quot;"/>
    <n v="3"/>
    <n v="1"/>
    <s v="Carretilla"/>
    <s v="Motocicleta"/>
    <n v="2"/>
    <s v="Motocicleta, Van"/>
    <n v="1"/>
    <s v="Finalizar encuesta"/>
    <m/>
    <m/>
    <m/>
    <m/>
    <m/>
    <m/>
    <m/>
    <m/>
    <m/>
    <m/>
    <m/>
    <m/>
    <m/>
    <m/>
    <m/>
    <m/>
    <m/>
    <m/>
    <m/>
    <m/>
    <m/>
    <m/>
    <m/>
    <m/>
    <m/>
    <m/>
  </r>
  <r>
    <n v="145"/>
    <s v="dt"/>
    <d v="2022-05-19T15:44:09"/>
    <s v="Katika_2106@hotmail.com"/>
    <s v="Gomelitos shoes kids"/>
    <s v="Calle 48#51a-51 51"/>
    <n v="2319582"/>
    <x v="6"/>
    <x v="0"/>
    <n v="1"/>
    <x v="6"/>
    <n v="0"/>
    <n v="0"/>
    <n v="1"/>
    <n v="1"/>
    <x v="3"/>
    <s v="No"/>
    <x v="26"/>
    <s v="Venta de calzado Ropa"/>
    <x v="1"/>
    <s v="Interno"/>
    <n v="1"/>
    <n v="2"/>
    <n v="10"/>
    <n v="3"/>
    <s v="Sí"/>
    <s v="Medellín"/>
    <s v="Almacenamiento de inventarios"/>
    <s v="Lunes, Martes, Miércoles, Jueves, Viernes, Sábado"/>
    <n v="2"/>
    <s v="08:00 a 09:00, 09:00 a 10:00, 10:00 a 11:00, 11:00 a 12:00, 12:00 a 13:00, 13:00 a 14:00, 14:00 a 15:00, 15:00 a 16:00, 16:00 a 17:00, 17:00 a 18:00"/>
    <s v="En carreta &quot;zorrilla&quot;"/>
    <n v="3"/>
    <n v="1"/>
    <s v="Carretilla"/>
    <s v="Motocicleta, Van"/>
    <n v="1"/>
    <s v="No se realizan ventas por internet"/>
    <n v="0"/>
    <s v="Finalizar encuesta"/>
    <m/>
    <m/>
    <m/>
    <m/>
    <m/>
    <m/>
    <m/>
    <m/>
    <m/>
    <m/>
    <m/>
    <m/>
    <m/>
    <m/>
    <m/>
    <m/>
    <m/>
    <m/>
    <m/>
    <m/>
    <m/>
    <m/>
    <m/>
    <m/>
    <m/>
    <m/>
  </r>
  <r>
    <n v="146"/>
    <s v="dt"/>
    <d v="2022-05-16T12:17:01"/>
    <s v="FannyisabeloviedoRodriguez@gmail.com"/>
    <s v="Mundo reloj y gafas"/>
    <s v="Carre 52#46-02"/>
    <n v="3166703342"/>
    <x v="6"/>
    <x v="0"/>
    <n v="1"/>
    <x v="6"/>
    <n v="0"/>
    <n v="0"/>
    <n v="1"/>
    <n v="1"/>
    <x v="1"/>
    <s v="Sí"/>
    <x v="27"/>
    <s v="Elementos misceláneos Confección y moda Venta de productos de belleza"/>
    <x v="9"/>
    <s v="Interno"/>
    <n v="1"/>
    <n v="1"/>
    <n v="6"/>
    <n v="2"/>
    <s v="Sí"/>
    <s v="Medellín"/>
    <s v="Recepción de mercancías"/>
    <s v="Martes"/>
    <s v="1 vez por semana"/>
    <s v="14:00 a 15:00"/>
    <s v="En carreta &quot;zorrilla&quot;"/>
    <n v="5"/>
    <n v="5"/>
    <s v="Carretilla"/>
    <s v="No se realizan domicilios"/>
    <n v="0"/>
    <s v="No se realizan ventas por internet"/>
    <n v="0"/>
    <s v="Finalizar encuesta"/>
    <m/>
    <m/>
    <m/>
    <m/>
    <m/>
    <m/>
    <m/>
    <m/>
    <m/>
    <m/>
    <m/>
    <m/>
    <m/>
    <m/>
    <m/>
    <m/>
    <m/>
    <m/>
    <m/>
    <m/>
    <m/>
    <m/>
    <m/>
    <m/>
    <m/>
    <m/>
  </r>
  <r>
    <n v="147"/>
    <s v="dt"/>
    <d v="2022-05-18T17:12:37"/>
    <s v="Vivahogardecoracion@hormail.com"/>
    <s v="Viva hogar"/>
    <s v="Carrera 52 46 54"/>
    <n v="3148215102"/>
    <x v="1"/>
    <x v="0"/>
    <n v="4"/>
    <x v="5"/>
    <n v="0"/>
    <n v="0"/>
    <n v="4"/>
    <n v="1"/>
    <x v="3"/>
    <s v="No"/>
    <x v="0"/>
    <s v="Elementos misceláneos"/>
    <x v="9"/>
    <s v="Interno"/>
    <n v="1"/>
    <n v="4"/>
    <n v="60"/>
    <n v="5"/>
    <s v="Sí"/>
    <s v="Medellín"/>
    <s v="Recepción de mercancías"/>
    <s v="Lunes, Martes, Miércoles, Jueves, Viernes"/>
    <n v="3"/>
    <s v="09:00 a 10:00, 10:00 a 11:00, 11:00 a 12:00, 12:00 a 13:00, 13:00 a 14:00, 14:00 a 15:00, 15:00 a 16:00"/>
    <s v="En camión, estacionado en zona bahía y la ingresa la empresa transportadora, En camión, sobre la vía"/>
    <n v="5"/>
    <n v="1"/>
    <s v="Carretilla, Elevador"/>
    <s v="No se realizan domicilios"/>
    <n v="0"/>
    <s v="Motocicleta, Van, Furgón"/>
    <n v="5"/>
    <s v="Finalizar encuesta"/>
    <m/>
    <m/>
    <m/>
    <m/>
    <m/>
    <m/>
    <m/>
    <m/>
    <m/>
    <m/>
    <m/>
    <m/>
    <m/>
    <m/>
    <m/>
    <m/>
    <m/>
    <m/>
    <m/>
    <m/>
    <m/>
    <m/>
    <m/>
    <m/>
    <m/>
    <m/>
  </r>
  <r>
    <n v="148"/>
    <s v="dt"/>
    <d v="2022-05-16T12:31:41"/>
    <s v="Condurango@hotmail.com"/>
    <s v="Super caps"/>
    <s v="Cr 51a #46-30"/>
    <n v="3205302644"/>
    <x v="2"/>
    <x v="0"/>
    <n v="1"/>
    <x v="5"/>
    <n v="1"/>
    <n v="1"/>
    <n v="0"/>
    <n v="0"/>
    <x v="3"/>
    <s v="Sí"/>
    <x v="0"/>
    <s v="Venta de gorras"/>
    <x v="5"/>
    <s v="Interno"/>
    <n v="1"/>
    <n v="1"/>
    <n v="3"/>
    <n v="1"/>
    <s v="Sí"/>
    <s v="Medellín"/>
    <s v="Almacenamiento de inventarios"/>
    <s v="Martes"/>
    <s v="1 vez por semana"/>
    <s v="11:00 a 12:00"/>
    <s v="En carreta &quot;zorrilla&quot;"/>
    <n v="3"/>
    <n v="2"/>
    <s v="No"/>
    <s v="Motocicleta"/>
    <n v="1"/>
    <s v="Motocicleta"/>
    <n v="1"/>
    <s v="Finalizar encuesta"/>
    <m/>
    <m/>
    <m/>
    <m/>
    <m/>
    <m/>
    <m/>
    <m/>
    <m/>
    <m/>
    <m/>
    <m/>
    <m/>
    <m/>
    <m/>
    <m/>
    <m/>
    <m/>
    <m/>
    <m/>
    <m/>
    <m/>
    <m/>
    <m/>
    <m/>
    <m/>
  </r>
  <r>
    <n v="149"/>
    <s v="dt"/>
    <d v="2022-05-18T12:47:20"/>
    <s v="jyrlaromanasas@gmail.com"/>
    <s v="La romana"/>
    <s v="Calle 46 #51a 26 118"/>
    <n v="3225398465"/>
    <x v="2"/>
    <x v="0"/>
    <n v="2"/>
    <x v="15"/>
    <n v="0"/>
    <n v="0"/>
    <n v="2"/>
    <n v="1"/>
    <x v="3"/>
    <s v="No"/>
    <x v="0"/>
    <s v="Joyeria"/>
    <x v="24"/>
    <s v="No"/>
    <n v="0"/>
    <m/>
    <m/>
    <m/>
    <m/>
    <m/>
    <m/>
    <s v="Martes"/>
    <s v="La periodicidad es quincenal"/>
    <s v="09:00 a 10:00, 10:00 a 11:00, 11:00 a 12:00, 12:00 a 13:00, 13:00 a 14:00, 14:00 a 15:00, 15:00 a 16:00, 16:00 a 17:00, 17:00 a 18:00"/>
    <s v="En carreta &quot;zorrilla&quot;"/>
    <n v="4"/>
    <n v="3"/>
    <s v="Ninguno"/>
    <s v="No se realizan domicilios"/>
    <n v="0"/>
    <s v="No se realizan ventas por internet"/>
    <n v="0"/>
    <s v="Finalizar encuesta"/>
    <m/>
    <m/>
    <m/>
    <m/>
    <m/>
    <m/>
    <m/>
    <m/>
    <m/>
    <m/>
    <m/>
    <m/>
    <m/>
    <m/>
    <m/>
    <m/>
    <m/>
    <m/>
    <m/>
    <m/>
    <m/>
    <m/>
    <m/>
    <m/>
    <m/>
    <m/>
  </r>
  <r>
    <n v="150"/>
    <s v="dt"/>
    <d v="2022-05-18T13:07:00"/>
    <s v="Lizethpava1224@gmail.com"/>
    <s v="Gomelitos"/>
    <s v="Calle 46 #51a 16"/>
    <n v="3007386539"/>
    <x v="6"/>
    <x v="0"/>
    <n v="2"/>
    <x v="9"/>
    <n v="0"/>
    <n v="0"/>
    <n v="2"/>
    <n v="1"/>
    <x v="1"/>
    <s v="No"/>
    <x v="0"/>
    <s v="Ropa de bebe"/>
    <x v="5"/>
    <s v="No"/>
    <n v="0"/>
    <m/>
    <m/>
    <m/>
    <m/>
    <m/>
    <m/>
    <s v="Lunes, Martes, Miércoles, Jueves, Viernes"/>
    <n v="5"/>
    <s v="08:00 a 09:00, 09:00 a 10:00, 10:00 a 11:00, 11:00 a 12:00, 12:00 a 13:00, 13:00 a 14:00, 14:00 a 15:00, 15:00 a 16:00, 16:00 a 17:00"/>
    <s v="En carreta &quot;zorrilla&quot;, En vehículo particular"/>
    <n v="5"/>
    <n v="5"/>
    <s v="Carretilla"/>
    <s v="Motocicleta, Van"/>
    <n v="1"/>
    <s v="No se realizan ventas por internet"/>
    <n v="0"/>
    <s v="Finalizar encuesta"/>
    <m/>
    <m/>
    <m/>
    <m/>
    <m/>
    <m/>
    <m/>
    <m/>
    <m/>
    <m/>
    <m/>
    <m/>
    <m/>
    <m/>
    <m/>
    <m/>
    <m/>
    <m/>
    <m/>
    <m/>
    <m/>
    <m/>
    <m/>
    <m/>
    <m/>
    <m/>
  </r>
  <r>
    <n v="151"/>
    <s v="dt"/>
    <d v="2022-05-18T13:20:03"/>
    <s v="Juanpablo ergaraacevedo@gmail.com"/>
    <s v="Óptica real "/>
    <s v="Calle 46 51a 32 "/>
    <n v="3044000170"/>
    <x v="2"/>
    <x v="1"/>
    <m/>
    <x v="2"/>
    <m/>
    <s v=""/>
    <m/>
    <s v=""/>
    <x v="2"/>
    <m/>
    <x v="0"/>
    <s v="Gafas"/>
    <x v="13"/>
    <s v="No"/>
    <n v="0"/>
    <m/>
    <m/>
    <m/>
    <m/>
    <m/>
    <m/>
    <s v="Lunes, Martes, Miércoles, Jueves, Viernes, Sábado"/>
    <s v="La periodicidad es quincenal"/>
    <s v="08:00 a 09:00, 09:00 a 10:00, 10:00 a 11:00, 11:00 a 12:00, 12:00 a 13:00, 13:00 a 14:00, 14:00 a 15:00, 15:00 a 16:00, 16:00 a 17:00, 17:00 a 18:00, 18:00 a 19:00, 19:00 a 20:00"/>
    <s v="En camión, estacionado en zona bahía y la ingresa la empresa transportadora, En carreta &quot;zorrilla&quot;"/>
    <n v="1"/>
    <n v="1"/>
    <s v="Ninguno"/>
    <s v="No se realizan domicilios"/>
    <n v="0"/>
    <s v="No se realizan ventas por internet"/>
    <n v="0"/>
    <s v="Finalizar encuesta"/>
    <m/>
    <m/>
    <m/>
    <m/>
    <m/>
    <m/>
    <m/>
    <m/>
    <m/>
    <m/>
    <m/>
    <m/>
    <m/>
    <m/>
    <m/>
    <m/>
    <m/>
    <m/>
    <m/>
    <m/>
    <m/>
    <m/>
    <m/>
    <m/>
    <m/>
    <m/>
  </r>
  <r>
    <n v="152"/>
    <s v="dt"/>
    <d v="2022-05-18T16:55:16"/>
    <s v="Surtivariedades4610@gmail.com"/>
    <s v="Surtivariedades"/>
    <s v="Carrera 52 #46-10"/>
    <n v="3222128371"/>
    <x v="2"/>
    <x v="0"/>
    <n v="1"/>
    <x v="5"/>
    <n v="0"/>
    <n v="0"/>
    <n v="1"/>
    <n v="1"/>
    <x v="3"/>
    <s v="No"/>
    <x v="0"/>
    <s v="Electrodomésticos y hogar"/>
    <x v="16"/>
    <s v="Interno"/>
    <n v="2"/>
    <n v="4"/>
    <n v="10"/>
    <n v="3"/>
    <s v="Sí"/>
    <s v="Medellín"/>
    <s v="Recepción de mercancías"/>
    <s v="Lunes, Martes, Miércoles, Jueves, Viernes"/>
    <s v="La periodicidad es quincenal"/>
    <s v="08:00 a 09:00, 09:00 a 10:00, 10:00 a 11:00, 11:00 a 12:00, 12:00 a 13:00, 13:00 a 14:00, 14:00 a 15:00, 15:00 a 16:00, 16:00 a 17:00, 17:00 a 18:00, 18:00 a 19:00"/>
    <s v="En camión, estacionado en zona bahía y la ingresa la empresa transportadora"/>
    <n v="3"/>
    <n v="1"/>
    <s v="Carretilla"/>
    <s v="No se realizan domicilios"/>
    <n v="0"/>
    <s v="No se realizan ventas por internet"/>
    <n v="0"/>
    <s v="Finalizar encuesta"/>
    <m/>
    <m/>
    <m/>
    <m/>
    <m/>
    <m/>
    <m/>
    <m/>
    <m/>
    <m/>
    <m/>
    <m/>
    <m/>
    <m/>
    <m/>
    <m/>
    <m/>
    <m/>
    <m/>
    <m/>
    <m/>
    <m/>
    <m/>
    <m/>
    <m/>
    <m/>
  </r>
  <r>
    <n v="153"/>
    <s v="dt"/>
    <d v="2022-05-18T17:02:46"/>
    <s v="Maxitenis@hotmail.com"/>
    <s v="Maxi tenis"/>
    <s v="Carrera 52 #46 14"/>
    <n v="635142094"/>
    <x v="9"/>
    <x v="0"/>
    <n v="3"/>
    <x v="20"/>
    <n v="0"/>
    <n v="0"/>
    <n v="3"/>
    <n v="1"/>
    <x v="3"/>
    <s v="No"/>
    <x v="0"/>
    <s v="Venta de calzado"/>
    <x v="1"/>
    <s v="Externo, alquilado"/>
    <n v="1"/>
    <n v="2"/>
    <n v="7"/>
    <n v="3"/>
    <s v="Sí"/>
    <s v="Medellín"/>
    <s v="Almacenamiento de inventarios"/>
    <s v="Lunes, Martes, Miércoles, Jueves, Viernes"/>
    <s v="La periodicidad es mensual"/>
    <s v="08:00 a 09:00, 09:00 a 10:00, 10:00 a 11:00, 11:00 a 12:00, 12:00 a 13:00, 13:00 a 14:00, 14:00 a 15:00, 15:00 a 16:00, 16:00 a 17:00, 17:00 a 18:00, 18:00 a 19:00"/>
    <s v="En camión, estacionado en zona bahía y la ingresa la empresa transportadora"/>
    <n v="3"/>
    <n v="1"/>
    <s v="Ninguno "/>
    <s v="No se realizan domicilios"/>
    <n v="0"/>
    <s v="No se realizan ventas por internet"/>
    <n v="0"/>
    <s v="Finalizar encuesta"/>
    <m/>
    <m/>
    <m/>
    <m/>
    <m/>
    <m/>
    <m/>
    <m/>
    <m/>
    <m/>
    <m/>
    <m/>
    <m/>
    <m/>
    <m/>
    <m/>
    <m/>
    <m/>
    <m/>
    <m/>
    <m/>
    <m/>
    <m/>
    <m/>
    <m/>
    <m/>
  </r>
  <r>
    <n v="154"/>
    <s v="dt"/>
    <d v="2022-05-16T12:43:19"/>
    <s v="Modasdalia1383@gmail.com"/>
    <s v="Modas dalia "/>
    <s v="Carrera 51a # 46 66"/>
    <n v="3206081383"/>
    <x v="13"/>
    <x v="0"/>
    <n v="8"/>
    <x v="9"/>
    <n v="8"/>
    <n v="1"/>
    <n v="8"/>
    <n v="1"/>
    <x v="1"/>
    <s v="Sí"/>
    <x v="0"/>
    <s v="Textiles"/>
    <x v="5"/>
    <s v="Interno"/>
    <n v="1"/>
    <n v="2"/>
    <n v="40"/>
    <n v="2"/>
    <s v="Sí"/>
    <s v="Medellín"/>
    <s v="Almacenamiento de inventarios"/>
    <s v="Jueves"/>
    <n v="3"/>
    <s v="10:00 a 11:00"/>
    <s v="En carreta &quot;zorrilla&quot;, En vehículo particular"/>
    <n v="5"/>
    <n v="5"/>
    <s v="Carretilla"/>
    <s v="No se realizan domicilios, Motocicleta"/>
    <n v="5"/>
    <s v="No se realizan ventas por internet"/>
    <n v="0"/>
    <s v="Finalizar encuesta"/>
    <m/>
    <m/>
    <m/>
    <m/>
    <m/>
    <m/>
    <m/>
    <m/>
    <m/>
    <m/>
    <m/>
    <m/>
    <m/>
    <m/>
    <m/>
    <m/>
    <m/>
    <m/>
    <m/>
    <m/>
    <m/>
    <m/>
    <m/>
    <m/>
    <m/>
    <m/>
  </r>
  <r>
    <n v="155"/>
    <s v="dt"/>
    <d v="2022-05-16T12:52:15"/>
    <s v="Marioescobar1360@gmail.com"/>
    <s v="Almacén el rey"/>
    <s v="Carrera 51 # 46 77"/>
    <n v="3128661890"/>
    <x v="6"/>
    <x v="1"/>
    <m/>
    <x v="2"/>
    <m/>
    <s v=""/>
    <m/>
    <s v=""/>
    <x v="2"/>
    <m/>
    <x v="28"/>
    <s v="Electrodomésticos y hogar joyería "/>
    <x v="16"/>
    <s v="No"/>
    <n v="0"/>
    <m/>
    <m/>
    <m/>
    <m/>
    <m/>
    <m/>
    <s v="Miércoles"/>
    <s v="La periodicidad es mensual"/>
    <s v="16:00 a 17:00"/>
    <s v="En carreta &quot;zorrilla&quot;"/>
    <n v="5"/>
    <n v="5"/>
    <s v="Carretilla"/>
    <s v="No se realizan domicilios"/>
    <n v="0"/>
    <s v="No se realizan ventas por internet"/>
    <n v="0"/>
    <s v="Finalizar encuesta"/>
    <m/>
    <m/>
    <m/>
    <m/>
    <m/>
    <m/>
    <m/>
    <m/>
    <m/>
    <m/>
    <m/>
    <m/>
    <m/>
    <m/>
    <m/>
    <m/>
    <m/>
    <m/>
    <m/>
    <m/>
    <m/>
    <m/>
    <m/>
    <m/>
    <m/>
    <m/>
  </r>
  <r>
    <n v="156"/>
    <s v="dt"/>
    <d v="2022-05-16T13:04:21"/>
    <s v="Mariais1616@gmail.com"/>
    <s v="Casa comercial la manuela"/>
    <s v="Carrera 51 # 46 69"/>
    <n v="3145287436"/>
    <x v="6"/>
    <x v="0"/>
    <n v="1"/>
    <x v="6"/>
    <n v="1"/>
    <n v="1"/>
    <n v="1"/>
    <n v="1"/>
    <x v="1"/>
    <s v="No"/>
    <x v="28"/>
    <s v="Electrodomésticos y hogar Joyería "/>
    <x v="16"/>
    <s v="Interno"/>
    <n v="1"/>
    <n v="2"/>
    <n v="24"/>
    <n v="3"/>
    <s v="Sí"/>
    <s v="Medellín"/>
    <s v="Almacenamiento de inventarios"/>
    <s v="Lunes, Martes, Miércoles, Jueves, Viernes, Sábado"/>
    <s v="6 o más"/>
    <s v="11:00 a 12:00"/>
    <s v="En vehículo particular"/>
    <n v="2"/>
    <n v="4"/>
    <s v="Carretilla"/>
    <s v="No se realizan domicilios"/>
    <n v="0"/>
    <s v="No se realizan ventas por internet"/>
    <n v="0"/>
    <s v="Finalizar encuesta"/>
    <m/>
    <m/>
    <m/>
    <m/>
    <m/>
    <m/>
    <m/>
    <m/>
    <m/>
    <m/>
    <m/>
    <m/>
    <m/>
    <m/>
    <m/>
    <m/>
    <m/>
    <m/>
    <m/>
    <m/>
    <m/>
    <m/>
    <m/>
    <m/>
    <m/>
    <m/>
  </r>
  <r>
    <n v="157"/>
    <s v="dt"/>
    <d v="2022-05-16T13:53:33"/>
    <s v="Mascotalandiapichincha@tarraointerior.com"/>
    <s v="Ciudadhuellitas"/>
    <s v="Calle 48 #  50 a 13"/>
    <n v="3187557369"/>
    <x v="2"/>
    <x v="0"/>
    <n v="2"/>
    <x v="15"/>
    <n v="2"/>
    <n v="1"/>
    <n v="2"/>
    <n v="1"/>
    <x v="3"/>
    <s v="No"/>
    <x v="0"/>
    <s v="Tienda de mascotas"/>
    <x v="20"/>
    <s v="Interno"/>
    <n v="1"/>
    <n v="1"/>
    <n v="8"/>
    <n v="4"/>
    <s v="Sí"/>
    <s v="Medellín"/>
    <s v="Almacenamiento de inventarios"/>
    <s v="Lunes, Martes, Miércoles, Jueves, Viernes, Sábado"/>
    <s v="6 o más"/>
    <s v="11:00 a 12:00"/>
    <s v="En carreta &quot;zorrilla&quot;"/>
    <n v="5"/>
    <n v="1"/>
    <s v="Carretilla"/>
    <s v="Motocicleta, Van"/>
    <n v="1"/>
    <s v="Motocicleta, Van"/>
    <n v="3"/>
    <s v="Finalizar encuesta"/>
    <m/>
    <m/>
    <m/>
    <m/>
    <m/>
    <m/>
    <m/>
    <m/>
    <m/>
    <m/>
    <m/>
    <m/>
    <m/>
    <m/>
    <m/>
    <m/>
    <m/>
    <m/>
    <m/>
    <m/>
    <m/>
    <m/>
    <m/>
    <m/>
    <m/>
    <m/>
  </r>
  <r>
    <n v="158"/>
    <s v="dt"/>
    <d v="2022-05-16T13:09:50"/>
    <s v="John-diaz31@hotmail.com"/>
    <s v="Compraventa la fe "/>
    <s v="Carrera 51 46 53"/>
    <n v="3044936871"/>
    <x v="6"/>
    <x v="1"/>
    <m/>
    <x v="2"/>
    <m/>
    <s v=""/>
    <m/>
    <s v=""/>
    <x v="2"/>
    <m/>
    <x v="0"/>
    <s v="Electrodomésticos y hogar"/>
    <x v="16"/>
    <s v="Interno"/>
    <n v="2"/>
    <n v="2"/>
    <n v="30"/>
    <n v="3"/>
    <s v="Sí"/>
    <s v="Medellín"/>
    <s v="Almacenamiento de inventarios"/>
    <s v="Lunes, Martes, Miércoles, Jueves, Viernes, Sábado"/>
    <s v="6 o más"/>
    <s v="08:00 a 09:00"/>
    <s v="En camión, sobre la vía, En vehículo particular"/>
    <n v="4"/>
    <n v="3"/>
    <s v="Carretilla"/>
    <s v="No se realizan domicilios"/>
    <n v="0"/>
    <s v="No se realizan ventas por internet"/>
    <n v="0"/>
    <s v="Finalizar encuesta"/>
    <m/>
    <m/>
    <m/>
    <m/>
    <m/>
    <m/>
    <m/>
    <m/>
    <m/>
    <m/>
    <m/>
    <m/>
    <m/>
    <m/>
    <m/>
    <m/>
    <m/>
    <m/>
    <m/>
    <m/>
    <m/>
    <m/>
    <m/>
    <m/>
    <m/>
    <m/>
  </r>
  <r>
    <n v="159"/>
    <s v="dt"/>
    <d v="2022-05-17T12:19:18"/>
    <s v="No aplica "/>
    <s v="Compraventa el rey"/>
    <s v="Kr 51 # 46 57"/>
    <n v="2311298"/>
    <x v="6"/>
    <x v="1"/>
    <m/>
    <x v="2"/>
    <m/>
    <s v=""/>
    <m/>
    <s v=""/>
    <x v="2"/>
    <m/>
    <x v="29"/>
    <s v="Electrodomésticos y hogar Joyas y compraventa "/>
    <x v="16"/>
    <s v="Interno"/>
    <n v="1"/>
    <n v="2"/>
    <n v="12"/>
    <n v="2"/>
    <s v="Sí"/>
    <s v="Medellín"/>
    <s v="Almacenamiento de inventarios"/>
    <s v="Lunes, Martes, Miércoles, Jueves, Viernes"/>
    <s v="6 o más"/>
    <s v="10:00 a 11:00, 11:00 a 12:00, 12:00 a 13:00, 13:00 a 14:00, 14:00 a 15:00, 15:00 a 16:00, 16:00 a 17:00"/>
    <s v="En camión, en vías aledañas, En carreta &quot;zorrilla&quot;, En vehículo particular"/>
    <n v="5"/>
    <n v="5"/>
    <s v="Carretilla"/>
    <s v="No se realizan domicilios"/>
    <n v="0"/>
    <s v="No se realizan ventas por internet"/>
    <n v="0"/>
    <s v="Finalizar encuesta"/>
    <m/>
    <m/>
    <m/>
    <m/>
    <m/>
    <m/>
    <m/>
    <m/>
    <m/>
    <m/>
    <m/>
    <m/>
    <m/>
    <m/>
    <m/>
    <m/>
    <m/>
    <m/>
    <m/>
    <m/>
    <m/>
    <m/>
    <m/>
    <m/>
    <m/>
    <m/>
  </r>
  <r>
    <n v="160"/>
    <s v="dt"/>
    <d v="2022-05-16T13:20:12"/>
    <s v="No aplica "/>
    <s v="Óptica tranvía "/>
    <s v="Carrera 51 # 46 18"/>
    <n v="3146558944"/>
    <x v="12"/>
    <x v="1"/>
    <m/>
    <x v="2"/>
    <m/>
    <s v=""/>
    <m/>
    <s v=""/>
    <x v="2"/>
    <m/>
    <x v="0"/>
    <s v="Accesorios celulares "/>
    <x v="10"/>
    <s v="No"/>
    <n v="0"/>
    <m/>
    <m/>
    <m/>
    <m/>
    <m/>
    <m/>
    <s v="Lunes, Martes, Miércoles, Jueves, Viernes, Sábado"/>
    <s v="6 o más"/>
    <s v="10:00 a 11:00"/>
    <s v="En motocicleta, En vehículo particular"/>
    <n v="5"/>
    <n v="3"/>
    <s v="Carretilla"/>
    <s v="No se realizan domicilios"/>
    <n v="0"/>
    <s v="No se realizan ventas por internet"/>
    <n v="0"/>
    <s v="Finalizar encuesta"/>
    <m/>
    <m/>
    <m/>
    <m/>
    <m/>
    <m/>
    <m/>
    <m/>
    <m/>
    <m/>
    <m/>
    <m/>
    <m/>
    <m/>
    <m/>
    <m/>
    <m/>
    <m/>
    <m/>
    <m/>
    <m/>
    <m/>
    <m/>
    <m/>
    <m/>
    <m/>
  </r>
  <r>
    <n v="161"/>
    <s v="dt"/>
    <d v="2022-05-16T13:26:43"/>
    <s v="Linchell@hotmail.com"/>
    <s v="la estación: asados y hamburguesas "/>
    <s v="Calle 46 51 18"/>
    <n v="3196919000"/>
    <x v="17"/>
    <x v="0"/>
    <n v="7"/>
    <x v="30"/>
    <n v="7"/>
    <n v="1"/>
    <n v="7"/>
    <n v="1"/>
    <x v="1"/>
    <s v="Sí"/>
    <x v="25"/>
    <s v="Restaurante Producción de alimentos"/>
    <x v="15"/>
    <s v="Interno"/>
    <n v="1"/>
    <n v="2"/>
    <n v="48"/>
    <n v="3"/>
    <s v="Sí"/>
    <s v="Medellín"/>
    <s v="Cuartos fríos"/>
    <s v="Lunes, Martes, Miércoles, Jueves, Viernes, Sábado"/>
    <s v="6 o más"/>
    <s v="17:00 a 18:00"/>
    <s v="En vehículo particular"/>
    <n v="5"/>
    <n v="2"/>
    <s v="Carretilla"/>
    <s v="No se realizan domicilios"/>
    <n v="0"/>
    <s v="No se realizan ventas por internet"/>
    <n v="0"/>
    <s v="Finalizar encuesta"/>
    <m/>
    <m/>
    <m/>
    <m/>
    <m/>
    <m/>
    <m/>
    <m/>
    <m/>
    <m/>
    <m/>
    <m/>
    <m/>
    <m/>
    <m/>
    <m/>
    <m/>
    <m/>
    <m/>
    <m/>
    <m/>
    <m/>
    <m/>
    <m/>
    <m/>
    <m/>
  </r>
  <r>
    <n v="162"/>
    <s v="dt"/>
    <d v="2022-05-16T13:41:58"/>
    <s v="Andreacare97@hotmail.com"/>
    <s v="Fríos y calienticos"/>
    <s v="Carrera 51 # 46 00 módulo 116"/>
    <s v="No aplica"/>
    <x v="12"/>
    <x v="0"/>
    <n v="1"/>
    <x v="9"/>
    <n v="1"/>
    <n v="1"/>
    <n v="1"/>
    <n v="1"/>
    <x v="1"/>
    <s v="Sí"/>
    <x v="25"/>
    <s v="Restaurante Producción de alimentos"/>
    <x v="15"/>
    <s v="No"/>
    <n v="0"/>
    <m/>
    <m/>
    <m/>
    <m/>
    <m/>
    <m/>
    <s v="Lunes, Martes, Miércoles, Jueves, Viernes, Sábado, Domingo"/>
    <s v="6 o más"/>
    <s v="10:00 a 11:00"/>
    <s v="En carreta &quot;zorrilla&quot;"/>
    <n v="5"/>
    <n v="5"/>
    <s v="Carretilla"/>
    <s v="No se realizan domicilios"/>
    <n v="0"/>
    <s v="No se realizan ventas por internet"/>
    <n v="0"/>
    <s v="Finalizar encuesta"/>
    <m/>
    <m/>
    <m/>
    <m/>
    <m/>
    <m/>
    <m/>
    <m/>
    <m/>
    <m/>
    <m/>
    <m/>
    <m/>
    <m/>
    <m/>
    <m/>
    <m/>
    <m/>
    <m/>
    <m/>
    <m/>
    <m/>
    <m/>
    <m/>
    <m/>
    <m/>
  </r>
  <r>
    <n v="163"/>
    <s v="dt"/>
    <d v="2022-05-16T14:00:41"/>
    <s v="Gladyszuluagaarostizabal@gmail.com"/>
    <s v="Tienda pros"/>
    <s v="Calle 48 # 50a 25"/>
    <n v="3122680166"/>
    <x v="12"/>
    <x v="0"/>
    <n v="1"/>
    <x v="9"/>
    <n v="1"/>
    <n v="1"/>
    <n v="1"/>
    <n v="1"/>
    <x v="1"/>
    <s v="No"/>
    <x v="0"/>
    <s v="Venta de calzado"/>
    <x v="1"/>
    <s v="No"/>
    <n v="0"/>
    <m/>
    <m/>
    <m/>
    <m/>
    <m/>
    <m/>
    <s v="Lunes, Martes, Miércoles, Jueves, Viernes, Sábado"/>
    <n v="2"/>
    <s v="12:00 a 13:00"/>
    <s v="En carreta &quot;zorrilla&quot;"/>
    <n v="5"/>
    <n v="5"/>
    <s v="Carretilla"/>
    <s v="No se realizan domicilios, Caminata"/>
    <n v="0"/>
    <s v="No se realizan ventas por internet"/>
    <n v="0"/>
    <s v="Finalizar encuesta"/>
    <m/>
    <m/>
    <m/>
    <m/>
    <m/>
    <m/>
    <m/>
    <m/>
    <m/>
    <m/>
    <m/>
    <m/>
    <m/>
    <m/>
    <m/>
    <m/>
    <m/>
    <m/>
    <m/>
    <m/>
    <m/>
    <m/>
    <m/>
    <m/>
    <m/>
    <m/>
  </r>
  <r>
    <n v="164"/>
    <s v="dt"/>
    <d v="2022-05-17T10:05:03"/>
    <s v="Elianamartinez2001@hotmail.com"/>
    <s v="La media naranja Ayacucho "/>
    <s v="CL 49 # 49 29"/>
    <n v="3117039356"/>
    <x v="22"/>
    <x v="0"/>
    <n v="9"/>
    <x v="20"/>
    <n v="4"/>
    <n v="0.44444444444444442"/>
    <n v="9"/>
    <n v="1"/>
    <x v="1"/>
    <s v="Sí"/>
    <x v="0"/>
    <s v="Textiles"/>
    <x v="5"/>
    <s v="Interno"/>
    <n v="1"/>
    <n v="4"/>
    <n v="320"/>
    <n v="6"/>
    <s v="Sí"/>
    <s v="Medellín"/>
    <s v="Almacenamiento de inventarios"/>
    <s v="Lunes, Martes, Miércoles, Jueves, Viernes, Sábado"/>
    <s v="6 o más"/>
    <s v="09:00 a 10:00, 10:00 a 11:00, 11:00 a 12:00, 12:00 a 13:00, 13:00 a 14:00, 14:00 a 15:00, 15:00 a 16:00, 16:00 a 17:00, 17:00 a 18:00, 18:00 a 19:00, 19:00 a 20:00"/>
    <s v="En camión, estacionado en bahía y la ingresa el personal de mi empresa, En camión, estacionado en parqueadero propiedad de un tercero, En vehículo particular"/>
    <n v="5"/>
    <n v="1"/>
    <s v="Rampa fija, Parqueadero de uso interno"/>
    <s v="No se realizan domicilios"/>
    <n v="0"/>
    <s v="No se realizan ventas por internet"/>
    <n v="0"/>
    <s v="Finalizar encuesta"/>
    <m/>
    <m/>
    <m/>
    <m/>
    <m/>
    <m/>
    <m/>
    <m/>
    <m/>
    <m/>
    <m/>
    <m/>
    <m/>
    <m/>
    <m/>
    <m/>
    <m/>
    <m/>
    <m/>
    <m/>
    <m/>
    <m/>
    <m/>
    <m/>
    <m/>
    <m/>
  </r>
  <r>
    <n v="165"/>
    <s v="dt"/>
    <d v="2022-05-17T10:17:01"/>
    <s v="Linalexanesa@yahoo.es"/>
    <s v="Imperio del peluquero"/>
    <s v="Kr 49 # 49 13"/>
    <n v="3023355929"/>
    <x v="5"/>
    <x v="0"/>
    <n v="6"/>
    <x v="9"/>
    <n v="6"/>
    <n v="1"/>
    <n v="6"/>
    <n v="1"/>
    <x v="3"/>
    <s v="No"/>
    <x v="0"/>
    <s v="Venta de productos de belleza"/>
    <x v="0"/>
    <s v="Interno"/>
    <n v="1"/>
    <n v="1"/>
    <n v="60"/>
    <n v="3"/>
    <s v="Sí"/>
    <s v="Medellín"/>
    <s v="Almacenamiento de inventarios"/>
    <s v="Lunes, Martes, Miércoles, Jueves, Viernes, Sábado"/>
    <s v="6 o más"/>
    <s v="09:00 a 10:00, 10:00 a 11:00, 11:00 a 12:00, 12:00 a 13:00, 13:00 a 14:00, 14:00 a 15:00, 15:00 a 16:00, 16:00 a 17:00, 17:00 a 18:00, 18:00 a 19:00"/>
    <s v="En carreta &quot;zorrilla&quot;"/>
    <n v="3"/>
    <n v="3"/>
    <s v="Carretilla"/>
    <s v="No se realizan domicilios"/>
    <n v="0"/>
    <s v="No se realizan ventas por internet"/>
    <n v="0"/>
    <s v="Finalizar encuesta"/>
    <m/>
    <m/>
    <m/>
    <m/>
    <m/>
    <m/>
    <m/>
    <m/>
    <m/>
    <m/>
    <m/>
    <m/>
    <m/>
    <m/>
    <m/>
    <m/>
    <m/>
    <m/>
    <m/>
    <m/>
    <m/>
    <m/>
    <m/>
    <m/>
    <m/>
    <m/>
  </r>
  <r>
    <n v="166"/>
    <s v="dt"/>
    <d v="2022-05-17T10:40:11"/>
    <s v="sirleynatalia2015@gmail.com "/>
    <s v="Pet stores 46"/>
    <s v="CL 46 # 49 15"/>
    <n v="3112188093"/>
    <x v="6"/>
    <x v="0"/>
    <n v="2"/>
    <x v="9"/>
    <n v="2"/>
    <n v="1"/>
    <n v="2"/>
    <n v="1"/>
    <x v="8"/>
    <s v="Sí"/>
    <x v="0"/>
    <s v="Tienda de mascotas "/>
    <x v="20"/>
    <s v="Interno"/>
    <n v="1"/>
    <n v="2"/>
    <n v="48"/>
    <n v="4"/>
    <s v="Sí"/>
    <s v="Medellín"/>
    <s v="Almacenamiento de inventarios"/>
    <s v="Lunes, Martes, Miércoles, Jueves, Viernes, Sábado"/>
    <s v="6 o más"/>
    <s v="10:00 a 11:00, 11:00 a 12:00, 12:00 a 13:00, 13:00 a 14:00, 14:00 a 15:00, 15:00 a 16:00, 16:00 a 17:00, 17:00 a 18:00, 18:00 a 19:00"/>
    <s v="En camión, estacionado en bahía y la ingresa el personal de mi empresa, En camión, estacionado en parqueadero propiedad de un tercero, En carreta &quot;zorrilla&quot;"/>
    <n v="5"/>
    <n v="1"/>
    <s v="Carretilla"/>
    <s v="No se realizan domicilios"/>
    <n v="0"/>
    <s v="No se realizan ventas por internet"/>
    <n v="0"/>
    <s v="Finalizar encuesta"/>
    <m/>
    <m/>
    <m/>
    <m/>
    <m/>
    <m/>
    <m/>
    <m/>
    <m/>
    <m/>
    <m/>
    <m/>
    <m/>
    <m/>
    <m/>
    <m/>
    <m/>
    <m/>
    <m/>
    <m/>
    <m/>
    <m/>
    <m/>
    <m/>
    <m/>
    <m/>
  </r>
  <r>
    <n v="167"/>
    <s v="dt"/>
    <d v="2022-05-18T11:04:13"/>
    <s v="Jairobernalnaranjo@hotmail.com"/>
    <s v="Menuda a domicilio"/>
    <s v="Cll 48 # 54 10"/>
    <n v="3004365344"/>
    <x v="17"/>
    <x v="0"/>
    <n v="5"/>
    <x v="6"/>
    <n v="5"/>
    <n v="1"/>
    <n v="5"/>
    <n v="1"/>
    <x v="1"/>
    <s v="Sí"/>
    <x v="0"/>
    <s v="Distribución de valores"/>
    <x v="25"/>
    <s v="Interno"/>
    <n v="1"/>
    <n v="2"/>
    <n v="10"/>
    <n v="2"/>
    <s v="Sí"/>
    <s v="Medellín"/>
    <s v="Almacenamiento de inventarios"/>
    <s v="Lunes, Martes, Miércoles, Jueves, Viernes, Sábado"/>
    <s v="6 o más"/>
    <s v="08:00 a 09:00, 09:00 a 10:00, 10:00 a 11:00, 11:00 a 12:00, 12:00 a 13:00, 13:00 a 14:00, 14:00 a 15:00, 15:00 a 16:00, 16:00 a 17:00, 17:00 a 18:00"/>
    <s v="En motocicleta"/>
    <n v="5"/>
    <n v="1"/>
    <s v="Parqueadero de uso interno"/>
    <s v="Motocicleta"/>
    <n v="100"/>
    <s v="Motocicleta"/>
    <n v="0"/>
    <s v="Finalizar encuesta"/>
    <m/>
    <m/>
    <m/>
    <m/>
    <m/>
    <m/>
    <m/>
    <m/>
    <m/>
    <m/>
    <m/>
    <m/>
    <m/>
    <m/>
    <m/>
    <m/>
    <m/>
    <m/>
    <m/>
    <m/>
    <m/>
    <m/>
    <m/>
    <m/>
    <m/>
    <m/>
  </r>
  <r>
    <n v="168"/>
    <s v="dt"/>
    <d v="2022-05-17T11:29:57"/>
    <s v="Info@cassany.co"/>
    <s v="Almacén cassany"/>
    <s v="Kr 49 # 50 72"/>
    <n v="5117021"/>
    <x v="9"/>
    <x v="0"/>
    <n v="1"/>
    <x v="21"/>
    <n v="1"/>
    <n v="1"/>
    <n v="1"/>
    <n v="1"/>
    <x v="3"/>
    <s v="Sí"/>
    <x v="0"/>
    <s v="Textiles"/>
    <x v="5"/>
    <s v="Interno"/>
    <n v="1"/>
    <n v="2"/>
    <n v="48"/>
    <n v="2"/>
    <s v="Sí"/>
    <s v="Medellín"/>
    <s v="Almacenamiento de inventarios"/>
    <s v="Lunes, Martes, Miércoles, Jueves, Viernes, Sábado"/>
    <s v="6 o más"/>
    <s v="08:00 a 09:00, 09:00 a 10:00, 10:00 a 11:00, 11:00 a 12:00, 12:00 a 13:00, 13:00 a 14:00, 14:00 a 15:00, 15:00 a 16:00, 16:00 a 17:00, 17:00 a 18:00, 18:00 a 19:00"/>
    <s v="En carreta &quot;zorrilla&quot;"/>
    <n v="5"/>
    <n v="2"/>
    <s v="Carretilla"/>
    <s v="No se realizan domicilios"/>
    <n v="0"/>
    <s v="No se realizan ventas por internet"/>
    <n v="0"/>
    <s v="Finalizar encuesta"/>
    <m/>
    <m/>
    <m/>
    <m/>
    <m/>
    <m/>
    <m/>
    <m/>
    <m/>
    <m/>
    <m/>
    <m/>
    <m/>
    <m/>
    <m/>
    <m/>
    <m/>
    <m/>
    <m/>
    <m/>
    <m/>
    <m/>
    <m/>
    <m/>
    <m/>
    <m/>
  </r>
  <r>
    <n v="169"/>
    <s v="dt"/>
    <d v="2022-05-16T15:23:55"/>
    <s v="angie.uribe_280315@gmail.com"/>
    <s v="Sweet Jeans "/>
    <s v="Cl 49 # 53 63"/>
    <n v="3218507492"/>
    <x v="10"/>
    <x v="0"/>
    <n v="3"/>
    <x v="31"/>
    <n v="0"/>
    <n v="0"/>
    <n v="0"/>
    <n v="0"/>
    <x v="1"/>
    <s v="No"/>
    <x v="0"/>
    <s v="Ropa para todo tipo de mujer. "/>
    <x v="5"/>
    <s v="Externo, compartido con otros comercios"/>
    <n v="1"/>
    <n v="2"/>
    <n v="6"/>
    <n v="2"/>
    <s v="Sí"/>
    <s v="Medellín"/>
    <s v="Almacenamiento de inventarios"/>
    <s v="Miércoles, Sábado"/>
    <n v="2"/>
    <s v="09:00 a 10:00"/>
    <s v="En carreta &quot;zorrilla&quot;"/>
    <n v="4"/>
    <n v="3"/>
    <s v="Carretilla"/>
    <s v="Caminata, Motocicleta, Vehículo particular"/>
    <n v="2"/>
    <s v="Motocicleta, Vehículo particular"/>
    <n v="1"/>
    <s v="Finalizar encuesta"/>
    <m/>
    <m/>
    <m/>
    <m/>
    <m/>
    <m/>
    <m/>
    <m/>
    <m/>
    <m/>
    <m/>
    <m/>
    <m/>
    <m/>
    <m/>
    <m/>
    <m/>
    <m/>
    <m/>
    <m/>
    <m/>
    <m/>
    <m/>
    <m/>
    <m/>
    <m/>
  </r>
  <r>
    <n v="170"/>
    <s v="dt"/>
    <d v="2022-05-16T15:38:12"/>
    <s v="bettwenventas@gmail.com"/>
    <s v="Bettwen ventas"/>
    <s v="Cl 49 # 53 63 Local 132 "/>
    <n v="3113393324"/>
    <x v="11"/>
    <x v="0"/>
    <n v="4"/>
    <x v="32"/>
    <n v="0"/>
    <n v="0"/>
    <n v="0"/>
    <n v="0"/>
    <x v="1"/>
    <s v="No"/>
    <x v="0"/>
    <s v="Ropa de hombre y mujer "/>
    <x v="5"/>
    <s v="Interno"/>
    <n v="1"/>
    <n v="1"/>
    <n v="3"/>
    <n v="2"/>
    <s v="Sí"/>
    <s v="Medellín"/>
    <s v="Recepción de mercancías"/>
    <s v="Martes, Jueves"/>
    <s v="1 vez por semana"/>
    <s v="09:00 a 10:00"/>
    <s v="En vehículo particular"/>
    <n v="4"/>
    <n v="2"/>
    <s v="Carretilla, Elevador"/>
    <s v="Vehículo particular"/>
    <n v="2"/>
    <s v="Vehículo particular"/>
    <n v="1"/>
    <s v="Finalizar encuesta"/>
    <m/>
    <m/>
    <m/>
    <m/>
    <m/>
    <m/>
    <m/>
    <m/>
    <m/>
    <m/>
    <m/>
    <m/>
    <m/>
    <m/>
    <m/>
    <m/>
    <m/>
    <m/>
    <m/>
    <m/>
    <m/>
    <m/>
    <m/>
    <m/>
    <m/>
    <m/>
  </r>
  <r>
    <n v="171"/>
    <s v="dt"/>
    <d v="2022-05-17T11:01:20"/>
    <s v="Modas.dehoy@hotmail.com"/>
    <s v="Calzado modas de hoy "/>
    <s v="CL 48 # 50a 14"/>
    <n v="5116443"/>
    <x v="2"/>
    <x v="0"/>
    <n v="3"/>
    <x v="9"/>
    <n v="2"/>
    <n v="0.66666666666666663"/>
    <n v="3"/>
    <n v="1"/>
    <x v="4"/>
    <s v="Sí"/>
    <x v="16"/>
    <s v="Textiles Venta de calzado"/>
    <x v="5"/>
    <s v="Interno"/>
    <n v="1"/>
    <n v="2"/>
    <n v="50"/>
    <n v="3"/>
    <s v="Sí"/>
    <s v="Medellín"/>
    <s v="Almacenamiento de inventarios"/>
    <s v="Martes, Jueves"/>
    <n v="2"/>
    <s v="10:00 a 11:00, 11:00 a 12:00, 12:00 a 13:00, 13:00 a 14:00, 14:00 a 15:00, 15:00 a 16:00"/>
    <s v="En carreta &quot;zorrilla&quot;"/>
    <n v="5"/>
    <n v="5"/>
    <s v="Carretilla"/>
    <s v="No se realizan domicilios"/>
    <n v="0"/>
    <s v="No se realizan ventas por internet"/>
    <n v="0"/>
    <s v="Finalizar encuesta"/>
    <m/>
    <m/>
    <m/>
    <m/>
    <m/>
    <m/>
    <m/>
    <m/>
    <m/>
    <m/>
    <m/>
    <m/>
    <m/>
    <m/>
    <m/>
    <m/>
    <m/>
    <m/>
    <m/>
    <m/>
    <m/>
    <m/>
    <m/>
    <m/>
    <m/>
    <m/>
  </r>
  <r>
    <n v="172"/>
    <s v="dt"/>
    <d v="2022-05-17T12:40:39"/>
    <s v="Port45@portofino.com.co"/>
    <s v="Portofino textil"/>
    <s v="CL 49 # 56 17"/>
    <n v="3209849572"/>
    <x v="9"/>
    <x v="0"/>
    <n v="3"/>
    <x v="20"/>
    <n v="2"/>
    <n v="0.66666666666666663"/>
    <n v="3"/>
    <n v="1"/>
    <x v="1"/>
    <s v="Sí"/>
    <x v="0"/>
    <s v="Textiles"/>
    <x v="5"/>
    <s v="Interno"/>
    <n v="1"/>
    <n v="1"/>
    <n v="320"/>
    <n v="4"/>
    <s v="Sí"/>
    <s v="Medellín"/>
    <s v="Almacenamiento de inventarios"/>
    <s v="Lunes, Martes, Miércoles, Jueves, Viernes"/>
    <s v="6 o más"/>
    <s v="08:00 a 09:00, 09:00 a 10:00, 10:00 a 11:00, 11:00 a 12:00, 12:00 a 13:00, 13:00 a 14:00, 14:00 a 15:00, 15:00 a 16:00, 16:00 a 17:00, 17:00 a 18:00, 18:00 a 19:00, 19:00 a 20:00"/>
    <s v="En camión, se descarga internamente, En camión, estacionado en zona bahía y la ingresa la empresa transportadora, En camión, en vías aledañas, En carreta &quot;zorrilla&quot;, En vehículo particular"/>
    <n v="5"/>
    <n v="1"/>
    <s v="Carretilla, Parqueadero de uso interno"/>
    <s v="No se realizan domicilios"/>
    <n v="0"/>
    <s v="No se realizan ventas por internet"/>
    <n v="0"/>
    <s v="Finalizar encuesta"/>
    <m/>
    <m/>
    <m/>
    <m/>
    <m/>
    <m/>
    <m/>
    <m/>
    <m/>
    <m/>
    <m/>
    <m/>
    <m/>
    <m/>
    <m/>
    <m/>
    <m/>
    <m/>
    <m/>
    <m/>
    <m/>
    <m/>
    <m/>
    <m/>
    <m/>
    <m/>
  </r>
  <r>
    <n v="173"/>
    <s v="dt"/>
    <d v="2022-05-16T16:42:51"/>
    <s v="No Aplica "/>
    <s v="Ditigre "/>
    <s v="Cl 48 53 46"/>
    <n v="3504114428"/>
    <x v="2"/>
    <x v="0"/>
    <n v="2"/>
    <x v="15"/>
    <n v="1"/>
    <n v="0.5"/>
    <n v="2"/>
    <n v="1"/>
    <x v="1"/>
    <s v="No"/>
    <x v="0"/>
    <s v="Venta de calzado"/>
    <x v="1"/>
    <s v="Interno"/>
    <n v="1"/>
    <n v="2"/>
    <n v="4"/>
    <n v="2"/>
    <s v="Sí"/>
    <s v="Medellín"/>
    <s v="Almacenamiento de inventarios"/>
    <s v="Miércoles, Viernes"/>
    <s v="1 vez por semana"/>
    <s v="09:00 a 10:00, 17:00 a 18:00"/>
    <s v="En camión, estacionado en bahía y la ingresa el personal de mi empresa, En carreta &quot;zorrilla&quot;"/>
    <n v="4"/>
    <n v="3"/>
    <s v="Carretilla"/>
    <s v="Motocicleta"/>
    <n v="2"/>
    <s v="Motocicleta"/>
    <n v="1"/>
    <s v="Finalizar encuesta"/>
    <m/>
    <m/>
    <m/>
    <m/>
    <m/>
    <m/>
    <m/>
    <m/>
    <m/>
    <m/>
    <m/>
    <m/>
    <m/>
    <m/>
    <m/>
    <m/>
    <m/>
    <m/>
    <m/>
    <m/>
    <m/>
    <m/>
    <m/>
    <m/>
    <m/>
    <m/>
  </r>
  <r>
    <n v="174"/>
    <s v="dt"/>
    <d v="2022-05-17T12:52:19"/>
    <s v="Rodriguezloperas@gmail.com"/>
    <s v="Elasticos sms"/>
    <s v="Kr 55 # 48 08"/>
    <n v="3024369854"/>
    <x v="12"/>
    <x v="0"/>
    <n v="1"/>
    <x v="9"/>
    <n v="1"/>
    <n v="1"/>
    <n v="1"/>
    <n v="1"/>
    <x v="3"/>
    <s v="Sí"/>
    <x v="0"/>
    <s v="Textiles"/>
    <x v="5"/>
    <s v="No"/>
    <n v="0"/>
    <m/>
    <m/>
    <m/>
    <m/>
    <m/>
    <m/>
    <s v="Miércoles, Viernes"/>
    <n v="2"/>
    <s v="08:00 a 09:00, 09:00 a 10:00, 10:00 a 11:00, 11:00 a 12:00"/>
    <s v="En carreta &quot;zorrilla&quot;"/>
    <n v="5"/>
    <n v="2"/>
    <s v="Carretilla"/>
    <s v="No se realizan domicilios"/>
    <n v="0"/>
    <s v="No se realizan ventas por internet"/>
    <n v="0"/>
    <s v="Finalizar encuesta"/>
    <m/>
    <m/>
    <m/>
    <m/>
    <m/>
    <m/>
    <m/>
    <m/>
    <m/>
    <m/>
    <m/>
    <m/>
    <m/>
    <m/>
    <m/>
    <m/>
    <m/>
    <m/>
    <m/>
    <m/>
    <m/>
    <m/>
    <m/>
    <m/>
    <m/>
    <m/>
  </r>
  <r>
    <n v="175"/>
    <s v="dt"/>
    <d v="2022-05-16T17:32:06"/>
    <s v="traza2diseños@gmail.com"/>
    <s v="TRAZA2DISEÑOS"/>
    <s v="Cl 48 53 44 LOCAL 214 CC 3 VIAS"/>
    <n v="3046445561"/>
    <x v="9"/>
    <x v="0"/>
    <n v="1"/>
    <x v="21"/>
    <n v="1"/>
    <n v="1"/>
    <n v="0"/>
    <n v="0"/>
    <x v="8"/>
    <s v="No"/>
    <x v="0"/>
    <s v="Venta de calzado"/>
    <x v="1"/>
    <s v="Interno"/>
    <n v="1"/>
    <n v="1"/>
    <n v="2"/>
    <n v="3"/>
    <s v="Sí"/>
    <s v="Medellín"/>
    <s v="Recepción de mercancías"/>
    <s v="Miércoles"/>
    <s v="1 vez por semana"/>
    <s v="09:00 a 10:00"/>
    <s v="En carreta &quot;zorrilla&quot;"/>
    <n v="3"/>
    <n v="3"/>
    <s v="Rampa fija"/>
    <s v="No se realizan domicilios"/>
    <n v="0"/>
    <s v="Caminata, Motocicleta"/>
    <n v="3"/>
    <s v="Finalizar encuesta"/>
    <m/>
    <m/>
    <m/>
    <m/>
    <m/>
    <m/>
    <m/>
    <m/>
    <m/>
    <m/>
    <m/>
    <m/>
    <m/>
    <m/>
    <m/>
    <m/>
    <m/>
    <m/>
    <m/>
    <m/>
    <m/>
    <m/>
    <m/>
    <m/>
    <m/>
    <m/>
  </r>
  <r>
    <n v="176"/>
    <s v="dt"/>
    <d v="2022-05-16T17:40:09"/>
    <s v="No Aplica "/>
    <s v="Brandero"/>
    <s v="CL 48 53 44 LOCAL 184 CC 3 VIAS"/>
    <n v="3104055904"/>
    <x v="4"/>
    <x v="0"/>
    <n v="1"/>
    <x v="4"/>
    <n v="1"/>
    <n v="1"/>
    <n v="0"/>
    <n v="0"/>
    <x v="3"/>
    <s v="No"/>
    <x v="0"/>
    <s v="Venta de calzado"/>
    <x v="1"/>
    <s v="Externo, compartido con otros comercios"/>
    <n v="1"/>
    <n v="2"/>
    <n v="6"/>
    <n v="3"/>
    <s v="Sí"/>
    <s v="Medellín"/>
    <s v="Almacenamiento de inventarios"/>
    <s v="Martes, Sábado"/>
    <n v="2"/>
    <s v="09:00 a 10:00"/>
    <s v="En camión, estacionado en parqueadero propiedad de un tercero"/>
    <n v="4"/>
    <n v="4"/>
    <s v="Rampa fija"/>
    <s v="Motocicleta"/>
    <n v="2"/>
    <s v="Motocicleta, Vehículo particular"/>
    <n v="2"/>
    <s v="Finalizar encuesta"/>
    <m/>
    <m/>
    <m/>
    <m/>
    <m/>
    <m/>
    <m/>
    <m/>
    <m/>
    <m/>
    <m/>
    <m/>
    <m/>
    <m/>
    <m/>
    <m/>
    <m/>
    <m/>
    <m/>
    <m/>
    <m/>
    <m/>
    <m/>
    <m/>
    <m/>
    <m/>
  </r>
  <r>
    <n v="177"/>
    <s v="dt"/>
    <d v="2022-05-16T17:55:01"/>
    <s v="ANYELA.1513@HOTMAIL.COM"/>
    <s v="Estermani "/>
    <s v="CLL 48 53 44 LOCAL 123 CC 3 VIAS"/>
    <n v="3103910083"/>
    <x v="2"/>
    <x v="0"/>
    <n v="3"/>
    <x v="9"/>
    <n v="2"/>
    <n v="0.66666666666666663"/>
    <n v="1"/>
    <n v="0.33333333333333331"/>
    <x v="1"/>
    <s v="No"/>
    <x v="0"/>
    <s v="Confección y moda"/>
    <x v="5"/>
    <s v="Externo, alquilado"/>
    <n v="1"/>
    <n v="1"/>
    <n v="2"/>
    <n v="2"/>
    <s v="Sí"/>
    <s v="Medellín"/>
    <s v="Almacenamiento de inventarios"/>
    <s v="Miércoles"/>
    <s v="1 vez por semana"/>
    <s v="09:00 a 10:00"/>
    <s v="En carreta &quot;zorrilla&quot;"/>
    <n v="3"/>
    <n v="3"/>
    <s v="Ninguno "/>
    <s v="Caminata, Motocicleta"/>
    <n v="1"/>
    <s v="Motocicleta"/>
    <n v="2"/>
    <s v="Finalizar encuesta"/>
    <m/>
    <m/>
    <m/>
    <m/>
    <m/>
    <m/>
    <m/>
    <m/>
    <m/>
    <m/>
    <m/>
    <m/>
    <m/>
    <m/>
    <m/>
    <m/>
    <m/>
    <m/>
    <m/>
    <m/>
    <m/>
    <m/>
    <m/>
    <m/>
    <m/>
    <m/>
  </r>
  <r>
    <n v="178"/>
    <s v="dt"/>
    <d v="2022-05-18T12:35:51"/>
    <s v="Maturin@tiendadeltriplex.com"/>
    <s v="La tienda del Triplex "/>
    <s v="Calle 46 # 56 42"/>
    <s v="4481844 ext 800"/>
    <x v="23"/>
    <x v="0"/>
    <n v="6"/>
    <x v="33"/>
    <n v="0"/>
    <n v="0"/>
    <n v="6"/>
    <n v="1"/>
    <x v="3"/>
    <s v="Sí"/>
    <x v="30"/>
    <s v="Ferretería Carpintería Marquetería"/>
    <x v="7"/>
    <s v="Externo, propio"/>
    <n v="3"/>
    <n v="1"/>
    <n v="1200"/>
    <n v="4"/>
    <s v="Sí"/>
    <s v="Medellín"/>
    <s v="Almacenamiento de inventarios"/>
    <s v="Lunes, Martes, Miércoles, Jueves, Viernes, Sábado"/>
    <s v="6 o más"/>
    <s v="10:00 a 11:00, 11:00 a 12:00, 12:00 a 13:00"/>
    <s v="En camión, sobre la vía"/>
    <n v="1"/>
    <n v="1"/>
    <s v="Carretilla, Descargue a mano"/>
    <s v="No se realizan domicilios"/>
    <n v="0"/>
    <s v="Furgón"/>
    <n v="10"/>
    <s v="Finalizar encuesta"/>
    <m/>
    <m/>
    <m/>
    <m/>
    <m/>
    <m/>
    <m/>
    <m/>
    <m/>
    <m/>
    <m/>
    <m/>
    <m/>
    <m/>
    <m/>
    <m/>
    <m/>
    <m/>
    <m/>
    <m/>
    <m/>
    <m/>
    <m/>
    <m/>
    <m/>
    <m/>
  </r>
  <r>
    <n v="179"/>
    <s v="dt"/>
    <d v="2022-05-17T12:59:50"/>
    <s v="Sandra.vasquez15@hotmail.com"/>
    <s v="Panadería la Candelaria # 1"/>
    <s v="Kr 55 # 48 02"/>
    <n v="5792749"/>
    <x v="9"/>
    <x v="0"/>
    <n v="3"/>
    <x v="20"/>
    <n v="0"/>
    <n v="0"/>
    <n v="3"/>
    <n v="1"/>
    <x v="1"/>
    <s v="No"/>
    <x v="31"/>
    <s v="Producción de alimentos Bares ocio"/>
    <x v="18"/>
    <s v="Interno"/>
    <n v="1"/>
    <n v="1"/>
    <n v="6"/>
    <n v="2"/>
    <s v="Sí"/>
    <s v="Medellín"/>
    <s v="Almacenamiento de inventarios"/>
    <s v="Lunes, Martes, Miércoles, Jueves, Viernes, Sábado"/>
    <s v="6 o más"/>
    <s v="07:00 a 08:00, 08:00 a 09:00, 09:00 a 10:00, 10:00 a 11:00, 11:00 a 12:00, 12:00 a 13:00"/>
    <s v="En camión, estacionado en zona bahía y la ingresa la empresa transportadora, En carreta &quot;zorrilla&quot;"/>
    <n v="5"/>
    <n v="3"/>
    <s v="Carretilla"/>
    <s v="No se realizan domicilios"/>
    <n v="0"/>
    <s v="No se realizan ventas por internet"/>
    <n v="0"/>
    <s v="Finalizar encuesta"/>
    <m/>
    <m/>
    <m/>
    <m/>
    <m/>
    <m/>
    <m/>
    <m/>
    <m/>
    <m/>
    <m/>
    <m/>
    <m/>
    <m/>
    <m/>
    <m/>
    <m/>
    <m/>
    <m/>
    <m/>
    <m/>
    <m/>
    <m/>
    <m/>
    <m/>
    <m/>
  </r>
  <r>
    <n v="180"/>
    <s v="dt"/>
    <d v="2022-05-16T15:55:28"/>
    <s v="No Aplica "/>
    <s v="Magno "/>
    <s v="Cl 49 # 53 63 Local 112"/>
    <s v="310 599 22 00"/>
    <x v="16"/>
    <x v="0"/>
    <n v="6"/>
    <x v="16"/>
    <n v="2"/>
    <n v="0.33333333333333331"/>
    <n v="0"/>
    <n v="0"/>
    <x v="1"/>
    <s v="No"/>
    <x v="32"/>
    <s v="Venta de calzado Ropa para Hombre y Mujer. "/>
    <x v="1"/>
    <s v="Externo, alquilado"/>
    <n v="1"/>
    <n v="2"/>
    <n v="4"/>
    <n v="2"/>
    <s v="Sí"/>
    <s v="Medellín"/>
    <s v="Almacenamiento de inventarios"/>
    <s v="Martes, Viernes"/>
    <s v="1 vez por semana"/>
    <s v="08:00 a 09:00"/>
    <s v="En camión, sobre la vía, En motocicleta"/>
    <n v="4"/>
    <n v="3"/>
    <s v="Carretilla"/>
    <s v="Caminata, Motocicleta, Vehículo particular"/>
    <n v="2"/>
    <s v="No se realizan ventas por internet"/>
    <n v="0"/>
    <s v="Finalizar encuesta"/>
    <m/>
    <m/>
    <m/>
    <m/>
    <m/>
    <m/>
    <m/>
    <m/>
    <m/>
    <m/>
    <m/>
    <m/>
    <m/>
    <m/>
    <m/>
    <m/>
    <m/>
    <m/>
    <m/>
    <m/>
    <m/>
    <m/>
    <m/>
    <m/>
    <m/>
    <m/>
  </r>
  <r>
    <n v="181"/>
    <s v="dt"/>
    <d v="2022-05-16T16:11:45"/>
    <s v="No Aplica "/>
    <s v="Escorpión de la Moda "/>
    <s v="Cl 48 53 10"/>
    <n v="3137709046"/>
    <x v="11"/>
    <x v="0"/>
    <n v="2"/>
    <x v="34"/>
    <n v="0"/>
    <n v="0"/>
    <n v="0"/>
    <n v="0"/>
    <x v="1"/>
    <s v="No"/>
    <x v="0"/>
    <s v="Confección y moda"/>
    <x v="5"/>
    <s v="Externo, compartido con otros comercios"/>
    <n v="1"/>
    <n v="1"/>
    <n v="10"/>
    <n v="3"/>
    <s v="Sí"/>
    <s v="Medellín"/>
    <s v="Almacenamiento de inventarios"/>
    <s v="Martes, Viernes"/>
    <n v="2"/>
    <s v="09:00 a 10:00, 17:00 a 18:00"/>
    <s v="En camión, estacionado en bahía y la ingresa el personal de mi empresa"/>
    <n v="5"/>
    <n v="4"/>
    <s v="Carretilla"/>
    <s v="No se realizan domicilios"/>
    <n v="0"/>
    <s v="No se realizan ventas por internet"/>
    <n v="0"/>
    <s v="Finalizar encuesta"/>
    <m/>
    <m/>
    <m/>
    <m/>
    <m/>
    <m/>
    <m/>
    <m/>
    <m/>
    <m/>
    <m/>
    <m/>
    <m/>
    <m/>
    <m/>
    <m/>
    <m/>
    <m/>
    <m/>
    <m/>
    <m/>
    <m/>
    <m/>
    <m/>
    <m/>
    <m/>
  </r>
  <r>
    <n v="182"/>
    <s v="dt"/>
    <d v="2022-05-16T16:58:12"/>
    <s v="contabilidadsutextil@gmail.com"/>
    <s v="SUTEXTIL "/>
    <s v="Cl 48 53 106"/>
    <n v="5129357"/>
    <x v="5"/>
    <x v="0"/>
    <n v="3"/>
    <x v="6"/>
    <n v="0"/>
    <n v="0"/>
    <n v="0"/>
    <n v="0"/>
    <x v="1"/>
    <s v="No"/>
    <x v="0"/>
    <s v="Confección y moda"/>
    <x v="5"/>
    <s v="Externo, alquilado"/>
    <n v="1"/>
    <n v="2"/>
    <n v="3"/>
    <n v="2"/>
    <s v="Sí"/>
    <s v="Medellín"/>
    <s v="Recepción de mercancías"/>
    <s v="Martes, Viernes"/>
    <s v="1 vez por semana"/>
    <s v="09:00 a 10:00, 17:00 a 18:00"/>
    <s v="En camión, estacionado en bahía y la ingresa el personal de mi empresa, En vehículo particular"/>
    <n v="3"/>
    <n v="3"/>
    <s v="Rampa fija"/>
    <s v="Caminata, Motocicleta, Vehículo particular"/>
    <n v="3"/>
    <s v="No se realizan ventas por internet"/>
    <n v="0"/>
    <s v="Finalizar encuesta"/>
    <m/>
    <m/>
    <m/>
    <m/>
    <m/>
    <m/>
    <m/>
    <m/>
    <m/>
    <m/>
    <m/>
    <m/>
    <m/>
    <m/>
    <m/>
    <m/>
    <m/>
    <m/>
    <m/>
    <m/>
    <m/>
    <m/>
    <m/>
    <m/>
    <m/>
    <m/>
  </r>
  <r>
    <n v="183"/>
    <s v="dt"/>
    <d v="2022-05-18T13:03:55"/>
    <s v="Indurtex.centro@gmail.com"/>
    <s v="River home"/>
    <s v="Carrera 55 # 48 - 32"/>
    <n v="3104943167"/>
    <x v="12"/>
    <x v="0"/>
    <n v="1"/>
    <x v="9"/>
    <n v="0"/>
    <n v="0"/>
    <n v="1"/>
    <n v="1"/>
    <x v="3"/>
    <s v="Sí"/>
    <x v="0"/>
    <s v="Textiles"/>
    <x v="5"/>
    <s v="Interno"/>
    <n v="1"/>
    <n v="2"/>
    <n v="250"/>
    <n v="3"/>
    <s v="Sí"/>
    <s v="Medellín"/>
    <s v="Almacenamiento de inventarios"/>
    <s v="Lunes, Martes, Miércoles, Jueves, Viernes"/>
    <n v="2"/>
    <s v="08:00 a 09:00, 09:00 a 10:00, 10:00 a 11:00"/>
    <s v="En camión, sobre la vía"/>
    <n v="5"/>
    <n v="1"/>
    <s v="Rampa fija"/>
    <s v="Motocicleta, Van, Furgón"/>
    <n v="15"/>
    <s v="No se realizan ventas por internet"/>
    <n v="0"/>
    <s v="Finalizar encuesta"/>
    <m/>
    <m/>
    <m/>
    <m/>
    <m/>
    <m/>
    <m/>
    <m/>
    <m/>
    <m/>
    <m/>
    <m/>
    <m/>
    <m/>
    <m/>
    <m/>
    <m/>
    <m/>
    <m/>
    <m/>
    <m/>
    <m/>
    <m/>
    <m/>
    <m/>
    <m/>
  </r>
  <r>
    <n v="184"/>
    <s v="dt"/>
    <d v="2022-05-18T15:23:56"/>
    <s v="Noraluciagranadaguzman1@gmail.com"/>
    <s v="Viniltextil"/>
    <s v="Kr 53 # 48 47"/>
    <n v="3057283532"/>
    <x v="12"/>
    <x v="0"/>
    <n v="1"/>
    <x v="9"/>
    <n v="0"/>
    <n v="0"/>
    <n v="1"/>
    <n v="1"/>
    <x v="1"/>
    <s v="No"/>
    <x v="0"/>
    <s v="Textiles"/>
    <x v="5"/>
    <s v="No"/>
    <n v="0"/>
    <m/>
    <m/>
    <m/>
    <m/>
    <m/>
    <m/>
    <s v="Lunes, Martes, Miércoles, Jueves, Viernes, Sábado"/>
    <s v="6 o más"/>
    <s v="10:00 a 11:00, 11:00 a 12:00, 12:00 a 13:00, 13:00 a 14:00, 14:00 a 15:00, 15:00 a 16:00, 16:00 a 17:00"/>
    <s v="En motocicleta, En bicicleta, En carreta &quot;zorrilla&quot;"/>
    <n v="5"/>
    <n v="3"/>
    <s v="Carretilla"/>
    <s v="No se realizan domicilios"/>
    <n v="0"/>
    <s v="No se realizan ventas por internet"/>
    <n v="0"/>
    <s v="Finalizar encuesta"/>
    <m/>
    <m/>
    <m/>
    <m/>
    <m/>
    <m/>
    <m/>
    <m/>
    <m/>
    <m/>
    <m/>
    <m/>
    <m/>
    <m/>
    <m/>
    <m/>
    <m/>
    <m/>
    <m/>
    <m/>
    <m/>
    <m/>
    <m/>
    <m/>
    <m/>
    <m/>
  </r>
  <r>
    <n v="185"/>
    <s v="dt"/>
    <d v="2022-05-18T16:15:54"/>
    <s v="No aplica"/>
    <s v="Snail"/>
    <s v="Kr 53 # 48 47 local 156"/>
    <n v="3105109795"/>
    <x v="6"/>
    <x v="0"/>
    <n v="2"/>
    <x v="9"/>
    <n v="0"/>
    <n v="0"/>
    <n v="2"/>
    <n v="1"/>
    <x v="3"/>
    <s v="Sí"/>
    <x v="0"/>
    <s v="Textiles"/>
    <x v="5"/>
    <s v="Interno"/>
    <n v="1"/>
    <n v="1"/>
    <n v="16"/>
    <n v="2"/>
    <s v="Sí"/>
    <s v="Medellín"/>
    <s v="Almacenamiento de inventarios"/>
    <s v="Lunes, Martes, Miércoles, Jueves, Viernes"/>
    <n v="3"/>
    <s v="08:00 a 09:00, 09:00 a 10:00, 10:00 a 11:00, 11:00 a 12:00"/>
    <s v="En carreta &quot;zorrilla&quot;"/>
    <n v="5"/>
    <n v="3"/>
    <s v="Carretilla"/>
    <s v="Van, Furgón, Empresa transportadora "/>
    <n v="5"/>
    <s v="Van, Empresa transportadora"/>
    <n v="5"/>
    <s v="Finalizar encuesta"/>
    <m/>
    <m/>
    <m/>
    <m/>
    <m/>
    <m/>
    <m/>
    <m/>
    <m/>
    <m/>
    <m/>
    <m/>
    <m/>
    <m/>
    <m/>
    <m/>
    <m/>
    <m/>
    <m/>
    <m/>
    <m/>
    <m/>
    <m/>
    <m/>
    <m/>
    <m/>
  </r>
  <r>
    <n v="186"/>
    <s v="dt"/>
    <d v="2022-05-18T16:31:07"/>
    <s v="K.manuela2606@gmail.com"/>
    <s v="Santo delirio"/>
    <s v="Kr 53 # 48 47"/>
    <n v="3008505168"/>
    <x v="12"/>
    <x v="0"/>
    <n v="1"/>
    <x v="9"/>
    <n v="0"/>
    <n v="0"/>
    <n v="1"/>
    <n v="1"/>
    <x v="3"/>
    <s v="No"/>
    <x v="0"/>
    <s v="Textiles"/>
    <x v="5"/>
    <s v="Interno"/>
    <n v="1"/>
    <n v="1"/>
    <n v="4"/>
    <n v="1"/>
    <s v="Sí"/>
    <s v="Medellín"/>
    <s v="Recepción de mercancías"/>
    <s v="Lunes, Martes, Miércoles, Jueves, Viernes, Sábado"/>
    <n v="4"/>
    <s v="08:00 a 09:00, 09:00 a 10:00, 10:00 a 11:00, 11:00 a 12:00, 12:00 a 13:00, 13:00 a 14:00, 14:00 a 15:00, 15:00 a 16:00, 16:00 a 17:00"/>
    <s v="En carreta &quot;zorrilla&quot;"/>
    <n v="3"/>
    <n v="1"/>
    <s v="Porta doble"/>
    <s v="Motocicleta"/>
    <n v="3"/>
    <s v="Motocicleta"/>
    <n v="3"/>
    <s v="Finalizar encuesta"/>
    <m/>
    <m/>
    <m/>
    <m/>
    <m/>
    <m/>
    <m/>
    <m/>
    <m/>
    <m/>
    <m/>
    <m/>
    <m/>
    <m/>
    <m/>
    <m/>
    <m/>
    <m/>
    <m/>
    <m/>
    <m/>
    <m/>
    <m/>
    <m/>
    <m/>
    <m/>
  </r>
  <r>
    <n v="187"/>
    <s v="dt"/>
    <d v="2022-05-18T15:31:12"/>
    <s v="Ruth8239@hotmail.com"/>
    <s v="Estampacion dalu"/>
    <s v="Kr 53 # 48 47 local 263"/>
    <n v="3006754027"/>
    <x v="6"/>
    <x v="0"/>
    <n v="2"/>
    <x v="9"/>
    <n v="2"/>
    <n v="1"/>
    <n v="0"/>
    <n v="0"/>
    <x v="13"/>
    <s v="No"/>
    <x v="0"/>
    <s v="Textiles"/>
    <x v="5"/>
    <s v="No"/>
    <n v="0"/>
    <m/>
    <m/>
    <m/>
    <m/>
    <m/>
    <m/>
    <s v="Lunes, Martes, Miércoles, Jueves, Viernes, Sábado"/>
    <s v="6 o más"/>
    <s v="08:00 a 09:00, 09:00 a 10:00, 10:00 a 11:00, 11:00 a 12:00"/>
    <s v="En carreta &quot;zorrilla&quot;"/>
    <n v="2"/>
    <n v="1"/>
    <s v="Ninguna"/>
    <s v="No se realizan domicilios"/>
    <n v="0"/>
    <s v="No se realizan ventas por internet"/>
    <n v="0"/>
    <s v="Finalizar encuesta"/>
    <m/>
    <m/>
    <m/>
    <m/>
    <m/>
    <m/>
    <m/>
    <m/>
    <m/>
    <m/>
    <m/>
    <m/>
    <m/>
    <m/>
    <m/>
    <m/>
    <m/>
    <m/>
    <m/>
    <m/>
    <m/>
    <m/>
    <m/>
    <m/>
    <m/>
    <m/>
  </r>
  <r>
    <n v="188"/>
    <s v="dt"/>
    <d v="2022-05-18T16:49:41"/>
    <s v="Michelandreaalvarezbarrientos@gmail.com"/>
    <s v="Basik's"/>
    <s v="Kr 53 # 48 47 local 116a"/>
    <n v="3012332103"/>
    <x v="2"/>
    <x v="0"/>
    <n v="3"/>
    <x v="9"/>
    <n v="0"/>
    <n v="0"/>
    <n v="3"/>
    <n v="1"/>
    <x v="3"/>
    <s v="No"/>
    <x v="0"/>
    <s v="Textiles"/>
    <x v="5"/>
    <s v="Externo, alquilado"/>
    <n v="1"/>
    <n v="2"/>
    <n v="800"/>
    <n v="3"/>
    <s v="Sí"/>
    <s v="Medellín"/>
    <s v="Almacenamiento de inventarios"/>
    <s v="Lunes, Martes, Miércoles, Jueves, Viernes, Sábado"/>
    <s v="6 o más"/>
    <s v="08:00 a 09:00, 09:00 a 10:00, 10:00 a 11:00, 11:00 a 12:00, 12:00 a 13:00, 13:00 a 14:00, 14:00 a 15:00, 15:00 a 16:00, 16:00 a 17:00, 17:00 a 18:00, 18:00 a 19:00"/>
    <s v="En carreta &quot;zorrilla&quot;"/>
    <n v="5"/>
    <n v="2"/>
    <s v="Carretilla"/>
    <s v="Van, Furgón, Transportadora "/>
    <n v="25"/>
    <s v="Van, Furgón, Transportadora "/>
    <n v="25"/>
    <s v="Finalizar encuesta"/>
    <m/>
    <m/>
    <m/>
    <m/>
    <m/>
    <m/>
    <m/>
    <m/>
    <m/>
    <m/>
    <m/>
    <m/>
    <m/>
    <m/>
    <m/>
    <m/>
    <m/>
    <m/>
    <m/>
    <m/>
    <m/>
    <m/>
    <m/>
    <m/>
    <m/>
    <m/>
  </r>
  <r>
    <n v="189"/>
    <s v="dt"/>
    <d v="2022-05-18T22:00:41"/>
    <s v="maxmejiasoptica@hotmail.com"/>
    <s v="Max Mejías Óptica "/>
    <s v="Cl 49 #53 63 Local 147 "/>
    <s v="320 897 46 41"/>
    <x v="2"/>
    <x v="0"/>
    <n v="2"/>
    <x v="15"/>
    <n v="0"/>
    <n v="0"/>
    <n v="1"/>
    <n v="0.5"/>
    <x v="3"/>
    <s v="Sí"/>
    <x v="0"/>
    <s v="Óptica "/>
    <x v="13"/>
    <s v="Interno"/>
    <n v="1"/>
    <n v="1"/>
    <n v="1"/>
    <n v="2"/>
    <s v="Sí"/>
    <s v="Medellín"/>
    <s v="Recepción de mercancías"/>
    <s v="Lunes"/>
    <n v="2"/>
    <s v="09:00 a 10:00"/>
    <s v="En motocicleta"/>
    <n v="3"/>
    <n v="4"/>
    <s v="Rampa fija"/>
    <s v="Motocicleta"/>
    <n v="2"/>
    <s v="Motocicleta"/>
    <n v="2"/>
    <s v="Finalizar encuesta"/>
    <m/>
    <m/>
    <m/>
    <m/>
    <m/>
    <m/>
    <m/>
    <m/>
    <m/>
    <m/>
    <m/>
    <m/>
    <m/>
    <m/>
    <m/>
    <m/>
    <m/>
    <m/>
    <m/>
    <m/>
    <m/>
    <m/>
    <m/>
    <m/>
    <m/>
    <m/>
  </r>
  <r>
    <n v="190"/>
    <s v="dt"/>
    <d v="2022-05-18T22:05:34"/>
    <s v="No Aplica "/>
    <s v="IRIS WOMAN COLLECTION "/>
    <s v="Cl 49 #53 63 "/>
    <s v="311 204 70 99"/>
    <x v="9"/>
    <x v="0"/>
    <n v="3"/>
    <x v="20"/>
    <n v="0"/>
    <n v="0"/>
    <n v="0"/>
    <n v="0"/>
    <x v="0"/>
    <s v="Sí"/>
    <x v="0"/>
    <s v="Confección y moda"/>
    <x v="5"/>
    <s v="Interno"/>
    <n v="1"/>
    <n v="1"/>
    <n v="2"/>
    <n v="2"/>
    <s v="Sí"/>
    <s v="Medellín"/>
    <s v="Almacenamiento de inventarios"/>
    <s v="Miércoles"/>
    <s v="1 vez por semana"/>
    <s v="17:00 a 18:00"/>
    <s v="En vehículo particular"/>
    <n v="5"/>
    <n v="4"/>
    <s v="Elevador, Rampa fija"/>
    <s v="Motocicleta"/>
    <n v="1"/>
    <s v="Motocicleta"/>
    <n v="2"/>
    <s v="Finalizar encuesta"/>
    <m/>
    <m/>
    <m/>
    <m/>
    <m/>
    <m/>
    <m/>
    <m/>
    <m/>
    <m/>
    <m/>
    <m/>
    <m/>
    <m/>
    <m/>
    <m/>
    <m/>
    <m/>
    <m/>
    <m/>
    <m/>
    <m/>
    <m/>
    <m/>
    <m/>
    <m/>
  </r>
  <r>
    <n v="191"/>
    <s v="dt"/>
    <d v="2022-05-18T22:23:48"/>
    <s v="No Aplica "/>
    <s v="Importadora Rattan "/>
    <s v="Cl 49 #53 37 Local 119 "/>
    <s v="320 739 08 77"/>
    <x v="6"/>
    <x v="0"/>
    <n v="1"/>
    <x v="6"/>
    <n v="0"/>
    <n v="0"/>
    <n v="0"/>
    <n v="0"/>
    <x v="1"/>
    <s v="Sí"/>
    <x v="0"/>
    <s v="Ropa de Cama "/>
    <x v="5"/>
    <s v="Interno"/>
    <n v="1"/>
    <n v="1"/>
    <n v="2"/>
    <n v="2"/>
    <s v="Sí"/>
    <s v="Medellín"/>
    <s v="Almacenamiento de inventarios"/>
    <s v="Jueves, Sábado"/>
    <n v="2"/>
    <s v="17:00 a 18:00"/>
    <s v="En motocicleta"/>
    <n v="5"/>
    <n v="5"/>
    <s v="Elevador, Rampa fija"/>
    <s v="Motocicleta"/>
    <n v="1"/>
    <s v="Motocicleta"/>
    <n v="1"/>
    <s v="Finalizar encuesta"/>
    <m/>
    <m/>
    <m/>
    <m/>
    <m/>
    <m/>
    <m/>
    <m/>
    <m/>
    <m/>
    <m/>
    <m/>
    <m/>
    <m/>
    <m/>
    <m/>
    <m/>
    <m/>
    <m/>
    <m/>
    <m/>
    <m/>
    <m/>
    <m/>
    <m/>
    <m/>
  </r>
  <r>
    <n v="192"/>
    <s v="dt"/>
    <d v="2022-05-18T22:36:09"/>
    <s v="puntofaldas@yahoo.com "/>
    <s v="Punto Faldas "/>
    <s v="Cl 49 #53 37 Local 105 "/>
    <s v="317 863 43 36 / 512 10 83 "/>
    <x v="5"/>
    <x v="0"/>
    <n v="4"/>
    <x v="15"/>
    <n v="0"/>
    <n v="0"/>
    <n v="1"/>
    <n v="0.25"/>
    <x v="0"/>
    <s v="No"/>
    <x v="0"/>
    <s v="Confección y moda"/>
    <x v="5"/>
    <s v="Externo, alquilado"/>
    <n v="1"/>
    <n v="3"/>
    <n v="3"/>
    <n v="2"/>
    <s v="Sí"/>
    <s v="Medellín"/>
    <s v="Almacenamiento de inventarios"/>
    <s v="Viernes"/>
    <s v="1 vez por semana"/>
    <s v="17:00 a 18:00"/>
    <s v="En motocicleta"/>
    <n v="4"/>
    <n v="3"/>
    <s v="no posee"/>
    <s v="Caminata, Motocicleta"/>
    <n v="2"/>
    <s v="Motocicleta"/>
    <n v="1"/>
    <s v="Finalizar encuesta"/>
    <m/>
    <m/>
    <m/>
    <m/>
    <m/>
    <m/>
    <m/>
    <m/>
    <m/>
    <m/>
    <m/>
    <m/>
    <m/>
    <m/>
    <m/>
    <m/>
    <m/>
    <m/>
    <m/>
    <m/>
    <m/>
    <m/>
    <m/>
    <m/>
    <m/>
    <m/>
  </r>
  <r>
    <n v="193"/>
    <s v="dt"/>
    <d v="2022-05-18T22:54:34"/>
    <s v="No Aplica "/>
    <s v="Calzado El Tigrillo "/>
    <s v="Cl 49 #53 51 "/>
    <s v="408 60 58 "/>
    <x v="4"/>
    <x v="0"/>
    <n v="2"/>
    <x v="6"/>
    <n v="0"/>
    <n v="0"/>
    <n v="0"/>
    <n v="0"/>
    <x v="3"/>
    <s v="No"/>
    <x v="0"/>
    <s v="Venta de calzado"/>
    <x v="1"/>
    <s v="Interno"/>
    <n v="1"/>
    <n v="1"/>
    <n v="1"/>
    <n v="2"/>
    <s v="Sí"/>
    <s v="Medellín"/>
    <s v="Almacenamiento de inventarios"/>
    <s v="Sábado"/>
    <s v="La periodicidad es quincenal"/>
    <s v="17:00 a 18:00"/>
    <s v="En carreta &quot;zorrilla&quot;"/>
    <n v="5"/>
    <n v="5"/>
    <s v="Rampa fija"/>
    <s v="Motocicleta"/>
    <n v="4"/>
    <s v="Motocicleta"/>
    <n v="2"/>
    <s v="Finalizar encuesta"/>
    <m/>
    <m/>
    <m/>
    <m/>
    <m/>
    <m/>
    <m/>
    <m/>
    <m/>
    <m/>
    <m/>
    <m/>
    <m/>
    <m/>
    <m/>
    <m/>
    <m/>
    <m/>
    <m/>
    <m/>
    <m/>
    <m/>
    <m/>
    <m/>
    <m/>
    <m/>
  </r>
  <r>
    <n v="194"/>
    <s v="dt"/>
    <d v="2022-05-18T23:15:43"/>
    <s v="No Aplica "/>
    <s v="Anthony Almacén "/>
    <s v="Cl 49 # 53 63 Local 146, 144 y 140 "/>
    <s v="300 659 16 02"/>
    <x v="11"/>
    <x v="0"/>
    <n v="5"/>
    <x v="35"/>
    <n v="0"/>
    <n v="0"/>
    <n v="1"/>
    <n v="0.2"/>
    <x v="3"/>
    <s v="Sí"/>
    <x v="33"/>
    <s v="Confección y moda Textiles Venta de calzado"/>
    <x v="5"/>
    <s v="Interno"/>
    <n v="1"/>
    <n v="2"/>
    <n v="4"/>
    <n v="2"/>
    <s v="Sí"/>
    <s v="Medellín"/>
    <s v="Almacenamiento de inventarios"/>
    <s v="Viernes"/>
    <s v="La periodicidad es quincenal"/>
    <s v="17:00 a 18:00"/>
    <s v="En camión, estacionado en bahía y la ingresa el personal de mi empresa"/>
    <n v="5"/>
    <n v="5"/>
    <s v="Rampa fija"/>
    <s v="Motocicleta"/>
    <n v="5"/>
    <s v="Motocicleta"/>
    <n v="2"/>
    <s v="Finalizar encuesta"/>
    <m/>
    <m/>
    <m/>
    <m/>
    <m/>
    <m/>
    <m/>
    <m/>
    <m/>
    <m/>
    <m/>
    <m/>
    <m/>
    <m/>
    <m/>
    <m/>
    <m/>
    <m/>
    <m/>
    <m/>
    <m/>
    <m/>
    <m/>
    <m/>
    <m/>
    <m/>
  </r>
  <r>
    <n v="195"/>
    <s v="dt"/>
    <d v="2022-05-18T23:26:56"/>
    <s v="No Aplica "/>
    <s v="El Kompradero "/>
    <s v="Kr 53 #48 59 "/>
    <s v="317 634 88 75 "/>
    <x v="4"/>
    <x v="0"/>
    <n v="2"/>
    <x v="6"/>
    <n v="0"/>
    <n v="0"/>
    <n v="0"/>
    <n v="0"/>
    <x v="3"/>
    <s v="No"/>
    <x v="34"/>
    <s v="Confección y moda Textiles"/>
    <x v="5"/>
    <s v="Interno"/>
    <n v="1"/>
    <n v="1"/>
    <n v="2"/>
    <n v="2"/>
    <s v="Sí"/>
    <s v="Medellín"/>
    <s v="Almacenamiento de inventarios"/>
    <s v="Miércoles"/>
    <s v="La periodicidad es quincenal"/>
    <s v="17:00 a 18:00"/>
    <s v="En motocicleta"/>
    <n v="3"/>
    <n v="3"/>
    <s v="Rampa fija"/>
    <s v="Motocicleta"/>
    <n v="3"/>
    <s v="Motocicleta"/>
    <n v="1"/>
    <s v="Finalizar encuesta"/>
    <m/>
    <m/>
    <m/>
    <m/>
    <m/>
    <m/>
    <m/>
    <m/>
    <m/>
    <m/>
    <m/>
    <m/>
    <m/>
    <m/>
    <m/>
    <m/>
    <m/>
    <m/>
    <m/>
    <m/>
    <m/>
    <m/>
    <m/>
    <m/>
    <m/>
    <m/>
  </r>
  <r>
    <n v="196"/>
    <s v="dt"/>
    <d v="2022-05-18T23:32:46"/>
    <s v="No Aplica "/>
    <s v="Princesa "/>
    <s v="Cl 49 # 53 63 Local 182"/>
    <s v="311 621 45 25 "/>
    <x v="6"/>
    <x v="0"/>
    <n v="1"/>
    <x v="6"/>
    <n v="0"/>
    <n v="0"/>
    <n v="0"/>
    <n v="0"/>
    <x v="3"/>
    <s v="Sí"/>
    <x v="0"/>
    <s v="Confección y moda"/>
    <x v="5"/>
    <s v="Interno"/>
    <n v="1"/>
    <n v="1"/>
    <n v="1"/>
    <n v="1"/>
    <s v="Sí"/>
    <s v="Medellín"/>
    <s v="Almacenamiento de inventarios"/>
    <s v="Martes, Viernes"/>
    <s v="La periodicidad es mensual"/>
    <s v="17:00 a 18:00"/>
    <s v="En motocicleta"/>
    <n v="4"/>
    <n v="4"/>
    <s v="Rampa fija"/>
    <s v="Motocicleta"/>
    <n v="2"/>
    <s v="Motocicleta"/>
    <n v="2"/>
    <s v="Finalizar encuesta"/>
    <m/>
    <m/>
    <m/>
    <m/>
    <m/>
    <m/>
    <m/>
    <m/>
    <m/>
    <m/>
    <m/>
    <m/>
    <m/>
    <m/>
    <m/>
    <m/>
    <m/>
    <m/>
    <m/>
    <m/>
    <m/>
    <m/>
    <m/>
    <m/>
    <m/>
    <m/>
  </r>
  <r>
    <n v="197"/>
    <s v="dt"/>
    <d v="2022-05-18T15:43:06"/>
    <s v="Linafernandar27@gmail.com"/>
    <s v="Estampaciones edicar"/>
    <s v="Kr 53 # 48 47 local 258"/>
    <n v="3152452085"/>
    <x v="4"/>
    <x v="0"/>
    <n v="2"/>
    <x v="6"/>
    <n v="0"/>
    <n v="0"/>
    <n v="0"/>
    <n v="0"/>
    <x v="3"/>
    <s v="No"/>
    <x v="0"/>
    <s v="Textiles"/>
    <x v="5"/>
    <s v="No"/>
    <n v="0"/>
    <m/>
    <m/>
    <m/>
    <m/>
    <m/>
    <m/>
    <s v="Martes, Jueves, Viernes"/>
    <n v="3"/>
    <s v="08:00 a 09:00, 09:00 a 10:00, 10:00 a 11:00, 11:00 a 12:00"/>
    <s v="En vehículo particular"/>
    <n v="5"/>
    <n v="1"/>
    <s v="Carretilla"/>
    <s v="No se realizan domicilios"/>
    <n v="0"/>
    <s v="No se realizan ventas por internet"/>
    <n v="0"/>
    <s v="Finalizar encuesta"/>
    <m/>
    <m/>
    <m/>
    <m/>
    <m/>
    <m/>
    <m/>
    <m/>
    <m/>
    <m/>
    <m/>
    <m/>
    <m/>
    <m/>
    <m/>
    <m/>
    <m/>
    <m/>
    <m/>
    <m/>
    <m/>
    <m/>
    <m/>
    <m/>
    <m/>
    <m/>
  </r>
  <r>
    <n v="198"/>
    <s v="dt"/>
    <d v="2022-05-21T08:51:36"/>
    <s v="No Aplica"/>
    <s v="Lenceria la 54 "/>
    <s v="Kr 54 #48 52 Local 1 y 2 "/>
    <s v="314 833 69 08"/>
    <x v="6"/>
    <x v="0"/>
    <n v="2"/>
    <x v="9"/>
    <n v="1"/>
    <n v="0.5"/>
    <n v="1"/>
    <n v="0.5"/>
    <x v="1"/>
    <s v="Sí"/>
    <x v="35"/>
    <s v="Confección y modaRopa de cama"/>
    <x v="5"/>
    <s v="Interno"/>
    <n v="1"/>
    <n v="1"/>
    <n v="3"/>
    <n v="3"/>
    <s v="Sí"/>
    <s v="Medellín"/>
    <s v="Almacenamiento de inventarios"/>
    <s v="Miércoles"/>
    <s v="La periodicidad es quincenal"/>
    <s v="09:00 a 10:00"/>
    <s v="En camión, estacionado en bahía y la ingresa el personal de mi empresa"/>
    <n v="5"/>
    <n v="3"/>
    <s v="Carretilla, Rampa fija"/>
    <s v="Motocicleta"/>
    <n v="2"/>
    <s v="Motocicleta"/>
    <n v="3"/>
    <s v="Finalizar encuesta"/>
    <m/>
    <m/>
    <m/>
    <m/>
    <m/>
    <m/>
    <m/>
    <m/>
    <m/>
    <m/>
    <m/>
    <m/>
    <m/>
    <m/>
    <m/>
    <m/>
    <m/>
    <m/>
    <m/>
    <m/>
    <m/>
    <m/>
    <m/>
    <m/>
    <m/>
    <m/>
  </r>
  <r>
    <n v="199"/>
    <s v="dt"/>
    <d v="2022-05-21T08:57:57"/>
    <s v="No Aplica"/>
    <s v="Bebes y Niños "/>
    <s v="Kr 54 #48 62 "/>
    <s v="311 783 34 42 / 362 92 00"/>
    <x v="9"/>
    <x v="0"/>
    <n v="3"/>
    <x v="20"/>
    <n v="0"/>
    <n v="0"/>
    <n v="0"/>
    <n v="0"/>
    <x v="1"/>
    <s v="Sí"/>
    <x v="2"/>
    <s v="Confección y moda"/>
    <x v="5"/>
    <s v="Interno"/>
    <n v="1"/>
    <n v="1"/>
    <n v="2"/>
    <n v="2"/>
    <s v="Sí"/>
    <s v="Medellín"/>
    <s v="Recepción de mercancías"/>
    <s v="Miércoles"/>
    <n v="2"/>
    <s v="09:00 a 10:00, 17:00 a 18:00"/>
    <s v="En camión, estacionado en bahía y la ingresa el personal de mi empresa"/>
    <n v="5"/>
    <n v="4"/>
    <s v="Carretilla"/>
    <s v="Motocicleta"/>
    <n v="3"/>
    <s v="Motocicleta"/>
    <n v="2"/>
    <s v="Finalizar encuesta"/>
    <m/>
    <m/>
    <m/>
    <m/>
    <m/>
    <m/>
    <m/>
    <m/>
    <m/>
    <m/>
    <m/>
    <m/>
    <m/>
    <m/>
    <m/>
    <m/>
    <m/>
    <m/>
    <m/>
    <m/>
    <m/>
    <m/>
    <m/>
    <m/>
    <m/>
    <m/>
  </r>
  <r>
    <n v="200"/>
    <s v="dt"/>
    <d v="2022-05-21T09:27:19"/>
    <s v="No Aplica"/>
    <s v="Mundo Materno"/>
    <s v="Kr 54 #48 56 Local 38"/>
    <s v="300 722 73 98"/>
    <x v="9"/>
    <x v="0"/>
    <n v="3"/>
    <x v="20"/>
    <n v="0"/>
    <n v="0"/>
    <n v="1"/>
    <n v="0.33333333333333331"/>
    <x v="1"/>
    <s v="Sí"/>
    <x v="2"/>
    <s v="Confección y moda"/>
    <x v="5"/>
    <s v="Interno"/>
    <n v="1"/>
    <n v="1"/>
    <n v="2"/>
    <n v="3"/>
    <s v="Sí"/>
    <s v="Medellín"/>
    <s v="Recepción de mercancías"/>
    <s v="Miércoles"/>
    <s v="La periodicidad es quincenal"/>
    <s v="09:00 a 10:00, 17:00 a 18:00"/>
    <s v="En camión, estacionado en bahía y la ingresa el personal de mi empresa"/>
    <n v="5"/>
    <n v="4"/>
    <s v="Carretilla"/>
    <s v="Motocicleta"/>
    <n v="2"/>
    <s v="Motocicleta"/>
    <n v="3"/>
    <s v="Finalizar encuesta"/>
    <m/>
    <m/>
    <m/>
    <m/>
    <m/>
    <m/>
    <m/>
    <m/>
    <m/>
    <m/>
    <m/>
    <m/>
    <m/>
    <m/>
    <m/>
    <m/>
    <m/>
    <m/>
    <m/>
    <m/>
    <m/>
    <m/>
    <m/>
    <m/>
    <m/>
    <m/>
  </r>
  <r>
    <n v="201"/>
    <s v="dt"/>
    <d v="2022-05-21T09:49:33"/>
    <s v="almacenarapos@hotmail.com"/>
    <s v="Almacen Arapos."/>
    <s v="Kr 53 # 48 14 "/>
    <s v="557 41 56 / 320 478 70 64"/>
    <x v="5"/>
    <x v="0"/>
    <n v="3"/>
    <x v="6"/>
    <n v="0"/>
    <n v="0"/>
    <n v="0"/>
    <n v="0"/>
    <x v="3"/>
    <s v="Sí"/>
    <x v="2"/>
    <s v="Confección y moda"/>
    <x v="5"/>
    <s v="Externo, alquilado"/>
    <n v="1"/>
    <n v="2"/>
    <n v="4"/>
    <n v="3"/>
    <s v="Sí"/>
    <s v="Medellín"/>
    <s v="Recepción de mercancías"/>
    <s v="Miércoles, Sábado"/>
    <s v="La periodicidad es quincenal"/>
    <s v="09:00 a 10:00, 17:00 a 18:00"/>
    <s v="En camión, estacionado en bahía y la ingresa el personal de mi empresa"/>
    <n v="5"/>
    <n v="4"/>
    <s v="Carretilla"/>
    <s v="Motocicleta"/>
    <n v="3"/>
    <s v="Motocicleta"/>
    <n v="3"/>
    <s v="Finalizar encuesta"/>
    <m/>
    <m/>
    <m/>
    <m/>
    <m/>
    <m/>
    <m/>
    <m/>
    <m/>
    <m/>
    <m/>
    <m/>
    <m/>
    <m/>
    <m/>
    <m/>
    <m/>
    <m/>
    <m/>
    <m/>
    <m/>
    <m/>
    <m/>
    <m/>
    <m/>
    <m/>
  </r>
  <r>
    <n v="202"/>
    <s v="dt"/>
    <d v="2022-05-21T09:56:02"/>
    <s v="No Aplica"/>
    <s v="Yoyo Outlet"/>
    <s v="Kr 54 # 48 22 "/>
    <s v="251 25 15"/>
    <x v="6"/>
    <x v="0"/>
    <n v="2"/>
    <x v="9"/>
    <n v="0"/>
    <n v="0"/>
    <n v="1"/>
    <n v="0.5"/>
    <x v="1"/>
    <s v="Sí"/>
    <x v="36"/>
    <s v="Confección y moda Textiles"/>
    <x v="5"/>
    <s v="No"/>
    <n v="0"/>
    <m/>
    <m/>
    <m/>
    <m/>
    <m/>
    <m/>
    <s v="Miércoles"/>
    <s v="La periodicidad es mensual"/>
    <s v="09:00 a 10:00, 17:00 a 18:00"/>
    <s v="En camión, estacionado en bahía y la ingresa el personal de mi empresa"/>
    <n v="5"/>
    <n v="3"/>
    <s v="Carretilla"/>
    <s v="Motocicleta"/>
    <n v="3"/>
    <s v="Motocicleta"/>
    <n v="3"/>
    <s v="Finalizar encuesta"/>
    <m/>
    <m/>
    <m/>
    <m/>
    <m/>
    <m/>
    <m/>
    <m/>
    <m/>
    <m/>
    <m/>
    <m/>
    <m/>
    <m/>
    <m/>
    <m/>
    <m/>
    <m/>
    <m/>
    <m/>
    <m/>
    <m/>
    <m/>
    <m/>
    <m/>
    <m/>
  </r>
  <r>
    <n v="203"/>
    <s v="dt"/>
    <d v="2022-05-16T12:34:52"/>
    <s v="distribuidoradelhueco.ofi@hotmail.com"/>
    <s v="Distribuidora del hueco"/>
    <s v="Carrera 53 # 48 44"/>
    <n v="2318694"/>
    <x v="16"/>
    <x v="0"/>
    <n v="7"/>
    <x v="36"/>
    <n v="0"/>
    <n v="0"/>
    <n v="7"/>
    <n v="1"/>
    <x v="4"/>
    <s v="No"/>
    <x v="0"/>
    <s v="Textiles"/>
    <x v="5"/>
    <s v="Externo, alquilado"/>
    <n v="2"/>
    <n v="4"/>
    <n v="100"/>
    <n v="3"/>
    <s v="Sí"/>
    <s v="Medellín"/>
    <s v="Almacenamiento de inventarios"/>
    <s v="Lunes, Martes, Miércoles, Jueves, Viernes, Sábado"/>
    <s v="6 o más"/>
    <s v="08:00 a 09:00, 09:00 a 10:00, 10:00 a 11:00, 11:00 a 12:00, 12:00 a 13:00, 13:00 a 14:00, 14:00 a 15:00, 15:00 a 16:00, 16:00 a 17:00, 17:00 a 18:00, 18:00 a 19:00"/>
    <s v="En carreta &quot;zorrilla&quot;"/>
    <n v="1"/>
    <n v="1"/>
    <s v="Carretilla"/>
    <s v="Carreta &quot;zorrilla&quot;"/>
    <n v="2"/>
    <s v="Transportadoras"/>
    <n v="1"/>
    <s v="Finalizar encuesta"/>
    <m/>
    <m/>
    <m/>
    <m/>
    <m/>
    <m/>
    <m/>
    <m/>
    <m/>
    <m/>
    <m/>
    <m/>
    <m/>
    <m/>
    <m/>
    <m/>
    <m/>
    <m/>
    <m/>
    <m/>
    <m/>
    <m/>
    <m/>
    <m/>
    <m/>
    <m/>
  </r>
  <r>
    <n v="204"/>
    <s v="dt"/>
    <d v="2022-05-18T15:52:09"/>
    <s v="Marinsergio33@gmail.com"/>
    <s v="Anthobeta"/>
    <s v="Kr 53 # 48 47 local 269"/>
    <n v="3015240368"/>
    <x v="2"/>
    <x v="0"/>
    <n v="2"/>
    <x v="15"/>
    <n v="0"/>
    <n v="0"/>
    <n v="2"/>
    <n v="1"/>
    <x v="3"/>
    <s v="No"/>
    <x v="37"/>
    <s v="Textiles Bisutería "/>
    <x v="5"/>
    <s v="No"/>
    <n v="0"/>
    <m/>
    <m/>
    <m/>
    <m/>
    <m/>
    <m/>
    <s v="Lunes, Martes, Miércoles, Jueves, Viernes, Sábado"/>
    <s v="6 o más"/>
    <s v="08:00 a 09:00, 09:00 a 10:00"/>
    <s v="En carreta &quot;zorrilla&quot;"/>
    <n v="5"/>
    <n v="1"/>
    <s v="Carretilla"/>
    <s v="No se realizan domicilios"/>
    <n v="0"/>
    <s v="No se realizan ventas por internet"/>
    <n v="0"/>
    <s v="Finalizar encuesta"/>
    <m/>
    <m/>
    <m/>
    <m/>
    <m/>
    <m/>
    <m/>
    <m/>
    <m/>
    <m/>
    <m/>
    <m/>
    <m/>
    <m/>
    <m/>
    <m/>
    <m/>
    <m/>
    <m/>
    <m/>
    <m/>
    <m/>
    <m/>
    <m/>
    <m/>
    <m/>
  </r>
  <r>
    <n v="205"/>
    <s v="dt"/>
    <d v="2022-05-16T13:01:04"/>
    <s v="adlentesyaccesorios@gmail.com"/>
    <s v="Distrimonitos"/>
    <s v="Carrera 53 # 48 34"/>
    <n v="3155322599"/>
    <x v="2"/>
    <x v="0"/>
    <n v="2"/>
    <x v="15"/>
    <n v="0"/>
    <n v="0"/>
    <n v="2"/>
    <n v="1"/>
    <x v="1"/>
    <s v="No"/>
    <x v="0"/>
    <s v="Textiles"/>
    <x v="5"/>
    <s v="Interno"/>
    <n v="1"/>
    <n v="2"/>
    <n v="65"/>
    <n v="3"/>
    <s v="Sí"/>
    <s v="Medellín"/>
    <s v="Almacenamiento de inventarios"/>
    <s v="Lunes, Martes, Miércoles, Jueves, Viernes, Sábado"/>
    <s v="6 o más"/>
    <s v="09:00 a 10:00, 10:00 a 11:00, 11:00 a 12:00, 12:00 a 13:00, 13:00 a 14:00, 14:00 a 15:00, 15:00 a 16:00, 16:00 a 17:00, 17:00 a 18:00, 18:00 a 19:00"/>
    <s v="En camión, sobre la vía"/>
    <n v="5"/>
    <n v="1"/>
    <s v="Carretilla"/>
    <s v="Motocicleta, Carreta &quot;zorrilla&quot;"/>
    <n v="5"/>
    <s v="Motocicleta, Carreta &quot;zorrilla&quot;"/>
    <n v="3"/>
    <s v="Finalizar encuesta"/>
    <m/>
    <m/>
    <m/>
    <m/>
    <m/>
    <m/>
    <m/>
    <m/>
    <m/>
    <m/>
    <m/>
    <m/>
    <m/>
    <m/>
    <m/>
    <m/>
    <m/>
    <m/>
    <m/>
    <m/>
    <m/>
    <m/>
    <m/>
    <m/>
    <m/>
    <m/>
  </r>
  <r>
    <n v="206"/>
    <s v="dt"/>
    <d v="2022-05-16T13:17:28"/>
    <s v="calzadoverones@gmail.com"/>
    <s v="Calzado Verones "/>
    <s v="Carrera 53 # 48 32"/>
    <n v="3003939884"/>
    <x v="6"/>
    <x v="0"/>
    <n v="2"/>
    <x v="9"/>
    <n v="0"/>
    <n v="0"/>
    <n v="2"/>
    <n v="1"/>
    <x v="1"/>
    <s v="No"/>
    <x v="0"/>
    <s v="Venta de calzado"/>
    <x v="1"/>
    <s v="Interno"/>
    <n v="1"/>
    <n v="1"/>
    <n v="30"/>
    <n v="5"/>
    <s v="Sí"/>
    <s v="Medellín"/>
    <s v="Almacenamiento de inventarios"/>
    <s v="Lunes, Martes, Miércoles, Jueves, Viernes, Sábado"/>
    <n v="3"/>
    <s v="09:00 a 10:00, 10:00 a 11:00, 11:00 a 12:00, 12:00 a 13:00, 13:00 a 14:00, 14:00 a 15:00, 15:00 a 16:00, 16:00 a 17:00, 17:00 a 18:00, 18:00 a 19:00"/>
    <s v="En camión, estacionado en zona bahía y la ingresa la empresa transportadora, En motocicleta, En carreta &quot;zorrilla&quot;"/>
    <n v="5"/>
    <n v="5"/>
    <s v="Carretilla"/>
    <s v="Motocicleta"/>
    <n v="2"/>
    <s v="Motocicleta"/>
    <n v="1"/>
    <s v="Finalizar encuesta"/>
    <m/>
    <m/>
    <m/>
    <m/>
    <m/>
    <m/>
    <m/>
    <m/>
    <m/>
    <m/>
    <m/>
    <m/>
    <m/>
    <m/>
    <m/>
    <m/>
    <m/>
    <m/>
    <m/>
    <m/>
    <m/>
    <m/>
    <m/>
    <m/>
    <m/>
    <m/>
  </r>
  <r>
    <n v="207"/>
    <s v="dt"/>
    <d v="2022-05-18T16:03:52"/>
    <s v="No aplica"/>
    <s v="Xumo"/>
    <s v="Kr 53 # 48 47 local 154"/>
    <n v="3192136037"/>
    <x v="6"/>
    <x v="0"/>
    <n v="2"/>
    <x v="9"/>
    <n v="0"/>
    <n v="0"/>
    <n v="0"/>
    <n v="0"/>
    <x v="3"/>
    <s v="No"/>
    <x v="0"/>
    <s v="Textiles"/>
    <x v="5"/>
    <s v="No"/>
    <n v="0"/>
    <m/>
    <m/>
    <m/>
    <m/>
    <m/>
    <m/>
    <s v="Lunes, Martes, Miércoles, Jueves, Viernes"/>
    <s v="6 o más"/>
    <s v="08:00 a 09:00, 09:00 a 10:00, 10:00 a 11:00, 11:00 a 12:00"/>
    <s v="En carreta &quot;zorrilla&quot;"/>
    <n v="4"/>
    <n v="2"/>
    <s v="Carretilla"/>
    <s v="No se realizan domicilios"/>
    <n v="0"/>
    <s v="No se realizan ventas por internet"/>
    <n v="0"/>
    <s v="Finalizar encuesta"/>
    <m/>
    <m/>
    <m/>
    <m/>
    <m/>
    <m/>
    <m/>
    <m/>
    <m/>
    <m/>
    <m/>
    <m/>
    <m/>
    <m/>
    <m/>
    <m/>
    <m/>
    <m/>
    <m/>
    <m/>
    <m/>
    <m/>
    <m/>
    <m/>
    <m/>
    <m/>
  </r>
  <r>
    <n v="208"/>
    <s v="dt"/>
    <d v="2022-05-16T13:40:10"/>
    <s v="sofihogarventas@gmail.com"/>
    <s v="Sofi Hogar"/>
    <s v="Carrera 53 # 48 20"/>
    <n v="3136580688"/>
    <x v="4"/>
    <x v="0"/>
    <n v="1"/>
    <x v="4"/>
    <n v="0"/>
    <n v="0"/>
    <n v="1"/>
    <n v="1"/>
    <x v="3"/>
    <s v="No"/>
    <x v="0"/>
    <s v="Textiles"/>
    <x v="5"/>
    <s v="Interno"/>
    <n v="1"/>
    <n v="2"/>
    <n v="16"/>
    <n v="2"/>
    <s v="Sí"/>
    <s v="Medellín"/>
    <s v="Almacenamiento de inventarios"/>
    <s v="Lunes, Martes, Miércoles, Jueves, Viernes, Sábado"/>
    <n v="3"/>
    <s v="09:00 a 10:00, 10:00 a 11:00, 11:00 a 12:00, 12:00 a 13:00"/>
    <s v="En carreta &quot;zorrilla&quot;"/>
    <n v="4"/>
    <n v="1"/>
    <s v="Carretilla"/>
    <s v="Motocicleta, Carreta &quot;zorrilla&quot;"/>
    <n v="2"/>
    <s v="Motocicleta, Carreta &quot;zorrilla&quot;"/>
    <n v="2"/>
    <s v="Finalizar encuesta"/>
    <m/>
    <m/>
    <m/>
    <m/>
    <m/>
    <m/>
    <m/>
    <m/>
    <m/>
    <m/>
    <m/>
    <m/>
    <m/>
    <m/>
    <m/>
    <m/>
    <m/>
    <m/>
    <m/>
    <m/>
    <m/>
    <m/>
    <m/>
    <m/>
    <m/>
    <m/>
  </r>
  <r>
    <n v="209"/>
    <s v="dt"/>
    <d v="2022-05-16T13:55:33"/>
    <s v="melanyvaleryhenry@gmail.com"/>
    <s v="Surtimedias"/>
    <s v="Carrera 53 # 48 56 "/>
    <n v="3204390293"/>
    <x v="6"/>
    <x v="0"/>
    <n v="1"/>
    <x v="6"/>
    <n v="0"/>
    <n v="0"/>
    <n v="0"/>
    <n v="0"/>
    <x v="1"/>
    <s v="No"/>
    <x v="0"/>
    <s v="Textiles"/>
    <x v="5"/>
    <s v="Externo, alquilado"/>
    <n v="1"/>
    <n v="3"/>
    <n v="50"/>
    <n v="2"/>
    <s v="Sí"/>
    <s v="Medellín"/>
    <s v="Almacenamiento de inventarios"/>
    <s v="Lunes, Martes, Miércoles, Jueves, Viernes, Sábado"/>
    <n v="3"/>
    <s v="09:00 a 10:00, 10:00 a 11:00, 11:00 a 12:00, 12:00 a 13:00, 13:00 a 14:00, 14:00 a 15:00, 15:00 a 16:00, 16:00 a 17:00, 17:00 a 18:00, 18:00 a 19:00"/>
    <s v="En carreta &quot;zorrilla&quot;"/>
    <n v="3"/>
    <n v="3"/>
    <s v="Carretilla"/>
    <s v="Motocicleta, Carreta &quot;zorrilla&quot;"/>
    <n v="1"/>
    <s v="Motocicleta"/>
    <n v="2"/>
    <s v="Finalizar encuesta"/>
    <m/>
    <m/>
    <m/>
    <m/>
    <m/>
    <m/>
    <m/>
    <m/>
    <m/>
    <m/>
    <m/>
    <m/>
    <m/>
    <m/>
    <m/>
    <m/>
    <m/>
    <m/>
    <m/>
    <m/>
    <m/>
    <m/>
    <m/>
    <m/>
    <m/>
    <m/>
  </r>
  <r>
    <n v="210"/>
    <s v="dt"/>
    <d v="2022-05-16T14:06:14"/>
    <s v="rattaneg@gmail.com"/>
    <s v="Rattan"/>
    <s v="Carrera 53 # 48 56 Local 101"/>
    <n v="3127419823"/>
    <x v="5"/>
    <x v="0"/>
    <n v="3"/>
    <x v="6"/>
    <n v="0"/>
    <n v="0"/>
    <n v="3"/>
    <n v="1"/>
    <x v="1"/>
    <s v="No"/>
    <x v="0"/>
    <s v="Textiles"/>
    <x v="5"/>
    <s v="Externo, alquilado"/>
    <n v="1"/>
    <n v="5"/>
    <n v="80"/>
    <n v="2"/>
    <s v="Sí"/>
    <s v="Medellín"/>
    <s v="Recepción de mercancías"/>
    <s v="Lunes, Martes, Miércoles, Jueves, Viernes, Sábado"/>
    <s v="6 o más"/>
    <s v="08:00 a 09:00, 09:00 a 10:00, 10:00 a 11:00, 11:00 a 12:00"/>
    <s v="En camión, estacionado en zona bahía y la ingresa la empresa transportadora"/>
    <n v="5"/>
    <n v="1"/>
    <s v="Elevador"/>
    <s v="Motocicleta"/>
    <n v="1"/>
    <s v="Motocicleta"/>
    <n v="1"/>
    <s v="Finalizar encuesta"/>
    <m/>
    <m/>
    <m/>
    <m/>
    <m/>
    <m/>
    <m/>
    <m/>
    <m/>
    <m/>
    <m/>
    <m/>
    <m/>
    <m/>
    <m/>
    <m/>
    <m/>
    <m/>
    <m/>
    <m/>
    <m/>
    <m/>
    <m/>
    <m/>
    <m/>
    <m/>
  </r>
  <r>
    <n v="211"/>
    <s v="dt"/>
    <d v="2022-05-18T16:40:50"/>
    <s v="No aplica "/>
    <s v="Almacén anthony"/>
    <s v="Kr 53 # 48 47 local 140"/>
    <n v="3043990784"/>
    <x v="13"/>
    <x v="0"/>
    <n v="5"/>
    <x v="3"/>
    <n v="0"/>
    <n v="0"/>
    <n v="5"/>
    <n v="1"/>
    <x v="3"/>
    <s v="Sí"/>
    <x v="0"/>
    <s v="Textiles"/>
    <x v="5"/>
    <s v="Interno"/>
    <n v="1"/>
    <n v="1"/>
    <n v="32"/>
    <n v="2"/>
    <s v="Sí"/>
    <s v="Medellín"/>
    <s v="Almacenamiento de inventarios"/>
    <s v="Lunes, Martes, Miércoles, Jueves, Viernes, Sábado"/>
    <s v="6 o más"/>
    <s v="08:00 a 09:00, 09:00 a 10:00, 10:00 a 11:00, 11:00 a 12:00, 12:00 a 13:00, 13:00 a 14:00, 14:00 a 15:00, 15:00 a 16:00, 16:00 a 17:00"/>
    <s v="En camión, estacionado en zona bahía y la ingresa la empresa transportadora"/>
    <n v="5"/>
    <n v="2"/>
    <s v="Carretilla"/>
    <s v="No se realizan domicilios"/>
    <n v="0"/>
    <s v="No se realizan ventas por internet"/>
    <n v="0"/>
    <s v="Finalizar encuesta"/>
    <m/>
    <m/>
    <m/>
    <m/>
    <m/>
    <m/>
    <m/>
    <m/>
    <m/>
    <m/>
    <m/>
    <m/>
    <m/>
    <m/>
    <m/>
    <m/>
    <m/>
    <m/>
    <m/>
    <m/>
    <m/>
    <m/>
    <m/>
    <m/>
    <m/>
    <m/>
  </r>
  <r>
    <n v="212"/>
    <s v="dt"/>
    <d v="2022-05-19T16:09:55"/>
    <s v="Angelsmoda.eli@gmail.com"/>
    <s v="Angel's moda"/>
    <s v="Kr 53 # 48 47 local 236"/>
    <n v="3217720970"/>
    <x v="12"/>
    <x v="0"/>
    <n v="1"/>
    <x v="9"/>
    <n v="0"/>
    <n v="0"/>
    <n v="1"/>
    <n v="1"/>
    <x v="3"/>
    <s v="No"/>
    <x v="0"/>
    <s v="Textiles"/>
    <x v="5"/>
    <s v="No"/>
    <n v="0"/>
    <m/>
    <m/>
    <m/>
    <m/>
    <m/>
    <m/>
    <s v="Lunes, Miércoles"/>
    <n v="2"/>
    <s v="08:00 a 09:00, 09:00 a 10:00"/>
    <s v="En carreta &quot;zorrilla&quot;"/>
    <n v="5"/>
    <n v="1"/>
    <s v="Carretilla"/>
    <s v="No se realizan domicilios"/>
    <n v="0"/>
    <s v="No se realizan ventas por internet"/>
    <n v="0"/>
    <s v="Finalizar encuesta"/>
    <m/>
    <m/>
    <m/>
    <m/>
    <m/>
    <m/>
    <m/>
    <m/>
    <m/>
    <m/>
    <m/>
    <m/>
    <m/>
    <m/>
    <m/>
    <m/>
    <m/>
    <m/>
    <m/>
    <m/>
    <m/>
    <m/>
    <m/>
    <m/>
    <m/>
    <m/>
  </r>
  <r>
    <n v="213"/>
    <s v="dt"/>
    <d v="2022-05-16T14:43:41"/>
    <s v="marcasymarcas.fashion@gmail.com"/>
    <s v="Marcas y Marcas"/>
    <s v="Carrera 53 # 48 80"/>
    <n v="3136393762"/>
    <x v="2"/>
    <x v="0"/>
    <n v="2"/>
    <x v="15"/>
    <n v="0"/>
    <n v="0"/>
    <n v="2"/>
    <n v="1"/>
    <x v="3"/>
    <s v="No"/>
    <x v="0"/>
    <s v="Textiles"/>
    <x v="5"/>
    <s v="Interno"/>
    <n v="1"/>
    <n v="2"/>
    <n v="8"/>
    <n v="2"/>
    <s v="Sí"/>
    <s v="Medellín"/>
    <s v="Almacenamiento de inventarios"/>
    <s v="Martes"/>
    <s v="La periodicidad es quincenal"/>
    <s v="10:00 a 11:00"/>
    <s v="En carreta &quot;zorrilla&quot;"/>
    <n v="5"/>
    <n v="1"/>
    <s v="Carretilla"/>
    <s v="Motocicleta"/>
    <n v="1"/>
    <s v="Motocicleta"/>
    <n v="1"/>
    <s v="Finalizar encuesta"/>
    <m/>
    <m/>
    <m/>
    <m/>
    <m/>
    <m/>
    <m/>
    <m/>
    <m/>
    <m/>
    <m/>
    <m/>
    <m/>
    <m/>
    <m/>
    <m/>
    <m/>
    <m/>
    <m/>
    <m/>
    <m/>
    <m/>
    <m/>
    <m/>
    <m/>
    <m/>
  </r>
  <r>
    <n v="214"/>
    <s v="dt"/>
    <d v="2022-05-16T12:48:33"/>
    <s v="gigabagsmedellin@hotmail.com"/>
    <s v="Gigabas bolsos"/>
    <s v="Carrera 53 # 48 42"/>
    <n v="3580519"/>
    <x v="9"/>
    <x v="0"/>
    <n v="1"/>
    <x v="21"/>
    <n v="0"/>
    <n v="0"/>
    <n v="1"/>
    <n v="1"/>
    <x v="3"/>
    <s v="No"/>
    <x v="0"/>
    <s v="Venta de bolsos "/>
    <x v="5"/>
    <s v="Interno"/>
    <n v="1"/>
    <n v="1"/>
    <n v="21"/>
    <n v="3"/>
    <s v="Sí"/>
    <s v="Medellín"/>
    <s v="Almacenamiento de inventarios"/>
    <s v="Lunes, Martes, Miércoles, Jueves, Viernes, Sábado"/>
    <n v="3"/>
    <s v="08:00 a 09:00, 09:00 a 10:00, 10:00 a 11:00, 11:00 a 12:00"/>
    <s v="En carreta &quot;zorrilla&quot;"/>
    <n v="3"/>
    <n v="1"/>
    <s v="Ninguno "/>
    <s v="No se realizan domicilios"/>
    <n v="0"/>
    <s v="No se realizan ventas por internet"/>
    <n v="0"/>
    <s v="Finalizar encuesta"/>
    <m/>
    <m/>
    <m/>
    <m/>
    <m/>
    <m/>
    <m/>
    <m/>
    <m/>
    <m/>
    <m/>
    <m/>
    <m/>
    <m/>
    <m/>
    <m/>
    <m/>
    <m/>
    <m/>
    <m/>
    <m/>
    <m/>
    <m/>
    <m/>
    <m/>
    <m/>
  </r>
  <r>
    <n v="215"/>
    <s v="dt"/>
    <d v="2022-05-16T13:26:51"/>
    <s v="claulore1969@hotmail.com"/>
    <s v="Distribuidora Micerino"/>
    <s v="Carrera 53 # 48 26"/>
    <n v="3116491763"/>
    <x v="9"/>
    <x v="0"/>
    <n v="4"/>
    <x v="19"/>
    <n v="0"/>
    <n v="0"/>
    <n v="4"/>
    <n v="1"/>
    <x v="1"/>
    <s v="No"/>
    <x v="0"/>
    <s v="Textiles"/>
    <x v="5"/>
    <s v="No"/>
    <n v="0"/>
    <m/>
    <m/>
    <m/>
    <m/>
    <m/>
    <m/>
    <s v="Lunes, Martes, Miércoles, Jueves, Viernes"/>
    <n v="4"/>
    <s v="08:00 a 09:00, 09:00 a 10:00, 10:00 a 11:00, 11:00 a 12:00"/>
    <s v="En camión, estacionado en zona bahía y la ingresa la empresa transportadora"/>
    <n v="5"/>
    <n v="1"/>
    <s v="Carretilla"/>
    <s v="Furgón"/>
    <n v="0"/>
    <s v="No se realizan ventas por internet"/>
    <n v="0"/>
    <s v="Finalizar encuesta"/>
    <m/>
    <m/>
    <m/>
    <m/>
    <m/>
    <m/>
    <m/>
    <m/>
    <m/>
    <m/>
    <m/>
    <m/>
    <m/>
    <m/>
    <m/>
    <m/>
    <m/>
    <m/>
    <m/>
    <m/>
    <m/>
    <m/>
    <m/>
    <m/>
    <m/>
    <m/>
  </r>
  <r>
    <n v="216"/>
    <s v="dt"/>
    <d v="2022-05-17T23:35:01"/>
    <s v="No Aplica "/>
    <s v="Almacén Maranta "/>
    <s v="Cl 49 52 63 "/>
    <s v="320 689 97 41 / 511 35 10"/>
    <x v="4"/>
    <x v="0"/>
    <n v="3"/>
    <x v="1"/>
    <n v="0"/>
    <n v="0"/>
    <n v="0"/>
    <n v="0"/>
    <x v="1"/>
    <s v="Sí"/>
    <x v="0"/>
    <s v="Confección y moda"/>
    <x v="5"/>
    <s v="Interno"/>
    <n v="1"/>
    <n v="1"/>
    <n v="2"/>
    <n v="2"/>
    <s v="Sí"/>
    <s v="Medellín"/>
    <s v="Recepción de mercancías"/>
    <s v="Miércoles, Sábado"/>
    <s v="La periodicidad es quincenal"/>
    <s v="17:00 a 18:00"/>
    <s v="En motocicleta"/>
    <n v="4"/>
    <n v="3"/>
    <s v="Rampa fija"/>
    <s v="Motocicleta"/>
    <n v="4"/>
    <s v="Motocicleta"/>
    <n v="2"/>
    <s v="Finalizar encuesta"/>
    <m/>
    <m/>
    <m/>
    <m/>
    <m/>
    <m/>
    <m/>
    <m/>
    <m/>
    <m/>
    <m/>
    <m/>
    <m/>
    <m/>
    <m/>
    <m/>
    <m/>
    <m/>
    <m/>
    <m/>
    <m/>
    <m/>
    <m/>
    <m/>
    <m/>
    <m/>
  </r>
  <r>
    <n v="217"/>
    <s v="dt"/>
    <d v="2022-05-16T14:19:01"/>
    <s v="disyribuidoramundoamor@gmail.com"/>
    <s v="Distribuidora Mundo Amor"/>
    <s v="Carrera 53 # 48 70"/>
    <n v="3205233100"/>
    <x v="6"/>
    <x v="0"/>
    <n v="1"/>
    <x v="6"/>
    <n v="0"/>
    <n v="0"/>
    <n v="1"/>
    <n v="1"/>
    <x v="1"/>
    <s v="No"/>
    <x v="0"/>
    <s v="Textiles"/>
    <x v="5"/>
    <s v="Interno"/>
    <n v="1"/>
    <n v="2"/>
    <n v="6"/>
    <n v="2"/>
    <s v="Sí"/>
    <s v="Medellín"/>
    <s v="Recepción de mercancías"/>
    <s v="Lunes, Martes, Miércoles, Jueves, Viernes, Sábado"/>
    <s v="1 vez por semana"/>
    <s v="08:00 a 09:00, 09:00 a 10:00, 10:00 a 11:00, 11:00 a 12:00"/>
    <s v="En carreta &quot;zorrilla&quot;"/>
    <n v="5"/>
    <n v="5"/>
    <s v="Ninguno"/>
    <s v="No se realizan domicilios"/>
    <n v="0"/>
    <s v="No se realizan ventas por internet"/>
    <n v="0"/>
    <s v="Finalizar encuesta"/>
    <m/>
    <m/>
    <m/>
    <m/>
    <m/>
    <m/>
    <m/>
    <m/>
    <m/>
    <m/>
    <m/>
    <m/>
    <m/>
    <m/>
    <m/>
    <m/>
    <m/>
    <m/>
    <m/>
    <m/>
    <m/>
    <m/>
    <m/>
    <m/>
    <m/>
    <m/>
  </r>
  <r>
    <n v="218"/>
    <s v="dt"/>
    <d v="2022-05-18T00:05:28"/>
    <s v="No Aplica "/>
    <s v="Bolsos Silvana "/>
    <s v="Kr 53 #48 80 "/>
    <s v="313 782 87 75 "/>
    <x v="2"/>
    <x v="0"/>
    <n v="3"/>
    <x v="9"/>
    <n v="0"/>
    <n v="0"/>
    <n v="1"/>
    <n v="0.33333333333333331"/>
    <x v="3"/>
    <s v="Sí"/>
    <x v="38"/>
    <s v="Confección y moda venta de todo tipo de bolsos "/>
    <x v="5"/>
    <s v="Interno"/>
    <n v="1"/>
    <n v="1"/>
    <n v="2"/>
    <n v="3"/>
    <s v="Sí"/>
    <s v="Medellín"/>
    <s v="Almacenamiento de inventarios"/>
    <s v="Miércoles, Viernes"/>
    <n v="2"/>
    <s v="09:00 a 10:00"/>
    <s v="En motocicleta, En vehículo particular"/>
    <n v="5"/>
    <n v="4"/>
    <s v="Rampa fija"/>
    <s v="Motocicleta"/>
    <n v="3"/>
    <s v="Motocicleta"/>
    <n v="2"/>
    <s v="Finalizar encuesta"/>
    <m/>
    <m/>
    <m/>
    <m/>
    <m/>
    <m/>
    <m/>
    <m/>
    <m/>
    <m/>
    <m/>
    <m/>
    <m/>
    <m/>
    <m/>
    <m/>
    <m/>
    <m/>
    <m/>
    <m/>
    <m/>
    <m/>
    <m/>
    <m/>
    <m/>
    <m/>
  </r>
  <r>
    <n v="219"/>
    <s v="dt"/>
    <d v="2022-05-18T00:37:11"/>
    <s v="calzadodmoda@hotmail.com"/>
    <s v="Dmoda "/>
    <s v="Cl 48 #52A 26 Local 160 "/>
    <s v="321 893 57 54 "/>
    <x v="2"/>
    <x v="0"/>
    <n v="3"/>
    <x v="9"/>
    <n v="0"/>
    <n v="0"/>
    <n v="0"/>
    <n v="0"/>
    <x v="3"/>
    <s v="No"/>
    <x v="0"/>
    <s v="Venta de calzado"/>
    <x v="1"/>
    <s v="No"/>
    <n v="0"/>
    <m/>
    <m/>
    <m/>
    <m/>
    <m/>
    <m/>
    <s v="Lunes"/>
    <s v="1 vez por semana"/>
    <s v="09:00 a 10:00"/>
    <s v="En motocicleta"/>
    <n v="2"/>
    <n v="4"/>
    <s v="no tiene ninguna "/>
    <s v="Caminata, Motocicleta"/>
    <n v="3"/>
    <s v="Caminata, Motocicleta"/>
    <n v="3"/>
    <s v="Finalizar encuesta"/>
    <m/>
    <m/>
    <m/>
    <m/>
    <m/>
    <m/>
    <m/>
    <m/>
    <m/>
    <m/>
    <m/>
    <m/>
    <m/>
    <m/>
    <m/>
    <m/>
    <m/>
    <m/>
    <m/>
    <m/>
    <m/>
    <m/>
    <m/>
    <m/>
    <m/>
    <m/>
  </r>
  <r>
    <n v="220"/>
    <s v="dt"/>
    <d v="2022-05-18T00:51:33"/>
    <s v="mulatasoficial@hotmail.com"/>
    <s v="Mulatas "/>
    <s v="Cl 48 # 52A 10 "/>
    <s v="557 56 26 "/>
    <x v="2"/>
    <x v="0"/>
    <n v="2"/>
    <x v="15"/>
    <n v="0"/>
    <n v="0"/>
    <n v="0"/>
    <n v="0"/>
    <x v="3"/>
    <s v="No"/>
    <x v="16"/>
    <s v="Confección y moda Venta de calzado"/>
    <x v="5"/>
    <s v="Externo, compartido con otros comercios"/>
    <n v="1"/>
    <n v="3"/>
    <n v="5"/>
    <n v="3"/>
    <s v="Sí"/>
    <s v="Medellín"/>
    <s v="Recepción de mercancías"/>
    <s v="Jueves, Sábado"/>
    <n v="2"/>
    <s v="09:00 a 10:00, 17:00 a 18:00"/>
    <s v="En camión, estacionado en bahía y la ingresa el personal de mi empresa, En motocicleta, En vehículo particular"/>
    <n v="5"/>
    <n v="5"/>
    <s v="Carretilla, Elevador"/>
    <s v="Motocicleta"/>
    <n v="4"/>
    <s v="Motocicleta"/>
    <n v="3"/>
    <s v="Finalizar encuesta"/>
    <m/>
    <m/>
    <m/>
    <m/>
    <m/>
    <m/>
    <m/>
    <m/>
    <m/>
    <m/>
    <m/>
    <m/>
    <m/>
    <m/>
    <m/>
    <m/>
    <m/>
    <m/>
    <m/>
    <m/>
    <m/>
    <m/>
    <m/>
    <m/>
    <m/>
    <m/>
  </r>
  <r>
    <n v="221"/>
    <s v="dt"/>
    <d v="2022-05-18T00:56:23"/>
    <s v="No Aplica "/>
    <s v="Cine Fashion "/>
    <s v="Cl 49 #52 63 Local 107 "/>
    <s v="313 656 54 38 / 293 25 47 "/>
    <x v="4"/>
    <x v="0"/>
    <n v="3"/>
    <x v="1"/>
    <n v="0"/>
    <n v="0"/>
    <n v="1"/>
    <n v="0.33333333333333331"/>
    <x v="1"/>
    <s v="No"/>
    <x v="0"/>
    <s v="Confección y moda"/>
    <x v="5"/>
    <s v="Externo, alquilado"/>
    <n v="1"/>
    <n v="2"/>
    <n v="4"/>
    <n v="3"/>
    <s v="Sí"/>
    <s v="Medellín"/>
    <s v="Almacenamiento de inventarios"/>
    <s v="Jueves"/>
    <s v="1 vez por semana"/>
    <s v="09:00 a 10:00"/>
    <s v="En motocicleta, En carreta &quot;zorrilla&quot;"/>
    <n v="4"/>
    <n v="4"/>
    <s v="Carretilla, Elevador"/>
    <s v="Motocicleta"/>
    <n v="2"/>
    <s v="Motocicleta"/>
    <n v="2"/>
    <s v="Finalizar encuesta"/>
    <m/>
    <m/>
    <m/>
    <m/>
    <m/>
    <m/>
    <m/>
    <m/>
    <m/>
    <m/>
    <m/>
    <m/>
    <m/>
    <m/>
    <m/>
    <m/>
    <m/>
    <m/>
    <m/>
    <m/>
    <m/>
    <m/>
    <m/>
    <m/>
    <m/>
    <m/>
  </r>
  <r>
    <n v="222"/>
    <s v="dt"/>
    <d v="2022-05-19T12:30:06"/>
    <s v="Angiedanielalondoozapata@gmail.com"/>
    <s v="MG irversiones"/>
    <s v="Calle 49 # 52 51"/>
    <n v="3016632579"/>
    <x v="12"/>
    <x v="0"/>
    <n v="1"/>
    <x v="9"/>
    <n v="0"/>
    <n v="0"/>
    <n v="1"/>
    <n v="1"/>
    <x v="3"/>
    <s v="No"/>
    <x v="39"/>
    <s v="Textiles Venta de calzado"/>
    <x v="5"/>
    <s v="No"/>
    <n v="0"/>
    <m/>
    <m/>
    <m/>
    <m/>
    <m/>
    <m/>
    <s v="Lunes, Martes, Miércoles, Jueves, Viernes, Sábado"/>
    <s v="6 o más"/>
    <s v="09:00 a 10:00, 10:00 a 11:00, 11:00 a 12:00, 12:00 a 13:00, 13:00 a 14:00, 14:00 a 15:00, 15:00 a 16:00, 16:00 a 17:00, 17:00 a 18:00"/>
    <s v="En carreta &quot;zorrilla&quot;"/>
    <n v="5"/>
    <n v="1"/>
    <s v="Carretilla, Personal externo"/>
    <s v="Caminata"/>
    <n v="4"/>
    <s v="Caminata"/>
    <n v="4"/>
    <s v="Finalizar encuesta"/>
    <m/>
    <m/>
    <m/>
    <m/>
    <m/>
    <m/>
    <m/>
    <m/>
    <m/>
    <m/>
    <m/>
    <m/>
    <m/>
    <m/>
    <m/>
    <m/>
    <m/>
    <m/>
    <m/>
    <m/>
    <m/>
    <m/>
    <m/>
    <m/>
    <m/>
    <m/>
  </r>
  <r>
    <n v="223"/>
    <s v="dt"/>
    <d v="2022-05-16T14:33:02"/>
    <s v="Importadoresdeinsumoselmayorista@gmail.com"/>
    <s v="Insumos el Mayorista"/>
    <s v="Carrera 53 # 48 74"/>
    <n v="3144407822"/>
    <x v="4"/>
    <x v="0"/>
    <n v="1"/>
    <x v="4"/>
    <n v="0"/>
    <n v="0"/>
    <n v="1"/>
    <n v="1"/>
    <x v="1"/>
    <s v="No"/>
    <x v="2"/>
    <s v="Textiles"/>
    <x v="5"/>
    <s v="Interno"/>
    <n v="1"/>
    <n v="2"/>
    <n v="80"/>
    <n v="3"/>
    <s v="Sí"/>
    <s v="Medellín"/>
    <s v="Recepción de mercancías"/>
    <s v="Lunes, Martes, Miércoles, Jueves, Viernes"/>
    <s v="1 vez por semana"/>
    <s v="19:00 a 20:00"/>
    <s v="En camión, estacionado en bahía y la ingresa el personal de mi empresa, En carreta &quot;zorrilla&quot;"/>
    <n v="4"/>
    <n v="2"/>
    <s v="Ninguno"/>
    <s v="Van, Carreta &quot;zorrilla&quot;"/>
    <n v="7"/>
    <s v="No se realizan ventas por internet"/>
    <n v="0"/>
    <s v="Finalizar encuesta"/>
    <m/>
    <m/>
    <m/>
    <m/>
    <m/>
    <m/>
    <m/>
    <m/>
    <m/>
    <m/>
    <m/>
    <m/>
    <m/>
    <m/>
    <m/>
    <m/>
    <m/>
    <m/>
    <m/>
    <m/>
    <m/>
    <m/>
    <m/>
    <m/>
    <m/>
    <m/>
  </r>
  <r>
    <n v="224"/>
    <s v="dt"/>
    <d v="2022-05-17T15:19:13"/>
    <s v="claulore1959@hotmail.com"/>
    <s v="Distribuidora Micerino"/>
    <s v="Carrera 53 # 48 16"/>
    <n v="3234566955"/>
    <x v="12"/>
    <x v="0"/>
    <n v="1"/>
    <x v="9"/>
    <n v="0"/>
    <n v="0"/>
    <n v="1"/>
    <n v="1"/>
    <x v="1"/>
    <s v="No"/>
    <x v="0"/>
    <s v="Textiles"/>
    <x v="5"/>
    <s v="No"/>
    <n v="0"/>
    <m/>
    <m/>
    <m/>
    <m/>
    <m/>
    <m/>
    <s v="Lunes, Martes, Miércoles, Jueves, Viernes, Sábado"/>
    <s v="6 o más"/>
    <s v="08:00 a 09:00, 09:00 a 10:00, 10:00 a 11:00, 11:00 a 12:00, 12:00 a 13:00, 13:00 a 14:00, 14:00 a 15:00, 15:00 a 16:00, 16:00 a 17:00, 17:00 a 18:00, 18:00 a 19:00"/>
    <s v="En carreta &quot;zorrilla&quot;"/>
    <n v="5"/>
    <n v="1"/>
    <s v="Carretilla"/>
    <s v="Carreta &quot;zorrilla&quot;"/>
    <n v="0"/>
    <s v="No se realizan ventas por internet"/>
    <n v="0"/>
    <s v="Finalizar encuesta"/>
    <m/>
    <m/>
    <m/>
    <m/>
    <m/>
    <m/>
    <m/>
    <m/>
    <m/>
    <m/>
    <m/>
    <m/>
    <m/>
    <m/>
    <m/>
    <m/>
    <m/>
    <m/>
    <m/>
    <m/>
    <m/>
    <m/>
    <m/>
    <m/>
    <m/>
    <m/>
  </r>
  <r>
    <n v="225"/>
    <s v="dt"/>
    <d v="2022-05-17T15:24:17"/>
    <s v="kompraderoalmacen@gmail.com"/>
    <s v="Almacén el Kompeadero"/>
    <s v="Carrera 53 # 48 8"/>
    <n v="3176348875"/>
    <x v="5"/>
    <x v="0"/>
    <n v="4"/>
    <x v="15"/>
    <n v="0"/>
    <n v="0"/>
    <n v="4"/>
    <n v="1"/>
    <x v="1"/>
    <s v="No"/>
    <x v="0"/>
    <s v="Textiles"/>
    <x v="5"/>
    <s v="Interno"/>
    <n v="1"/>
    <n v="1"/>
    <n v="20"/>
    <n v="3"/>
    <s v="Sí"/>
    <s v="Medellín"/>
    <s v="Almacenamiento de inventarios"/>
    <s v="Lunes, Martes, Miércoles, Jueves, Viernes, Sábado"/>
    <s v="6 o más"/>
    <s v="08:00 a 09:00, 09:00 a 10:00, 10:00 a 11:00, 11:00 a 12:00, 12:00 a 13:00"/>
    <s v="En camión, sobre la vía, En carreta &quot;zorrilla&quot;"/>
    <n v="5"/>
    <n v="1"/>
    <s v="Carretilla"/>
    <s v="Carreta &quot;zorrilla&quot;"/>
    <n v="2"/>
    <s v="No se realizan ventas por internet"/>
    <n v="0"/>
    <s v="Finalizar encuesta"/>
    <m/>
    <m/>
    <m/>
    <m/>
    <m/>
    <m/>
    <m/>
    <m/>
    <m/>
    <m/>
    <m/>
    <m/>
    <m/>
    <m/>
    <m/>
    <m/>
    <m/>
    <m/>
    <m/>
    <m/>
    <m/>
    <m/>
    <m/>
    <m/>
    <m/>
    <m/>
  </r>
  <r>
    <n v="226"/>
    <s v="dt"/>
    <d v="2022-05-19T12:57:33"/>
    <s v="Sahido777@gmail.com"/>
    <s v="Pasarela"/>
    <s v="Calle 49 53 63 local 172"/>
    <n v="3135925719"/>
    <x v="12"/>
    <x v="0"/>
    <n v="1"/>
    <x v="9"/>
    <n v="0"/>
    <n v="0"/>
    <n v="1"/>
    <n v="1"/>
    <x v="1"/>
    <s v="No"/>
    <x v="0"/>
    <s v="Textiles"/>
    <x v="5"/>
    <s v="No"/>
    <n v="0"/>
    <m/>
    <m/>
    <m/>
    <m/>
    <m/>
    <m/>
    <s v="Lunes, Martes, Miércoles, Jueves, Viernes, Sábado"/>
    <s v="6 o más"/>
    <s v="10:00 a 11:00, 11:00 a 12:00, 12:00 a 13:00, 13:00 a 14:00, 14:00 a 15:00, 15:00 a 16:00, 16:00 a 17:00"/>
    <s v="En carreta &quot;zorrilla&quot;"/>
    <n v="5"/>
    <n v="2"/>
    <s v="Carretilla"/>
    <s v="Motocicleta"/>
    <n v="5"/>
    <s v="Motocicleta"/>
    <n v="5"/>
    <s v="Finalizar encuesta"/>
    <m/>
    <m/>
    <m/>
    <m/>
    <m/>
    <m/>
    <m/>
    <m/>
    <m/>
    <m/>
    <m/>
    <m/>
    <m/>
    <m/>
    <m/>
    <m/>
    <m/>
    <m/>
    <m/>
    <m/>
    <m/>
    <m/>
    <m/>
    <m/>
    <m/>
    <m/>
  </r>
  <r>
    <n v="227"/>
    <s v="dt"/>
    <d v="2022-05-19T13:13:11"/>
    <s v="Servicioalcliente@fajaspieldeangel.com"/>
    <s v="Fajas piel de angel"/>
    <s v="Calle 49 52 73 "/>
    <n v="3223059"/>
    <x v="6"/>
    <x v="0"/>
    <n v="2"/>
    <x v="9"/>
    <n v="0"/>
    <n v="0"/>
    <n v="2"/>
    <n v="1"/>
    <x v="0"/>
    <s v="No"/>
    <x v="4"/>
    <s v="Textiles"/>
    <x v="5"/>
    <s v="Externo, propio"/>
    <n v="2"/>
    <n v="1"/>
    <n v="6"/>
    <n v="2"/>
    <s v="Sí"/>
    <s v="Medellín"/>
    <s v="Almacenamiento de inventarios"/>
    <s v="Lunes, Martes, Miércoles, Jueves, Viernes, Sábado"/>
    <s v="La periodicidad es mensual"/>
    <s v="08:00 a 09:00, 09:00 a 10:00, 10:00 a 11:00, 11:00 a 12:00, 12:00 a 13:00"/>
    <s v="En carreta &quot;zorrilla&quot;"/>
    <n v="5"/>
    <n v="2"/>
    <s v="Carretilla"/>
    <s v="Motocicleta"/>
    <n v="1"/>
    <s v="Motocicleta"/>
    <n v="1"/>
    <s v="Finalizar encuesta"/>
    <m/>
    <m/>
    <m/>
    <m/>
    <m/>
    <m/>
    <m/>
    <m/>
    <m/>
    <m/>
    <m/>
    <m/>
    <m/>
    <m/>
    <m/>
    <m/>
    <m/>
    <m/>
    <m/>
    <m/>
    <m/>
    <m/>
    <m/>
    <m/>
    <m/>
    <m/>
  </r>
  <r>
    <n v="228"/>
    <s v="dt"/>
    <d v="2022-05-19T15:31:19"/>
    <s v="Arteenlaser.ideas@gmail.com"/>
    <s v="Arte en laser"/>
    <s v="Calle 49 52 75"/>
    <n v="3014875818"/>
    <x v="4"/>
    <x v="0"/>
    <n v="4"/>
    <x v="9"/>
    <n v="0"/>
    <n v="0"/>
    <n v="4"/>
    <n v="1"/>
    <x v="1"/>
    <s v="Sí"/>
    <x v="40"/>
    <s v="Fabricación (manufacturas) Carpintería Marquetería"/>
    <x v="8"/>
    <s v="Interno"/>
    <n v="1"/>
    <n v="2"/>
    <n v="120"/>
    <n v="2"/>
    <s v="Sí"/>
    <s v="Medellín"/>
    <s v="Almacenamiento de inventarios"/>
    <s v="Lunes, Martes, Miércoles, Jueves, Viernes, Sábado"/>
    <s v="6 o más"/>
    <s v="08:00 a 09:00, 09:00 a 10:00, 10:00 a 11:00, 11:00 a 12:00, 12:00 a 13:00, 13:00 a 14:00, 14:00 a 15:00, 15:00 a 16:00, 16:00 a 17:00"/>
    <s v="En camión, estacionado en bahía y la ingresa el personal de mi empresa, En carreta &quot;zorrilla&quot;, En vehículo particular"/>
    <n v="5"/>
    <n v="3"/>
    <s v="Carretilla"/>
    <s v="No se realizan domicilios"/>
    <n v="12"/>
    <s v="Realizan venta por Internet, cliente recoge"/>
    <n v="0"/>
    <s v="Finalizar encuesta"/>
    <m/>
    <m/>
    <m/>
    <m/>
    <m/>
    <m/>
    <m/>
    <m/>
    <m/>
    <m/>
    <m/>
    <m/>
    <m/>
    <m/>
    <m/>
    <m/>
    <m/>
    <m/>
    <m/>
    <m/>
    <m/>
    <m/>
    <m/>
    <m/>
    <m/>
    <m/>
  </r>
  <r>
    <n v="229"/>
    <s v="dt"/>
    <d v="2022-05-20T16:27:02"/>
    <s v="tienda_hogar@hotmail.com"/>
    <s v="Tienda Hogar J.V.R. "/>
    <s v="Cl 49 #53 79"/>
    <s v="313 314 27 53 "/>
    <x v="5"/>
    <x v="0"/>
    <n v="4"/>
    <x v="15"/>
    <n v="0"/>
    <n v="0"/>
    <n v="0"/>
    <n v="0"/>
    <x v="3"/>
    <s v="Sí"/>
    <x v="2"/>
    <s v="Electrodomésticos y hogar"/>
    <x v="16"/>
    <s v="Externo, alquilado"/>
    <n v="1"/>
    <n v="1"/>
    <n v="4"/>
    <n v="3"/>
    <s v="Sí"/>
    <s v="Medellín"/>
    <s v="Recepción de mercancías"/>
    <s v="Miércoles, Sábado"/>
    <s v="La periodicidad es quincenal"/>
    <s v="09:00 a 10:00"/>
    <s v="En camión, estacionado en bahía y la ingresa el personal de mi empresa, En motocicleta"/>
    <n v="5"/>
    <n v="3"/>
    <s v="Carretilla, Elevador"/>
    <s v="Caminata, Motocicleta"/>
    <n v="3"/>
    <s v="Motocicleta"/>
    <n v="2"/>
    <s v="Finalizar encuesta"/>
    <m/>
    <m/>
    <m/>
    <m/>
    <m/>
    <m/>
    <m/>
    <m/>
    <m/>
    <m/>
    <m/>
    <m/>
    <m/>
    <m/>
    <m/>
    <m/>
    <m/>
    <m/>
    <m/>
    <m/>
    <m/>
    <m/>
    <m/>
    <m/>
    <m/>
    <m/>
  </r>
  <r>
    <n v="230"/>
    <s v="dt"/>
    <d v="2022-05-20T16:41:59"/>
    <s v="No Aplica"/>
    <s v="Wanna con amor"/>
    <s v="Cl 48 #53 44 local 152 "/>
    <s v="310 676 94 35"/>
    <x v="2"/>
    <x v="0"/>
    <n v="3"/>
    <x v="9"/>
    <n v="0"/>
    <n v="0"/>
    <n v="1"/>
    <n v="0.33333333333333331"/>
    <x v="1"/>
    <s v="Sí"/>
    <x v="16"/>
    <s v="Confección y moda Venta de calzado"/>
    <x v="5"/>
    <s v="Interno"/>
    <n v="1"/>
    <n v="1"/>
    <n v="1"/>
    <n v="2"/>
    <s v="Sí"/>
    <s v="Medellín"/>
    <s v="Recepción de mercancías"/>
    <s v="Viernes"/>
    <s v="La periodicidad es quincenal"/>
    <s v="09:00 a 10:00"/>
    <s v="En vehículo particular"/>
    <n v="4"/>
    <n v="3"/>
    <s v="Carretilla"/>
    <s v="Motocicleta"/>
    <n v="3"/>
    <s v="Motocicleta"/>
    <n v="1"/>
    <s v="Finalizar encuesta"/>
    <m/>
    <m/>
    <m/>
    <m/>
    <m/>
    <m/>
    <m/>
    <m/>
    <m/>
    <m/>
    <m/>
    <m/>
    <m/>
    <m/>
    <m/>
    <m/>
    <m/>
    <m/>
    <m/>
    <m/>
    <m/>
    <m/>
    <m/>
    <m/>
    <m/>
    <m/>
  </r>
  <r>
    <n v="231"/>
    <s v="dt"/>
    <d v="2022-05-19T12:44:13"/>
    <s v="No aplica "/>
    <s v="Rs accesorios"/>
    <s v="Cll 49 # 52 51"/>
    <n v="3128246000"/>
    <x v="6"/>
    <x v="0"/>
    <n v="2"/>
    <x v="9"/>
    <n v="0"/>
    <n v="0"/>
    <n v="1"/>
    <n v="0.5"/>
    <x v="3"/>
    <s v="No"/>
    <x v="0"/>
    <s v="Accesorios celulares "/>
    <x v="10"/>
    <s v="No"/>
    <n v="0"/>
    <m/>
    <m/>
    <m/>
    <m/>
    <m/>
    <m/>
    <s v="Lunes, Martes, Miércoles, Jueves, Viernes, Sábado"/>
    <s v="6 o más"/>
    <s v="10:00 a 11:00, 11:00 a 12:00, 12:00 a 13:00, 13:00 a 14:00, 14:00 a 15:00, 15:00 a 16:00, 16:00 a 17:00"/>
    <s v="En motocicleta"/>
    <n v="5"/>
    <n v="5"/>
    <s v="Carretilla"/>
    <s v="No se realizan domicilios"/>
    <n v="0"/>
    <s v="No se realizan ventas por internet"/>
    <n v="0"/>
    <s v="Finalizar encuesta"/>
    <m/>
    <m/>
    <m/>
    <m/>
    <m/>
    <m/>
    <m/>
    <m/>
    <m/>
    <m/>
    <m/>
    <m/>
    <m/>
    <m/>
    <m/>
    <m/>
    <m/>
    <m/>
    <m/>
    <m/>
    <m/>
    <m/>
    <m/>
    <m/>
    <m/>
    <m/>
  </r>
  <r>
    <n v="232"/>
    <s v="dt"/>
    <d v="2022-05-16T18:07:57"/>
    <s v="marysh0819@gmail.com"/>
    <s v="Marinsas"/>
    <s v="Calle 48 # 51 24 Local 113"/>
    <n v="3016115"/>
    <x v="6"/>
    <x v="0"/>
    <n v="2"/>
    <x v="9"/>
    <n v="0"/>
    <n v="0"/>
    <n v="2"/>
    <n v="1"/>
    <x v="1"/>
    <s v="No"/>
    <x v="4"/>
    <s v="Textiles"/>
    <x v="5"/>
    <s v="Interno"/>
    <n v="2"/>
    <n v="11"/>
    <n v="80"/>
    <n v="3"/>
    <s v="Sí"/>
    <s v="Medellín"/>
    <s v="Almacenamiento de inventarios"/>
    <s v="Lunes, Martes, Miércoles, Jueves, Viernes"/>
    <s v="6 o más"/>
    <s v="10:00 a 11:00, 11:00 a 12:00"/>
    <s v="En carreta &quot;zorrilla&quot;"/>
    <n v="3"/>
    <n v="1"/>
    <s v="Carretilla"/>
    <s v="No se realizan domicilios"/>
    <n v="0"/>
    <s v="Servicio de mensajería "/>
    <n v="1"/>
    <s v="Finalizar encuesta"/>
    <m/>
    <m/>
    <m/>
    <m/>
    <m/>
    <m/>
    <m/>
    <m/>
    <m/>
    <m/>
    <m/>
    <m/>
    <m/>
    <m/>
    <m/>
    <m/>
    <m/>
    <m/>
    <m/>
    <m/>
    <m/>
    <m/>
    <m/>
    <m/>
    <m/>
    <m/>
  </r>
  <r>
    <n v="233"/>
    <s v="dt"/>
    <d v="2022-05-19T12:49:21"/>
    <s v="No aplica"/>
    <s v="Almacén maranto"/>
    <s v="Calle 49 52 63"/>
    <s v="No aplica "/>
    <x v="2"/>
    <x v="0"/>
    <n v="3"/>
    <x v="9"/>
    <n v="0"/>
    <n v="0"/>
    <n v="0"/>
    <n v="0"/>
    <x v="3"/>
    <s v="No"/>
    <x v="0"/>
    <s v="Textiles"/>
    <x v="5"/>
    <s v="Interno"/>
    <n v="1"/>
    <n v="1"/>
    <n v="4"/>
    <n v="2"/>
    <s v="Sí"/>
    <s v="Medellín"/>
    <s v="Almacenamiento de inventarios"/>
    <s v="Lunes, Martes, Miércoles, Jueves, Viernes"/>
    <n v="3"/>
    <s v="08:00 a 09:00, 09:00 a 10:00, 10:00 a 11:00, 11:00 a 12:00"/>
    <s v="En carreta &quot;zorrilla&quot;, En vehículo particular"/>
    <n v="5"/>
    <n v="3"/>
    <s v="Carretilla"/>
    <s v="No se realizan domicilios"/>
    <n v="0"/>
    <s v="No se realizan ventas por internet"/>
    <n v="0"/>
    <s v="Finalizar encuesta"/>
    <m/>
    <m/>
    <m/>
    <m/>
    <m/>
    <m/>
    <m/>
    <m/>
    <m/>
    <m/>
    <m/>
    <m/>
    <m/>
    <m/>
    <m/>
    <m/>
    <m/>
    <m/>
    <m/>
    <m/>
    <m/>
    <m/>
    <m/>
    <m/>
    <m/>
    <m/>
  </r>
  <r>
    <n v="234"/>
    <s v="dt"/>
    <d v="2022-05-16T18:26:29"/>
    <s v="dianacrisvas86@iclod.com"/>
    <s v="Comercializadora Marami SAS"/>
    <s v="Calle 48#51 42"/>
    <n v="5123716"/>
    <x v="5"/>
    <x v="0"/>
    <n v="5"/>
    <x v="25"/>
    <n v="0"/>
    <n v="0"/>
    <n v="5"/>
    <n v="1"/>
    <x v="1"/>
    <s v="No"/>
    <x v="0"/>
    <s v="Textiles"/>
    <x v="5"/>
    <s v="No"/>
    <n v="0"/>
    <m/>
    <m/>
    <m/>
    <m/>
    <m/>
    <m/>
    <s v="Martes, Miércoles, Jueves, Viernes"/>
    <s v="6 o más"/>
    <s v="09:00 a 10:00, 10:00 a 11:00, 11:00 a 12:00"/>
    <s v="En carreta &quot;zorrilla&quot;"/>
    <n v="4"/>
    <n v="1"/>
    <s v="Carretilla"/>
    <s v="Carreta &quot;zorrilla&quot;"/>
    <n v="2"/>
    <s v="Carreta &quot;zorrilla&quot;"/>
    <n v="1"/>
    <s v="Finalizar encuesta"/>
    <m/>
    <m/>
    <m/>
    <m/>
    <m/>
    <m/>
    <m/>
    <m/>
    <m/>
    <m/>
    <m/>
    <m/>
    <m/>
    <m/>
    <m/>
    <m/>
    <m/>
    <m/>
    <m/>
    <m/>
    <m/>
    <m/>
    <m/>
    <m/>
    <m/>
    <m/>
  </r>
  <r>
    <n v="235"/>
    <s v="dt"/>
    <d v="2022-05-19T12:52:44"/>
    <s v="No aplica "/>
    <s v="Divinas"/>
    <s v="Cll 49 # 52 63"/>
    <s v="No aplica"/>
    <x v="12"/>
    <x v="0"/>
    <n v="1"/>
    <x v="9"/>
    <n v="0"/>
    <n v="0"/>
    <n v="1"/>
    <n v="1"/>
    <x v="3"/>
    <s v="No"/>
    <x v="0"/>
    <s v="Textiles"/>
    <x v="5"/>
    <s v="No"/>
    <n v="0"/>
    <m/>
    <m/>
    <m/>
    <m/>
    <m/>
    <m/>
    <s v="Lunes, Martes, Miércoles, Jueves, Viernes, Sábado"/>
    <s v="6 o más"/>
    <s v="10:00 a 11:00, 11:00 a 12:00, 12:00 a 13:00, 13:00 a 14:00, 14:00 a 15:00"/>
    <s v="En motocicleta, En carreta &quot;zorrilla&quot;, En vehículo particular"/>
    <n v="5"/>
    <n v="1"/>
    <s v="Carretilla"/>
    <s v="No se realizan domicilios"/>
    <n v="0"/>
    <s v="No se realizan ventas por internet"/>
    <n v="0"/>
    <s v="Finalizar encuesta"/>
    <m/>
    <m/>
    <m/>
    <m/>
    <m/>
    <m/>
    <m/>
    <m/>
    <m/>
    <m/>
    <m/>
    <m/>
    <m/>
    <m/>
    <m/>
    <m/>
    <m/>
    <m/>
    <m/>
    <m/>
    <m/>
    <m/>
    <m/>
    <m/>
    <m/>
    <m/>
  </r>
  <r>
    <n v="236"/>
    <s v="dt"/>
    <d v="2022-05-19T15:46:44"/>
    <s v="Opticaimagendos@gmail.com"/>
    <s v="Óptica imagen 2"/>
    <s v="Kr 53 48 86"/>
    <n v="3012347740"/>
    <x v="9"/>
    <x v="0"/>
    <n v="4"/>
    <x v="19"/>
    <n v="0"/>
    <n v="0"/>
    <n v="4"/>
    <n v="1"/>
    <x v="1"/>
    <s v="No"/>
    <x v="0"/>
    <s v="Servicios de salud"/>
    <x v="13"/>
    <s v="Interno"/>
    <n v="1"/>
    <n v="2"/>
    <n v="50"/>
    <n v="2"/>
    <s v="Sí"/>
    <s v="Medellín"/>
    <s v="Almacenamiento de inventarios"/>
    <s v="Lunes"/>
    <s v="La periodicidad es mensual"/>
    <s v="10:00 a 11:00"/>
    <s v="En camión, estacionado en zona bahía y la ingresa la empresa transportadora"/>
    <n v="5"/>
    <n v="1"/>
    <s v="Carretilla"/>
    <s v="No se realizan domicilios"/>
    <n v="0"/>
    <s v="No se realizan ventas por internet"/>
    <n v="0"/>
    <s v="Finalizar encuesta"/>
    <m/>
    <m/>
    <m/>
    <m/>
    <m/>
    <m/>
    <m/>
    <m/>
    <m/>
    <m/>
    <m/>
    <m/>
    <m/>
    <m/>
    <m/>
    <m/>
    <m/>
    <m/>
    <m/>
    <m/>
    <m/>
    <m/>
    <m/>
    <m/>
    <m/>
    <m/>
  </r>
  <r>
    <n v="237"/>
    <s v="dt"/>
    <d v="2022-05-17T15:58:06"/>
    <s v="babilonstyleconfort@gmail.com"/>
    <s v="Importadora Luciana"/>
    <s v="Calle 48 # 51 36"/>
    <n v="3007574747"/>
    <x v="5"/>
    <x v="0"/>
    <n v="6"/>
    <x v="9"/>
    <n v="0"/>
    <n v="0"/>
    <n v="6"/>
    <n v="1"/>
    <x v="3"/>
    <s v="No"/>
    <x v="0"/>
    <s v="Textiles"/>
    <x v="5"/>
    <s v="Interno"/>
    <n v="1"/>
    <n v="2"/>
    <n v="50"/>
    <n v="3"/>
    <s v="Sí"/>
    <s v="Medellín"/>
    <s v="Recepción de mercancías"/>
    <s v="Lunes, Martes, Miércoles, Jueves, Viernes, Sábado"/>
    <n v="2"/>
    <s v="09:00 a 10:00, 10:00 a 11:00, 11:00 a 12:00, 12:00 a 13:00, 13:00 a 14:00, 14:00 a 15:00, 15:00 a 16:00, 16:00 a 17:00, 17:00 a 18:00, 18:00 a 19:00"/>
    <s v="En carreta &quot;zorrilla&quot;"/>
    <n v="3"/>
    <n v="1"/>
    <s v="Carretilla"/>
    <s v="Servicio de mensajería "/>
    <n v="1"/>
    <s v="Servicio de mensajería "/>
    <n v="1"/>
    <s v="Finalizar encuesta"/>
    <m/>
    <m/>
    <m/>
    <m/>
    <m/>
    <m/>
    <m/>
    <m/>
    <m/>
    <m/>
    <m/>
    <m/>
    <m/>
    <m/>
    <m/>
    <m/>
    <m/>
    <m/>
    <m/>
    <m/>
    <m/>
    <m/>
    <m/>
    <m/>
    <m/>
    <m/>
  </r>
  <r>
    <n v="238"/>
    <s v="dt"/>
    <d v="2022-05-16T18:18:40"/>
    <s v="calzado Bucaramanga.medellin16@gmail.com"/>
    <s v="Calzado Bucaramanga "/>
    <s v="Calle 48 # 51 14"/>
    <n v="2512929"/>
    <x v="9"/>
    <x v="0"/>
    <n v="4"/>
    <x v="19"/>
    <n v="0"/>
    <n v="0"/>
    <n v="4"/>
    <n v="1"/>
    <x v="1"/>
    <s v="No"/>
    <x v="0"/>
    <s v="Venta de calzado"/>
    <x v="1"/>
    <s v="Interno"/>
    <n v="1"/>
    <n v="2"/>
    <n v="30"/>
    <n v="2"/>
    <s v="Sí"/>
    <s v="Medellín"/>
    <s v="Recepción de mercancías"/>
    <s v="Lunes, Martes, Miércoles, Jueves, Viernes, Sábado"/>
    <s v="6 o más"/>
    <s v="09:00 a 10:00, 10:00 a 11:00, 11:00 a 12:00, 16:00 a 17:00, 17:00 a 18:00"/>
    <s v="En carreta &quot;zorrilla&quot;"/>
    <n v="3"/>
    <n v="5"/>
    <s v="Carretilla"/>
    <s v="Carreta &quot;zorrilla&quot;"/>
    <n v="0"/>
    <s v="No se realizan ventas por internet"/>
    <n v="0"/>
    <s v="Finalizar encuesta"/>
    <m/>
    <m/>
    <m/>
    <m/>
    <m/>
    <m/>
    <m/>
    <m/>
    <m/>
    <m/>
    <m/>
    <m/>
    <m/>
    <m/>
    <m/>
    <m/>
    <m/>
    <m/>
    <m/>
    <m/>
    <m/>
    <m/>
    <m/>
    <m/>
    <m/>
    <m/>
  </r>
  <r>
    <n v="239"/>
    <s v="dt"/>
    <d v="2022-05-17T15:38:02"/>
    <s v="zapayavalery38@gmail.com"/>
    <s v="Mundo Baby"/>
    <s v="Calle 48 # 51 24 Local 101"/>
    <n v="3012380377"/>
    <x v="2"/>
    <x v="0"/>
    <n v="2"/>
    <x v="15"/>
    <n v="0"/>
    <n v="0"/>
    <n v="2"/>
    <n v="1"/>
    <x v="3"/>
    <s v="No"/>
    <x v="0"/>
    <s v="Textiles"/>
    <x v="5"/>
    <s v="Interno"/>
    <n v="1"/>
    <n v="2"/>
    <n v="40"/>
    <n v="3"/>
    <s v="Sí"/>
    <s v="Medellín"/>
    <s v="Recepción de mercancías"/>
    <s v="Lunes"/>
    <s v="1 vez por semana"/>
    <s v="07:00 a 08:00, 08:00 a 09:00, 09:00 a 10:00"/>
    <s v="En vehículo particular"/>
    <n v="3"/>
    <n v="5"/>
    <s v="Carretilla"/>
    <s v="No se realizan domicilios"/>
    <n v="0"/>
    <s v="No se realizan ventas por internet"/>
    <n v="0"/>
    <s v="Finalizar encuesta"/>
    <m/>
    <m/>
    <m/>
    <m/>
    <m/>
    <m/>
    <m/>
    <m/>
    <m/>
    <m/>
    <m/>
    <m/>
    <m/>
    <m/>
    <m/>
    <m/>
    <m/>
    <m/>
    <m/>
    <m/>
    <m/>
    <m/>
    <m/>
    <m/>
    <m/>
    <m/>
  </r>
  <r>
    <n v="240"/>
    <s v="dt"/>
    <d v="2022-05-17T12:14:11"/>
    <s v="Atencionalciudadano@saviasaludeps.com"/>
    <s v="Savia salud EPS sede elite"/>
    <s v="Kr 56c # 49A 126 "/>
    <n v="4601674"/>
    <x v="24"/>
    <x v="0"/>
    <n v="23"/>
    <x v="37"/>
    <n v="0"/>
    <n v="0"/>
    <n v="23"/>
    <n v="1"/>
    <x v="3"/>
    <s v="No"/>
    <x v="0"/>
    <s v="Servicios de salud"/>
    <x v="13"/>
    <s v="Interno"/>
    <n v="1"/>
    <n v="1"/>
    <n v="20"/>
    <n v="2"/>
    <s v="Sí"/>
    <s v="Medellín"/>
    <s v="Almacenamiento de inventarios"/>
    <s v="Lunes, Martes, Miércoles, Jueves, Viernes"/>
    <s v="La periodicidad es quincenal"/>
    <s v="10:00 a 11:00, 11:00 a 12:00, 12:00 a 13:00, 13:00 a 14:00, 14:00 a 15:00"/>
    <s v="En camión, estacionado en zona bahía y la ingresa la empresa transportadora, En vehículo particular"/>
    <n v="5"/>
    <n v="5"/>
    <s v="Carretilla"/>
    <s v="No se realizan domicilios"/>
    <n v="0"/>
    <s v="No se realizan ventas por internet, Carreta &quot;zorrilla&quot;"/>
    <n v="0"/>
    <s v="Finalizar encuesta"/>
    <m/>
    <m/>
    <m/>
    <m/>
    <m/>
    <m/>
    <m/>
    <m/>
    <m/>
    <m/>
    <m/>
    <m/>
    <m/>
    <m/>
    <m/>
    <m/>
    <m/>
    <m/>
    <m/>
    <m/>
    <m/>
    <m/>
    <m/>
    <m/>
    <m/>
    <m/>
  </r>
  <r>
    <n v="241"/>
    <s v="dt"/>
    <d v="2022-05-18T12:15:31"/>
    <s v="willy320963@gmail.com"/>
    <s v="Espacios"/>
    <s v="Calle 50 # 55a 15"/>
    <n v="3146972510"/>
    <x v="2"/>
    <x v="0"/>
    <n v="2"/>
    <x v="15"/>
    <n v="0"/>
    <n v="0"/>
    <n v="2"/>
    <n v="1"/>
    <x v="3"/>
    <s v="No"/>
    <x v="0"/>
    <s v="Electrodomésticos y hogar"/>
    <x v="16"/>
    <s v="Interno"/>
    <n v="1"/>
    <n v="2"/>
    <n v="50"/>
    <n v="2"/>
    <s v="Sí"/>
    <s v="Medellín"/>
    <s v="Almacenamiento de inventarios"/>
    <s v="Lunes, Martes, Miércoles, Jueves, Viernes, Sábado"/>
    <s v="6 o más"/>
    <s v="10:00 a 11:00, 11:00 a 12:00, 12:00 a 13:00, 13:00 a 14:00, 14:00 a 15:00, 15:00 a 16:00"/>
    <s v="En camión, sobre la vía"/>
    <n v="5"/>
    <n v="1"/>
    <s v="Carretilla"/>
    <s v="Van, Furgón"/>
    <n v="2"/>
    <s v="Van, Furgón"/>
    <n v="1"/>
    <s v="Finalizar encuesta"/>
    <m/>
    <m/>
    <m/>
    <m/>
    <m/>
    <m/>
    <m/>
    <m/>
    <m/>
    <m/>
    <m/>
    <m/>
    <m/>
    <m/>
    <m/>
    <m/>
    <m/>
    <m/>
    <m/>
    <m/>
    <m/>
    <m/>
    <m/>
    <m/>
    <m/>
    <m/>
  </r>
  <r>
    <n v="242"/>
    <s v="dt"/>
    <d v="2022-05-17T15:47:47"/>
    <s v="guerrajhona@gmall.com"/>
    <s v="Gomelitos Shoes Kids"/>
    <s v="Calle 48 # 51 30"/>
    <n v="3216569762"/>
    <x v="6"/>
    <x v="0"/>
    <n v="2"/>
    <x v="9"/>
    <n v="0"/>
    <n v="0"/>
    <n v="2"/>
    <n v="1"/>
    <x v="3"/>
    <s v="No"/>
    <x v="0"/>
    <s v="Textiles"/>
    <x v="5"/>
    <s v="Interno"/>
    <n v="1"/>
    <n v="1"/>
    <n v="50"/>
    <n v="2"/>
    <s v="Sí"/>
    <s v="Medellín"/>
    <s v="Recepción de mercancías"/>
    <s v="Lunes, Martes, Miércoles, Jueves, Viernes, Sábado"/>
    <s v="6 o más"/>
    <s v="09:00 a 10:00, 10:00 a 11:00, 11:00 a 12:00, 12:00 a 13:00, 13:00 a 14:00, 14:00 a 15:00, 15:00 a 16:00, 16:00 a 17:00, 17:00 a 18:00, 18:00 a 19:00"/>
    <s v="En carreta &quot;zorrilla&quot;"/>
    <n v="1"/>
    <n v="5"/>
    <s v="Carretilla"/>
    <s v="Servicios de mensajería "/>
    <n v="1"/>
    <s v="No se realizan ventas por internet"/>
    <n v="0"/>
    <s v="Finalizar encuesta"/>
    <m/>
    <m/>
    <m/>
    <m/>
    <m/>
    <m/>
    <m/>
    <m/>
    <m/>
    <m/>
    <m/>
    <m/>
    <m/>
    <m/>
    <m/>
    <m/>
    <m/>
    <m/>
    <m/>
    <m/>
    <m/>
    <m/>
    <m/>
    <m/>
    <m/>
    <m/>
  </r>
  <r>
    <n v="243"/>
    <s v="dt"/>
    <d v="2022-05-17T16:16:57"/>
    <s v="durleychavarria24@gmail.com"/>
    <s v="Tendencia del bolso # 1"/>
    <s v="Calle 49 # 51 95"/>
    <n v="3194426607"/>
    <x v="6"/>
    <x v="0"/>
    <n v="2"/>
    <x v="9"/>
    <n v="0"/>
    <n v="0"/>
    <n v="2"/>
    <n v="1"/>
    <x v="1"/>
    <s v="No"/>
    <x v="0"/>
    <s v="Bolsos "/>
    <x v="5"/>
    <s v="Interno"/>
    <n v="1"/>
    <n v="2"/>
    <n v="12"/>
    <n v="3"/>
    <s v="Sí"/>
    <s v="Medellín"/>
    <s v="Almacenamiento de inventarios"/>
    <s v="Lunes, Martes, Miércoles, Jueves, Viernes, Sábado"/>
    <n v="3"/>
    <s v="09:00 a 10:00, 10:00 a 11:00, 11:00 a 12:00, 12:00 a 13:00, 13:00 a 14:00, 14:00 a 15:00, 15:00 a 16:00, 16:00 a 17:00, 17:00 a 18:00, 18:00 a 19:00"/>
    <s v="En carreta &quot;zorrilla&quot;"/>
    <n v="5"/>
    <n v="1"/>
    <s v="Carretilla"/>
    <s v="No se realizan domicilios"/>
    <n v="0"/>
    <s v="No se realizan ventas por internet"/>
    <n v="0"/>
    <s v="Finalizar encuesta"/>
    <m/>
    <m/>
    <m/>
    <m/>
    <m/>
    <m/>
    <m/>
    <m/>
    <m/>
    <m/>
    <m/>
    <m/>
    <m/>
    <m/>
    <m/>
    <m/>
    <m/>
    <m/>
    <m/>
    <m/>
    <m/>
    <m/>
    <m/>
    <m/>
    <m/>
    <m/>
  </r>
  <r>
    <n v="244"/>
    <s v="dt"/>
    <d v="2022-05-18T13:21:16"/>
    <s v="wondermedellin1@grupowonder.com"/>
    <s v="Grupo Wonder SA"/>
    <s v="Calle 50 # 56 31"/>
    <n v="3138703142"/>
    <x v="9"/>
    <x v="0"/>
    <n v="1"/>
    <x v="21"/>
    <n v="0"/>
    <n v="0"/>
    <n v="1"/>
    <n v="1"/>
    <x v="1"/>
    <s v="No"/>
    <x v="4"/>
    <s v="Refrigeración comercial. Punto de Venta. "/>
    <x v="26"/>
    <s v="Interno"/>
    <n v="1"/>
    <n v="1"/>
    <n v="300"/>
    <n v="3.2"/>
    <s v="Sí"/>
    <s v="Medellín"/>
    <s v="Almacenamiento de inventarios"/>
    <s v="Lunes, Martes, Miércoles, Jueves, Viernes, Sábado"/>
    <s v="1 vez por semana"/>
    <s v="09:00 a 10:00, 10:00 a 11:00, 11:00 a 12:00"/>
    <s v="En camión, estacionado en bahía y la ingresa el personal de mi empresa"/>
    <n v="5"/>
    <n v="1"/>
    <s v="Carretilla, Gato hidráulico "/>
    <s v="Camioneta"/>
    <n v="3"/>
    <s v="Camioneta "/>
    <n v="3"/>
    <s v="Finalizar encuesta"/>
    <m/>
    <m/>
    <m/>
    <m/>
    <m/>
    <m/>
    <m/>
    <m/>
    <m/>
    <m/>
    <m/>
    <m/>
    <m/>
    <m/>
    <m/>
    <m/>
    <m/>
    <m/>
    <m/>
    <m/>
    <m/>
    <m/>
    <m/>
    <m/>
    <m/>
    <m/>
  </r>
  <r>
    <n v="245"/>
    <s v="dt"/>
    <d v="2022-05-18T13:30:16"/>
    <s v="ramiroandresarboledamontoya@gmail.com"/>
    <s v="Industrias C&amp;M "/>
    <s v="Calle 50 # 56 43"/>
    <n v="3147886614"/>
    <x v="4"/>
    <x v="1"/>
    <m/>
    <x v="2"/>
    <m/>
    <s v=""/>
    <m/>
    <s v=""/>
    <x v="2"/>
    <m/>
    <x v="4"/>
    <s v="Carpintería"/>
    <x v="8"/>
    <s v="Externo, alquilado"/>
    <n v="1"/>
    <n v="2"/>
    <n v="300"/>
    <n v="3"/>
    <s v="Sí"/>
    <s v="Medellín"/>
    <s v="Almacenamiento de inventarios"/>
    <s v="Lunes, Martes, Miércoles, Jueves, Viernes, Sábado"/>
    <s v="La periodicidad es mensual"/>
    <s v="13:00 a 14:00, 14:00 a 15:00, 15:00 a 16:00, 16:00 a 17:00, 17:00 a 18:00"/>
    <s v="En camión, estacionado en bahía y la ingresa el personal de mi empresa"/>
    <n v="5"/>
    <n v="1"/>
    <s v="Ninguno"/>
    <s v="Furgón"/>
    <n v="1"/>
    <s v="Furgón"/>
    <n v="1"/>
    <s v="Finalizar encuesta"/>
    <m/>
    <m/>
    <m/>
    <m/>
    <m/>
    <m/>
    <m/>
    <m/>
    <m/>
    <m/>
    <m/>
    <m/>
    <m/>
    <m/>
    <m/>
    <m/>
    <m/>
    <m/>
    <m/>
    <m/>
    <m/>
    <m/>
    <m/>
    <m/>
    <m/>
    <m/>
  </r>
  <r>
    <n v="246"/>
    <s v="dt"/>
    <d v="2022-05-18T14:19:35"/>
    <s v="bodegasla49ph@gmiail.com"/>
    <s v="Pasaje Comercial Bodegas la 49"/>
    <s v="Calle 49 # 56 06"/>
    <n v="3207670561"/>
    <x v="9"/>
    <x v="0"/>
    <n v="2"/>
    <x v="11"/>
    <n v="0"/>
    <n v="0"/>
    <n v="2"/>
    <n v="1"/>
    <x v="1"/>
    <s v="No"/>
    <x v="36"/>
    <s v="Servicios de transporte y distribución de mercancías Textiles"/>
    <x v="6"/>
    <s v="Interno"/>
    <n v="30"/>
    <n v="14"/>
    <n v="400"/>
    <n v="4"/>
    <s v="Sí"/>
    <s v="Medellín"/>
    <s v="Recepción de mercancías"/>
    <s v="Lunes, Martes, Miércoles, Jueves, Viernes, Sábado"/>
    <s v="6 o más"/>
    <s v="06:00 a 07:00, 07:00 a 08:00, 08:00 a 09:00, 09:00 a 10:00, 10:00 a 11:00, 11:00 a 12:00, 12:00 a 13:00, 13:00 a 14:00, 14:00 a 15:00, 15:00 a 16:00, 16:00 a 17:00, 17:00 a 18:00"/>
    <s v="En camión, se descarga internamente"/>
    <n v="5"/>
    <n v="1"/>
    <s v="Carretilla, Elevador, Rampa fija, Porta doble, Parqueadero de uso interno, Parqueadero para clientes"/>
    <s v="No se realizan domicilios"/>
    <n v="0"/>
    <s v="Caminata, Bicicleta de carga, Motocicleta, Vehículo particular, Van, Furgón, Carreta &quot;zorrilla&quot;"/>
    <n v="300"/>
    <s v="Finalizar encuesta"/>
    <m/>
    <m/>
    <m/>
    <m/>
    <m/>
    <m/>
    <m/>
    <m/>
    <m/>
    <m/>
    <m/>
    <m/>
    <m/>
    <m/>
    <m/>
    <m/>
    <m/>
    <m/>
    <m/>
    <m/>
    <m/>
    <m/>
    <m/>
    <m/>
    <m/>
    <m/>
  </r>
  <r>
    <n v="247"/>
    <s v="dt"/>
    <d v="2022-05-18T12:01:22"/>
    <s v="gestionhumana@univital.com.co"/>
    <s v="Univital"/>
    <s v="Calle # 55 51"/>
    <n v="3187881405"/>
    <x v="16"/>
    <x v="0"/>
    <n v="6"/>
    <x v="16"/>
    <n v="1"/>
    <n v="0.16666666666666666"/>
    <n v="6"/>
    <n v="1"/>
    <x v="3"/>
    <s v="No"/>
    <x v="2"/>
    <s v="Venta de productos de belleza"/>
    <x v="0"/>
    <s v="Interno"/>
    <n v="3"/>
    <n v="1"/>
    <n v="60"/>
    <n v="4"/>
    <s v="Sí"/>
    <s v="Medellín"/>
    <s v="Almacenamiento de inventarios"/>
    <s v="Lunes, Martes, Miércoles, Jueves, Viernes, Sábado"/>
    <n v="4"/>
    <s v="14:00 a 15:00, 15:00 a 16:00, 16:00 a 17:00, 17:00 a 18:00, 18:00 a 19:00"/>
    <s v="En camión, estacionado en bahía y la ingresa el personal de mi empresa"/>
    <n v="5"/>
    <n v="1"/>
    <s v="Carretilla"/>
    <s v="Motocicleta"/>
    <n v="10"/>
    <s v="Motocicleta"/>
    <n v="10"/>
    <s v="Finalizar encuesta"/>
    <m/>
    <m/>
    <m/>
    <m/>
    <m/>
    <m/>
    <m/>
    <m/>
    <m/>
    <m/>
    <m/>
    <m/>
    <m/>
    <m/>
    <m/>
    <m/>
    <m/>
    <m/>
    <m/>
    <m/>
    <m/>
    <m/>
    <m/>
    <m/>
    <m/>
    <m/>
  </r>
  <r>
    <n v="248"/>
    <s v="dt"/>
    <d v="2022-05-17T17:24:53"/>
    <s v="prmetropolis@une.net.co"/>
    <s v="Almacén Fariani"/>
    <s v="Carrera 50 # 48 53 Local 106"/>
    <n v="2317807"/>
    <x v="6"/>
    <x v="0"/>
    <n v="2"/>
    <x v="9"/>
    <n v="0"/>
    <n v="0"/>
    <n v="2"/>
    <n v="1"/>
    <x v="3"/>
    <s v="No"/>
    <x v="0"/>
    <s v="Textiles"/>
    <x v="5"/>
    <s v="Interno"/>
    <n v="1"/>
    <n v="1"/>
    <n v="12"/>
    <n v="3"/>
    <s v="Sí"/>
    <s v="Medellín"/>
    <s v="Recepción de mercancías"/>
    <s v="Lunes, Martes, Miércoles, Jueves, Viernes, Sábado"/>
    <s v="La periodicidad es mensual"/>
    <s v="08:00 a 09:00, 09:00 a 10:00, 10:00 a 11:00, 11:00 a 12:00, 12:00 a 13:00, 13:00 a 14:00, 14:00 a 15:00, 15:00 a 16:00, 16:00 a 17:00, 17:00 a 18:00, 18:00 a 19:00"/>
    <s v="En camión, sobre la vía"/>
    <n v="5"/>
    <n v="1"/>
    <s v="Carretilla"/>
    <s v="No se realizan domicilios"/>
    <n v="0"/>
    <s v="No se realizan ventas por internet"/>
    <n v="0"/>
    <s v="Finalizar encuesta"/>
    <m/>
    <m/>
    <m/>
    <m/>
    <m/>
    <m/>
    <m/>
    <m/>
    <m/>
    <m/>
    <m/>
    <m/>
    <m/>
    <m/>
    <m/>
    <m/>
    <m/>
    <m/>
    <m/>
    <m/>
    <m/>
    <m/>
    <m/>
    <m/>
    <m/>
    <m/>
  </r>
  <r>
    <n v="249"/>
    <s v="dt"/>
    <d v="2022-05-17T15:03:53"/>
    <s v="fymtezxiles@gmail.com"/>
    <s v="Textiles F &amp; M"/>
    <s v="Calle 49 # 53 72"/>
    <n v="6044310241"/>
    <x v="22"/>
    <x v="0"/>
    <n v="10"/>
    <x v="15"/>
    <n v="0"/>
    <n v="0"/>
    <n v="10"/>
    <n v="1"/>
    <x v="1"/>
    <s v="No"/>
    <x v="0"/>
    <s v="Textiles"/>
    <x v="5"/>
    <s v="Interno"/>
    <n v="2"/>
    <n v="3"/>
    <n v="60"/>
    <n v="3"/>
    <s v="Sí"/>
    <s v="Medellín"/>
    <s v="Almacenamiento de inventarios"/>
    <s v="Lunes, Martes, Miércoles, Jueves, Viernes, Sábado"/>
    <s v="6 o más"/>
    <s v="08:00 a 09:00, 09:00 a 10:00, 10:00 a 11:00, 11:00 a 12:00, 15:00 a 16:00, 16:00 a 17:00"/>
    <s v="En camión, estacionado en zona bahía y la ingresa la empresa transportadora, En camión, estacionado en bahía y la ingresa el personal de mi empresa, En camión, sobre la vía, En camión, sobre el andén, En camión, en vías aledañas"/>
    <n v="5"/>
    <n v="1"/>
    <s v="Carretilla"/>
    <s v="Motocicleta"/>
    <n v="3"/>
    <s v="Motocicleta"/>
    <n v="5"/>
    <s v="Finalizar encuesta"/>
    <m/>
    <m/>
    <m/>
    <m/>
    <m/>
    <m/>
    <m/>
    <m/>
    <m/>
    <m/>
    <m/>
    <m/>
    <m/>
    <m/>
    <m/>
    <m/>
    <m/>
    <m/>
    <m/>
    <m/>
    <m/>
    <m/>
    <m/>
    <m/>
    <m/>
    <m/>
  </r>
  <r>
    <n v="250"/>
    <s v="dt"/>
    <d v="2022-05-18T11:06:00"/>
    <s v="csmcartera@gmail.com"/>
    <s v="GM Hogar"/>
    <s v="Calle 50 # 53 39"/>
    <n v="5205338"/>
    <x v="5"/>
    <x v="0"/>
    <n v="1"/>
    <x v="23"/>
    <n v="0"/>
    <n v="0"/>
    <n v="1"/>
    <n v="1"/>
    <x v="3"/>
    <s v="No"/>
    <x v="0"/>
    <s v="Electrodomésticos y hogar"/>
    <x v="16"/>
    <s v="Interno"/>
    <n v="1"/>
    <n v="1"/>
    <n v="20"/>
    <n v="3"/>
    <s v="Sí"/>
    <s v="Medellín"/>
    <s v="Recepción de mercancías"/>
    <s v="Lunes, Martes, Miércoles, Jueves, Viernes, Sábado"/>
    <n v="3"/>
    <s v="08:00 a 09:00, 09:00 a 10:00, 10:00 a 11:00, 11:00 a 12:00, 12:00 a 13:00, 13:00 a 14:00, 14:00 a 15:00, 15:00 a 16:00, 16:00 a 17:00"/>
    <s v="En camión, estacionado en zona bahía y la ingresa la empresa transportadora"/>
    <n v="5"/>
    <n v="1"/>
    <s v="Carretilla"/>
    <s v="Furgón, Carreta &quot;zorrilla&quot;"/>
    <n v="10"/>
    <s v="Furgón, Carreta &quot;zorrilla&quot;"/>
    <n v="10"/>
    <s v="Finalizar encuesta"/>
    <m/>
    <m/>
    <m/>
    <m/>
    <m/>
    <m/>
    <m/>
    <m/>
    <m/>
    <m/>
    <m/>
    <m/>
    <m/>
    <m/>
    <m/>
    <m/>
    <m/>
    <m/>
    <m/>
    <m/>
    <m/>
    <m/>
    <m/>
    <m/>
    <m/>
    <m/>
  </r>
  <r>
    <n v="251"/>
    <s v="dt"/>
    <d v="2022-05-18T11:18:48"/>
    <s v="tegamedellin@hotmail.com"/>
    <s v="Tega electrodomésticos SAS"/>
    <s v="Calle 50# 53 31"/>
    <n v="5132220"/>
    <x v="7"/>
    <x v="0"/>
    <n v="13"/>
    <x v="38"/>
    <n v="0"/>
    <n v="0"/>
    <n v="13"/>
    <n v="1"/>
    <x v="1"/>
    <s v="No"/>
    <x v="0"/>
    <s v="Electrodomésticos y hogar"/>
    <x v="16"/>
    <s v="No"/>
    <n v="0"/>
    <m/>
    <m/>
    <m/>
    <m/>
    <m/>
    <m/>
    <s v="Lunes, Martes, Miércoles, Jueves, Viernes, Sábado"/>
    <n v="2"/>
    <s v="10:00 a 11:00, 11:00 a 12:00, 12:00 a 13:00, 13:00 a 14:00"/>
    <s v="En camión, sobre la vía"/>
    <n v="3"/>
    <n v="1"/>
    <s v="Carretilla"/>
    <s v="Furgón"/>
    <n v="10"/>
    <s v="Furgón"/>
    <n v="5"/>
    <s v="Finalizar encuesta"/>
    <m/>
    <m/>
    <m/>
    <m/>
    <m/>
    <m/>
    <m/>
    <m/>
    <m/>
    <m/>
    <m/>
    <m/>
    <m/>
    <m/>
    <m/>
    <m/>
    <m/>
    <m/>
    <m/>
    <m/>
    <m/>
    <m/>
    <m/>
    <m/>
    <m/>
    <m/>
  </r>
  <r>
    <n v="252"/>
    <s v="dt"/>
    <d v="2022-05-18T11:37:17"/>
    <s v="agapesas2014@hotmail.com"/>
    <s v="Bienvenidos Bebés"/>
    <s v="Carrera 53 # 49 17"/>
    <n v="5120127"/>
    <x v="5"/>
    <x v="0"/>
    <n v="5"/>
    <x v="25"/>
    <n v="0"/>
    <n v="0"/>
    <n v="5"/>
    <n v="1"/>
    <x v="1"/>
    <s v="No"/>
    <x v="0"/>
    <s v="Textiles"/>
    <x v="5"/>
    <s v="Interno"/>
    <n v="1"/>
    <n v="2"/>
    <n v="90"/>
    <n v="2"/>
    <s v="Sí"/>
    <s v="Medellín"/>
    <s v="Recepción de mercancías"/>
    <s v="Lunes, Martes, Miércoles, Jueves, Viernes, Sábado"/>
    <n v="2"/>
    <s v="08:00 a 09:00, 09:00 a 10:00, 10:00 a 11:00, 11:00 a 12:00, 12:00 a 13:00"/>
    <s v="En camión, estacionado en zona bahía y la ingresa la empresa transportadora"/>
    <n v="5"/>
    <n v="2"/>
    <s v="Carretilla"/>
    <s v="Servicio de mensajería "/>
    <n v="7"/>
    <s v="Motocicleta"/>
    <n v="7"/>
    <s v="Finalizar encuesta"/>
    <m/>
    <m/>
    <m/>
    <m/>
    <m/>
    <m/>
    <m/>
    <m/>
    <m/>
    <m/>
    <m/>
    <m/>
    <m/>
    <m/>
    <m/>
    <m/>
    <m/>
    <m/>
    <m/>
    <m/>
    <m/>
    <m/>
    <m/>
    <m/>
    <m/>
    <m/>
  </r>
  <r>
    <n v="253"/>
    <s v="dt"/>
    <d v="2022-05-18T13:39:20"/>
    <s v="rrhh@paracoser.com"/>
    <s v="Para Coser S.A.S"/>
    <s v="Cra 54 # 49-37 "/>
    <n v="3695797"/>
    <x v="25"/>
    <x v="0"/>
    <n v="72"/>
    <x v="39"/>
    <n v="0"/>
    <n v="0"/>
    <n v="72"/>
    <n v="1"/>
    <x v="14"/>
    <s v="Sí"/>
    <x v="0"/>
    <s v="Maquinaria"/>
    <x v="27"/>
    <s v="Interno"/>
    <n v="3"/>
    <n v="1"/>
    <n v="20"/>
    <n v="4.5"/>
    <s v="Sí"/>
    <s v="Medellín"/>
    <s v="Almacenamiento de inventarios"/>
    <s v="Lunes, Martes"/>
    <s v="1 vez por semana"/>
    <s v="09:00 a 10:00"/>
    <s v="En camión, estacionado en zona bahía y la ingresa la empresa transportadora, En camión, estacionado en bahía y la ingresa el personal de mi empresa, En carreta &quot;zorrilla&quot;"/>
    <n v="5"/>
    <n v="1"/>
    <s v="Carretilla"/>
    <s v="Caminata, Motocicleta"/>
    <n v="80"/>
    <s v="Transportadora"/>
    <n v="4"/>
    <s v="Finalizar encuesta"/>
    <m/>
    <m/>
    <m/>
    <m/>
    <m/>
    <m/>
    <m/>
    <m/>
    <m/>
    <m/>
    <m/>
    <m/>
    <m/>
    <m/>
    <m/>
    <m/>
    <m/>
    <m/>
    <m/>
    <m/>
    <m/>
    <m/>
    <m/>
    <m/>
    <m/>
    <m/>
  </r>
  <r>
    <n v="254"/>
    <s v="dt"/>
    <d v="2022-05-17T12:10:05"/>
    <s v="Nataya1326@hotmail.com"/>
    <s v="Pollo broster"/>
    <s v="Kr 56c # 49A 126 piso 1"/>
    <n v="3244627133"/>
    <x v="12"/>
    <x v="0"/>
    <n v="1"/>
    <x v="9"/>
    <n v="1"/>
    <n v="1"/>
    <n v="1"/>
    <n v="1"/>
    <x v="1"/>
    <s v="Sí"/>
    <x v="41"/>
    <s v="Restaurante Cigarrería Expendio de bebidas alcohólicas"/>
    <x v="15"/>
    <s v="No"/>
    <n v="0"/>
    <m/>
    <m/>
    <m/>
    <m/>
    <m/>
    <m/>
    <s v="Lunes, Martes, Miércoles, Jueves, Viernes, Sábado"/>
    <s v="6 o más"/>
    <s v="09:00 a 10:00, 10:00 a 11:00, 11:00 a 12:00, 12:00 a 13:00, 13:00 a 14:00, 14:00 a 15:00, 15:00 a 16:00, 16:00 a 17:00"/>
    <s v="En carreta &quot;zorrilla&quot;, En vehículo particular"/>
    <n v="5"/>
    <n v="5"/>
    <s v="Carretilla"/>
    <s v="Caminata"/>
    <n v="10"/>
    <s v="No se realizan ventas por internet"/>
    <n v="0"/>
    <s v="Finalizar encuesta"/>
    <m/>
    <m/>
    <m/>
    <m/>
    <m/>
    <m/>
    <m/>
    <m/>
    <m/>
    <m/>
    <m/>
    <m/>
    <m/>
    <m/>
    <m/>
    <m/>
    <m/>
    <m/>
    <m/>
    <m/>
    <m/>
    <m/>
    <m/>
    <m/>
    <m/>
    <m/>
  </r>
  <r>
    <n v="255"/>
    <s v="dt"/>
    <d v="2022-05-18T12:51:13"/>
    <s v="puntodeventacallecolombia@socoda.com.co"/>
    <s v="Socoda"/>
    <s v="Calle 50 # 55a 31"/>
    <n v="3172158578"/>
    <x v="12"/>
    <x v="1"/>
    <m/>
    <x v="2"/>
    <m/>
    <s v=""/>
    <m/>
    <s v=""/>
    <x v="2"/>
    <m/>
    <x v="0"/>
    <s v="Fabricación (manufacturas)"/>
    <x v="3"/>
    <s v="Interno"/>
    <n v="1"/>
    <n v="1"/>
    <n v="12"/>
    <n v="2"/>
    <s v="Sí"/>
    <s v="Medellín"/>
    <s v="Almacenamiento de inventarios"/>
    <s v="Lunes, Miércoles, Viernes"/>
    <s v="La periodicidad es mensual"/>
    <s v="12:00 a 13:00, 13:00 a 14:00, 14:00 a 15:00, 15:00 a 16:00, 16:00 a 17:00"/>
    <s v="En camión, estacionado en zona bahía y la ingresa la empresa transportadora"/>
    <n v="5"/>
    <n v="1"/>
    <s v="Carretilla"/>
    <s v="No se realizan domicilios"/>
    <n v="0"/>
    <s v="No se realizan ventas por internet"/>
    <n v="0"/>
    <s v="Finalizar encuesta"/>
    <m/>
    <m/>
    <m/>
    <m/>
    <m/>
    <m/>
    <m/>
    <m/>
    <m/>
    <m/>
    <m/>
    <m/>
    <m/>
    <m/>
    <m/>
    <m/>
    <m/>
    <m/>
    <m/>
    <m/>
    <m/>
    <m/>
    <m/>
    <m/>
    <m/>
    <m/>
  </r>
  <r>
    <n v="256"/>
    <s v="dt"/>
    <d v="2022-05-18T13:00:46"/>
    <s v="administradormedellin@isko.com.co"/>
    <s v="Isko Colombia SAS"/>
    <s v="Calle 50 # 55a 25"/>
    <n v="3135138947"/>
    <x v="12"/>
    <x v="1"/>
    <m/>
    <x v="2"/>
    <m/>
    <m/>
    <m/>
    <m/>
    <x v="2"/>
    <s v="No"/>
    <x v="4"/>
    <s v="Venta de materiales de construcción"/>
    <x v="19"/>
    <s v="Interno"/>
    <n v="1"/>
    <n v="1"/>
    <n v="20"/>
    <n v="3"/>
    <s v="Sí"/>
    <s v="Medellín"/>
    <s v="Recepción de mercancías"/>
    <s v="Lunes, Martes, Miércoles, Jueves, Viernes, Sábado"/>
    <n v="5"/>
    <s v="01:00 a 02:00, 02:00 a 03:00, 03:00 a 04:00, 04:00 a 05:00"/>
    <s v="En camión, estacionado en zona bahía y la ingresa la empresa transportadora"/>
    <n v="5"/>
    <n v="1"/>
    <s v="A mano"/>
    <s v="Van"/>
    <n v="1"/>
    <s v="No se realizan ventas por internet"/>
    <n v="0"/>
    <s v="Finalizar encuesta"/>
    <m/>
    <m/>
    <m/>
    <m/>
    <m/>
    <m/>
    <m/>
    <m/>
    <m/>
    <m/>
    <m/>
    <m/>
    <m/>
    <m/>
    <m/>
    <m/>
    <m/>
    <m/>
    <m/>
    <m/>
    <m/>
    <m/>
    <m/>
    <m/>
    <m/>
    <m/>
  </r>
  <r>
    <n v="257"/>
    <s v="dt"/>
    <d v="2022-05-17T14:51:14"/>
    <s v="mayoristasdelamoda@hotmail.com"/>
    <s v="Mayoristas de la Moda"/>
    <s v="Calle 49 # 53 90"/>
    <n v="3128847190"/>
    <x v="5"/>
    <x v="0"/>
    <n v="3"/>
    <x v="6"/>
    <n v="0"/>
    <n v="0"/>
    <n v="3"/>
    <n v="1"/>
    <x v="1"/>
    <s v="No"/>
    <x v="2"/>
    <s v="Textiles"/>
    <x v="5"/>
    <s v="Interno"/>
    <n v="2"/>
    <n v="2"/>
    <n v="80"/>
    <n v="3"/>
    <s v="Sí"/>
    <s v="Medellín"/>
    <s v="Almacenamiento de inventarios"/>
    <s v="Lunes, Martes, Miércoles, Jueves, Viernes, Sábado"/>
    <s v="6 o más"/>
    <s v="08:00 a 09:00, 09:00 a 10:00, 10:00 a 11:00, 11:00 a 12:00, 12:00 a 13:00, 13:00 a 14:00, 14:00 a 15:00, 15:00 a 16:00, 16:00 a 17:00, 17:00 a 18:00"/>
    <s v="En camión, estacionado en zona bahía y la ingresa la empresa transportadora, En camión, estacionado en bahía y la ingresa el personal de mi empresa, En camión, sobre la vía, En camión, sobre el andén, En camión, en vías aledañas, En camión, estacionado en parqueadero propiedad de un tercero, En motocicleta, En bicicleta, En carreta &quot;zorrilla&quot;, En vehículo particular"/>
    <n v="5"/>
    <n v="1"/>
    <s v="Carretilla"/>
    <s v="Carreta &quot;zorrilla&quot;, Transportadora "/>
    <n v="2"/>
    <s v="No se realizan ventas por internet"/>
    <n v="0"/>
    <s v="Finalizar encuesta"/>
    <m/>
    <m/>
    <m/>
    <m/>
    <m/>
    <m/>
    <m/>
    <m/>
    <m/>
    <m/>
    <m/>
    <m/>
    <m/>
    <m/>
    <m/>
    <m/>
    <m/>
    <m/>
    <m/>
    <m/>
    <m/>
    <m/>
    <m/>
    <m/>
    <m/>
    <m/>
  </r>
  <r>
    <n v="258"/>
    <s v="dt"/>
    <d v="2022-05-18T14:05:57"/>
    <s v="daelaalzatebustamante@gmail.com"/>
    <s v="Coser Colombia- Insumos y Repuestos"/>
    <s v="Carrera 54 # 49- 92 "/>
    <n v="3242889387"/>
    <x v="5"/>
    <x v="0"/>
    <n v="3"/>
    <x v="6"/>
    <n v="0"/>
    <n v="0"/>
    <n v="3"/>
    <n v="1"/>
    <x v="1"/>
    <s v="Sí"/>
    <x v="0"/>
    <s v="Maquinaria"/>
    <x v="27"/>
    <s v="Externo, alquilado"/>
    <n v="1"/>
    <n v="2"/>
    <n v="32"/>
    <n v="2.5"/>
    <s v="Sí"/>
    <s v="Medellín"/>
    <s v="Almacenamiento de inventarios"/>
    <s v="Lunes, Martes, Miércoles, Sábado"/>
    <n v="4"/>
    <s v="11:00 a 12:00"/>
    <s v="En carreta &quot;zorrilla&quot;"/>
    <n v="5"/>
    <n v="1"/>
    <s v="Carretilla"/>
    <s v="No se realizan domicilios"/>
    <n v="0"/>
    <s v="No se realizan ventas por internet"/>
    <n v="0"/>
    <s v="Finalizar encuesta"/>
    <m/>
    <m/>
    <m/>
    <m/>
    <m/>
    <m/>
    <m/>
    <m/>
    <m/>
    <m/>
    <m/>
    <m/>
    <m/>
    <m/>
    <m/>
    <m/>
    <m/>
    <m/>
    <m/>
    <m/>
    <m/>
    <m/>
    <m/>
    <m/>
    <m/>
    <m/>
  </r>
  <r>
    <n v="259"/>
    <s v="dt"/>
    <d v="2022-05-18T17:00:40"/>
    <s v="cosercolombia@gmail.com"/>
    <s v="Coser Colombia"/>
    <s v="Carrera 54# 50- 14 "/>
    <n v="3145726744"/>
    <x v="9"/>
    <x v="0"/>
    <n v="2"/>
    <x v="11"/>
    <n v="0"/>
    <n v="0"/>
    <n v="2"/>
    <n v="1"/>
    <x v="1"/>
    <s v="Sí"/>
    <x v="0"/>
    <s v="Maquinaria"/>
    <x v="27"/>
    <s v="Interno"/>
    <n v="1"/>
    <n v="3"/>
    <n v="64"/>
    <n v="3"/>
    <s v="Sí"/>
    <s v="Medellín"/>
    <s v="Recepción de mercancías"/>
    <s v="Lunes, Martes, Miércoles, Jueves, Viernes, Sábado, Domingo, Festivos"/>
    <s v="6 o más"/>
    <s v="08:00 a 09:00, 09:00 a 10:00, 10:00 a 11:00"/>
    <s v="En camión, sobre la vía, En carreta &quot;zorrilla&quot;"/>
    <n v="3"/>
    <n v="1"/>
    <s v="Carretilla"/>
    <s v="Motocicleta"/>
    <n v="4"/>
    <s v="Motocicleta"/>
    <n v="1"/>
    <s v="Finalizar encuesta"/>
    <m/>
    <m/>
    <m/>
    <m/>
    <m/>
    <m/>
    <m/>
    <m/>
    <m/>
    <m/>
    <m/>
    <m/>
    <m/>
    <m/>
    <m/>
    <m/>
    <m/>
    <m/>
    <m/>
    <m/>
    <m/>
    <m/>
    <m/>
    <m/>
    <m/>
    <m/>
  </r>
  <r>
    <n v="260"/>
    <s v="dt"/>
    <d v="2022-05-17T16:33:06"/>
    <s v="melisaarboleda15@gmail.com"/>
    <s v="Arena tienda de belleza"/>
    <s v="Calle 49 # 51 10"/>
    <n v="3117217430"/>
    <x v="12"/>
    <x v="0"/>
    <n v="1"/>
    <x v="9"/>
    <n v="0"/>
    <n v="0"/>
    <n v="1"/>
    <n v="1"/>
    <x v="3"/>
    <s v="No"/>
    <x v="0"/>
    <s v="Venta de productos de belleza"/>
    <x v="0"/>
    <s v="Interno"/>
    <n v="1"/>
    <n v="2"/>
    <n v="12"/>
    <n v="2"/>
    <s v="Sí"/>
    <s v="Medellín"/>
    <s v="Recepción de mercancías"/>
    <s v="Lunes, Martes, Miércoles, Jueves, Viernes, Sábado"/>
    <n v="2"/>
    <s v="09:00 a 10:00, 10:00 a 11:00, 11:00 a 12:00, 12:00 a 13:00, 13:00 a 14:00, 14:00 a 15:00, 15:00 a 16:00, 16:00 a 17:00, 17:00 a 18:00, 18:00 a 19:00, 19:00 a 20:00"/>
    <s v="En camión, estacionado en zona bahía y la ingresa la empresa transportadora, En motocicleta"/>
    <n v="5"/>
    <n v="1"/>
    <s v="Ninguno"/>
    <s v="Motocicleta"/>
    <n v="1"/>
    <s v="Motocicleta"/>
    <n v="1"/>
    <s v="Finalizar encuesta"/>
    <m/>
    <m/>
    <m/>
    <m/>
    <m/>
    <m/>
    <m/>
    <m/>
    <m/>
    <m/>
    <m/>
    <m/>
    <m/>
    <m/>
    <m/>
    <m/>
    <m/>
    <m/>
    <m/>
    <m/>
    <m/>
    <m/>
    <m/>
    <m/>
    <m/>
    <m/>
  </r>
  <r>
    <n v="261"/>
    <s v="dt"/>
    <d v="2022-05-17T16:50:32"/>
    <s v="bolivar2@cidogotex.com"/>
    <s v="Dugotex SA"/>
    <s v="Carrera 51 # 49 13"/>
    <n v="2314562"/>
    <x v="4"/>
    <x v="0"/>
    <n v="3"/>
    <x v="1"/>
    <n v="0"/>
    <n v="0"/>
    <n v="3"/>
    <n v="1"/>
    <x v="1"/>
    <s v="No"/>
    <x v="4"/>
    <s v="Textiles"/>
    <x v="5"/>
    <s v="Interno"/>
    <n v="1"/>
    <n v="2"/>
    <n v="4"/>
    <n v="3"/>
    <s v="Sí"/>
    <s v="Medellín"/>
    <s v="Recepción de mercancías"/>
    <s v="Lunes, Martes, Miércoles, Jueves, Viernes, Sábado"/>
    <n v="3"/>
    <s v="11:00 a 12:00, 12:00 a 13:00"/>
    <s v="En camión, estacionado en zona bahía y la ingresa la empresa transportadora, En carreta &quot;zorrilla&quot;"/>
    <n v="1"/>
    <n v="1"/>
    <s v="Ninguna"/>
    <s v="No se realizan domicilios"/>
    <n v="0"/>
    <s v="Servicio de mensajería "/>
    <n v="1"/>
    <s v="Finalizar encuesta"/>
    <m/>
    <m/>
    <m/>
    <m/>
    <m/>
    <m/>
    <m/>
    <m/>
    <m/>
    <m/>
    <m/>
    <m/>
    <m/>
    <m/>
    <m/>
    <m/>
    <m/>
    <m/>
    <m/>
    <m/>
    <m/>
    <m/>
    <m/>
    <m/>
    <m/>
    <m/>
  </r>
  <r>
    <n v="262"/>
    <s v="dt"/>
    <d v="2022-05-18T14:49:09"/>
    <s v="no tienen"/>
    <s v="Galeria de R y R"/>
    <s v="Calle 51 # 53- 67"/>
    <s v="No tienen "/>
    <x v="6"/>
    <x v="0"/>
    <n v="1"/>
    <x v="6"/>
    <n v="0"/>
    <n v="0"/>
    <n v="0"/>
    <n v="0"/>
    <x v="1"/>
    <s v="No"/>
    <x v="0"/>
    <s v="Carpintería"/>
    <x v="8"/>
    <s v="Externo, propio"/>
    <n v="1"/>
    <n v="1"/>
    <n v="12"/>
    <n v="3"/>
    <s v="Sí"/>
    <s v="Medellín"/>
    <s v="Recepción de mercancías"/>
    <s v="Lunes, Martes, Miércoles, Jueves, Viernes"/>
    <s v="6 o más"/>
    <s v="05:00 a 06:00, 10:00 a 11:00, 16:00 a 17:00"/>
    <s v="En camión, estacionado en parqueadero propiedad de un tercero, En carreta &quot;zorrilla&quot;"/>
    <n v="3"/>
    <n v="1"/>
    <s v="Carretilla"/>
    <s v="No se realizan domicilios"/>
    <n v="0"/>
    <s v="No se realizan ventas por internet"/>
    <n v="0"/>
    <s v="Finalizar encuesta"/>
    <m/>
    <m/>
    <m/>
    <m/>
    <m/>
    <m/>
    <m/>
    <m/>
    <m/>
    <m/>
    <m/>
    <m/>
    <m/>
    <m/>
    <m/>
    <m/>
    <m/>
    <m/>
    <m/>
    <m/>
    <m/>
    <m/>
    <m/>
    <m/>
    <m/>
    <m/>
  </r>
  <r>
    <n v="263"/>
    <s v="dt"/>
    <d v="2022-05-18T16:21:50"/>
    <s v="electronicasfbm@hotmail.com"/>
    <s v="Electronicas FBM"/>
    <s v="Carrera 53# 50- 55"/>
    <n v="5127490"/>
    <x v="1"/>
    <x v="0"/>
    <n v="4"/>
    <x v="5"/>
    <n v="0"/>
    <n v="0"/>
    <n v="4"/>
    <n v="1"/>
    <x v="1"/>
    <s v="No"/>
    <x v="0"/>
    <s v="Sonido"/>
    <x v="10"/>
    <s v="Interno"/>
    <n v="2"/>
    <n v="1"/>
    <n v="10"/>
    <n v="2.5"/>
    <s v="Sí"/>
    <s v="Medellín"/>
    <s v="Recepción de mercancías"/>
    <s v="Lunes, Miércoles, Sábado"/>
    <s v="6 o más"/>
    <s v="10:00 a 11:00, 12:00 a 13:00, 15:00 a 16:00, 17:00 a 18:00"/>
    <s v="En camión, sobre la vía"/>
    <n v="4"/>
    <n v="1"/>
    <s v="Carretilla"/>
    <s v="No se realizan domicilios"/>
    <n v="0"/>
    <s v="No se realizan ventas por internet"/>
    <n v="0"/>
    <s v="Finalizar encuesta"/>
    <m/>
    <m/>
    <m/>
    <m/>
    <m/>
    <m/>
    <m/>
    <m/>
    <m/>
    <m/>
    <m/>
    <m/>
    <m/>
    <m/>
    <m/>
    <m/>
    <m/>
    <m/>
    <m/>
    <m/>
    <m/>
    <m/>
    <m/>
    <m/>
    <m/>
    <m/>
  </r>
  <r>
    <n v="264"/>
    <s v="dt"/>
    <d v="2022-05-18T13:59:50"/>
    <s v="skycordsas@hotmail.com"/>
    <s v="SKY cord"/>
    <s v="Carrera 56 # 50 31"/>
    <n v="3213047649"/>
    <x v="1"/>
    <x v="0"/>
    <n v="6"/>
    <x v="6"/>
    <n v="0"/>
    <n v="0"/>
    <n v="6"/>
    <n v="1"/>
    <x v="1"/>
    <s v="No"/>
    <x v="0"/>
    <s v="Venta de materiales de construcción"/>
    <x v="19"/>
    <s v="Interno"/>
    <n v="1"/>
    <n v="1"/>
    <n v="40"/>
    <n v="3"/>
    <s v="Sí"/>
    <s v="Medellín"/>
    <s v="Almacenamiento de inventarios"/>
    <s v="Lunes, Martes, Miércoles, Jueves, Viernes, Sábado"/>
    <n v="4"/>
    <s v="07:00 a 08:00, 08:00 a 09:00, 09:00 a 10:00, 10:00 a 11:00, 11:00 a 12:00, 12:00 a 13:00"/>
    <s v="En camión, estacionado en bahía y la ingresa el personal de mi empresa"/>
    <n v="5"/>
    <n v="3"/>
    <s v="Carretilla"/>
    <s v="Motocicleta"/>
    <n v="6"/>
    <s v="Motocicleta"/>
    <n v="4"/>
    <s v="Finalizar encuesta"/>
    <m/>
    <m/>
    <m/>
    <m/>
    <m/>
    <m/>
    <m/>
    <m/>
    <m/>
    <m/>
    <m/>
    <m/>
    <m/>
    <m/>
    <m/>
    <m/>
    <m/>
    <m/>
    <m/>
    <m/>
    <m/>
    <m/>
    <m/>
    <m/>
    <m/>
    <m/>
  </r>
  <r>
    <n v="265"/>
    <s v="dt"/>
    <d v="2022-05-18T16:42:52"/>
    <s v="www.luma.com.co"/>
    <s v="Luma"/>
    <s v="Calle 50# 53-94"/>
    <n v="5123035"/>
    <x v="2"/>
    <x v="0"/>
    <n v="2"/>
    <x v="15"/>
    <n v="0"/>
    <n v="0"/>
    <n v="2"/>
    <n v="1"/>
    <x v="1"/>
    <s v="No"/>
    <x v="2"/>
    <s v="Electrodomésticos y hogar"/>
    <x v="16"/>
    <s v="Interno"/>
    <n v="1"/>
    <n v="2"/>
    <n v="24"/>
    <n v="2.5"/>
    <s v="Sí"/>
    <s v="Medellín"/>
    <s v="Recepción de mercancías"/>
    <s v="Martes, Miércoles, Sábado"/>
    <s v="1 vez por semana"/>
    <s v="09:00 a 10:00"/>
    <s v="En camión, estacionado en bahía y la ingresa el personal de mi empresa"/>
    <n v="2"/>
    <n v="1"/>
    <s v="Carretilla"/>
    <s v="No se realizan domicilios"/>
    <n v="0"/>
    <s v="No se realizan ventas por internet"/>
    <n v="0"/>
    <s v="Finalizar encuesta"/>
    <m/>
    <m/>
    <m/>
    <m/>
    <m/>
    <m/>
    <m/>
    <m/>
    <m/>
    <m/>
    <m/>
    <m/>
    <m/>
    <m/>
    <m/>
    <m/>
    <m/>
    <m/>
    <m/>
    <m/>
    <m/>
    <m/>
    <m/>
    <m/>
    <m/>
    <m/>
  </r>
  <r>
    <n v="266"/>
    <s v="dt"/>
    <d v="2022-05-19T12:41:23"/>
    <s v="cvs.mix@hotmail.com"/>
    <s v="D1"/>
    <s v="Calle 50 # 49- 19"/>
    <n v="6017426352"/>
    <x v="10"/>
    <x v="0"/>
    <n v="4"/>
    <x v="40"/>
    <n v="0"/>
    <n v="0"/>
    <n v="4"/>
    <n v="1"/>
    <x v="1"/>
    <s v="Sí"/>
    <x v="0"/>
    <s v="Supermercados"/>
    <x v="18"/>
    <s v="Interno"/>
    <n v="1"/>
    <n v="1"/>
    <n v="20"/>
    <n v="2.5"/>
    <s v="Sí"/>
    <s v="Medellín"/>
    <s v="Almacenamiento de inventarios"/>
    <s v="Lunes, Martes, Miércoles, Jueves, Viernes, Sábado, Domingo"/>
    <s v="6 o más"/>
    <s v="01:00 a 02:00"/>
    <s v="En camión, sobre la vía, En carreta &quot;zorrilla&quot;"/>
    <n v="5"/>
    <n v="1"/>
    <s v="Carretilla"/>
    <s v="No se realizan domicilios"/>
    <n v="0"/>
    <s v="No se realizan ventas por internet"/>
    <n v="0"/>
    <s v="Finalizar encuesta"/>
    <m/>
    <m/>
    <m/>
    <m/>
    <m/>
    <m/>
    <m/>
    <m/>
    <m/>
    <m/>
    <m/>
    <m/>
    <m/>
    <m/>
    <m/>
    <m/>
    <m/>
    <m/>
    <m/>
    <m/>
    <m/>
    <m/>
    <m/>
    <m/>
    <m/>
    <m/>
  </r>
  <r>
    <n v="267"/>
    <s v="dt"/>
    <d v="2022-05-17T14:33:48"/>
    <s v="talabarteriaryr@gmail.com"/>
    <s v="Talabarteria RyR "/>
    <s v="Cl 51 53 41 "/>
    <s v="231 66 58 "/>
    <x v="4"/>
    <x v="0"/>
    <n v="3"/>
    <x v="1"/>
    <n v="0"/>
    <n v="0"/>
    <n v="0"/>
    <n v="0"/>
    <x v="1"/>
    <s v="Sí"/>
    <x v="42"/>
    <s v="Fabricación (manufacturas) Textiles"/>
    <x v="5"/>
    <s v="Interno"/>
    <n v="1"/>
    <n v="1"/>
    <n v="4"/>
    <n v="3"/>
    <s v="Sí"/>
    <s v="Medellín"/>
    <s v="Almacenamiento de inventarios"/>
    <s v="Miércoles, Sábado"/>
    <n v="3"/>
    <s v="17:00 a 18:00"/>
    <s v="En camión, estacionado en bahía y la ingresa el personal de mi empresa"/>
    <n v="4"/>
    <n v="4"/>
    <s v="Carretilla"/>
    <s v="Vehículo particular"/>
    <n v="3"/>
    <s v="Motocicleta"/>
    <n v="1"/>
    <s v="Finalizar encuesta"/>
    <m/>
    <m/>
    <m/>
    <m/>
    <m/>
    <m/>
    <m/>
    <m/>
    <m/>
    <m/>
    <m/>
    <m/>
    <m/>
    <m/>
    <m/>
    <m/>
    <m/>
    <m/>
    <m/>
    <m/>
    <m/>
    <m/>
    <m/>
    <m/>
    <m/>
    <m/>
  </r>
  <r>
    <n v="268"/>
    <s v="dt"/>
    <d v="2022-05-17T14:37:49"/>
    <s v="medellin @dimatexleon.com"/>
    <s v="Dimatex Leon"/>
    <s v="Cl 51 53 69"/>
    <n v="3212775702"/>
    <x v="6"/>
    <x v="0"/>
    <n v="1"/>
    <x v="6"/>
    <n v="0"/>
    <n v="0"/>
    <n v="0"/>
    <n v="0"/>
    <x v="1"/>
    <s v="Sí"/>
    <x v="2"/>
    <s v="Venta de materiales de construcción"/>
    <x v="19"/>
    <s v="Interno"/>
    <n v="1"/>
    <n v="1"/>
    <n v="20"/>
    <n v="3"/>
    <s v="Sí"/>
    <s v="Medellín"/>
    <s v="Almacenamiento de inventarios"/>
    <s v="Lunes, Miércoles"/>
    <n v="2"/>
    <s v="08:00 a 09:00, 11:00 a 12:00, 18:00 a 19:00"/>
    <s v="En camión, estacionado en zona bahía y la ingresa la empresa transportadora"/>
    <n v="4"/>
    <n v="4"/>
    <s v="Carretilla"/>
    <s v="Caminata, Bicicleta normal"/>
    <n v="4"/>
    <s v="Caminata"/>
    <n v="2"/>
    <s v="Finalizar encuesta"/>
    <m/>
    <m/>
    <m/>
    <m/>
    <m/>
    <m/>
    <m/>
    <m/>
    <m/>
    <m/>
    <m/>
    <m/>
    <m/>
    <m/>
    <m/>
    <m/>
    <m/>
    <m/>
    <m/>
    <m/>
    <m/>
    <m/>
    <m/>
    <m/>
    <m/>
    <m/>
  </r>
  <r>
    <n v="269"/>
    <s v="dt"/>
    <d v="2022-05-18T13:49:09"/>
    <s v="antdeiluminacionycontrol@gmail.com"/>
    <s v="Antioqueña de iluminación y control"/>
    <s v="Carrera 56 # 50 27"/>
    <n v="3133309236"/>
    <x v="2"/>
    <x v="0"/>
    <n v="2"/>
    <x v="15"/>
    <n v="0"/>
    <n v="0"/>
    <n v="2"/>
    <n v="1"/>
    <x v="3"/>
    <s v="No"/>
    <x v="0"/>
    <s v="Venta de materiales de construcción"/>
    <x v="19"/>
    <s v="No"/>
    <n v="0"/>
    <m/>
    <m/>
    <m/>
    <m/>
    <m/>
    <m/>
    <s v="Lunes, Martes, Miércoles, Jueves, Viernes, Sábado"/>
    <n v="2"/>
    <s v="09:00 a 10:00, 10:00 a 11:00, 11:00 a 12:00, 12:00 a 13:00"/>
    <s v="En camión, estacionado en zona bahía y la ingresa la empresa transportadora"/>
    <n v="4"/>
    <n v="4"/>
    <s v="Ninguno "/>
    <s v="Motocicleta"/>
    <n v="1"/>
    <s v="No se realizan ventas por internet"/>
    <n v="0"/>
    <s v="Finalizar encuesta"/>
    <m/>
    <m/>
    <m/>
    <m/>
    <m/>
    <m/>
    <m/>
    <m/>
    <m/>
    <m/>
    <m/>
    <m/>
    <m/>
    <m/>
    <m/>
    <m/>
    <m/>
    <m/>
    <m/>
    <m/>
    <m/>
    <m/>
    <m/>
    <m/>
    <m/>
    <m/>
  </r>
  <r>
    <n v="270"/>
    <s v="dt"/>
    <d v="2022-05-17T14:49:49"/>
    <s v="boomveracruz17@hotmail.com"/>
    <s v="Boom Veracruz "/>
    <s v="Cl 51 52 45 "/>
    <s v="310 452 79 22"/>
    <x v="12"/>
    <x v="0"/>
    <n v="1"/>
    <x v="9"/>
    <n v="0"/>
    <n v="0"/>
    <n v="0"/>
    <n v="0"/>
    <x v="1"/>
    <s v="No"/>
    <x v="0"/>
    <s v="Venta de calzado"/>
    <x v="1"/>
    <s v="Interno"/>
    <n v="1"/>
    <n v="1"/>
    <n v="1"/>
    <n v="2"/>
    <s v="Sí"/>
    <s v="Medellín"/>
    <s v="Recepción de mercancías"/>
    <s v="Lunes, Jueves"/>
    <n v="2"/>
    <s v="08:00 a 09:00"/>
    <s v="En carreta &quot;zorrilla&quot;"/>
    <n v="2"/>
    <n v="3"/>
    <s v="Carretilla"/>
    <s v="No se realizan domicilios"/>
    <n v="0"/>
    <s v="Motocicleta, Vehículo particular"/>
    <n v="2"/>
    <s v="Finalizar encuesta"/>
    <m/>
    <m/>
    <m/>
    <m/>
    <m/>
    <m/>
    <m/>
    <m/>
    <m/>
    <m/>
    <m/>
    <m/>
    <m/>
    <m/>
    <m/>
    <m/>
    <m/>
    <m/>
    <m/>
    <m/>
    <m/>
    <m/>
    <m/>
    <m/>
    <m/>
    <m/>
  </r>
  <r>
    <n v="271"/>
    <s v="dt"/>
    <d v="2022-05-19T16:43:54"/>
    <s v="No tienen"/>
    <s v="Ponque ponque "/>
    <s v="Cra 54 # 51 - 13"/>
    <n v="3202197260"/>
    <x v="12"/>
    <x v="0"/>
    <n v="1"/>
    <x v="9"/>
    <n v="1"/>
    <n v="1"/>
    <n v="0"/>
    <n v="0"/>
    <x v="3"/>
    <s v="No"/>
    <x v="0"/>
    <s v="Reposteria"/>
    <x v="18"/>
    <s v="Externo, alquilado"/>
    <n v="1"/>
    <n v="1"/>
    <n v="10"/>
    <n v="2.2000000000000002"/>
    <s v="Sí"/>
    <s v="Medellín"/>
    <s v="Recepción de mercancías"/>
    <s v="Lunes, Martes, Sábado"/>
    <s v="6 o más"/>
    <s v="12:00 a 13:00"/>
    <s v="En camión, sobre la vía"/>
    <n v="4"/>
    <n v="1"/>
    <s v="La misma persona la carga en sus manos"/>
    <s v="No se realizan domicilios"/>
    <n v="0"/>
    <s v="No se realizan ventas por internet"/>
    <n v="0"/>
    <s v="Finalizar encuesta"/>
    <m/>
    <m/>
    <m/>
    <m/>
    <m/>
    <m/>
    <m/>
    <m/>
    <m/>
    <m/>
    <m/>
    <m/>
    <m/>
    <m/>
    <m/>
    <m/>
    <m/>
    <m/>
    <m/>
    <m/>
    <m/>
    <m/>
    <m/>
    <m/>
    <m/>
    <m/>
  </r>
  <r>
    <n v="272"/>
    <s v="dt"/>
    <d v="2022-05-19T14:42:30"/>
    <s v="natykagiraldo@hotmail.com"/>
    <s v="Boutic de extenciones "/>
    <s v="Cra 52 # 50-7"/>
    <n v="3002211197"/>
    <x v="2"/>
    <x v="0"/>
    <n v="2"/>
    <x v="15"/>
    <n v="1"/>
    <n v="0.5"/>
    <n v="2"/>
    <n v="1"/>
    <x v="1"/>
    <s v="No"/>
    <x v="0"/>
    <s v="Extenciones ee cabello"/>
    <x v="0"/>
    <s v="Interno"/>
    <n v="1"/>
    <n v="2"/>
    <n v="16"/>
    <n v="2.2000000000000002"/>
    <s v="Sí"/>
    <s v="Medellín"/>
    <s v="Almacenamiento de inventarios"/>
    <s v="Lunes, Martes, Miércoles, Jueves, Viernes, Sábado"/>
    <n v="4"/>
    <s v="04:00 a 05:00, 07:00 a 08:00, 12:00 a 13:00"/>
    <s v="En camión, en vías aledañas, En motocicleta, En carreta &quot;zorrilla&quot;"/>
    <n v="4"/>
    <n v="1"/>
    <s v="Carretilla"/>
    <s v="Motocicleta"/>
    <n v="2"/>
    <s v="Motocicleta"/>
    <n v="3"/>
    <s v="Finalizar encuesta"/>
    <m/>
    <m/>
    <m/>
    <m/>
    <m/>
    <m/>
    <m/>
    <m/>
    <m/>
    <m/>
    <m/>
    <m/>
    <m/>
    <m/>
    <m/>
    <m/>
    <m/>
    <m/>
    <m/>
    <m/>
    <m/>
    <m/>
    <m/>
    <m/>
    <m/>
    <m/>
  </r>
  <r>
    <n v="273"/>
    <s v="dt"/>
    <d v="2022-05-17T14:28:10"/>
    <s v="No Aplica "/>
    <s v="Muebleo Mobiliario "/>
    <s v="Cl 51 53 89 "/>
    <s v="313 307 24 89 "/>
    <x v="1"/>
    <x v="0"/>
    <n v="6"/>
    <x v="6"/>
    <n v="0"/>
    <n v="0"/>
    <n v="0"/>
    <n v="0"/>
    <x v="1"/>
    <s v="No"/>
    <x v="0"/>
    <s v="muebles "/>
    <x v="9"/>
    <s v="No"/>
    <n v="0"/>
    <m/>
    <m/>
    <m/>
    <m/>
    <m/>
    <m/>
    <s v="Miércoles, Viernes"/>
    <n v="2"/>
    <s v="09:00 a 10:00, 17:00 a 18:00"/>
    <s v="En carreta &quot;zorrilla&quot;"/>
    <n v="4"/>
    <n v="3"/>
    <s v="ninguno "/>
    <s v="Vehículo particular, Furgón"/>
    <n v="3"/>
    <s v="No se realizan ventas por internet"/>
    <n v="0"/>
    <s v="Finalizar encuesta"/>
    <m/>
    <m/>
    <m/>
    <m/>
    <m/>
    <m/>
    <m/>
    <m/>
    <m/>
    <m/>
    <m/>
    <m/>
    <m/>
    <m/>
    <m/>
    <m/>
    <m/>
    <m/>
    <m/>
    <m/>
    <m/>
    <m/>
    <m/>
    <m/>
    <m/>
    <m/>
  </r>
  <r>
    <n v="274"/>
    <s v="dt"/>
    <d v="2022-05-17T14:40:56"/>
    <s v="No Aplica "/>
    <s v="Papelería Boyacá "/>
    <s v="Cl 51 52 77 "/>
    <s v="511 39 44 "/>
    <x v="12"/>
    <x v="1"/>
    <m/>
    <x v="2"/>
    <m/>
    <m/>
    <m/>
    <m/>
    <x v="2"/>
    <m/>
    <x v="43"/>
    <s v="Fabricación (manufacturas) Papelería"/>
    <x v="17"/>
    <s v="Interno"/>
    <n v="1"/>
    <n v="1"/>
    <n v="2"/>
    <n v="2"/>
    <s v="Sí"/>
    <s v="Medellín"/>
    <s v="Recepción de mercancías"/>
    <s v="Lunes, Jueves"/>
    <s v="1 vez por semana"/>
    <s v="17:00 a 18:00"/>
    <s v="En carreta &quot;zorrilla&quot;, En vehículo particular"/>
    <n v="3"/>
    <n v="4"/>
    <s v="Rampa fija"/>
    <s v="No se realizan domicilios"/>
    <n v="0"/>
    <s v="No se realizan ventas por internet"/>
    <n v="0"/>
    <s v="Finalizar encuesta"/>
    <m/>
    <m/>
    <m/>
    <m/>
    <m/>
    <m/>
    <m/>
    <m/>
    <m/>
    <m/>
    <m/>
    <m/>
    <m/>
    <m/>
    <m/>
    <m/>
    <m/>
    <m/>
    <m/>
    <m/>
    <m/>
    <m/>
    <m/>
    <m/>
    <m/>
    <m/>
  </r>
  <r>
    <n v="275"/>
    <s v="dt"/>
    <d v="2022-05-17T14:54:57"/>
    <s v="accycpuntoclave@hotmail.com"/>
    <s v="Punto Clave"/>
    <s v="Kr 52 50 68 "/>
    <s v="313 529 25 26 "/>
    <x v="6"/>
    <x v="0"/>
    <n v="2"/>
    <x v="9"/>
    <n v="0"/>
    <n v="0"/>
    <n v="0"/>
    <n v="0"/>
    <x v="1"/>
    <s v="No"/>
    <x v="44"/>
    <s v="Electrodomésticos y hogar Elementos misceláneos"/>
    <x v="16"/>
    <s v="No"/>
    <n v="0"/>
    <m/>
    <m/>
    <m/>
    <m/>
    <m/>
    <m/>
    <s v="Lunes"/>
    <s v="1 vez por semana"/>
    <s v="17:00 a 18:00"/>
    <s v="En vehículo particular"/>
    <n v="2"/>
    <n v="3"/>
    <s v="Rampa fija"/>
    <s v="Motocicleta"/>
    <n v="1"/>
    <s v="Motocicleta"/>
    <n v="2"/>
    <s v="Finalizar encuesta"/>
    <m/>
    <m/>
    <m/>
    <m/>
    <m/>
    <m/>
    <m/>
    <m/>
    <m/>
    <m/>
    <m/>
    <m/>
    <m/>
    <m/>
    <m/>
    <m/>
    <m/>
    <m/>
    <m/>
    <m/>
    <m/>
    <m/>
    <m/>
    <m/>
    <m/>
    <m/>
  </r>
  <r>
    <n v="276"/>
    <s v="dt"/>
    <d v="2022-05-17T14:56:11"/>
    <s v="NA"/>
    <s v="Servi llaves"/>
    <s v="Clle 51  51 73"/>
    <n v="3113347569"/>
    <x v="12"/>
    <x v="1"/>
    <m/>
    <x v="2"/>
    <m/>
    <s v=""/>
    <m/>
    <s v=""/>
    <x v="2"/>
    <m/>
    <x v="2"/>
    <s v="Ferretería"/>
    <x v="7"/>
    <s v="No"/>
    <n v="0"/>
    <m/>
    <m/>
    <m/>
    <m/>
    <m/>
    <m/>
    <s v="Jueves"/>
    <s v="1 vez por semana"/>
    <s v="08:00 a 09:00"/>
    <s v="En bicicleta"/>
    <n v="4"/>
    <n v="4"/>
    <s v="Carretilla"/>
    <s v="No se realizan domicilios, Caminata"/>
    <n v="6"/>
    <s v="Caminata"/>
    <n v="0"/>
    <s v="Finalizar encuesta"/>
    <m/>
    <m/>
    <m/>
    <m/>
    <m/>
    <m/>
    <m/>
    <m/>
    <m/>
    <m/>
    <m/>
    <m/>
    <m/>
    <m/>
    <m/>
    <m/>
    <m/>
    <m/>
    <m/>
    <m/>
    <m/>
    <m/>
    <m/>
    <m/>
    <m/>
    <m/>
  </r>
  <r>
    <n v="277"/>
    <s v="dt"/>
    <d v="2022-05-17T15:02:42"/>
    <s v="No Aplica"/>
    <s v="Pioner Technology "/>
    <s v="Cl 51 51 51 "/>
    <s v="310 597 81 67 "/>
    <x v="26"/>
    <x v="0"/>
    <n v="13"/>
    <x v="41"/>
    <n v="3"/>
    <n v="0.23076923076923078"/>
    <n v="6"/>
    <n v="0.46153846153846156"/>
    <x v="0"/>
    <s v="Sí"/>
    <x v="45"/>
    <s v="Electrodomésticos y hogar accesorios par celulares "/>
    <x v="16"/>
    <s v="Interno"/>
    <n v="1"/>
    <n v="1"/>
    <n v="10"/>
    <n v="4"/>
    <s v="Sí"/>
    <s v="Medellín"/>
    <s v="Almacenamiento de inventarios"/>
    <s v="Martes, Viernes"/>
    <n v="3"/>
    <s v="09:00 a 10:00, 17:00 a 18:00"/>
    <s v="En camión, estacionado en bahía y la ingresa el personal de mi empresa"/>
    <n v="4"/>
    <n v="2"/>
    <s v="Parqueadero de uso interno"/>
    <s v="Motocicleta"/>
    <n v="4"/>
    <s v="Motocicleta"/>
    <n v="5"/>
    <s v="Finalizar encuesta"/>
    <m/>
    <m/>
    <m/>
    <m/>
    <m/>
    <m/>
    <m/>
    <m/>
    <m/>
    <m/>
    <m/>
    <m/>
    <m/>
    <m/>
    <m/>
    <m/>
    <m/>
    <m/>
    <m/>
    <m/>
    <m/>
    <m/>
    <m/>
    <m/>
    <m/>
    <m/>
  </r>
  <r>
    <n v="278"/>
    <s v="dt"/>
    <d v="2022-05-17T09:31:33"/>
    <s v="Almategue@cristal.com "/>
    <s v="Cristal "/>
    <s v="Cra52 48 44"/>
    <n v="3112972520"/>
    <x v="0"/>
    <x v="0"/>
    <n v="13"/>
    <x v="9"/>
    <n v="2"/>
    <n v="0.15384615384615385"/>
    <n v="13"/>
    <n v="1"/>
    <x v="1"/>
    <s v="Sí"/>
    <x v="46"/>
    <s v="Elementos misceláneos Confección y moda Textiles"/>
    <x v="9"/>
    <s v="Interno"/>
    <n v="1"/>
    <n v="2"/>
    <n v="500"/>
    <n v="3"/>
    <s v="Sí"/>
    <s v="Medellín"/>
    <s v="Almacenamiento de inventarios"/>
    <s v="Lunes, Martes, Miércoles, Jueves, Viernes"/>
    <n v="4"/>
    <s v="06:00 a 07:00, 07:00 a 08:00, 08:00 a 09:00, 09:00 a 10:00, 10:00 a 11:00, 11:00 a 12:00, 12:00 a 13:00, 13:00 a 14:00, 14:00 a 15:00, 15:00 a 16:00, 16:00 a 17:00, 17:00 a 18:00"/>
    <s v="En camión, estacionado en bahía y la ingresa el personal de mi empresa"/>
    <n v="4"/>
    <n v="5"/>
    <s v="Carretilla"/>
    <s v="Caminata"/>
    <n v="5"/>
    <s v="Caminata"/>
    <n v="3"/>
    <s v="Finalizar encuesta"/>
    <m/>
    <m/>
    <m/>
    <m/>
    <m/>
    <m/>
    <m/>
    <m/>
    <m/>
    <m/>
    <m/>
    <m/>
    <m/>
    <m/>
    <m/>
    <m/>
    <m/>
    <m/>
    <m/>
    <m/>
    <m/>
    <m/>
    <m/>
    <m/>
    <m/>
    <m/>
  </r>
  <r>
    <n v="279"/>
    <s v="dt"/>
    <d v="2022-05-17T14:50:00"/>
    <s v="Libreriacatolicayapostolica@hotmail.com"/>
    <s v="Libreria Católica y Apostólica "/>
    <s v="Cra51 52 37"/>
    <n v="3004492385"/>
    <x v="6"/>
    <x v="0"/>
    <n v="1"/>
    <x v="6"/>
    <n v="0"/>
    <n v="0"/>
    <n v="1"/>
    <n v="1"/>
    <x v="3"/>
    <s v="Sí"/>
    <x v="47"/>
    <s v="Decoración Artículos religiosos "/>
    <x v="9"/>
    <s v="No"/>
    <n v="0"/>
    <m/>
    <m/>
    <m/>
    <m/>
    <m/>
    <m/>
    <s v="Miércoles"/>
    <s v="1 vez por semana"/>
    <s v="08:00 a 09:00"/>
    <s v="En bicicleta"/>
    <n v="5"/>
    <n v="5"/>
    <s v="Carretilla"/>
    <s v="No se realizan domicilios"/>
    <n v="0"/>
    <s v="No se realizan ventas por internet"/>
    <n v="0"/>
    <s v="Finalizar encuesta"/>
    <m/>
    <m/>
    <m/>
    <m/>
    <m/>
    <m/>
    <m/>
    <m/>
    <m/>
    <m/>
    <m/>
    <m/>
    <m/>
    <m/>
    <m/>
    <m/>
    <m/>
    <m/>
    <m/>
    <m/>
    <m/>
    <m/>
    <m/>
    <m/>
    <m/>
    <m/>
  </r>
  <r>
    <n v="280"/>
    <s v="dt"/>
    <d v="2022-05-19T17:44:19"/>
    <s v="Invertebecaris@gmail.com"/>
    <s v="Inversiones tebecaris"/>
    <s v="Calle 51 # 52- 31 "/>
    <n v="5130648"/>
    <x v="11"/>
    <x v="0"/>
    <n v="5"/>
    <x v="35"/>
    <n v="1"/>
    <n v="0.2"/>
    <n v="5"/>
    <n v="1"/>
    <x v="1"/>
    <s v="Sí"/>
    <x v="0"/>
    <s v="Tienda Naturista y articulos para reposteria y puñateria"/>
    <x v="18"/>
    <s v="No"/>
    <n v="0"/>
    <m/>
    <m/>
    <m/>
    <m/>
    <m/>
    <m/>
    <s v="Martes, Miércoles, Jueves, Sábado"/>
    <n v="2"/>
    <s v="03:00 a 04:00, 07:00 a 08:00, 11:00 a 12:00"/>
    <s v="En motocicleta, En bicicleta"/>
    <n v="3"/>
    <n v="3"/>
    <s v="Carretilla"/>
    <s v="Caminata"/>
    <n v="4"/>
    <s v="No se realizan ventas por internet"/>
    <n v="0"/>
    <s v="Finalizar encuesta"/>
    <m/>
    <m/>
    <m/>
    <m/>
    <m/>
    <m/>
    <m/>
    <m/>
    <m/>
    <m/>
    <m/>
    <m/>
    <m/>
    <m/>
    <m/>
    <m/>
    <m/>
    <m/>
    <m/>
    <m/>
    <m/>
    <m/>
    <m/>
    <m/>
    <m/>
    <m/>
  </r>
  <r>
    <n v="281"/>
    <s v="dt"/>
    <d v="2022-05-19T13:00:39"/>
    <s v="perfuquimicosmde17@gmail.com"/>
    <s v="PERFUQUIMICOS"/>
    <s v="Clke54 56a 61"/>
    <n v="3021130382"/>
    <x v="5"/>
    <x v="0"/>
    <n v="6"/>
    <x v="9"/>
    <n v="1"/>
    <n v="0.16666666666666666"/>
    <n v="6"/>
    <n v="1"/>
    <x v="13"/>
    <s v="Sí"/>
    <x v="2"/>
    <s v="Perfumería"/>
    <x v="0"/>
    <s v="No"/>
    <n v="0"/>
    <m/>
    <m/>
    <m/>
    <m/>
    <m/>
    <m/>
    <s v="Lunes, Martes, Miércoles, Jueves"/>
    <n v="3"/>
    <s v="08:00 a 09:00, 09:00 a 10:00, 10:00 a 11:00, 11:00 a 12:00, 12:00 a 13:00, 13:00 a 14:00, 14:00 a 15:00, 15:00 a 16:00, 16:00 a 17:00, 17:00 a 18:00"/>
    <s v="En carreta &quot;zorrilla&quot;, En vehículo particular"/>
    <n v="5"/>
    <n v="5"/>
    <s v="Rampa fija"/>
    <s v="Caminata, Motocicleta"/>
    <n v="4"/>
    <s v="Caminata, Motocicleta"/>
    <n v="5"/>
    <s v="Finalizar encuesta"/>
    <m/>
    <m/>
    <m/>
    <m/>
    <m/>
    <m/>
    <m/>
    <m/>
    <m/>
    <m/>
    <m/>
    <m/>
    <m/>
    <m/>
    <m/>
    <m/>
    <m/>
    <m/>
    <m/>
    <m/>
    <m/>
    <m/>
    <m/>
    <m/>
    <m/>
    <m/>
  </r>
  <r>
    <n v="282"/>
    <s v="dt"/>
    <d v="2022-05-19T22:25:54"/>
    <s v="acrilgraficasag@hitmail.com"/>
    <s v="Acril Gaficas Aguirre "/>
    <s v="Cl. 54 #56-27 Local 102"/>
    <n v="3173394852"/>
    <x v="6"/>
    <x v="0"/>
    <n v="1"/>
    <x v="6"/>
    <n v="0"/>
    <n v="0"/>
    <n v="1"/>
    <n v="1"/>
    <x v="3"/>
    <s v="Sí"/>
    <x v="48"/>
    <s v="Fabricación (manufacturas) Papelería Publicidad "/>
    <x v="17"/>
    <s v="Interno"/>
    <n v="1"/>
    <n v="1"/>
    <n v="3"/>
    <n v="2"/>
    <s v="Sí"/>
    <s v="Medellín"/>
    <s v="Almacenamiento de inventarios"/>
    <s v="Lunes, Martes, Miércoles, Jueves, Viernes"/>
    <n v="3"/>
    <s v="07:00 a 08:00, 08:00 a 09:00, 09:00 a 10:00, 10:00 a 11:00, 11:00 a 12:00, 12:00 a 13:00, 13:00 a 14:00, 14:00 a 15:00, 15:00 a 16:00, 16:00 a 17:00, 17:00 a 18:00"/>
    <s v="En camión, sobre la vía"/>
    <n v="5"/>
    <n v="5"/>
    <s v="Rampa fija"/>
    <s v="Caminata, Motocicleta"/>
    <n v="4"/>
    <s v="Caminata, Motocicleta"/>
    <n v="2"/>
    <s v="Finalizar encuesta"/>
    <m/>
    <m/>
    <m/>
    <m/>
    <m/>
    <m/>
    <m/>
    <m/>
    <m/>
    <m/>
    <m/>
    <m/>
    <m/>
    <m/>
    <m/>
    <m/>
    <m/>
    <m/>
    <m/>
    <m/>
    <m/>
    <m/>
    <m/>
    <m/>
    <m/>
    <m/>
  </r>
  <r>
    <n v="283"/>
    <s v="dt"/>
    <d v="2022-05-19T22:32:26"/>
    <s v="colibrivtas1@une.net.co"/>
    <s v="Litrografia Colibri"/>
    <s v="Cl 54 #56 27"/>
    <n v="3117873102"/>
    <x v="6"/>
    <x v="0"/>
    <n v="1"/>
    <x v="6"/>
    <n v="0"/>
    <n v="0"/>
    <n v="1"/>
    <n v="1"/>
    <x v="1"/>
    <s v="Sí"/>
    <x v="49"/>
    <s v="Papelería Litografía "/>
    <x v="17"/>
    <s v="No"/>
    <n v="0"/>
    <m/>
    <m/>
    <m/>
    <m/>
    <m/>
    <m/>
    <s v="Martes"/>
    <s v="1 vez por semana"/>
    <s v="08:00 a 09:00, 09:00 a 10:00, 10:00 a 11:00, 11:00 a 12:00, 12:00 a 13:00"/>
    <s v="En vehículo particular"/>
    <n v="5"/>
    <n v="5"/>
    <s v="Rampa mecánica, No hay bodega"/>
    <s v="Bicicleta normal, Motocicleta"/>
    <n v="4"/>
    <s v="Caminata, Bicicleta normal"/>
    <n v="5"/>
    <s v="Finalizar encuesta"/>
    <m/>
    <m/>
    <m/>
    <m/>
    <m/>
    <m/>
    <m/>
    <m/>
    <m/>
    <m/>
    <m/>
    <m/>
    <m/>
    <m/>
    <m/>
    <m/>
    <m/>
    <m/>
    <m/>
    <m/>
    <m/>
    <m/>
    <m/>
    <m/>
    <m/>
    <m/>
  </r>
  <r>
    <n v="284"/>
    <s v="dt"/>
    <d v="2022-05-16T12:24:35"/>
    <s v="admon@sercomunicaciones.com"/>
    <s v="Claro "/>
    <s v="Cra 49 51 21"/>
    <n v="3147706328"/>
    <x v="27"/>
    <x v="0"/>
    <n v="105"/>
    <x v="42"/>
    <n v="8"/>
    <n v="7.6190476190476197E-2"/>
    <n v="105"/>
    <n v="1"/>
    <x v="1"/>
    <s v="Sí"/>
    <x v="0"/>
    <s v="Telecomunicaciones"/>
    <x v="28"/>
    <s v="Interno"/>
    <n v="2"/>
    <n v="2"/>
    <n v="89"/>
    <n v="3"/>
    <s v="Sí"/>
    <s v="Medellín"/>
    <s v="Almacenamiento de inventarios"/>
    <s v="Lunes, Martes, Miércoles, Jueves, Viernes, Sábado"/>
    <s v="6 o más"/>
    <s v="08:00 a 09:00, 09:00 a 10:00, 10:00 a 11:00, 11:00 a 12:00, 12:00 a 13:00, 13:00 a 14:00, 14:00 a 15:00, 15:00 a 16:00, 16:00 a 17:00, 17:00 a 18:00, 18:00 a 19:00"/>
    <s v="En camión, estacionado en parqueadero propiedad de un tercero"/>
    <n v="4"/>
    <n v="4"/>
    <s v="Elevador"/>
    <s v="Caminata, Motocicleta"/>
    <n v="6"/>
    <n v="15"/>
    <n v="1"/>
    <s v="Finalizar encuesta"/>
    <m/>
    <m/>
    <m/>
    <m/>
    <m/>
    <m/>
    <m/>
    <m/>
    <m/>
    <m/>
    <m/>
    <m/>
    <m/>
    <m/>
    <m/>
    <m/>
    <m/>
    <m/>
    <m/>
    <m/>
    <m/>
    <m/>
    <m/>
    <m/>
    <m/>
    <m/>
  </r>
  <r>
    <n v="285"/>
    <s v="dt"/>
    <d v="2022-05-17T09:39:16"/>
    <s v="elpalaciodelasofertas123@gmail.com "/>
    <s v="El palacio de las ofertas"/>
    <s v="Cra52 48 80"/>
    <n v="3228364924"/>
    <x v="6"/>
    <x v="0"/>
    <n v="2"/>
    <x v="9"/>
    <n v="0"/>
    <n v="0"/>
    <n v="2"/>
    <n v="1"/>
    <x v="1"/>
    <s v="Sí"/>
    <x v="0"/>
    <s v="Elementos misceláneos"/>
    <x v="9"/>
    <s v="Interno"/>
    <n v="1"/>
    <n v="1"/>
    <n v="5"/>
    <n v="2"/>
    <s v="Sí"/>
    <s v="Medellín"/>
    <s v="Recepción de mercancías"/>
    <s v="Lunes, Martes, Miércoles, Jueves, Viernes"/>
    <n v="2"/>
    <s v="07:00 a 08:00, 08:00 a 09:00, 09:00 a 10:00, 10:00 a 11:00, 11:00 a 12:00, 12:00 a 13:00"/>
    <s v="En camión, estacionado en zona bahía y la ingresa la empresa transportadora, En carreta &quot;zorrilla&quot;"/>
    <n v="4"/>
    <n v="4"/>
    <s v="Carretilla"/>
    <s v="No se realizan domicilios"/>
    <n v="1"/>
    <s v="Caminata"/>
    <n v="0"/>
    <s v="Finalizar encuesta"/>
    <m/>
    <m/>
    <m/>
    <m/>
    <m/>
    <m/>
    <m/>
    <m/>
    <m/>
    <m/>
    <m/>
    <m/>
    <m/>
    <m/>
    <m/>
    <m/>
    <m/>
    <m/>
    <m/>
    <m/>
    <m/>
    <m/>
    <m/>
    <m/>
    <m/>
    <m/>
  </r>
  <r>
    <n v="286"/>
    <s v="dt"/>
    <d v="2022-05-19T17:53:41"/>
    <s v="wilfridoflores123@hotmail.com"/>
    <s v="El Dorado"/>
    <s v="Calle 51 # 52- 53"/>
    <n v="5128176"/>
    <x v="6"/>
    <x v="0"/>
    <n v="1"/>
    <x v="6"/>
    <n v="1"/>
    <n v="1"/>
    <n v="0"/>
    <n v="0"/>
    <x v="4"/>
    <s v="Sí"/>
    <x v="0"/>
    <s v="Articulos religiosos"/>
    <x v="9"/>
    <s v="Externo, alquilado"/>
    <n v="1"/>
    <n v="1"/>
    <n v="9"/>
    <n v="2.5"/>
    <s v="Sí"/>
    <s v="Medellín"/>
    <s v="Almacenamiento de inventarios"/>
    <s v="Lunes, Martes, Viernes"/>
    <s v="6 o más"/>
    <s v="09:00 a 10:00, 14:00 a 15:00, 18:00 a 19:00"/>
    <s v="En vehículo particular"/>
    <n v="4"/>
    <n v="1"/>
    <s v="Las personas lo llevan cargados"/>
    <s v="No se realizan domicilios"/>
    <n v="0"/>
    <s v="No se realizan ventas por internet"/>
    <n v="0"/>
    <s v="Finalizar encuesta"/>
    <m/>
    <m/>
    <m/>
    <m/>
    <m/>
    <m/>
    <m/>
    <m/>
    <m/>
    <m/>
    <m/>
    <m/>
    <m/>
    <m/>
    <m/>
    <m/>
    <m/>
    <m/>
    <m/>
    <m/>
    <m/>
    <m/>
    <m/>
    <m/>
    <m/>
    <m/>
  </r>
  <r>
    <n v="287"/>
    <s v="dt"/>
    <d v="2022-05-19T12:48:47"/>
    <s v="ducaplast@gmail.com"/>
    <s v="DUCAPLAST"/>
    <s v="CL 54 56A 53"/>
    <n v="4445072"/>
    <x v="5"/>
    <x v="0"/>
    <n v="4"/>
    <x v="15"/>
    <n v="0"/>
    <n v="0"/>
    <n v="4"/>
    <n v="1"/>
    <x v="13"/>
    <s v="Sí"/>
    <x v="50"/>
    <s v="Mensajería correos ventas en línea Ferretería Todo en plásticos y desechables "/>
    <x v="6"/>
    <s v="Interno"/>
    <n v="1"/>
    <n v="1"/>
    <n v="30"/>
    <n v="5"/>
    <s v="Sí"/>
    <s v="Medellín"/>
    <s v="Almacenamiento de inventarios"/>
    <s v="Lunes, Martes, Miércoles, Jueves, Viernes"/>
    <n v="3"/>
    <s v="08:00 a 09:00, 09:00 a 10:00, 10:00 a 11:00, 11:00 a 12:00, 12:00 a 13:00"/>
    <s v="En camión, estacionado en zona bahía y la ingresa la empresa transportadora"/>
    <n v="5"/>
    <n v="5"/>
    <s v="Carretilla"/>
    <s v="No se realizan domicilios"/>
    <n v="0"/>
    <s v="No se realizan ventas por internet"/>
    <n v="0"/>
    <s v="Finalizar encuesta"/>
    <m/>
    <m/>
    <m/>
    <m/>
    <m/>
    <m/>
    <m/>
    <m/>
    <m/>
    <m/>
    <m/>
    <m/>
    <m/>
    <m/>
    <m/>
    <m/>
    <m/>
    <m/>
    <m/>
    <m/>
    <m/>
    <m/>
    <m/>
    <m/>
    <m/>
    <m/>
  </r>
  <r>
    <n v="288"/>
    <s v="dt"/>
    <d v="2022-05-19T12:54:09"/>
    <s v="ventas2@jmespaciosenpvc.com"/>
    <s v="Cielo Razos en PVC"/>
    <s v="Cl 5456A 69"/>
    <n v="3118620392"/>
    <x v="2"/>
    <x v="0"/>
    <n v="1"/>
    <x v="5"/>
    <n v="0"/>
    <n v="0"/>
    <n v="1"/>
    <n v="1"/>
    <x v="1"/>
    <s v="Sí"/>
    <x v="51"/>
    <s v="Venta de materiales de construcción Fabricación (manufacturas) Decoración"/>
    <x v="19"/>
    <s v="Interno"/>
    <n v="1"/>
    <n v="1"/>
    <n v="8"/>
    <n v="2"/>
    <s v="Sí"/>
    <s v="Medellín"/>
    <s v="Almacenamiento de inventarios"/>
    <s v="Lunes, Martes, Miércoles, Jueves, Viernes"/>
    <n v="3"/>
    <s v="08:00 a 09:00, 09:00 a 10:00, 10:00 a 11:00, 11:00 a 12:00, 12:00 a 13:00, 13:00 a 14:00"/>
    <s v="En camión, se descarga internamente"/>
    <n v="5"/>
    <n v="5"/>
    <s v="Carretilla"/>
    <s v="No se realizan domicilios"/>
    <n v="0"/>
    <s v="No se realizan ventas por internet"/>
    <n v="0"/>
    <s v="Finalizar encuesta"/>
    <m/>
    <m/>
    <m/>
    <m/>
    <m/>
    <m/>
    <m/>
    <m/>
    <m/>
    <m/>
    <m/>
    <m/>
    <m/>
    <m/>
    <m/>
    <m/>
    <m/>
    <m/>
    <m/>
    <m/>
    <m/>
    <m/>
    <m/>
    <m/>
    <m/>
    <m/>
  </r>
  <r>
    <n v="289"/>
    <s v="dt"/>
    <d v="2022-05-18T15:23:49"/>
    <s v="Ilumandres@gmail.com"/>
    <s v="Iluminacilnes y Materiales Eléctricos "/>
    <s v="Cr 55 51 01"/>
    <n v="5131073"/>
    <x v="2"/>
    <x v="0"/>
    <n v="2"/>
    <x v="15"/>
    <n v="0"/>
    <n v="0"/>
    <n v="2"/>
    <n v="1"/>
    <x v="1"/>
    <s v="Sí"/>
    <x v="52"/>
    <s v="Decoración Materiales eléctricos "/>
    <x v="9"/>
    <s v="No"/>
    <n v="0"/>
    <m/>
    <m/>
    <m/>
    <m/>
    <m/>
    <m/>
    <s v="Lunes, Jueves"/>
    <n v="2"/>
    <s v="08:00 a 09:00, 09:00 a 10:00, 10:00 a 11:00, 11:00 a 12:00, 12:00 a 13:00"/>
    <s v="En camión, en vías aledañas"/>
    <n v="5"/>
    <n v="5"/>
    <s v="Carretilla"/>
    <s v="No se realizan domicilios"/>
    <n v="0"/>
    <s v="No se realizan ventas por internet"/>
    <n v="0"/>
    <s v="Finalizar encuesta"/>
    <m/>
    <m/>
    <m/>
    <m/>
    <m/>
    <m/>
    <m/>
    <m/>
    <m/>
    <m/>
    <m/>
    <m/>
    <m/>
    <m/>
    <m/>
    <m/>
    <m/>
    <m/>
    <m/>
    <m/>
    <m/>
    <m/>
    <m/>
    <m/>
    <m/>
    <m/>
  </r>
  <r>
    <n v="290"/>
    <s v="dt"/>
    <d v="2022-05-19T23:37:33"/>
    <s v="archivoscto24@gmail.com"/>
    <s v="Servicio kas 24 horas"/>
    <s v="Cl. 54 #53 55"/>
    <n v="6042962191"/>
    <x v="17"/>
    <x v="0"/>
    <n v="8"/>
    <x v="19"/>
    <n v="1"/>
    <n v="0.125"/>
    <n v="8"/>
    <n v="1"/>
    <x v="13"/>
    <s v="Sí"/>
    <x v="53"/>
    <s v="Fabricación (manufacturas) Centro de impresiones "/>
    <x v="3"/>
    <s v="Interno"/>
    <n v="240"/>
    <n v="1"/>
    <n v="40"/>
    <n v="3"/>
    <s v="Sí"/>
    <s v="Medellín"/>
    <s v="Recepción de mercancías"/>
    <s v="Lunes, Martes, Miércoles, Jueves, Viernes, Sábado"/>
    <n v="3"/>
    <s v="08:00 a 09:00, 09:00 a 10:00, 10:00 a 11:00, 11:00 a 12:00, 12:00 a 13:00, 13:00 a 14:00, 14:00 a 15:00"/>
    <s v="En camión, estacionado en bahía y la ingresa el personal de mi empresa"/>
    <n v="5"/>
    <n v="5"/>
    <s v="Carretilla"/>
    <s v="Motocicleta"/>
    <n v="3"/>
    <s v="Motocicleta"/>
    <n v="5"/>
    <s v="Finalizar encuesta"/>
    <m/>
    <m/>
    <m/>
    <m/>
    <m/>
    <m/>
    <m/>
    <m/>
    <m/>
    <m/>
    <m/>
    <m/>
    <m/>
    <m/>
    <m/>
    <m/>
    <m/>
    <m/>
    <m/>
    <m/>
    <m/>
    <m/>
    <m/>
    <m/>
    <m/>
    <m/>
  </r>
  <r>
    <n v="291"/>
    <s v="dt"/>
    <d v="2022-05-18T15:33:40"/>
    <s v="Carloshvill@hormail.com"/>
    <s v="MG Electricos s.a.s"/>
    <s v="Cl 51 54 66"/>
    <n v="5125795"/>
    <x v="4"/>
    <x v="1"/>
    <m/>
    <x v="2"/>
    <m/>
    <s v=""/>
    <m/>
    <s v=""/>
    <x v="2"/>
    <m/>
    <x v="54"/>
    <s v="Ferretería Bonbilleria lámparas fluorescentes "/>
    <x v="7"/>
    <s v="Interno"/>
    <n v="1"/>
    <n v="1"/>
    <n v="30"/>
    <n v="2"/>
    <s v="Sí"/>
    <s v="Medellín"/>
    <s v="Almacenamiento de inventarios"/>
    <s v="Martes, Miércoles, Jueves"/>
    <n v="3"/>
    <s v="08:00 a 09:00, 09:00 a 10:00, 10:00 a 11:00, 11:00 a 12:00, 12:00 a 13:00"/>
    <s v="En camión, estacionado en zona bahía y la ingresa la empresa transportadora"/>
    <n v="5"/>
    <n v="4"/>
    <s v="Carretilla"/>
    <s v="Caminata"/>
    <n v="3"/>
    <s v="Motocicleta"/>
    <n v="5"/>
    <s v="Finalizar encuesta"/>
    <m/>
    <m/>
    <m/>
    <m/>
    <m/>
    <m/>
    <m/>
    <m/>
    <m/>
    <m/>
    <m/>
    <m/>
    <m/>
    <m/>
    <m/>
    <m/>
    <m/>
    <m/>
    <m/>
    <m/>
    <m/>
    <m/>
    <m/>
    <m/>
    <m/>
    <m/>
  </r>
  <r>
    <n v="292"/>
    <s v="dt"/>
    <d v="2022-05-18T15:28:45"/>
    <s v="electricasdetal@une.net.co"/>
    <s v="Eléctricas y Materiales Delta s.a.s"/>
    <s v="Cr 54 51 19"/>
    <n v="3017842173"/>
    <x v="5"/>
    <x v="0"/>
    <n v="4"/>
    <x v="15"/>
    <n v="0"/>
    <n v="0"/>
    <n v="4"/>
    <n v="1"/>
    <x v="1"/>
    <s v="Sí"/>
    <x v="55"/>
    <s v="Venta de materiales de construcción Maquinaria Articulos eléctricos "/>
    <x v="19"/>
    <s v="No"/>
    <n v="0"/>
    <m/>
    <m/>
    <m/>
    <m/>
    <m/>
    <m/>
    <s v="Lunes, Viernes"/>
    <n v="2"/>
    <s v="08:00 a 09:00, 09:00 a 10:00, 10:00 a 11:00"/>
    <s v="En vehículo particular"/>
    <n v="5"/>
    <n v="5"/>
    <s v="Carretilla"/>
    <s v="No se realizan domicilios"/>
    <n v="0"/>
    <s v="No se realizan ventas por internet"/>
    <n v="0"/>
    <s v="Finalizar encuesta"/>
    <m/>
    <m/>
    <m/>
    <m/>
    <m/>
    <m/>
    <m/>
    <m/>
    <m/>
    <m/>
    <m/>
    <m/>
    <m/>
    <m/>
    <m/>
    <m/>
    <m/>
    <m/>
    <m/>
    <m/>
    <m/>
    <m/>
    <m/>
    <m/>
    <m/>
    <m/>
  </r>
  <r>
    <n v="293"/>
    <s v="dt"/>
    <d v="2022-05-19T22:37:49"/>
    <s v="Bodegadevidriosyespejos@gmail.com"/>
    <s v="BODEGA DE VIDRIOS Y ESPEJOS "/>
    <s v="D 55a 55 21"/>
    <n v="3913959278"/>
    <x v="2"/>
    <x v="0"/>
    <n v="2"/>
    <x v="15"/>
    <n v="1"/>
    <n v="0.5"/>
    <n v="2"/>
    <n v="1"/>
    <x v="1"/>
    <s v="Sí"/>
    <x v="56"/>
    <s v="Venta de materiales de construcción Fabricación (manufacturas)"/>
    <x v="19"/>
    <s v="No"/>
    <n v="0"/>
    <m/>
    <m/>
    <m/>
    <m/>
    <m/>
    <m/>
    <s v="Lunes, Miércoles"/>
    <n v="2"/>
    <s v="08:00 a 09:00, 09:00 a 10:00, 10:00 a 11:00, 11:00 a 12:00, 12:00 a 13:00"/>
    <s v="En camión, sobre la vía"/>
    <n v="5"/>
    <n v="5"/>
    <s v="Rampa fija"/>
    <s v="No se realizan domicilios"/>
    <n v="0"/>
    <s v="No se realizan ventas por internet"/>
    <n v="0"/>
    <s v="Finalizar encuesta"/>
    <m/>
    <m/>
    <m/>
    <m/>
    <m/>
    <m/>
    <m/>
    <m/>
    <m/>
    <m/>
    <m/>
    <m/>
    <m/>
    <m/>
    <m/>
    <m/>
    <m/>
    <m/>
    <m/>
    <m/>
    <m/>
    <m/>
    <m/>
    <m/>
    <m/>
    <m/>
  </r>
  <r>
    <n v="294"/>
    <s v="dt"/>
    <d v="2022-05-19T16:25:28"/>
    <s v="No tienen "/>
    <s v="Muebles el Profe"/>
    <s v="Cra 54 # 51- 75"/>
    <n v="3015390568"/>
    <x v="2"/>
    <x v="0"/>
    <n v="2"/>
    <x v="15"/>
    <n v="2"/>
    <n v="1"/>
    <n v="0"/>
    <n v="0"/>
    <x v="7"/>
    <s v="Sí"/>
    <x v="4"/>
    <s v="Muebleria "/>
    <x v="9"/>
    <s v="No"/>
    <n v="0"/>
    <m/>
    <m/>
    <m/>
    <m/>
    <m/>
    <m/>
    <s v="Lunes, Martes, Miércoles, Jueves, Viernes, Sábado"/>
    <n v="3"/>
    <s v="07:00 a 08:00, 08:00 a 09:00, 09:00 a 10:00"/>
    <s v="En camión, sobre la vía, En carreta &quot;zorrilla&quot;"/>
    <n v="3"/>
    <n v="1"/>
    <s v="Carretilla"/>
    <s v="Vehículo particular"/>
    <n v="2"/>
    <s v="Vehículo particular"/>
    <n v="1"/>
    <s v="Finalizar encuesta"/>
    <m/>
    <m/>
    <m/>
    <m/>
    <m/>
    <m/>
    <m/>
    <m/>
    <m/>
    <m/>
    <m/>
    <m/>
    <m/>
    <m/>
    <m/>
    <m/>
    <m/>
    <m/>
    <m/>
    <m/>
    <m/>
    <m/>
    <m/>
    <m/>
    <m/>
    <m/>
  </r>
  <r>
    <n v="295"/>
    <s v="dt"/>
    <d v="2022-05-19T22:45:22"/>
    <s v="johnjairosuarez69@hotmail.com"/>
    <s v="ELECTROINDUSTRISLES JJS"/>
    <s v="Cr 55 51 109"/>
    <n v="3112239325"/>
    <x v="12"/>
    <x v="0"/>
    <n v="1"/>
    <x v="9"/>
    <n v="1"/>
    <n v="1"/>
    <n v="1"/>
    <n v="1"/>
    <x v="3"/>
    <s v="Sí"/>
    <x v="0"/>
    <s v="Elementos eléctricos "/>
    <x v="16"/>
    <s v="Interno"/>
    <n v="1"/>
    <n v="1"/>
    <n v="2"/>
    <n v="2"/>
    <s v="Sí"/>
    <s v="Medellín"/>
    <s v="Almacenamiento de inventarios"/>
    <s v="Lunes, Martes, Viernes"/>
    <n v="3"/>
    <s v="08:00 a 09:00, 09:00 a 10:00, 10:00 a 11:00, 11:00 a 12:00, 12:00 a 13:00, 13:00 a 14:00, 14:00 a 15:00, 15:00 a 16:00, 16:00 a 17:00, 17:00 a 18:00"/>
    <s v="En vehículo particular"/>
    <n v="5"/>
    <n v="5"/>
    <s v="Carretilla"/>
    <s v="No se realizan domicilios"/>
    <n v="0"/>
    <s v="No se realizan ventas por internet"/>
    <n v="0"/>
    <s v="Finalizar encuesta"/>
    <m/>
    <m/>
    <m/>
    <m/>
    <m/>
    <m/>
    <m/>
    <m/>
    <m/>
    <m/>
    <m/>
    <m/>
    <m/>
    <m/>
    <m/>
    <m/>
    <m/>
    <m/>
    <m/>
    <m/>
    <m/>
    <m/>
    <m/>
    <m/>
    <m/>
    <m/>
  </r>
  <r>
    <n v="296"/>
    <s v="dt"/>
    <d v="2022-05-20T11:35:47"/>
    <s v="No tienen "/>
    <s v="Muebles Salo"/>
    <s v="Carrera 54 # 51- 77"/>
    <n v="3044492330"/>
    <x v="6"/>
    <x v="0"/>
    <n v="1"/>
    <x v="6"/>
    <n v="0"/>
    <n v="0"/>
    <n v="0"/>
    <n v="0"/>
    <x v="8"/>
    <s v="No"/>
    <x v="0"/>
    <s v="Muebleria "/>
    <x v="9"/>
    <s v="No"/>
    <n v="0"/>
    <m/>
    <m/>
    <m/>
    <m/>
    <m/>
    <m/>
    <s v="Lunes, Miércoles, Viernes"/>
    <s v="6 o más"/>
    <s v="07:00 a 08:00, 09:00 a 10:00, 13:00 a 14:00, 18:00 a 19:00"/>
    <s v="En camión, sobre la vía"/>
    <n v="4"/>
    <n v="1"/>
    <s v="Carretilla"/>
    <s v="No se realizan domicilios"/>
    <n v="0"/>
    <s v="Vehículo particular"/>
    <n v="1"/>
    <s v="Finalizar encuesta"/>
    <m/>
    <m/>
    <m/>
    <m/>
    <m/>
    <m/>
    <m/>
    <m/>
    <m/>
    <m/>
    <m/>
    <m/>
    <m/>
    <m/>
    <m/>
    <m/>
    <m/>
    <m/>
    <m/>
    <m/>
    <m/>
    <m/>
    <m/>
    <m/>
    <m/>
    <m/>
  </r>
  <r>
    <n v="297"/>
    <s v="dt"/>
    <d v="2022-05-18T15:53:21"/>
    <s v="Redesyobras@gmail.com"/>
    <s v="Redes &amp; Obras "/>
    <s v="Cr 54 51 66"/>
    <n v="3505079161"/>
    <x v="9"/>
    <x v="0"/>
    <n v="2"/>
    <x v="11"/>
    <n v="0"/>
    <n v="0"/>
    <n v="2"/>
    <n v="1"/>
    <x v="10"/>
    <s v="Sí"/>
    <x v="57"/>
    <s v="Ferretería Materiales y Eléctricos de Telecomunicaciones "/>
    <x v="7"/>
    <s v="Interno"/>
    <n v="1"/>
    <n v="1"/>
    <n v="3"/>
    <n v="2"/>
    <s v="Sí"/>
    <s v="Medellín"/>
    <s v="Almacenamiento de inventarios"/>
    <s v="Lunes"/>
    <s v="1 vez por semana"/>
    <s v="09:00 a 10:00"/>
    <s v="En camión, estacionado en zona bahía y la ingresa la empresa transportadora"/>
    <n v="5"/>
    <n v="5"/>
    <s v="Carretilla"/>
    <s v="Motocicleta"/>
    <n v="4"/>
    <s v="Caminata, Motocicleta"/>
    <n v="3"/>
    <s v="Finalizar encuesta"/>
    <m/>
    <m/>
    <m/>
    <m/>
    <m/>
    <m/>
    <m/>
    <m/>
    <m/>
    <m/>
    <m/>
    <m/>
    <m/>
    <m/>
    <m/>
    <m/>
    <m/>
    <m/>
    <m/>
    <m/>
    <m/>
    <m/>
    <m/>
    <m/>
    <m/>
    <m/>
  </r>
  <r>
    <n v="298"/>
    <s v="dt"/>
    <d v="2022-05-18T15:39:19"/>
    <s v="No aplica "/>
    <s v="Galeria el Delfin"/>
    <s v="Cl 51  54 30"/>
    <n v="3015003690"/>
    <x v="6"/>
    <x v="0"/>
    <n v="1"/>
    <x v="6"/>
    <n v="0"/>
    <n v="0"/>
    <n v="1"/>
    <n v="1"/>
    <x v="1"/>
    <s v="Sí"/>
    <x v="58"/>
    <s v="Fabricación (manufacturas) Decoración Muebles "/>
    <x v="3"/>
    <s v="Interno"/>
    <n v="1"/>
    <n v="1"/>
    <n v="30"/>
    <n v="2"/>
    <s v="Sí"/>
    <s v="Medellín"/>
    <s v="Almacenamiento de inventarios"/>
    <s v="Lunes, Miércoles, Jueves"/>
    <n v="3"/>
    <s v="07:00 a 08:00, 08:00 a 09:00, 09:00 a 10:00"/>
    <s v="En camión, estacionado en zona bahía y la ingresa la empresa transportadora"/>
    <n v="4"/>
    <n v="4"/>
    <s v="Carretilla"/>
    <s v="No se realizan domicilios"/>
    <n v="0"/>
    <s v="No se realizan ventas por internet"/>
    <n v="0"/>
    <s v="Finalizar encuesta"/>
    <m/>
    <m/>
    <m/>
    <m/>
    <m/>
    <m/>
    <m/>
    <m/>
    <m/>
    <m/>
    <m/>
    <m/>
    <m/>
    <m/>
    <m/>
    <m/>
    <m/>
    <m/>
    <m/>
    <m/>
    <m/>
    <m/>
    <m/>
    <m/>
    <m/>
    <m/>
  </r>
  <r>
    <n v="299"/>
    <s v="dt"/>
    <d v="2022-05-20T11:58:06"/>
    <s v="agentesac03260@enviacolvanes.com.co"/>
    <s v="Envia"/>
    <s v="Calle 51 # 54- 23"/>
    <s v="6096901 ext 3053"/>
    <x v="22"/>
    <x v="0"/>
    <n v="1"/>
    <x v="43"/>
    <n v="1"/>
    <n v="1"/>
    <n v="1"/>
    <n v="1"/>
    <x v="1"/>
    <s v="Sí"/>
    <x v="0"/>
    <s v="Envio de paquetes"/>
    <x v="6"/>
    <s v="Interno"/>
    <n v="1"/>
    <n v="1"/>
    <n v="40"/>
    <n v="2.5"/>
    <s v="Sí"/>
    <s v="Medellín"/>
    <s v="Recepción de mercancías"/>
    <s v="Lunes, Martes, Miércoles, Jueves, Viernes, Sábado"/>
    <s v="6 o más"/>
    <s v="08:00 a 09:00, 19:00 a 20:00"/>
    <s v="En camión, sobre la vía"/>
    <n v="5"/>
    <n v="1"/>
    <s v="Carretilla"/>
    <s v="Caminata, Motocicleta, Furgón, Carreta &quot;zorrilla&quot;"/>
    <n v="200"/>
    <s v="Caminata, Motocicleta, Furgón"/>
    <n v="200"/>
    <s v="Finalizar encuesta"/>
    <m/>
    <m/>
    <m/>
    <m/>
    <m/>
    <m/>
    <m/>
    <m/>
    <m/>
    <m/>
    <m/>
    <m/>
    <m/>
    <m/>
    <m/>
    <m/>
    <m/>
    <m/>
    <m/>
    <m/>
    <m/>
    <m/>
    <m/>
    <m/>
    <m/>
    <m/>
  </r>
  <r>
    <n v="300"/>
    <s v="dt"/>
    <d v="2022-05-18T15:45:01"/>
    <s v="NA"/>
    <s v="Abarriteria"/>
    <s v="Cl 51 54 18"/>
    <n v="3135677317"/>
    <x v="2"/>
    <x v="0"/>
    <n v="1"/>
    <x v="5"/>
    <n v="0"/>
    <n v="0"/>
    <n v="1"/>
    <n v="1"/>
    <x v="3"/>
    <s v="Sí"/>
    <x v="59"/>
    <s v="Producción de alimentos Cigarrería Supermercados"/>
    <x v="18"/>
    <s v="Interno"/>
    <n v="1"/>
    <n v="1"/>
    <n v="10"/>
    <n v="3"/>
    <s v="Sí"/>
    <s v="Medellín"/>
    <s v="Almacenamiento de inventarios"/>
    <s v="Martes, Jueves"/>
    <n v="2"/>
    <s v="08:00 a 09:00, 09:00 a 10:00, 10:00 a 11:00"/>
    <s v="En camión, estacionado en zona bahía y la ingresa la empresa transportadora"/>
    <n v="4"/>
    <n v="5"/>
    <s v="Carretilla"/>
    <s v="Motocicleta"/>
    <n v="6"/>
    <s v="No se realizan ventas por internet"/>
    <n v="0"/>
    <s v="Finalizar encuesta"/>
    <m/>
    <m/>
    <m/>
    <m/>
    <m/>
    <m/>
    <m/>
    <m/>
    <m/>
    <m/>
    <m/>
    <m/>
    <m/>
    <m/>
    <m/>
    <m/>
    <m/>
    <m/>
    <m/>
    <m/>
    <m/>
    <m/>
    <m/>
    <m/>
    <m/>
    <m/>
  </r>
  <r>
    <n v="301"/>
    <s v="dt"/>
    <d v="2022-05-19T17:04:43"/>
    <s v="ventastodoled89@gmail.com"/>
    <s v="Todo Led "/>
    <s v="Calle 51 # 54- 17"/>
    <n v="5116537"/>
    <x v="9"/>
    <x v="0"/>
    <n v="3"/>
    <x v="20"/>
    <n v="0"/>
    <n v="0"/>
    <n v="3"/>
    <n v="1"/>
    <x v="1"/>
    <s v="No"/>
    <x v="0"/>
    <s v="Iluminación"/>
    <x v="9"/>
    <s v="Interno"/>
    <n v="2"/>
    <n v="3"/>
    <n v="14"/>
    <n v="2.2000000000000002"/>
    <s v="Sí"/>
    <s v="Medellín"/>
    <s v="Recepción de mercancías"/>
    <s v="Lunes, Miércoles, Jueves, Viernes"/>
    <s v="6 o más"/>
    <s v="09:00 a 10:00, 13:00 a 14:00, 15:00 a 16:00"/>
    <s v="En camión, sobre la vía"/>
    <n v="4"/>
    <n v="1"/>
    <s v="Carretilla"/>
    <s v="Motocicleta"/>
    <n v="1"/>
    <s v="No se realizan ventas por internet"/>
    <n v="0"/>
    <s v="Finalizar encuesta"/>
    <m/>
    <m/>
    <m/>
    <m/>
    <m/>
    <m/>
    <m/>
    <m/>
    <m/>
    <m/>
    <m/>
    <m/>
    <m/>
    <m/>
    <m/>
    <m/>
    <m/>
    <m/>
    <m/>
    <m/>
    <m/>
    <m/>
    <m/>
    <m/>
    <m/>
    <m/>
  </r>
  <r>
    <n v="302"/>
    <s v="dt"/>
    <d v="2022-05-17T15:09:18"/>
    <s v="starbien-@hotmail.com"/>
    <s v="Star Bien "/>
    <s v="Cl 51 51 46 "/>
    <s v="313 610 48 78 "/>
    <x v="2"/>
    <x v="0"/>
    <n v="2"/>
    <x v="15"/>
    <n v="0"/>
    <n v="0"/>
    <n v="0"/>
    <n v="0"/>
    <x v="1"/>
    <s v="No"/>
    <x v="0"/>
    <s v="productos naturales para la belleza "/>
    <x v="0"/>
    <s v="Interno"/>
    <n v="1"/>
    <n v="1"/>
    <n v="1"/>
    <n v="2"/>
    <s v="Sí"/>
    <s v="Medellín"/>
    <s v="Recepción de mercancías"/>
    <s v="Jueves"/>
    <s v="1 vez por semana"/>
    <s v="09:00 a 10:00"/>
    <s v="En carreta &quot;zorrilla&quot;"/>
    <n v="3"/>
    <n v="1"/>
    <s v="Rampa fija"/>
    <s v="Caminata"/>
    <n v="3"/>
    <s v="Motocicleta"/>
    <n v="2"/>
    <s v="Finalizar encuesta"/>
    <m/>
    <m/>
    <m/>
    <m/>
    <m/>
    <m/>
    <m/>
    <m/>
    <m/>
    <m/>
    <m/>
    <m/>
    <m/>
    <m/>
    <m/>
    <m/>
    <m/>
    <m/>
    <m/>
    <m/>
    <m/>
    <m/>
    <m/>
    <m/>
    <m/>
    <m/>
  </r>
  <r>
    <n v="303"/>
    <s v="dt"/>
    <d v="2022-05-18T15:59:23"/>
    <s v="NA"/>
    <s v="Confiteria El Manero"/>
    <s v="Cr  54 51 74"/>
    <n v="3204570456"/>
    <x v="12"/>
    <x v="0"/>
    <n v="1"/>
    <x v="9"/>
    <n v="0"/>
    <n v="0"/>
    <n v="0"/>
    <n v="0"/>
    <x v="3"/>
    <s v="Sí"/>
    <x v="18"/>
    <s v="Confitería Cigarrería"/>
    <x v="12"/>
    <s v="Interno"/>
    <n v="1"/>
    <n v="1"/>
    <n v="4"/>
    <n v="2"/>
    <s v="Sí"/>
    <s v="Medellín"/>
    <s v="Almacenamiento de inventarios"/>
    <s v="Lunes, Miércoles"/>
    <n v="2"/>
    <s v="08:00 a 09:00, 09:00 a 10:00, 10:00 a 11:00, 11:00 a 12:00"/>
    <s v="En vehículo particular"/>
    <n v="5"/>
    <n v="5"/>
    <s v="Carretilla"/>
    <s v="Caminata"/>
    <n v="4"/>
    <s v="No se realizan ventas por internet"/>
    <n v="0"/>
    <s v="Finalizar encuesta"/>
    <m/>
    <m/>
    <m/>
    <m/>
    <m/>
    <m/>
    <m/>
    <m/>
    <m/>
    <m/>
    <m/>
    <m/>
    <m/>
    <m/>
    <m/>
    <m/>
    <m/>
    <m/>
    <m/>
    <m/>
    <m/>
    <m/>
    <m/>
    <m/>
    <m/>
    <m/>
  </r>
  <r>
    <n v="304"/>
    <s v="dt"/>
    <d v="2022-05-20T12:09:01"/>
    <s v="electricosheloim@hotmail.com"/>
    <s v="Electricos Industriales Heloim S.A.S"/>
    <s v="Calle 51# 54- 33"/>
    <s v="3217577709/ 3104907641"/>
    <x v="4"/>
    <x v="0"/>
    <n v="1"/>
    <x v="4"/>
    <n v="0"/>
    <n v="0"/>
    <n v="0"/>
    <n v="0"/>
    <x v="1"/>
    <s v="Sí"/>
    <x v="0"/>
    <s v="Iluminarias"/>
    <x v="9"/>
    <s v="No"/>
    <n v="0"/>
    <m/>
    <m/>
    <m/>
    <m/>
    <m/>
    <m/>
    <s v="Miércoles, Jueves, Sábado"/>
    <n v="4"/>
    <s v="09:00 a 10:00, 12:00 a 13:00, 16:00 a 17:00"/>
    <s v="En camión, sobre la vía, En carreta &quot;zorrilla&quot;"/>
    <n v="4"/>
    <n v="1"/>
    <s v="Carretilla"/>
    <s v="Motocicleta"/>
    <n v="2"/>
    <s v="No se realizan ventas por internet"/>
    <n v="0"/>
    <s v="Finalizar encuesta"/>
    <m/>
    <m/>
    <m/>
    <m/>
    <m/>
    <m/>
    <m/>
    <m/>
    <m/>
    <m/>
    <m/>
    <m/>
    <m/>
    <m/>
    <m/>
    <m/>
    <m/>
    <m/>
    <m/>
    <m/>
    <m/>
    <m/>
    <m/>
    <m/>
    <m/>
    <m/>
  </r>
  <r>
    <n v="305"/>
    <s v="dt"/>
    <d v="2022-05-17T15:04:26"/>
    <s v="NA"/>
    <s v="El Papá de los Accesorios "/>
    <s v="Calke 51 51 18"/>
    <n v="3136156592"/>
    <x v="6"/>
    <x v="0"/>
    <n v="2"/>
    <x v="9"/>
    <n v="1"/>
    <n v="0.5"/>
    <n v="2"/>
    <n v="1"/>
    <x v="1"/>
    <s v="Sí"/>
    <x v="60"/>
    <s v="Elementos misceláneos Papelería Perfumería"/>
    <x v="9"/>
    <s v="Interno"/>
    <n v="1"/>
    <n v="1"/>
    <n v="10"/>
    <n v="2"/>
    <s v="Sí"/>
    <s v="Medellín"/>
    <s v="Almacenamiento de inventarios"/>
    <s v="Martes, Viernes"/>
    <n v="2"/>
    <s v="07:00 a 08:00, 08:00 a 09:00, 09:00 a 10:00, 10:00 a 11:00, 11:00 a 12:00, 12:00 a 13:00, 13:00 a 14:00, 14:00 a 15:00, 15:00 a 16:00, 16:00 a 17:00, 17:00 a 18:00"/>
    <s v="En motocicleta"/>
    <n v="5"/>
    <n v="5"/>
    <s v="Carretilla"/>
    <s v="Caminata"/>
    <n v="2"/>
    <s v="No se realizan ventas por internet"/>
    <n v="0"/>
    <s v="Finalizar encuesta"/>
    <m/>
    <m/>
    <m/>
    <m/>
    <m/>
    <m/>
    <m/>
    <m/>
    <m/>
    <m/>
    <m/>
    <m/>
    <m/>
    <m/>
    <m/>
    <m/>
    <m/>
    <m/>
    <m/>
    <m/>
    <m/>
    <m/>
    <m/>
    <m/>
    <m/>
    <m/>
  </r>
  <r>
    <n v="306"/>
    <s v="dt"/>
    <d v="2022-05-17T15:15:41"/>
    <s v="No Aplica "/>
    <s v="Mobil Accesorios "/>
    <s v="Cl 52 49 108 "/>
    <s v="300 512 86 66"/>
    <x v="2"/>
    <x v="1"/>
    <m/>
    <x v="2"/>
    <m/>
    <s v=""/>
    <m/>
    <s v=""/>
    <x v="2"/>
    <m/>
    <x v="0"/>
    <s v="accesorios celulares "/>
    <x v="10"/>
    <s v="No"/>
    <n v="0"/>
    <m/>
    <m/>
    <m/>
    <m/>
    <m/>
    <m/>
    <s v="Viernes"/>
    <s v="1 vez por semana"/>
    <s v="17:00 a 18:00"/>
    <s v="En motocicleta"/>
    <n v="3"/>
    <n v="3"/>
    <s v="Rampa fija"/>
    <s v="Motocicleta"/>
    <n v="2"/>
    <s v="Motocicleta"/>
    <n v="2"/>
    <s v="Finalizar encuesta"/>
    <m/>
    <m/>
    <m/>
    <m/>
    <m/>
    <m/>
    <m/>
    <m/>
    <m/>
    <m/>
    <m/>
    <m/>
    <m/>
    <m/>
    <m/>
    <m/>
    <m/>
    <m/>
    <m/>
    <m/>
    <m/>
    <m/>
    <m/>
    <m/>
    <m/>
    <m/>
  </r>
  <r>
    <n v="307"/>
    <s v="dt"/>
    <d v="2022-05-18T16:04:05"/>
    <s v="NA"/>
    <s v="Variedades Briner"/>
    <s v="Cra 52  51 62"/>
    <n v="3152855589"/>
    <x v="6"/>
    <x v="0"/>
    <n v="1"/>
    <x v="6"/>
    <n v="0"/>
    <n v="0"/>
    <n v="1"/>
    <n v="1"/>
    <x v="3"/>
    <s v="Sí"/>
    <x v="6"/>
    <s v="Decoración Electrodomésticos y hogar"/>
    <x v="9"/>
    <s v="No"/>
    <n v="0"/>
    <m/>
    <m/>
    <m/>
    <m/>
    <m/>
    <m/>
    <s v="Martes"/>
    <s v="1 vez por semana"/>
    <s v="09:00 a 10:00"/>
    <s v="En motocicleta"/>
    <n v="4"/>
    <n v="4"/>
    <s v="Ninguno se hace en bolsa Acarreo "/>
    <s v="No se realizan domicilios"/>
    <n v="0"/>
    <s v="No se realizan ventas por internet"/>
    <n v="0"/>
    <s v="Finalizar encuesta"/>
    <m/>
    <m/>
    <m/>
    <m/>
    <m/>
    <m/>
    <m/>
    <m/>
    <m/>
    <m/>
    <m/>
    <m/>
    <m/>
    <m/>
    <m/>
    <m/>
    <m/>
    <m/>
    <m/>
    <m/>
    <m/>
    <m/>
    <m/>
    <m/>
    <m/>
    <m/>
  </r>
  <r>
    <n v="308"/>
    <s v="dt"/>
    <d v="2022-05-18T16:18:43"/>
    <s v="decopvcmedellin@gmail.com"/>
    <s v="DECOPVC"/>
    <s v="Cra 54 52 20"/>
    <n v="3116685499"/>
    <x v="2"/>
    <x v="0"/>
    <n v="1"/>
    <x v="5"/>
    <n v="0"/>
    <n v="0"/>
    <n v="1"/>
    <n v="1"/>
    <x v="3"/>
    <s v="Sí"/>
    <x v="61"/>
    <s v="Venta de materiales de construcción Fabricación (manufacturas) Decoración"/>
    <x v="19"/>
    <s v="Interno"/>
    <n v="1"/>
    <n v="1"/>
    <n v="10"/>
    <n v="3"/>
    <s v="Sí"/>
    <s v="Medellín"/>
    <s v="Almacenamiento de inventarios"/>
    <s v="Lunes, Martes, Miércoles, Jueves, Viernes"/>
    <n v="3"/>
    <s v="08:00 a 09:00, 09:00 a 10:00, 10:00 a 11:00, 11:00 a 12:00, 12:00 a 13:00, 13:00 a 14:00, 14:00 a 15:00, 15:00 a 16:00, 16:00 a 17:00, 17:00 a 18:00"/>
    <s v="En camión, estacionado en zona bahía y la ingresa la empresa transportadora"/>
    <n v="5"/>
    <n v="5"/>
    <s v="Carretilla"/>
    <s v="Vehículo particular"/>
    <n v="4"/>
    <s v="Caminata, Motocicleta"/>
    <n v="5"/>
    <s v="Finalizar encuesta"/>
    <m/>
    <m/>
    <m/>
    <m/>
    <m/>
    <m/>
    <m/>
    <m/>
    <m/>
    <m/>
    <m/>
    <m/>
    <m/>
    <m/>
    <m/>
    <m/>
    <m/>
    <m/>
    <m/>
    <m/>
    <m/>
    <m/>
    <m/>
    <m/>
    <m/>
    <m/>
  </r>
  <r>
    <n v="309"/>
    <s v="dt"/>
    <d v="2022-05-18T16:24:59"/>
    <s v="talabarteriahmmedellin@gmail.com"/>
    <s v="Talabarteria HM"/>
    <s v="Cr 54 52 16"/>
    <n v="3105397281"/>
    <x v="2"/>
    <x v="0"/>
    <n v="1"/>
    <x v="5"/>
    <n v="0"/>
    <n v="0"/>
    <n v="1"/>
    <n v="1"/>
    <x v="1"/>
    <s v="Sí"/>
    <x v="62"/>
    <s v="Fabricación (manufacturas) Solo trabajo en cuero "/>
    <x v="3"/>
    <s v="No"/>
    <n v="0"/>
    <m/>
    <m/>
    <m/>
    <m/>
    <m/>
    <m/>
    <s v="Lunes"/>
    <s v="1 vez por semana"/>
    <s v="09:00 a 10:00, 10:00 a 11:00, 11:00 a 12:00"/>
    <s v="En motocicleta"/>
    <n v="5"/>
    <n v="5"/>
    <s v="Carretilla"/>
    <s v="Bicicleta normal, Motocicleta"/>
    <n v="3"/>
    <s v="Van"/>
    <n v="0"/>
    <s v="Finalizar encuesta"/>
    <m/>
    <m/>
    <m/>
    <m/>
    <m/>
    <m/>
    <m/>
    <m/>
    <m/>
    <m/>
    <m/>
    <m/>
    <m/>
    <m/>
    <m/>
    <m/>
    <m/>
    <m/>
    <m/>
    <m/>
    <m/>
    <m/>
    <m/>
    <m/>
    <m/>
    <m/>
  </r>
  <r>
    <n v="310"/>
    <s v="dt"/>
    <d v="2022-05-18T16:11:16"/>
    <s v="medejeans@gmail.com"/>
    <s v="MEDEJEANS"/>
    <s v="CR 52 51 48"/>
    <n v="3106377694"/>
    <x v="2"/>
    <x v="0"/>
    <n v="1"/>
    <x v="5"/>
    <n v="0"/>
    <n v="0"/>
    <n v="1"/>
    <n v="1"/>
    <x v="3"/>
    <s v="No"/>
    <x v="0"/>
    <s v="Confección y moda"/>
    <x v="5"/>
    <s v="Interno"/>
    <n v="1"/>
    <n v="1"/>
    <n v="5"/>
    <n v="3"/>
    <s v="Sí"/>
    <s v="Medellín"/>
    <s v="Almacenamiento de inventarios"/>
    <s v="Lunes, Miércoles, Viernes"/>
    <n v="2"/>
    <s v="08:00 a 09:00, 09:00 a 10:00, 10:00 a 11:00, 11:00 a 12:00, 12:00 a 13:00, 13:00 a 14:00, 14:00 a 15:00, 15:00 a 16:00, 16:00 a 17:00, 17:00 a 18:00"/>
    <s v="En camión, estacionado en zona bahía y la ingresa la empresa transportadora"/>
    <n v="5"/>
    <n v="5"/>
    <s v="Carretilla"/>
    <s v="No se realizan domicilios"/>
    <n v="0"/>
    <s v="No se realizan ventas por internet"/>
    <n v="0"/>
    <s v="Finalizar encuesta"/>
    <m/>
    <m/>
    <m/>
    <m/>
    <m/>
    <m/>
    <m/>
    <m/>
    <m/>
    <m/>
    <m/>
    <m/>
    <m/>
    <m/>
    <m/>
    <m/>
    <m/>
    <m/>
    <m/>
    <m/>
    <m/>
    <m/>
    <m/>
    <m/>
    <m/>
    <m/>
  </r>
  <r>
    <n v="311"/>
    <s v="dt"/>
    <d v="2022-05-17T15:11:32"/>
    <s v="NA"/>
    <s v="Certicarnes"/>
    <s v="Clle52  49 84"/>
    <n v="4444282"/>
    <x v="5"/>
    <x v="0"/>
    <n v="3"/>
    <x v="6"/>
    <n v="3"/>
    <n v="1"/>
    <n v="3"/>
    <n v="1"/>
    <x v="1"/>
    <s v="No"/>
    <x v="2"/>
    <s v="Carnicería"/>
    <x v="29"/>
    <s v="Interno"/>
    <n v="1"/>
    <n v="1"/>
    <n v="8"/>
    <n v="2"/>
    <s v="Sí"/>
    <s v="Medellín"/>
    <s v="Cuartos fríos"/>
    <s v="Lunes, Martes, Miércoles, Jueves, Viernes"/>
    <n v="5"/>
    <s v="08:00 a 09:00, 10:00 a 11:00"/>
    <s v="En camión, estacionado en zona bahía y la ingresa la empresa transportadora"/>
    <n v="4"/>
    <n v="4"/>
    <s v="Carretilla"/>
    <s v="No se realizan domicilios"/>
    <n v="0"/>
    <s v="No se realizan ventas por internet"/>
    <n v="0"/>
    <s v="Finalizar encuesta"/>
    <m/>
    <m/>
    <m/>
    <m/>
    <m/>
    <m/>
    <m/>
    <m/>
    <m/>
    <m/>
    <m/>
    <m/>
    <m/>
    <m/>
    <m/>
    <m/>
    <m/>
    <m/>
    <m/>
    <m/>
    <m/>
    <m/>
    <m/>
    <m/>
    <m/>
    <m/>
  </r>
  <r>
    <n v="312"/>
    <s v="dt"/>
    <d v="2022-05-17T15:20:52"/>
    <s v="sombrillasyumar1@hotmail.com"/>
    <s v="Sombrillas Yumar"/>
    <s v="Calle 52 49 122"/>
    <n v="3188935119"/>
    <x v="12"/>
    <x v="0"/>
    <n v="1"/>
    <x v="9"/>
    <n v="1"/>
    <n v="1"/>
    <n v="1"/>
    <n v="1"/>
    <x v="3"/>
    <s v="Sí"/>
    <x v="0"/>
    <s v="Ventas de sombrillas"/>
    <x v="5"/>
    <s v="No"/>
    <n v="0"/>
    <m/>
    <m/>
    <m/>
    <m/>
    <m/>
    <m/>
    <s v="Lunes"/>
    <s v="1 vez por semana"/>
    <s v="09:00 a 10:00"/>
    <s v="En motocicleta"/>
    <n v="5"/>
    <n v="5"/>
    <s v="No se requiere por el volumen "/>
    <s v="No se realizan domicilios"/>
    <n v="0"/>
    <s v="No se realizan ventas por internet"/>
    <n v="0"/>
    <s v="Finalizar encuesta"/>
    <m/>
    <m/>
    <m/>
    <m/>
    <m/>
    <m/>
    <m/>
    <m/>
    <m/>
    <m/>
    <m/>
    <m/>
    <m/>
    <m/>
    <m/>
    <m/>
    <m/>
    <m/>
    <m/>
    <m/>
    <m/>
    <m/>
    <m/>
    <m/>
    <m/>
    <m/>
  </r>
  <r>
    <n v="313"/>
    <s v="dt"/>
    <d v="2022-05-18T16:29:52"/>
    <s v="vanessa02jm@gmail.com"/>
    <s v="Exhibiciones NAPOLES"/>
    <s v="Cl 52 5398"/>
    <n v="3042436609"/>
    <x v="2"/>
    <x v="0"/>
    <n v="1"/>
    <x v="5"/>
    <n v="0"/>
    <n v="0"/>
    <n v="1"/>
    <n v="1"/>
    <x v="3"/>
    <s v="Sí"/>
    <x v="63"/>
    <s v="Fabricación (manufacturas) Carpintería Muebles "/>
    <x v="8"/>
    <s v="Interno"/>
    <n v="1"/>
    <n v="1"/>
    <n v="15"/>
    <n v="3"/>
    <s v="Sí"/>
    <s v="Medellín"/>
    <s v="Almacenamiento de inventarios"/>
    <s v="Martes, Jueves"/>
    <n v="2"/>
    <s v="08:00 a 09:00, 09:00 a 10:00, 10:00 a 11:00"/>
    <s v="En camión, estacionado en zona bahía y la ingresa la empresa transportadora"/>
    <n v="5"/>
    <n v="5"/>
    <s v="Carretilla"/>
    <s v="No se realizan domicilios"/>
    <n v="2"/>
    <s v="No se realizan ventas por internet"/>
    <n v="0"/>
    <s v="Finalizar encuesta"/>
    <m/>
    <m/>
    <m/>
    <m/>
    <m/>
    <m/>
    <m/>
    <m/>
    <m/>
    <m/>
    <m/>
    <m/>
    <m/>
    <m/>
    <m/>
    <m/>
    <m/>
    <m/>
    <m/>
    <m/>
    <m/>
    <m/>
    <m/>
    <m/>
    <m/>
    <m/>
  </r>
  <r>
    <n v="314"/>
    <s v="dt"/>
    <d v="2022-05-19T22:09:33"/>
    <s v="NA"/>
    <s v="EXHIBICIONES NENA"/>
    <s v="Cr 56 c 54 22"/>
    <n v="3007352066"/>
    <x v="4"/>
    <x v="0"/>
    <n v="3"/>
    <x v="1"/>
    <n v="0"/>
    <n v="0"/>
    <n v="3"/>
    <n v="1"/>
    <x v="1"/>
    <s v="Sí"/>
    <x v="64"/>
    <s v="Fabricación (manufacturas) Carpintería"/>
    <x v="8"/>
    <s v="Externo, propio"/>
    <n v="2"/>
    <n v="1"/>
    <n v="80"/>
    <n v="3"/>
    <s v="Sí"/>
    <s v="Medellín"/>
    <s v="Almacenamiento de inventarios"/>
    <s v="Lunes, Martes, Miércoles, Jueves, Viernes, Sábado"/>
    <n v="3"/>
    <s v="09:00 a 10:00, 10:00 a 11:00, 11:00 a 12:00, 12:00 a 13:00, 13:00 a 14:00, 14:00 a 15:00, 15:00 a 16:00, 16:00 a 17:00, 17:00 a 18:00"/>
    <s v="En camión, se descarga internamente"/>
    <n v="5"/>
    <n v="5"/>
    <s v="Carretilla, Rampa fija, Parqueadero de uso interno"/>
    <s v="Vehículo particular"/>
    <n v="3"/>
    <s v="Vehículo particular"/>
    <n v="2"/>
    <s v="Finalizar encuesta"/>
    <m/>
    <m/>
    <m/>
    <m/>
    <m/>
    <m/>
    <m/>
    <m/>
    <m/>
    <m/>
    <m/>
    <m/>
    <m/>
    <m/>
    <m/>
    <m/>
    <m/>
    <m/>
    <m/>
    <m/>
    <m/>
    <m/>
    <m/>
    <m/>
    <m/>
    <m/>
  </r>
  <r>
    <n v="315"/>
    <s v="dt"/>
    <d v="2022-05-19T22:15:25"/>
    <s v="NA"/>
    <s v="PISOS E IMAGEN "/>
    <s v="Cra 56C  54 02"/>
    <n v="3118302355"/>
    <x v="4"/>
    <x v="0"/>
    <n v="2"/>
    <x v="6"/>
    <n v="0"/>
    <n v="0"/>
    <n v="2"/>
    <n v="1"/>
    <x v="10"/>
    <s v="Sí"/>
    <x v="51"/>
    <s v="Venta de materiales de construcción Fabricación (manufacturas) Decoración"/>
    <x v="19"/>
    <s v="Interno"/>
    <n v="1"/>
    <n v="1"/>
    <n v="6"/>
    <n v="2"/>
    <s v="Sí"/>
    <s v="Medellín"/>
    <s v="Almacenamiento de inventarios"/>
    <s v="Martes, Viernes"/>
    <n v="2"/>
    <s v="08:00 a 09:00, 09:00 a 10:00, 10:00 a 11:00, 11:00 a 12:00, 12:00 a 13:00, 13:00 a 14:00, 14:00 a 15:00, 15:00 a 16:00, 16:00 a 17:00, 17:00 a 18:00"/>
    <s v="En camión, estacionado en zona bahía y la ingresa la empresa transportadora"/>
    <n v="5"/>
    <n v="5"/>
    <s v="Carretilla"/>
    <s v="Caminata, Vehículo particular"/>
    <n v="2"/>
    <s v="Caminata, Vehículo particular"/>
    <n v="2"/>
    <s v="Finalizar encuesta"/>
    <m/>
    <m/>
    <m/>
    <m/>
    <m/>
    <m/>
    <m/>
    <m/>
    <m/>
    <m/>
    <m/>
    <m/>
    <m/>
    <m/>
    <m/>
    <m/>
    <m/>
    <m/>
    <m/>
    <m/>
    <m/>
    <m/>
    <m/>
    <m/>
    <m/>
    <m/>
  </r>
  <r>
    <n v="316"/>
    <s v="dt"/>
    <d v="2022-05-20T10:04:39"/>
    <s v="luisaantioquia109@gmail.com "/>
    <s v="Ferretería la Minorista "/>
    <s v="Cr56 c 54 38"/>
    <n v="3188994120"/>
    <x v="4"/>
    <x v="0"/>
    <n v="4"/>
    <x v="9"/>
    <n v="0"/>
    <n v="0"/>
    <n v="3"/>
    <n v="0.75"/>
    <x v="1"/>
    <s v="Sí"/>
    <x v="65"/>
    <s v="Venta de materiales de construcción Ferretería"/>
    <x v="19"/>
    <s v="Interno"/>
    <n v="1"/>
    <n v="1"/>
    <n v="12"/>
    <n v="2"/>
    <s v="Sí"/>
    <s v="Medellín"/>
    <s v="Almacenamiento de inventarios"/>
    <s v="Martes, Miércoles"/>
    <n v="2"/>
    <s v="08:00 a 09:00, 09:00 a 10:00, 10:00 a 11:00"/>
    <s v="En carreta &quot;zorrilla&quot;"/>
    <n v="5"/>
    <n v="5"/>
    <s v="Carretilla"/>
    <s v="Caminata, Bicicleta de carga"/>
    <n v="3"/>
    <s v="Caminata, Carreta &quot;zorrilla&quot;"/>
    <n v="4"/>
    <s v="Finalizar encuesta"/>
    <m/>
    <m/>
    <m/>
    <m/>
    <m/>
    <m/>
    <m/>
    <m/>
    <m/>
    <m/>
    <m/>
    <m/>
    <m/>
    <m/>
    <m/>
    <m/>
    <m/>
    <m/>
    <m/>
    <m/>
    <m/>
    <m/>
    <m/>
    <m/>
    <m/>
    <m/>
  </r>
  <r>
    <n v="317"/>
    <s v="dt"/>
    <d v="2022-05-18T16:37:04"/>
    <s v="museodeantioquia@ellaborstoriodecafe.com"/>
    <s v="El  LABORATORIO de Café "/>
    <s v="Cr 52 52 43"/>
    <n v="2515931"/>
    <x v="2"/>
    <x v="0"/>
    <n v="3"/>
    <x v="9"/>
    <n v="0"/>
    <n v="0"/>
    <n v="3"/>
    <n v="1"/>
    <x v="1"/>
    <s v="Sí"/>
    <x v="66"/>
    <s v="Restaurante Café gurmet venta "/>
    <x v="15"/>
    <s v="No"/>
    <n v="0"/>
    <m/>
    <m/>
    <m/>
    <m/>
    <m/>
    <m/>
    <s v="Lunes, Martes, Miércoles, Jueves, Viernes"/>
    <n v="3"/>
    <s v="08:00 a 09:00"/>
    <s v="En vehículo particular"/>
    <n v="5"/>
    <n v="5"/>
    <s v="Ninguno anteriores "/>
    <s v="No se realizan domicilios"/>
    <n v="0"/>
    <s v="No se realizan ventas por internet"/>
    <n v="0"/>
    <s v="Finalizar encuesta"/>
    <m/>
    <m/>
    <m/>
    <m/>
    <m/>
    <m/>
    <m/>
    <m/>
    <m/>
    <m/>
    <m/>
    <m/>
    <m/>
    <m/>
    <m/>
    <m/>
    <m/>
    <m/>
    <m/>
    <m/>
    <m/>
    <m/>
    <m/>
    <m/>
    <m/>
    <m/>
  </r>
  <r>
    <n v="318"/>
    <s v="dt"/>
    <d v="2022-05-18T16:41:54"/>
    <s v="tienda@museodeantioquia"/>
    <s v="Museo De Antioquia "/>
    <s v="Cr 52 52 43"/>
    <s v="2513636-13"/>
    <x v="6"/>
    <x v="0"/>
    <n v="2"/>
    <x v="9"/>
    <n v="0"/>
    <n v="0"/>
    <n v="2"/>
    <n v="1"/>
    <x v="1"/>
    <s v="Sí"/>
    <x v="67"/>
    <s v="Decoración Textiles Artesanías "/>
    <x v="9"/>
    <s v="No"/>
    <n v="0"/>
    <m/>
    <m/>
    <m/>
    <m/>
    <m/>
    <m/>
    <s v="Martes"/>
    <n v="2"/>
    <s v="09:00 a 10:00, 10:00 a 11:00, 11:00 a 12:00"/>
    <s v="En vehículo particular"/>
    <n v="5"/>
    <n v="5"/>
    <s v="No hay bodega "/>
    <s v="No se realizan domicilios"/>
    <n v="0"/>
    <s v="No se realizan ventas por internet"/>
    <n v="0"/>
    <s v="Finalizar encuesta"/>
    <m/>
    <m/>
    <m/>
    <m/>
    <m/>
    <m/>
    <m/>
    <m/>
    <m/>
    <m/>
    <m/>
    <m/>
    <m/>
    <m/>
    <m/>
    <m/>
    <m/>
    <m/>
    <m/>
    <m/>
    <m/>
    <m/>
    <m/>
    <m/>
    <m/>
    <m/>
  </r>
  <r>
    <n v="319"/>
    <s v="dt"/>
    <d v="2022-05-19T12:31:05"/>
    <s v="Juan.ka2110@hotmail.com"/>
    <s v="Cigarrera tres zzz"/>
    <s v="Carrera 53 # 53 25"/>
    <n v="3147971786"/>
    <x v="4"/>
    <x v="0"/>
    <n v="2"/>
    <x v="6"/>
    <n v="0"/>
    <n v="0"/>
    <n v="2"/>
    <n v="1"/>
    <x v="1"/>
    <s v="No"/>
    <x v="68"/>
    <s v="Confitería Cigarrería Expendio de bebidas alcohólicas"/>
    <x v="12"/>
    <s v="Interno"/>
    <n v="1"/>
    <n v="1"/>
    <n v="120"/>
    <n v="5"/>
    <s v="Sí"/>
    <s v="Medellín"/>
    <s v="Almacenamiento de inventarios"/>
    <s v="Lunes, Martes, Miércoles, Jueves, Viernes, Sábado"/>
    <s v="6 o más"/>
    <s v="08:00 a 09:00, 09:00 a 10:00, 10:00 a 11:00, 11:00 a 12:00, 12:00 a 13:00, 13:00 a 14:00, 14:00 a 15:00, 15:00 a 16:00"/>
    <s v="En camión, sobre la vía"/>
    <n v="5"/>
    <n v="3"/>
    <s v="Carretilla"/>
    <s v="No se realizan domicilios"/>
    <n v="0"/>
    <s v="Caminata, Carreta &quot;zorrilla&quot;"/>
    <n v="10"/>
    <s v="Finalizar encuesta"/>
    <m/>
    <m/>
    <m/>
    <m/>
    <m/>
    <m/>
    <m/>
    <m/>
    <m/>
    <m/>
    <m/>
    <m/>
    <m/>
    <m/>
    <m/>
    <m/>
    <m/>
    <m/>
    <m/>
    <m/>
    <m/>
    <m/>
    <m/>
    <m/>
    <m/>
    <m/>
  </r>
  <r>
    <n v="320"/>
    <s v="dt"/>
    <d v="2022-05-20T10:14:02"/>
    <s v="monicajhoancamilo@gmail.com"/>
    <s v="Tienda museo "/>
    <s v="Cra 52 52 53"/>
    <s v="310 2665080"/>
    <x v="6"/>
    <x v="0"/>
    <n v="2"/>
    <x v="9"/>
    <n v="0"/>
    <n v="0"/>
    <n v="0"/>
    <n v="0"/>
    <x v="1"/>
    <s v="Sí"/>
    <x v="69"/>
    <s v="Restaurante Venta café Gormet"/>
    <x v="14"/>
    <s v="No"/>
    <n v="0"/>
    <m/>
    <m/>
    <m/>
    <m/>
    <m/>
    <m/>
    <s v="Lunes, Martes, Miércoles, Jueves"/>
    <n v="4"/>
    <s v="08:00 a 09:00, 09:00 a 10:00, 10:00 a 11:00"/>
    <s v="En carreta &quot;zorrilla&quot;"/>
    <n v="5"/>
    <n v="5"/>
    <s v="Carretilla"/>
    <s v="No se realizan domicilios"/>
    <n v="0"/>
    <s v="No se realizan ventas por internet"/>
    <n v="0"/>
    <s v="Finalizar encuesta"/>
    <m/>
    <m/>
    <m/>
    <m/>
    <m/>
    <m/>
    <m/>
    <m/>
    <m/>
    <m/>
    <m/>
    <m/>
    <m/>
    <m/>
    <m/>
    <m/>
    <m/>
    <m/>
    <m/>
    <m/>
    <m/>
    <m/>
    <m/>
    <m/>
    <m/>
    <m/>
  </r>
  <r>
    <n v="321"/>
    <s v="dt"/>
    <d v="2022-05-19T13:41:44"/>
    <s v="admoncompraventas@gmail.com"/>
    <s v="Presta expres agil SAS"/>
    <s v="Cra 51 # 53- 19"/>
    <n v="3008031099"/>
    <x v="28"/>
    <x v="0"/>
    <n v="22"/>
    <x v="44"/>
    <n v="0"/>
    <n v="0"/>
    <n v="18"/>
    <n v="0.81818181818181823"/>
    <x v="0"/>
    <s v="Sí"/>
    <x v="70"/>
    <s v="Compra venta y empeño"/>
    <x v="22"/>
    <s v="Interno"/>
    <n v="17"/>
    <n v="1"/>
    <n v="15"/>
    <n v="2"/>
    <s v="Sí"/>
    <s v="Medellín"/>
    <s v="Recepción de mercancías"/>
    <s v="Lunes, Martes, Miércoles, Jueves, Viernes, Sábado"/>
    <s v="6 o más"/>
    <s v="03:00 a 04:00, 05:00 a 06:00, 07:00 a 08:00, 10:00 a 11:00"/>
    <s v="En camión, sobre la vía, En carreta &quot;zorrilla&quot;"/>
    <n v="3"/>
    <n v="1"/>
    <s v="Carretilla"/>
    <s v="Motocicleta, Furgón"/>
    <n v="2"/>
    <s v="Motocicleta, Furgón"/>
    <n v="2"/>
    <s v="Finalizar encuesta"/>
    <m/>
    <m/>
    <m/>
    <m/>
    <m/>
    <m/>
    <m/>
    <m/>
    <m/>
    <m/>
    <m/>
    <m/>
    <m/>
    <m/>
    <m/>
    <m/>
    <m/>
    <m/>
    <m/>
    <m/>
    <m/>
    <m/>
    <m/>
    <m/>
    <m/>
    <m/>
  </r>
  <r>
    <n v="322"/>
    <s v="dt"/>
    <d v="2022-05-19T13:52:25"/>
    <s v="orlandoruiz1248@hotmail.com"/>
    <s v="Drogueria del sur #2"/>
    <s v="Cra 51 # 53- 113"/>
    <n v="4639090"/>
    <x v="9"/>
    <x v="0"/>
    <n v="3"/>
    <x v="20"/>
    <n v="0"/>
    <n v="0"/>
    <n v="3"/>
    <n v="1"/>
    <x v="1"/>
    <s v="Sí"/>
    <x v="0"/>
    <s v="Servicios de salud"/>
    <x v="13"/>
    <s v="Interno"/>
    <n v="1"/>
    <n v="1"/>
    <n v="16"/>
    <n v="3"/>
    <s v="Sí"/>
    <s v="Medellín"/>
    <s v="Almacenamiento de inventarios"/>
    <s v="Lunes, Martes, Miércoles, Jueves, Viernes, Sábado, Domingo"/>
    <s v="6 o más"/>
    <s v="09:00 a 10:00, 15:00 a 16:00"/>
    <s v="En camión, sobre la vía, En carreta &quot;zorrilla&quot;"/>
    <n v="5"/>
    <n v="1"/>
    <s v="Carretilla"/>
    <s v="Caminata, Motocicleta"/>
    <n v="10"/>
    <s v="No se realizan ventas por internet, Caminata, Motocicleta"/>
    <n v="0"/>
    <s v="Finalizar encuesta"/>
    <m/>
    <m/>
    <m/>
    <m/>
    <m/>
    <m/>
    <m/>
    <m/>
    <m/>
    <m/>
    <m/>
    <m/>
    <m/>
    <m/>
    <m/>
    <m/>
    <m/>
    <m/>
    <m/>
    <m/>
    <m/>
    <m/>
    <m/>
    <m/>
    <m/>
    <m/>
  </r>
  <r>
    <n v="323"/>
    <s v="dt"/>
    <d v="2022-05-19T23:47:03"/>
    <s v="admiración@bazardevidrio.com"/>
    <s v="Bazar del Vidrio"/>
    <s v="Cl 53 54 172"/>
    <n v="3023823563"/>
    <x v="2"/>
    <x v="0"/>
    <n v="1"/>
    <x v="5"/>
    <n v="0"/>
    <n v="0"/>
    <n v="1"/>
    <n v="1"/>
    <x v="1"/>
    <s v="Sí"/>
    <x v="4"/>
    <s v="Fabricación (manufacturas)"/>
    <x v="3"/>
    <s v="Interno"/>
    <n v="1"/>
    <n v="1"/>
    <n v="25"/>
    <n v="3"/>
    <s v="Sí"/>
    <s v="Medellín"/>
    <s v="Almacenamiento de inventarios"/>
    <s v="Lunes, Martes, Miércoles, Jueves, Viernes"/>
    <n v="3"/>
    <s v="08:00 a 09:00, 09:00 a 10:00, 10:00 a 11:00, 11:00 a 12:00, 12:00 a 13:00, 13:00 a 14:00"/>
    <s v="En camión, estacionado en zona bahía y la ingresa la empresa transportadora"/>
    <n v="5"/>
    <n v="5"/>
    <s v="Carretilla"/>
    <s v="Vehículo particular"/>
    <n v="3"/>
    <s v="No se realizan ventas por internet"/>
    <n v="0"/>
    <s v="Finalizar encuesta"/>
    <m/>
    <m/>
    <m/>
    <m/>
    <m/>
    <m/>
    <m/>
    <m/>
    <m/>
    <m/>
    <m/>
    <m/>
    <m/>
    <m/>
    <m/>
    <m/>
    <m/>
    <m/>
    <m/>
    <m/>
    <m/>
    <m/>
    <m/>
    <m/>
    <m/>
    <m/>
  </r>
  <r>
    <n v="324"/>
    <s v="dt"/>
    <d v="2022-05-19T11:48:19"/>
    <s v="recepcion@digitalpublic.com.co"/>
    <s v="Digital Public"/>
    <s v="Calle 54 # 54 64"/>
    <n v="3135699459"/>
    <x v="13"/>
    <x v="0"/>
    <n v="7"/>
    <x v="22"/>
    <n v="0"/>
    <n v="0"/>
    <n v="7"/>
    <n v="1"/>
    <x v="0"/>
    <s v="No"/>
    <x v="4"/>
    <s v="Litografía "/>
    <x v="17"/>
    <s v="No"/>
    <n v="0"/>
    <m/>
    <m/>
    <m/>
    <m/>
    <m/>
    <m/>
    <s v="Lunes, Martes, Miércoles, Jueves, Viernes, Sábado"/>
    <s v="6 o más"/>
    <s v="07:00 a 08:00, 08:00 a 09:00, 09:00 a 10:00, 10:00 a 11:00, 11:00 a 12:00, 12:00 a 13:00, 13:00 a 14:00, 14:00 a 15:00, 15:00 a 16:00, 16:00 a 17:00, 17:00 a 18:00, 18:00 a 19:00"/>
    <s v="En carreta &quot;zorrilla&quot;"/>
    <n v="5"/>
    <n v="1"/>
    <s v="Carretilla"/>
    <s v="No se realizan domicilios"/>
    <n v="0"/>
    <s v="Vehículo particular"/>
    <n v="1"/>
    <s v="Finalizar encuesta"/>
    <m/>
    <m/>
    <m/>
    <m/>
    <m/>
    <m/>
    <m/>
    <m/>
    <m/>
    <m/>
    <m/>
    <m/>
    <m/>
    <m/>
    <m/>
    <m/>
    <m/>
    <m/>
    <m/>
    <m/>
    <m/>
    <m/>
    <m/>
    <m/>
    <m/>
    <m/>
  </r>
  <r>
    <n v="325"/>
    <s v="dt"/>
    <d v="2022-05-19T12:03:11"/>
    <s v="contabilidad@sistemaslitograficos.com"/>
    <s v="Sistemas Litograficos "/>
    <s v="Calle 54 # 54 50"/>
    <n v="3165281355"/>
    <x v="14"/>
    <x v="0"/>
    <n v="6"/>
    <x v="45"/>
    <n v="0"/>
    <n v="0"/>
    <n v="6"/>
    <n v="1"/>
    <x v="3"/>
    <s v="No"/>
    <x v="4"/>
    <s v="Artes gráficas "/>
    <x v="30"/>
    <s v="Externo, alquilado"/>
    <n v="2"/>
    <n v="1"/>
    <n v="100"/>
    <n v="2"/>
    <s v="Sí"/>
    <s v="Medellín"/>
    <s v="Almacenamiento de inventarios"/>
    <s v="Lunes, Martes, Miércoles, Jueves, Viernes, Sábado"/>
    <s v="1 vez por semana"/>
    <s v="08:00 a 09:00, 09:00 a 10:00, 10:00 a 11:00"/>
    <s v="En camión, estacionado en bahía y la ingresa el personal de mi empresa"/>
    <n v="5"/>
    <n v="1"/>
    <s v="Carretilla, Montacargas "/>
    <s v="Servicio de mensajería "/>
    <n v="1"/>
    <s v="Servicios de mensajería "/>
    <n v="1"/>
    <s v="Finalizar encuesta"/>
    <m/>
    <m/>
    <m/>
    <m/>
    <m/>
    <m/>
    <m/>
    <m/>
    <m/>
    <m/>
    <m/>
    <m/>
    <m/>
    <m/>
    <m/>
    <m/>
    <m/>
    <m/>
    <m/>
    <m/>
    <m/>
    <m/>
    <m/>
    <m/>
    <m/>
    <m/>
  </r>
  <r>
    <n v="326"/>
    <s v="dt"/>
    <d v="2022-05-18T12:13:37"/>
    <s v="No aplica "/>
    <s v="Registró publicitario"/>
    <s v="Carrera 53 54 15"/>
    <n v="3013821273"/>
    <x v="4"/>
    <x v="1"/>
    <m/>
    <x v="2"/>
    <m/>
    <s v=""/>
    <m/>
    <s v=""/>
    <x v="2"/>
    <m/>
    <x v="2"/>
    <s v="Litografia"/>
    <x v="17"/>
    <s v="No"/>
    <n v="0"/>
    <m/>
    <m/>
    <m/>
    <m/>
    <m/>
    <m/>
    <s v="Lunes, Martes, Miércoles, Jueves, Viernes, Sábado"/>
    <s v="6 o más"/>
    <s v="08:00 a 09:00, 09:00 a 10:00, 10:00 a 11:00, 11:00 a 12:00, 12:00 a 13:00, 13:00 a 14:00, 14:00 a 15:00, 15:00 a 16:00, 16:00 a 17:00"/>
    <s v="En motocicleta, En carreta &quot;zorrilla&quot;"/>
    <n v="2"/>
    <n v="1"/>
    <s v="Ninguno "/>
    <s v="Motocicleta"/>
    <n v="5"/>
    <s v="Motocicleta"/>
    <n v="5"/>
    <s v="Finalizar encuesta"/>
    <m/>
    <m/>
    <m/>
    <m/>
    <m/>
    <m/>
    <m/>
    <m/>
    <m/>
    <m/>
    <m/>
    <m/>
    <m/>
    <m/>
    <m/>
    <m/>
    <m/>
    <m/>
    <m/>
    <m/>
    <m/>
    <m/>
    <m/>
    <m/>
    <m/>
    <m/>
  </r>
  <r>
    <n v="327"/>
    <s v="dt"/>
    <d v="2022-05-18T17:11:04"/>
    <s v="NA"/>
    <s v="OLGA TORRES "/>
    <s v="Cr 53 53 09"/>
    <n v="3116618792"/>
    <x v="2"/>
    <x v="0"/>
    <n v="2"/>
    <x v="15"/>
    <n v="1"/>
    <n v="0.5"/>
    <n v="2"/>
    <n v="1"/>
    <x v="13"/>
    <s v="Sí"/>
    <x v="0"/>
    <s v="Producción de alimentos"/>
    <x v="18"/>
    <s v="Interno"/>
    <n v="1"/>
    <n v="1"/>
    <n v="5"/>
    <n v="2"/>
    <s v="Sí"/>
    <s v="Medellín"/>
    <s v="Almacenamiento de inventarios"/>
    <s v="Martes, Jueves"/>
    <n v="2"/>
    <s v="07:00 a 08:00, 08:00 a 09:00, 09:00 a 10:00"/>
    <s v="En camión, estacionado en zona bahía y la ingresa la empresa transportadora"/>
    <n v="5"/>
    <n v="5"/>
    <s v="NA"/>
    <s v="No se realizan domicilios"/>
    <n v="0"/>
    <s v="No se realizan ventas por internet"/>
    <n v="0"/>
    <s v="Finalizar encuesta"/>
    <m/>
    <m/>
    <m/>
    <m/>
    <m/>
    <m/>
    <m/>
    <m/>
    <m/>
    <m/>
    <m/>
    <m/>
    <m/>
    <m/>
    <m/>
    <m/>
    <m/>
    <m/>
    <m/>
    <m/>
    <m/>
    <m/>
    <m/>
    <m/>
    <m/>
    <m/>
  </r>
  <r>
    <n v="328"/>
    <s v="dt"/>
    <d v="2022-05-18T09:25:22"/>
    <s v="No aplica"/>
    <s v="Droguería alemana"/>
    <s v="CL 55 46 33"/>
    <n v="3024409225"/>
    <x v="6"/>
    <x v="0"/>
    <n v="2"/>
    <x v="9"/>
    <n v="0"/>
    <n v="0"/>
    <n v="2"/>
    <n v="1"/>
    <x v="1"/>
    <s v="No"/>
    <x v="0"/>
    <s v="Servicios de salud"/>
    <x v="13"/>
    <s v="No"/>
    <n v="0"/>
    <m/>
    <m/>
    <m/>
    <m/>
    <m/>
    <m/>
    <s v="Lunes, Martes, Miércoles, Jueves, Viernes"/>
    <s v="6 o más"/>
    <s v="08:00 a 09:00, 09:00 a 10:00, 10:00 a 11:00, 11:00 a 12:00, 12:00 a 13:00"/>
    <s v="En camión, estacionado en zona bahía y la ingresa la empresa transportadora"/>
    <n v="1"/>
    <n v="1"/>
    <s v="Carretilla"/>
    <s v="Motocicleta"/>
    <n v="6"/>
    <s v="Motocicleta"/>
    <n v="8"/>
    <s v="Finalizar encuesta"/>
    <m/>
    <m/>
    <m/>
    <m/>
    <m/>
    <m/>
    <m/>
    <m/>
    <m/>
    <m/>
    <m/>
    <m/>
    <m/>
    <m/>
    <m/>
    <m/>
    <m/>
    <m/>
    <m/>
    <m/>
    <m/>
    <m/>
    <m/>
    <m/>
    <m/>
    <m/>
  </r>
  <r>
    <n v="329"/>
    <s v="dt"/>
    <d v="2022-05-19T12:42:07"/>
    <s v="ferreteriaelectritornillos@gmail.com"/>
    <s v="Electri tornillos "/>
    <s v="Carrera 53 # 53 79"/>
    <n v="3249004"/>
    <x v="12"/>
    <x v="0"/>
    <n v="1"/>
    <x v="9"/>
    <n v="0"/>
    <n v="0"/>
    <n v="1"/>
    <n v="1"/>
    <x v="3"/>
    <s v="No"/>
    <x v="0"/>
    <s v="Ferretería"/>
    <x v="7"/>
    <s v="No"/>
    <n v="0"/>
    <m/>
    <m/>
    <m/>
    <m/>
    <m/>
    <m/>
    <s v="Lunes, Martes, Miércoles, Jueves, Viernes, Sábado"/>
    <n v="2"/>
    <s v="08:00 a 09:00, 09:00 a 10:00, 10:00 a 11:00, 11:00 a 12:00, 12:00 a 13:00"/>
    <s v="En camión, sobre la vía"/>
    <n v="5"/>
    <n v="1"/>
    <s v="Ninguno"/>
    <s v="Motocicleta"/>
    <n v="1"/>
    <s v="No se realizan ventas por internet"/>
    <n v="0"/>
    <s v="Finalizar encuesta"/>
    <m/>
    <m/>
    <m/>
    <m/>
    <m/>
    <m/>
    <m/>
    <m/>
    <m/>
    <m/>
    <m/>
    <m/>
    <m/>
    <m/>
    <m/>
    <m/>
    <m/>
    <m/>
    <m/>
    <m/>
    <m/>
    <m/>
    <m/>
    <m/>
    <m/>
    <m/>
  </r>
  <r>
    <n v="330"/>
    <s v="dt"/>
    <d v="2022-05-19T14:02:15"/>
    <s v="No tienen "/>
    <s v="Artistico los marinillos"/>
    <s v="Cra 51 # 53- 111"/>
    <s v="No tienen "/>
    <x v="4"/>
    <x v="0"/>
    <n v="1"/>
    <x v="4"/>
    <n v="0"/>
    <n v="0"/>
    <n v="1"/>
    <n v="1"/>
    <x v="1"/>
    <s v="Sí"/>
    <x v="0"/>
    <s v="Almacen de diferentes articulos"/>
    <x v="9"/>
    <s v="No"/>
    <n v="0"/>
    <m/>
    <m/>
    <m/>
    <m/>
    <m/>
    <m/>
    <s v="Lunes, Martes, Miércoles, Jueves, Viernes, Sábado"/>
    <s v="6 o más"/>
    <s v="04:00 a 05:00, 07:00 a 08:00, 12:00 a 13:00, 16:00 a 17:00"/>
    <s v="En motocicleta"/>
    <n v="4"/>
    <n v="3"/>
    <s v="Ninguno"/>
    <s v="No se realizan domicilios"/>
    <n v="0"/>
    <s v="No se realizan ventas por internet"/>
    <n v="0"/>
    <s v="Finalizar encuesta"/>
    <m/>
    <m/>
    <m/>
    <m/>
    <m/>
    <m/>
    <m/>
    <m/>
    <m/>
    <m/>
    <m/>
    <m/>
    <m/>
    <m/>
    <m/>
    <m/>
    <m/>
    <m/>
    <m/>
    <m/>
    <m/>
    <m/>
    <m/>
    <m/>
    <m/>
    <m/>
  </r>
  <r>
    <n v="331"/>
    <s v="dt"/>
    <d v="2022-05-18T12:23:22"/>
    <s v="Centroavisos@gmail.com"/>
    <s v="Centro avisos"/>
    <s v="Calle 54 53 14"/>
    <n v="3174240812"/>
    <x v="6"/>
    <x v="0"/>
    <n v="1"/>
    <x v="6"/>
    <n v="0"/>
    <n v="0"/>
    <n v="1"/>
    <n v="1"/>
    <x v="3"/>
    <s v="Sí"/>
    <x v="4"/>
    <s v="Litografia"/>
    <x v="17"/>
    <s v="No"/>
    <n v="0"/>
    <m/>
    <m/>
    <m/>
    <m/>
    <m/>
    <m/>
    <s v="Lunes, Martes, Miércoles, Jueves, Viernes, Sábado"/>
    <s v="6 o más"/>
    <s v="08:00 a 09:00, 09:00 a 10:00, 10:00 a 11:00, 11:00 a 12:00, 12:00 a 13:00, 13:00 a 14:00, 14:00 a 15:00, 15:00 a 16:00"/>
    <s v="En vehículo particular"/>
    <n v="5"/>
    <n v="1"/>
    <s v="Ninguno"/>
    <s v="No se realizan domicilios"/>
    <n v="0"/>
    <s v="No se realizan ventas por internet"/>
    <n v="0"/>
    <s v="Finalizar encuesta"/>
    <m/>
    <m/>
    <m/>
    <m/>
    <m/>
    <m/>
    <m/>
    <m/>
    <m/>
    <m/>
    <m/>
    <m/>
    <m/>
    <m/>
    <m/>
    <m/>
    <m/>
    <m/>
    <m/>
    <m/>
    <m/>
    <m/>
    <m/>
    <m/>
    <m/>
    <m/>
  </r>
  <r>
    <n v="332"/>
    <s v="dt"/>
    <d v="2022-05-18T09:31:33"/>
    <s v="Héctor jaimemesam@gmail.com"/>
    <s v="Cigarrera danny"/>
    <s v="CL  55 46 13"/>
    <n v="3128347449"/>
    <x v="6"/>
    <x v="0"/>
    <n v="1"/>
    <x v="6"/>
    <n v="0"/>
    <n v="0"/>
    <n v="0"/>
    <n v="0"/>
    <x v="3"/>
    <s v="No"/>
    <x v="0"/>
    <s v="Cigarreria"/>
    <x v="31"/>
    <s v="No"/>
    <n v="0"/>
    <m/>
    <m/>
    <m/>
    <m/>
    <m/>
    <m/>
    <s v="Lunes, Martes, Miércoles, Jueves, Viernes"/>
    <s v="6 o más"/>
    <s v="08:00 a 09:00, 09:00 a 10:00, 10:00 a 11:00, 11:00 a 12:00, 12:00 a 13:00"/>
    <s v="En camión, sobre la vía, En bicicleta, En carreta &quot;zorrilla&quot;"/>
    <n v="1"/>
    <n v="1"/>
    <s v="Carretilla"/>
    <s v="Caminata, Motocicleta"/>
    <n v="12"/>
    <s v="No se realizan ventas por internet"/>
    <n v="0"/>
    <s v="Finalizar encuesta"/>
    <m/>
    <m/>
    <m/>
    <m/>
    <m/>
    <m/>
    <m/>
    <m/>
    <m/>
    <m/>
    <m/>
    <m/>
    <m/>
    <m/>
    <m/>
    <m/>
    <m/>
    <m/>
    <m/>
    <m/>
    <m/>
    <m/>
    <m/>
    <m/>
    <m/>
    <m/>
  </r>
  <r>
    <n v="333"/>
    <s v="dt"/>
    <d v="2022-05-18T09:36:34"/>
    <s v="No aplica"/>
    <s v="Cafetería perú"/>
    <s v="L 55 46 11"/>
    <n v="3126139294"/>
    <x v="2"/>
    <x v="0"/>
    <n v="2"/>
    <x v="15"/>
    <n v="0"/>
    <n v="0"/>
    <n v="0"/>
    <n v="0"/>
    <x v="15"/>
    <s v="No"/>
    <x v="0"/>
    <s v="Restaurante"/>
    <x v="15"/>
    <s v="Interno"/>
    <n v="1"/>
    <n v="1"/>
    <n v="30"/>
    <n v="2.1"/>
    <s v="Sí"/>
    <s v="Medellín"/>
    <s v="Almacenamiento de inventarios"/>
    <s v="Lunes, Martes, Miércoles, Jueves, Viernes"/>
    <s v="6 o más"/>
    <s v="08:00 a 09:00, 09:00 a 10:00, 10:00 a 11:00, 11:00 a 12:00, 12:00 a 13:00, 13:00 a 14:00, 14:00 a 15:00, 15:00 a 16:00, 16:00 a 17:00"/>
    <s v="En motocicleta, En bicicleta, En carreta &quot;zorrilla&quot;"/>
    <n v="1"/>
    <n v="1"/>
    <s v="Carretilla"/>
    <s v="No se realizan domicilios"/>
    <n v="0"/>
    <s v="No se realizan ventas por internet"/>
    <n v="0"/>
    <s v="Finalizar encuesta"/>
    <m/>
    <m/>
    <m/>
    <m/>
    <m/>
    <m/>
    <m/>
    <m/>
    <m/>
    <m/>
    <m/>
    <m/>
    <m/>
    <m/>
    <m/>
    <m/>
    <m/>
    <m/>
    <m/>
    <m/>
    <m/>
    <m/>
    <m/>
    <m/>
    <m/>
    <m/>
  </r>
  <r>
    <n v="334"/>
    <s v="dt"/>
    <d v="2022-05-18T09:41:29"/>
    <s v="Luisapino97@hotmaicom"/>
    <s v="Panadería la oriental"/>
    <s v="Kr 46 54 99"/>
    <n v="3045960014"/>
    <x v="2"/>
    <x v="0"/>
    <n v="3"/>
    <x v="9"/>
    <n v="3"/>
    <n v="1"/>
    <n v="3"/>
    <n v="1"/>
    <x v="1"/>
    <s v="Sí"/>
    <x v="0"/>
    <s v="Producción de alimentos"/>
    <x v="18"/>
    <s v="No"/>
    <n v="0"/>
    <m/>
    <m/>
    <m/>
    <m/>
    <m/>
    <m/>
    <s v="Lunes, Martes, Miércoles, Jueves, Viernes"/>
    <s v="6 o más"/>
    <s v="14:00 a 15:00"/>
    <s v="En bicicleta, En carreta &quot;zorrilla&quot;"/>
    <n v="1"/>
    <n v="1"/>
    <s v="Carretilla"/>
    <s v="No se realizan domicilios"/>
    <n v="0"/>
    <s v="No se realizan ventas por internet"/>
    <n v="0"/>
    <s v="Finalizar encuesta"/>
    <m/>
    <m/>
    <m/>
    <m/>
    <m/>
    <m/>
    <m/>
    <m/>
    <m/>
    <m/>
    <m/>
    <m/>
    <m/>
    <m/>
    <m/>
    <m/>
    <m/>
    <m/>
    <m/>
    <m/>
    <m/>
    <m/>
    <m/>
    <m/>
    <m/>
    <m/>
  </r>
  <r>
    <n v="335"/>
    <s v="dt"/>
    <d v="2022-05-18T11:52:44"/>
    <s v="No aplica"/>
    <s v="Cascos yc "/>
    <s v="Carrera 52 número 56 80"/>
    <n v="3229901"/>
    <x v="2"/>
    <x v="0"/>
    <n v="1"/>
    <x v="5"/>
    <n v="0"/>
    <n v="0"/>
    <n v="1"/>
    <n v="1"/>
    <x v="3"/>
    <s v="Sí"/>
    <x v="0"/>
    <s v="Cascos"/>
    <x v="4"/>
    <s v="Interno"/>
    <n v="1"/>
    <n v="2"/>
    <n v="15"/>
    <n v="3"/>
    <s v="Sí"/>
    <s v="Medellín"/>
    <s v="Recepción de mercancías"/>
    <s v="Lunes, Martes, Miércoles, Jueves, Viernes"/>
    <n v="5"/>
    <s v="07:00 a 08:00, 08:00 a 09:00, 09:00 a 10:00"/>
    <s v="En camión, sobre la vía"/>
    <n v="5"/>
    <n v="1"/>
    <s v="Ninguno "/>
    <s v="Motocicleta"/>
    <n v="3"/>
    <s v="Motocicleta"/>
    <n v="4"/>
    <s v="Finalizar encuesta"/>
    <m/>
    <m/>
    <m/>
    <m/>
    <m/>
    <m/>
    <m/>
    <m/>
    <m/>
    <m/>
    <m/>
    <m/>
    <m/>
    <m/>
    <m/>
    <m/>
    <m/>
    <m/>
    <m/>
    <m/>
    <m/>
    <m/>
    <m/>
    <m/>
    <m/>
    <m/>
  </r>
  <r>
    <n v="336"/>
    <s v="dt"/>
    <d v="2022-05-18T09:47:19"/>
    <s v="sanzap88@gmail.com"/>
    <s v="Dulces y avellanas"/>
    <s v="Kr 46 54 97"/>
    <n v="3046432233"/>
    <x v="6"/>
    <x v="0"/>
    <n v="1"/>
    <x v="6"/>
    <n v="0"/>
    <n v="0"/>
    <n v="1"/>
    <n v="1"/>
    <x v="16"/>
    <s v="Sí"/>
    <x v="0"/>
    <s v="Productos alimenticios  naturales"/>
    <x v="18"/>
    <s v="No"/>
    <n v="0"/>
    <m/>
    <m/>
    <m/>
    <m/>
    <m/>
    <m/>
    <s v="Lunes, Martes, Miércoles, Jueves, Viernes"/>
    <s v="6 o más"/>
    <s v="08:00 a 09:00, 09:00 a 10:00, 10:00 a 11:00, 11:00 a 12:00"/>
    <s v="En camión, estacionado en zona bahía y la ingresa la empresa transportadora"/>
    <n v="5"/>
    <n v="5"/>
    <s v="Carretilla"/>
    <s v="No se realizan domicilios"/>
    <n v="0"/>
    <s v="No se realizan ventas por internet"/>
    <n v="0"/>
    <s v="Finalizar encuesta"/>
    <m/>
    <m/>
    <m/>
    <m/>
    <m/>
    <m/>
    <m/>
    <m/>
    <m/>
    <m/>
    <m/>
    <m/>
    <m/>
    <m/>
    <m/>
    <m/>
    <m/>
    <m/>
    <m/>
    <m/>
    <m/>
    <m/>
    <m/>
    <m/>
    <m/>
    <m/>
  </r>
  <r>
    <n v="337"/>
    <s v="dt"/>
    <d v="2022-05-18T12:46:59"/>
    <s v="Compu-gemelas@hormail.com"/>
    <s v="Copy gemelas"/>
    <s v="Carrera 45 54 32"/>
    <n v="3007462756"/>
    <x v="6"/>
    <x v="0"/>
    <n v="2"/>
    <x v="9"/>
    <n v="0"/>
    <n v="0"/>
    <n v="2"/>
    <n v="1"/>
    <x v="3"/>
    <s v="Sí"/>
    <x v="0"/>
    <s v="Papelería"/>
    <x v="17"/>
    <s v="No"/>
    <n v="0"/>
    <m/>
    <m/>
    <m/>
    <m/>
    <m/>
    <m/>
    <s v="Viernes"/>
    <s v="La periodicidad es quincenal"/>
    <s v="10:00 a 11:00, 11:00 a 12:00"/>
    <s v="En vehículo particular"/>
    <n v="5"/>
    <n v="2"/>
    <s v="Ninguno"/>
    <s v="No se realizan domicilios"/>
    <n v="0"/>
    <s v="No se realizan ventas por internet"/>
    <n v="0"/>
    <s v="Finalizar encuesta"/>
    <m/>
    <m/>
    <m/>
    <m/>
    <m/>
    <m/>
    <m/>
    <m/>
    <m/>
    <m/>
    <m/>
    <m/>
    <m/>
    <m/>
    <m/>
    <m/>
    <m/>
    <m/>
    <m/>
    <m/>
    <m/>
    <m/>
    <m/>
    <m/>
    <m/>
    <m/>
  </r>
  <r>
    <n v="338"/>
    <s v="dt"/>
    <d v="2022-05-18T12:51:11"/>
    <s v="No aplica"/>
    <s v="Rico delicias"/>
    <s v="Carre 45 54 36"/>
    <s v="No aplica"/>
    <x v="2"/>
    <x v="0"/>
    <n v="2"/>
    <x v="15"/>
    <n v="0"/>
    <n v="0"/>
    <n v="2"/>
    <n v="1"/>
    <x v="1"/>
    <s v="Sí"/>
    <x v="0"/>
    <s v="Panaderia"/>
    <x v="18"/>
    <s v="No"/>
    <n v="0"/>
    <m/>
    <m/>
    <m/>
    <m/>
    <m/>
    <m/>
    <s v="Martes"/>
    <n v="4"/>
    <s v="08:00 a 09:00, 09:00 a 10:00"/>
    <s v="En vehículo particular"/>
    <n v="5"/>
    <n v="2"/>
    <s v="Ninguno"/>
    <s v="Caminata"/>
    <n v="3"/>
    <s v="No se realizan ventas por internet"/>
    <n v="0"/>
    <s v="Finalizar encuesta"/>
    <m/>
    <m/>
    <m/>
    <m/>
    <m/>
    <m/>
    <m/>
    <m/>
    <m/>
    <m/>
    <m/>
    <m/>
    <m/>
    <m/>
    <m/>
    <m/>
    <m/>
    <m/>
    <m/>
    <m/>
    <m/>
    <m/>
    <m/>
    <m/>
    <m/>
    <m/>
  </r>
  <r>
    <n v="339"/>
    <s v="dt"/>
    <d v="2022-05-18T08:54:09"/>
    <s v="Macrodescuento5@gmail.com"/>
    <s v="Macro descuentos 5"/>
    <s v="Cra 48 55 14"/>
    <n v="5406300"/>
    <x v="4"/>
    <x v="0"/>
    <n v="2"/>
    <x v="6"/>
    <n v="0"/>
    <n v="0"/>
    <n v="0"/>
    <n v="0"/>
    <x v="1"/>
    <s v="Sí"/>
    <x v="0"/>
    <s v="Servicios de salud"/>
    <x v="13"/>
    <s v="No"/>
    <n v="0"/>
    <m/>
    <m/>
    <m/>
    <m/>
    <m/>
    <m/>
    <s v="Lunes, Martes, Miércoles, Jueves, Viernes, Sábado"/>
    <s v="6 o más"/>
    <s v="08:00 a 09:00, 09:00 a 10:00, 10:00 a 11:00, 11:00 a 12:00, 12:00 a 13:00, 13:00 a 14:00, 14:00 a 15:00, 15:00 a 16:00, 16:00 a 17:00"/>
    <s v="En camión, estacionado en zona bahía y la ingresa la empresa transportadora, En motocicleta"/>
    <n v="1"/>
    <n v="1"/>
    <s v="Carretilla"/>
    <s v="Motocicleta"/>
    <n v="14"/>
    <s v="Motocicleta"/>
    <n v="14"/>
    <s v="Finalizar encuesta"/>
    <m/>
    <m/>
    <m/>
    <m/>
    <m/>
    <m/>
    <m/>
    <m/>
    <m/>
    <m/>
    <m/>
    <m/>
    <m/>
    <m/>
    <m/>
    <m/>
    <m/>
    <m/>
    <m/>
    <m/>
    <m/>
    <m/>
    <m/>
    <m/>
    <m/>
    <m/>
  </r>
  <r>
    <n v="340"/>
    <s v="dt"/>
    <d v="2022-05-20T12:28:37"/>
    <s v="motofama57@gmail.com"/>
    <s v="Moto Fama "/>
    <s v="Calle 57 # 51d 65"/>
    <n v="3043787867"/>
    <x v="11"/>
    <x v="0"/>
    <n v="2"/>
    <x v="34"/>
    <n v="0"/>
    <n v="0"/>
    <n v="2"/>
    <n v="1"/>
    <x v="1"/>
    <s v="No"/>
    <x v="0"/>
    <s v="Repuestos de moto"/>
    <x v="4"/>
    <s v="Interno"/>
    <n v="1"/>
    <n v="2"/>
    <n v="80"/>
    <n v="3"/>
    <s v="Sí"/>
    <s v="Medellín"/>
    <s v="Almacenamiento de inventarios"/>
    <s v="Lunes, Martes, Miércoles, Jueves, Viernes, Sábado"/>
    <n v="4"/>
    <s v="08:00 a 09:00, 09:00 a 10:00, 10:00 a 11:00, 11:00 a 12:00, 12:00 a 13:00, 13:00 a 14:00, 14:00 a 15:00"/>
    <s v="En camión, estacionado en zona bahía y la ingresa la empresa transportadora"/>
    <n v="4"/>
    <n v="1"/>
    <s v="Carretilla"/>
    <s v="Motocicleta"/>
    <n v="1"/>
    <s v="No se realizan ventas por internet"/>
    <n v="0"/>
    <s v="Finalizar encuesta"/>
    <m/>
    <m/>
    <m/>
    <m/>
    <m/>
    <m/>
    <m/>
    <m/>
    <m/>
    <m/>
    <m/>
    <m/>
    <m/>
    <m/>
    <m/>
    <m/>
    <m/>
    <m/>
    <m/>
    <m/>
    <m/>
    <m/>
    <m/>
    <m/>
    <m/>
    <m/>
  </r>
  <r>
    <n v="341"/>
    <s v="dt"/>
    <d v="2022-05-20T12:38:29"/>
    <s v="lospuentesnasa@gmail.com"/>
    <s v="Nasa motos "/>
    <s v="Cale 57 # 51d 71"/>
    <n v="3016607"/>
    <x v="5"/>
    <x v="0"/>
    <n v="1"/>
    <x v="23"/>
    <n v="0"/>
    <n v="0"/>
    <n v="1"/>
    <n v="1"/>
    <x v="3"/>
    <s v="No"/>
    <x v="0"/>
    <s v="Repuestos para motos "/>
    <x v="4"/>
    <s v="Interno"/>
    <n v="3"/>
    <n v="3"/>
    <n v="80"/>
    <n v="2"/>
    <s v="Sí"/>
    <s v="Medellín"/>
    <s v="Recepción de mercancías"/>
    <s v="Lunes, Martes, Miércoles, Jueves, Viernes, Sábado"/>
    <s v="1 vez por semana"/>
    <s v="08:00 a 09:00, 09:00 a 10:00, 10:00 a 11:00, 11:00 a 12:00, 12:00 a 13:00, 13:00 a 14:00, 14:00 a 15:00, 15:00 a 16:00, 16:00 a 17:00, 17:00 a 18:00, 18:00 a 19:00"/>
    <s v="En camión, sobre la vía"/>
    <n v="5"/>
    <n v="3"/>
    <s v="Carretilla"/>
    <s v="No se realizan domicilios"/>
    <n v="0"/>
    <s v="No se realizan ventas por internet"/>
    <n v="0"/>
    <s v="Finalizar encuesta"/>
    <m/>
    <m/>
    <m/>
    <m/>
    <m/>
    <m/>
    <m/>
    <m/>
    <m/>
    <m/>
    <m/>
    <m/>
    <m/>
    <m/>
    <m/>
    <m/>
    <m/>
    <m/>
    <m/>
    <m/>
    <m/>
    <m/>
    <m/>
    <m/>
    <m/>
    <m/>
  </r>
  <r>
    <n v="342"/>
    <s v="dt"/>
    <d v="2022-05-18T09:09:08"/>
    <s v="Opticavida32@gmail.com"/>
    <s v="Óptica vida"/>
    <s v="Kr 47 55 10"/>
    <n v="6044236717"/>
    <x v="12"/>
    <x v="0"/>
    <n v="1"/>
    <x v="9"/>
    <n v="0"/>
    <n v="0"/>
    <n v="1"/>
    <n v="1"/>
    <x v="1"/>
    <s v="Sí"/>
    <x v="71"/>
    <s v="Servicios de salud Optica"/>
    <x v="13"/>
    <s v="No"/>
    <n v="0"/>
    <m/>
    <m/>
    <m/>
    <m/>
    <m/>
    <m/>
    <s v="Lunes, Martes, Miércoles, Jueves, Viernes, Sábado"/>
    <s v="6 o más"/>
    <s v="12:00 a 13:00"/>
    <s v="En carreta &quot;zorrilla&quot;"/>
    <n v="3"/>
    <n v="3"/>
    <s v="Ninguno"/>
    <s v="Motocicleta"/>
    <n v="1"/>
    <s v="Motocicleta"/>
    <n v="1"/>
    <s v="Finalizar encuesta"/>
    <m/>
    <m/>
    <m/>
    <m/>
    <m/>
    <m/>
    <m/>
    <m/>
    <m/>
    <m/>
    <m/>
    <m/>
    <m/>
    <m/>
    <m/>
    <m/>
    <m/>
    <m/>
    <m/>
    <m/>
    <m/>
    <m/>
    <m/>
    <m/>
    <m/>
    <m/>
  </r>
  <r>
    <n v="343"/>
    <s v="dt"/>
    <d v="2022-05-20T11:46:36"/>
    <s v="zuluagaduquedeisylorena@gmail.com"/>
    <s v="Calzado Jara"/>
    <s v="Carrera 46 # 55 11"/>
    <n v="3003577125"/>
    <x v="6"/>
    <x v="0"/>
    <n v="2"/>
    <x v="9"/>
    <n v="0"/>
    <n v="0"/>
    <n v="2"/>
    <n v="1"/>
    <x v="8"/>
    <s v="No"/>
    <x v="2"/>
    <s v="Venta de calzado"/>
    <x v="1"/>
    <s v="Interno"/>
    <n v="1"/>
    <n v="2"/>
    <n v="50"/>
    <n v="2"/>
    <s v="Sí"/>
    <s v="Medellín"/>
    <s v="Almacenamiento de inventarios"/>
    <s v="Lunes, Martes, Miércoles, Jueves, Viernes, Sábado"/>
    <s v="La periodicidad es quincenal"/>
    <s v="08:00 a 09:00, 09:00 a 10:00, 10:00 a 11:00, 11:00 a 12:00, 12:00 a 13:00, 13:00 a 14:00, 14:00 a 15:00, 15:00 a 16:00, 16:00 a 17:00"/>
    <s v="En camión, estacionado en zona bahía y la ingresa la empresa transportadora"/>
    <n v="3"/>
    <n v="3"/>
    <s v="Ninguna"/>
    <s v="No se realizan domicilios"/>
    <n v="0"/>
    <s v="Ninguna"/>
    <n v="0"/>
    <s v="Finalizar encuesta"/>
    <m/>
    <m/>
    <m/>
    <m/>
    <m/>
    <m/>
    <m/>
    <m/>
    <m/>
    <m/>
    <m/>
    <m/>
    <m/>
    <m/>
    <m/>
    <m/>
    <m/>
    <m/>
    <m/>
    <m/>
    <m/>
    <m/>
    <m/>
    <m/>
    <m/>
    <m/>
  </r>
  <r>
    <n v="344"/>
    <s v="dt"/>
    <d v="2022-05-18T08:46:44"/>
    <s v="Reimundo12@hotmail.com"/>
    <s v="Tienda naturista y esoterica parque de Bolivar"/>
    <s v="Cra 48 54 42"/>
    <n v="3008700069"/>
    <x v="2"/>
    <x v="0"/>
    <n v="1"/>
    <x v="5"/>
    <n v="0"/>
    <n v="0"/>
    <n v="0"/>
    <n v="0"/>
    <x v="1"/>
    <s v="No"/>
    <x v="0"/>
    <s v="Plantas "/>
    <x v="9"/>
    <s v="No"/>
    <n v="0"/>
    <m/>
    <m/>
    <m/>
    <m/>
    <m/>
    <m/>
    <s v="Lunes, Martes, Miércoles, Jueves, Viernes"/>
    <s v="6 o más"/>
    <s v="08:00 a 09:00, 09:00 a 10:00, 10:00 a 11:00, 11:00 a 12:00, 12:00 a 13:00"/>
    <s v="En carreta &quot;zorrilla&quot;"/>
    <n v="1"/>
    <n v="1"/>
    <s v="Carretilla"/>
    <s v="No se realizan domicilios"/>
    <n v="0"/>
    <s v="No se realizan ventas por internet"/>
    <n v="0"/>
    <s v="Finalizar encuesta"/>
    <m/>
    <m/>
    <m/>
    <m/>
    <m/>
    <m/>
    <m/>
    <m/>
    <m/>
    <m/>
    <m/>
    <m/>
    <m/>
    <m/>
    <m/>
    <m/>
    <m/>
    <m/>
    <m/>
    <m/>
    <m/>
    <m/>
    <m/>
    <m/>
    <m/>
    <m/>
  </r>
  <r>
    <n v="345"/>
    <s v="dt"/>
    <d v="2022-05-18T10:07:28"/>
    <s v="Salvadorfer19@gmail.com"/>
    <s v="Salsamentaria multi tortas"/>
    <s v="Kr  48 55 10"/>
    <n v="3052269513"/>
    <x v="12"/>
    <x v="1"/>
    <m/>
    <x v="2"/>
    <m/>
    <s v=""/>
    <m/>
    <s v=""/>
    <x v="2"/>
    <m/>
    <x v="0"/>
    <s v="Salsamentaria"/>
    <x v="18"/>
    <s v="No"/>
    <n v="0"/>
    <m/>
    <m/>
    <m/>
    <m/>
    <m/>
    <m/>
    <s v="Lunes, Martes, Miércoles, Jueves, Viernes, Sábado"/>
    <s v="6 o más"/>
    <s v="10:00 a 11:00, 11:00 a 12:00, 12:00 a 13:00"/>
    <s v="En motocicleta, En bicicleta, En carreta &quot;zorrilla&quot;"/>
    <n v="1"/>
    <n v="1"/>
    <s v="Carretilla"/>
    <s v="No se realizan domicilios"/>
    <n v="0"/>
    <s v="No se realizan ventas por internet"/>
    <n v="0"/>
    <s v="Finalizar encuesta"/>
    <m/>
    <m/>
    <m/>
    <m/>
    <m/>
    <m/>
    <m/>
    <m/>
    <m/>
    <m/>
    <m/>
    <m/>
    <m/>
    <m/>
    <m/>
    <m/>
    <m/>
    <m/>
    <m/>
    <m/>
    <m/>
    <m/>
    <m/>
    <m/>
    <m/>
    <m/>
  </r>
  <r>
    <n v="346"/>
    <s v="dt"/>
    <d v="2022-05-18T13:11:44"/>
    <s v="No aplica "/>
    <s v="Stop shop "/>
    <s v="Cr 46 56 22"/>
    <n v="3004711745"/>
    <x v="6"/>
    <x v="0"/>
    <n v="2"/>
    <x v="9"/>
    <n v="0"/>
    <n v="0"/>
    <n v="2"/>
    <n v="1"/>
    <x v="1"/>
    <s v="Sí"/>
    <x v="0"/>
    <s v="Confección y moda"/>
    <x v="5"/>
    <s v="No"/>
    <n v="0"/>
    <m/>
    <m/>
    <m/>
    <m/>
    <m/>
    <m/>
    <s v="Lunes, Martes, Miércoles, Jueves, Viernes, Sábado"/>
    <s v="6 o más"/>
    <s v="07:00 a 08:00, 08:00 a 09:00, 09:00 a 10:00, 10:00 a 11:00, 11:00 a 12:00, 12:00 a 13:00, 13:00 a 14:00, 14:00 a 15:00, 15:00 a 16:00, 16:00 a 17:00"/>
    <s v="En carreta &quot;zorrilla&quot;"/>
    <n v="5"/>
    <n v="3"/>
    <s v="Ninguno "/>
    <s v="Caminata, Motocicleta"/>
    <n v="3"/>
    <s v="Motocicleta"/>
    <n v="2"/>
    <s v="Finalizar encuesta"/>
    <m/>
    <m/>
    <m/>
    <m/>
    <m/>
    <m/>
    <m/>
    <m/>
    <m/>
    <m/>
    <m/>
    <m/>
    <m/>
    <m/>
    <m/>
    <m/>
    <m/>
    <m/>
    <m/>
    <m/>
    <m/>
    <m/>
    <m/>
    <m/>
    <m/>
    <m/>
  </r>
  <r>
    <n v="347"/>
    <s v="dt"/>
    <d v="2022-05-18T09:04:19"/>
    <s v="Opticapuntosanfrancisco2021@gmail.com"/>
    <s v="Óptica San Francisco"/>
    <s v="Kr 47b 55 00"/>
    <n v="2317108"/>
    <x v="6"/>
    <x v="0"/>
    <n v="1"/>
    <x v="6"/>
    <n v="0"/>
    <n v="0"/>
    <n v="1"/>
    <n v="1"/>
    <x v="3"/>
    <s v="Sí"/>
    <x v="0"/>
    <s v="Servicios de salud"/>
    <x v="13"/>
    <s v="No"/>
    <n v="0"/>
    <m/>
    <m/>
    <m/>
    <m/>
    <m/>
    <m/>
    <s v="Jueves, Viernes"/>
    <n v="2"/>
    <s v="13:00 a 14:00, 16:00 a 17:00"/>
    <s v="En carreta &quot;zorrilla&quot;"/>
    <n v="1"/>
    <n v="1"/>
    <s v="Ninguna"/>
    <s v="Motocicleta"/>
    <n v="1"/>
    <s v="No se realizan ventas por internet"/>
    <n v="0"/>
    <s v="Finalizar encuesta"/>
    <m/>
    <m/>
    <m/>
    <m/>
    <m/>
    <m/>
    <m/>
    <m/>
    <m/>
    <m/>
    <m/>
    <m/>
    <m/>
    <m/>
    <m/>
    <m/>
    <m/>
    <m/>
    <m/>
    <m/>
    <m/>
    <m/>
    <m/>
    <m/>
    <m/>
    <m/>
  </r>
  <r>
    <n v="348"/>
    <s v="dt"/>
    <d v="2022-05-18T13:03:01"/>
    <s v="No aplica"/>
    <s v="Distribuidora dulces santo fimio "/>
    <s v="Carrera 46 56 34"/>
    <n v="3155561934"/>
    <x v="12"/>
    <x v="0"/>
    <n v="1"/>
    <x v="9"/>
    <n v="0"/>
    <n v="0"/>
    <n v="1"/>
    <n v="1"/>
    <x v="3"/>
    <s v="Sí"/>
    <x v="0"/>
    <s v="Confitería saludable"/>
    <x v="12"/>
    <s v="No"/>
    <n v="0"/>
    <m/>
    <m/>
    <m/>
    <m/>
    <m/>
    <m/>
    <s v="Martes, Miércoles, Jueves"/>
    <n v="3"/>
    <s v="08:00 a 09:00, 09:00 a 10:00, 10:00 a 11:00, 11:00 a 12:00, 12:00 a 13:00, 13:00 a 14:00, 14:00 a 15:00, 15:00 a 16:00, 16:00 a 17:00"/>
    <s v="En motocicleta, En vehículo particular"/>
    <n v="5"/>
    <n v="1"/>
    <s v="Ninguna"/>
    <s v="No se realizan domicilios"/>
    <n v="0"/>
    <s v="No se realizan ventas por internet"/>
    <n v="0"/>
    <s v="Finalizar encuesta"/>
    <m/>
    <m/>
    <m/>
    <m/>
    <m/>
    <m/>
    <m/>
    <m/>
    <m/>
    <m/>
    <m/>
    <m/>
    <m/>
    <m/>
    <m/>
    <m/>
    <m/>
    <m/>
    <m/>
    <m/>
    <m/>
    <m/>
    <m/>
    <m/>
    <m/>
    <m/>
  </r>
  <r>
    <n v="349"/>
    <s v="dt"/>
    <d v="2022-05-18T13:06:39"/>
    <s v="No aplica "/>
    <s v="Exóticos "/>
    <s v="Carrera 46 56 18"/>
    <n v="3023909326"/>
    <x v="12"/>
    <x v="0"/>
    <n v="1"/>
    <x v="9"/>
    <n v="0"/>
    <n v="0"/>
    <n v="1"/>
    <n v="1"/>
    <x v="3"/>
    <s v="Sí"/>
    <x v="0"/>
    <s v="Confección y moda"/>
    <x v="5"/>
    <s v="Interno"/>
    <n v="1"/>
    <n v="1"/>
    <n v="3"/>
    <n v="2"/>
    <s v="Sí"/>
    <s v="Medellín"/>
    <s v="Recepción de mercancías"/>
    <s v="Lunes, Viernes"/>
    <n v="3"/>
    <s v="07:00 a 08:00, 08:00 a 09:00, 15:00 a 16:00, 16:00 a 17:00"/>
    <s v="En carreta &quot;zorrilla&quot;"/>
    <n v="5"/>
    <n v="1"/>
    <s v="Carretilla"/>
    <s v="No aplica"/>
    <n v="0"/>
    <s v="No se realizan ventas por internet"/>
    <n v="0"/>
    <s v="Finalizar encuesta"/>
    <m/>
    <m/>
    <m/>
    <m/>
    <m/>
    <m/>
    <m/>
    <m/>
    <m/>
    <m/>
    <m/>
    <m/>
    <m/>
    <m/>
    <m/>
    <m/>
    <m/>
    <m/>
    <m/>
    <m/>
    <m/>
    <m/>
    <m/>
    <m/>
    <m/>
    <m/>
  </r>
  <r>
    <n v="350"/>
    <s v="dt"/>
    <d v="2022-05-18T11:41:12"/>
    <s v="Jcesar.narquez@hotmail.com"/>
    <s v="Sapolin"/>
    <s v="Carrera 52 55 49"/>
    <n v="3117245263"/>
    <x v="2"/>
    <x v="0"/>
    <n v="1"/>
    <x v="5"/>
    <n v="0"/>
    <n v="0"/>
    <n v="1"/>
    <n v="1"/>
    <x v="3"/>
    <s v="Sí"/>
    <x v="0"/>
    <s v="Pinturas"/>
    <x v="30"/>
    <s v="Interno"/>
    <n v="1"/>
    <n v="1"/>
    <n v="5"/>
    <n v="2"/>
    <s v="Sí"/>
    <s v="Medellín"/>
    <s v="Recepción de mercancías"/>
    <s v="Lunes, Martes"/>
    <n v="3"/>
    <s v="06:00 a 07:00, 07:00 a 08:00, 08:00 a 09:00, 09:00 a 10:00"/>
    <s v="En camión, sobre la vía"/>
    <n v="1"/>
    <n v="1"/>
    <s v="Ninguna"/>
    <s v="Motocicleta"/>
    <n v="3"/>
    <s v="Motocicleta"/>
    <n v="2"/>
    <s v="Finalizar encuesta"/>
    <m/>
    <m/>
    <m/>
    <m/>
    <m/>
    <m/>
    <m/>
    <m/>
    <m/>
    <m/>
    <m/>
    <m/>
    <m/>
    <m/>
    <m/>
    <m/>
    <m/>
    <m/>
    <m/>
    <m/>
    <m/>
    <m/>
    <m/>
    <m/>
    <m/>
    <m/>
  </r>
  <r>
    <n v="351"/>
    <s v="dt"/>
    <d v="2022-05-18T11:01:55"/>
    <s v="No aplica"/>
    <s v="Vitrinas antioquia"/>
    <s v="Calle 57 54 169"/>
    <s v="No aplica"/>
    <x v="2"/>
    <x v="0"/>
    <n v="1"/>
    <x v="5"/>
    <n v="0"/>
    <n v="0"/>
    <n v="1"/>
    <n v="1"/>
    <x v="3"/>
    <s v="No"/>
    <x v="0"/>
    <s v="Vitrina"/>
    <x v="21"/>
    <s v="Interno"/>
    <n v="1"/>
    <n v="1"/>
    <n v="160"/>
    <n v="4"/>
    <s v="Sí"/>
    <s v="Medellín"/>
    <s v="Recepción de mercancías"/>
    <s v="Martes, Miércoles"/>
    <n v="3"/>
    <s v="07:00 a 08:00, 08:00 a 09:00"/>
    <s v="En camión, sobre la vía"/>
    <n v="5"/>
    <n v="1"/>
    <s v="No aplica"/>
    <s v="No se realizan domicilios"/>
    <n v="0"/>
    <s v="No se realizan ventas por internet"/>
    <n v="0"/>
    <s v="Finalizar encuesta"/>
    <m/>
    <m/>
    <m/>
    <m/>
    <m/>
    <m/>
    <m/>
    <m/>
    <m/>
    <m/>
    <m/>
    <m/>
    <m/>
    <m/>
    <m/>
    <m/>
    <m/>
    <m/>
    <m/>
    <m/>
    <m/>
    <m/>
    <m/>
    <m/>
    <m/>
    <m/>
  </r>
  <r>
    <n v="352"/>
    <s v="dt"/>
    <d v="2022-05-18T11:07:11"/>
    <s v="No aplica"/>
    <s v="Zama "/>
    <s v="Calle 57 54 163"/>
    <n v="3005245756"/>
    <x v="10"/>
    <x v="0"/>
    <n v="1"/>
    <x v="46"/>
    <n v="0"/>
    <n v="0"/>
    <n v="1"/>
    <n v="1"/>
    <x v="3"/>
    <s v="Sí"/>
    <x v="72"/>
    <s v="Venta de materiales de construcción Ferretería Maquinaria"/>
    <x v="19"/>
    <s v="Interno"/>
    <n v="2"/>
    <n v="1"/>
    <n v="200"/>
    <n v="8"/>
    <s v="Sí"/>
    <s v="Medellín"/>
    <s v="Recepción de mercancías"/>
    <s v="Lunes, Martes, Miércoles, Jueves, Viernes"/>
    <n v="2"/>
    <s v="05:00 a 06:00, 06:00 a 07:00, 07:00 a 08:00, 08:00 a 09:00, 09:00 a 10:00, 10:00 a 11:00"/>
    <s v="En camión, sobre la vía, En camión, sobre el andén"/>
    <n v="5"/>
    <n v="1"/>
    <s v="Carretilla, Rampa fija"/>
    <s v="Furgón"/>
    <n v="4"/>
    <s v="No se realizan ventas por internet"/>
    <n v="0"/>
    <s v="Finalizar encuesta"/>
    <m/>
    <m/>
    <m/>
    <m/>
    <m/>
    <m/>
    <m/>
    <m/>
    <m/>
    <m/>
    <m/>
    <m/>
    <m/>
    <m/>
    <m/>
    <m/>
    <m/>
    <m/>
    <m/>
    <m/>
    <m/>
    <m/>
    <m/>
    <m/>
    <m/>
    <m/>
  </r>
  <r>
    <n v="353"/>
    <s v="dt"/>
    <d v="2022-05-16T09:42:44"/>
    <s v="leincito-5@hotmail.com"/>
    <s v="Electicodyferreterialimaton"/>
    <s v="Cra54 50 51"/>
    <n v="3058389156"/>
    <x v="2"/>
    <x v="0"/>
    <n v="2"/>
    <x v="15"/>
    <n v="2"/>
    <n v="1"/>
    <n v="2"/>
    <n v="1"/>
    <x v="1"/>
    <s v="Sí"/>
    <x v="0"/>
    <s v="Ferretería"/>
    <x v="7"/>
    <s v="Interno"/>
    <n v="1"/>
    <n v="1"/>
    <n v="9"/>
    <n v="2"/>
    <s v="Sí"/>
    <s v="Medellín"/>
    <s v="Almacenamiento de inventarios"/>
    <s v="Martes, Jueves"/>
    <n v="2"/>
    <s v="10:00 a 11:00, 12:00 a 13:00, 15:00 a 16:00"/>
    <s v="En camión, estacionado en zona bahía y la ingresa la empresa transportadora"/>
    <n v="4"/>
    <n v="4"/>
    <s v="Carretilla"/>
    <s v="No se hacen envíos "/>
    <n v="0"/>
    <s v="Novse hace envíos "/>
    <n v="0"/>
    <s v="Finalizar encuesta"/>
    <m/>
    <m/>
    <m/>
    <m/>
    <m/>
    <m/>
    <m/>
    <m/>
    <m/>
    <m/>
    <m/>
    <m/>
    <m/>
    <m/>
    <m/>
    <m/>
    <m/>
    <m/>
    <m/>
    <m/>
    <m/>
    <m/>
    <m/>
    <m/>
    <m/>
    <m/>
  </r>
  <r>
    <n v="354"/>
    <s v="dt"/>
    <d v="2022-05-16T10:01:23"/>
    <s v="santiagososa83mab@gmail.com"/>
    <s v="Estilos Alex "/>
    <s v="Cra54 50 17"/>
    <n v="3013673369"/>
    <x v="6"/>
    <x v="0"/>
    <n v="1"/>
    <x v="6"/>
    <n v="0"/>
    <n v="0"/>
    <n v="1"/>
    <n v="1"/>
    <x v="1"/>
    <s v="Sí"/>
    <x v="73"/>
    <s v="Fabricación (manufacturas) Servicios de transporte y distribución de mercancías"/>
    <x v="6"/>
    <s v="Interno"/>
    <n v="1"/>
    <n v="7"/>
    <n v="18"/>
    <n v="3"/>
    <s v="Sí"/>
    <s v="Medellín"/>
    <s v="Recepción de mercancías"/>
    <s v="Lunes, Miércoles"/>
    <n v="2"/>
    <s v="08:00 a 09:00, 18:00 a 19:00"/>
    <s v="En camión, se descarga internamente"/>
    <n v="5"/>
    <n v="5"/>
    <s v="Elevador"/>
    <s v="Vehículo particular"/>
    <n v="3"/>
    <s v="Vehículo particular"/>
    <n v="4"/>
    <s v="Finalizar encuesta"/>
    <m/>
    <m/>
    <m/>
    <m/>
    <m/>
    <m/>
    <m/>
    <m/>
    <m/>
    <m/>
    <m/>
    <m/>
    <m/>
    <m/>
    <m/>
    <m/>
    <m/>
    <m/>
    <m/>
    <m/>
    <m/>
    <m/>
    <m/>
    <m/>
    <m/>
    <m/>
  </r>
  <r>
    <n v="355"/>
    <s v="dt"/>
    <d v="2022-05-18T11:18:56"/>
    <s v="No aplica"/>
    <s v="Tapi estilos"/>
    <s v="Calle 57 número 54 189"/>
    <n v="3148562549"/>
    <x v="6"/>
    <x v="0"/>
    <n v="1"/>
    <x v="6"/>
    <n v="0"/>
    <n v="0"/>
    <n v="1"/>
    <n v="1"/>
    <x v="1"/>
    <s v="Sí"/>
    <x v="0"/>
    <s v="Productos de motos"/>
    <x v="4"/>
    <s v="Interno"/>
    <n v="1"/>
    <n v="1"/>
    <n v="10"/>
    <n v="2"/>
    <s v="Sí"/>
    <s v="Medellín"/>
    <s v="Recepción de mercancías"/>
    <s v="Lunes, Martes, Miércoles"/>
    <s v="La periodicidad es quincenal"/>
    <s v="08:00 a 09:00, 09:00 a 10:00, 10:00 a 11:00"/>
    <s v="En vehículo particular"/>
    <n v="4"/>
    <n v="1"/>
    <s v="Ninguno"/>
    <s v="No se realizan domicilios"/>
    <n v="0"/>
    <s v="No se realizan ventas por internet"/>
    <n v="0"/>
    <s v="Finalizar encuesta"/>
    <m/>
    <m/>
    <m/>
    <m/>
    <m/>
    <m/>
    <m/>
    <m/>
    <m/>
    <m/>
    <m/>
    <m/>
    <m/>
    <m/>
    <m/>
    <m/>
    <m/>
    <m/>
    <m/>
    <m/>
    <m/>
    <m/>
    <m/>
    <m/>
    <m/>
    <m/>
  </r>
  <r>
    <n v="356"/>
    <s v="dt"/>
    <d v="2022-05-19T11:40:47"/>
    <s v="Cisneroseya@outlook.com"/>
    <s v="Enchapes y apliques"/>
    <s v="Kra 56b 46 62"/>
    <n v="6045207620"/>
    <x v="2"/>
    <x v="0"/>
    <n v="2"/>
    <x v="15"/>
    <n v="0"/>
    <n v="0"/>
    <n v="2"/>
    <n v="1"/>
    <x v="1"/>
    <s v="Sí"/>
    <x v="74"/>
    <s v="Carpintería Herrajes de covina"/>
    <x v="8"/>
    <s v="Interno"/>
    <n v="20"/>
    <n v="1"/>
    <n v="20"/>
    <n v="3"/>
    <s v="Sí"/>
    <s v="Medellín"/>
    <s v="Almacenamiento de inventarios"/>
    <s v="Lunes, Martes, Miércoles, Jueves, Viernes"/>
    <s v="6 o más"/>
    <s v="10:00 a 11:00, 11:00 a 12:00"/>
    <s v="En camión, estacionado en zona bahía y la ingresa la empresa transportadora"/>
    <n v="5"/>
    <n v="5"/>
    <s v="Carretilla"/>
    <s v="No se realizan domicilios"/>
    <n v="0"/>
    <s v="No se realizan ventas por internet"/>
    <n v="0"/>
    <s v="Finalizar encuesta"/>
    <m/>
    <m/>
    <m/>
    <m/>
    <m/>
    <m/>
    <m/>
    <m/>
    <m/>
    <m/>
    <m/>
    <m/>
    <m/>
    <m/>
    <m/>
    <m/>
    <m/>
    <m/>
    <m/>
    <m/>
    <m/>
    <m/>
    <m/>
    <m/>
    <m/>
    <m/>
  </r>
  <r>
    <n v="357"/>
    <s v="dt"/>
    <d v="2022-05-16T11:28:17"/>
    <s v="bodegasespecializadassas@gmail.com"/>
    <s v="Bodegas especializadas "/>
    <s v="Cra 49 50 33 "/>
    <n v="3174414641"/>
    <x v="21"/>
    <x v="0"/>
    <n v="22"/>
    <x v="47"/>
    <n v="0"/>
    <n v="0"/>
    <n v="22"/>
    <n v="1"/>
    <x v="10"/>
    <s v="Sí"/>
    <x v="75"/>
    <s v="Mensajería correos ventas en línea Servicios de transporte y distribución de mercancías Decoración"/>
    <x v="6"/>
    <s v="Interno"/>
    <n v="1"/>
    <n v="3"/>
    <n v="200"/>
    <n v="3"/>
    <s v="Sí"/>
    <s v="Medellín"/>
    <s v="Recepción de mercancías"/>
    <s v="Lunes, Martes, Miércoles, Jueves, Viernes, Sábado"/>
    <s v="6 o más"/>
    <s v="08:00 a 09:00, 09:00 a 10:00, 10:00 a 11:00, 11:00 a 12:00, 12:00 a 13:00, 13:00 a 14:00, 14:00 a 15:00, 15:00 a 16:00, 16:00 a 17:00, 17:00 a 18:00, 18:00 a 19:00"/>
    <s v="En camión, estacionado en bahía y la ingresa el personal de mi empresa"/>
    <n v="5"/>
    <n v="1"/>
    <s v="Escalas "/>
    <s v="Motocicleta"/>
    <n v="5"/>
    <s v="Carreta &quot;zorrilla&quot;"/>
    <n v="15"/>
    <s v="Finalizar encuesta"/>
    <m/>
    <m/>
    <m/>
    <m/>
    <m/>
    <m/>
    <m/>
    <m/>
    <m/>
    <m/>
    <m/>
    <m/>
    <m/>
    <m/>
    <m/>
    <m/>
    <m/>
    <m/>
    <m/>
    <m/>
    <m/>
    <m/>
    <m/>
    <m/>
    <m/>
    <m/>
  </r>
  <r>
    <n v="358"/>
    <s v="dt"/>
    <d v="2022-05-16T11:28:44"/>
    <s v="Latorredistribuciones.sas@gmail.com"/>
    <s v="La torre"/>
    <s v="Cra 54 45 03"/>
    <n v="5127694"/>
    <x v="13"/>
    <x v="0"/>
    <n v="3"/>
    <x v="48"/>
    <n v="0"/>
    <n v="0"/>
    <n v="3"/>
    <n v="1"/>
    <x v="3"/>
    <s v="Sí"/>
    <x v="0"/>
    <s v="Ferretería"/>
    <x v="7"/>
    <s v="Interno"/>
    <n v="100"/>
    <n v="2"/>
    <n v="100"/>
    <n v="3.5"/>
    <s v="Sí"/>
    <s v="Medellín"/>
    <s v="Recepción de mercancías"/>
    <s v="Jueves"/>
    <n v="2"/>
    <s v="07:00 a 08:00, 08:00 a 09:00, 14:00 a 15:00"/>
    <s v="En camión, se descarga internamente"/>
    <n v="4"/>
    <n v="2"/>
    <s v="Ninguno "/>
    <s v="Motocicleta"/>
    <n v="25"/>
    <s v="Motocicleta"/>
    <n v="12"/>
    <s v="Finalizar encuesta"/>
    <m/>
    <m/>
    <m/>
    <m/>
    <m/>
    <m/>
    <m/>
    <m/>
    <m/>
    <m/>
    <m/>
    <m/>
    <m/>
    <m/>
    <m/>
    <m/>
    <m/>
    <m/>
    <m/>
    <m/>
    <m/>
    <m/>
    <m/>
    <m/>
    <m/>
    <m/>
  </r>
  <r>
    <n v="359"/>
    <s v="dt"/>
    <d v="2022-05-18T10:17:07"/>
    <s v="Serveltelecomunicaciones@gmail.com"/>
    <s v="Servel comunicaciones"/>
    <s v="Kr 50 56 44"/>
    <n v="3136602776"/>
    <x v="12"/>
    <x v="1"/>
    <m/>
    <x v="2"/>
    <m/>
    <s v=""/>
    <m/>
    <s v=""/>
    <x v="2"/>
    <m/>
    <x v="0"/>
    <s v="Entra y reparación de teléfono"/>
    <x v="10"/>
    <s v="No"/>
    <n v="0"/>
    <m/>
    <m/>
    <m/>
    <m/>
    <m/>
    <m/>
    <s v="Lunes"/>
    <s v="1 vez por semana"/>
    <s v="10:00 a 11:00"/>
    <s v="En motocicleta"/>
    <n v="2"/>
    <n v="2"/>
    <s v="Ninguno"/>
    <s v="No se realizan domicilios"/>
    <n v="0"/>
    <s v="No se realizan ventas por internet"/>
    <n v="0"/>
    <s v="Finalizar encuesta"/>
    <m/>
    <m/>
    <m/>
    <m/>
    <m/>
    <m/>
    <m/>
    <m/>
    <m/>
    <m/>
    <m/>
    <m/>
    <m/>
    <m/>
    <m/>
    <m/>
    <m/>
    <m/>
    <m/>
    <m/>
    <m/>
    <m/>
    <m/>
    <m/>
    <m/>
    <m/>
  </r>
  <r>
    <n v="360"/>
    <s v="dt"/>
    <d v="2022-05-20T10:42:52"/>
    <s v="inbike1@gmail.com"/>
    <s v="In'bike "/>
    <s v="Cra 52 # 55- 41"/>
    <s v="5578676/ 3197295312"/>
    <x v="6"/>
    <x v="0"/>
    <n v="1"/>
    <x v="6"/>
    <n v="0"/>
    <n v="0"/>
    <n v="1"/>
    <n v="1"/>
    <x v="4"/>
    <s v="Sí"/>
    <x v="76"/>
    <s v="Distribucion venta y reparacion de bicicletas. "/>
    <x v="4"/>
    <s v="Externo, alquilado"/>
    <n v="2"/>
    <n v="1"/>
    <n v="4.1500000000000004"/>
    <n v="3"/>
    <s v="Sí"/>
    <s v="Medellín"/>
    <s v="Almacenamiento de inventarios"/>
    <s v="Lunes, Martes, Miércoles, Jueves, Viernes, Sábado"/>
    <s v="1 vez por semana"/>
    <s v="08:00 a 09:00, 10:00 a 11:00, 13:00 a 14:00, 15:00 a 16:00"/>
    <s v="En camión, en vías aledañas, En carreta &quot;zorrilla&quot;"/>
    <n v="4"/>
    <n v="2"/>
    <s v="Carretilla"/>
    <s v="Motocicleta, Furgón"/>
    <n v="1"/>
    <s v="Motocicleta, Furgón"/>
    <n v="2"/>
    <s v="Finalizar encuesta"/>
    <m/>
    <m/>
    <m/>
    <m/>
    <m/>
    <m/>
    <m/>
    <m/>
    <m/>
    <m/>
    <m/>
    <m/>
    <m/>
    <m/>
    <m/>
    <m/>
    <m/>
    <m/>
    <m/>
    <m/>
    <m/>
    <m/>
    <m/>
    <m/>
    <m/>
    <m/>
  </r>
  <r>
    <n v="361"/>
    <s v="dt"/>
    <d v="2022-05-22T18:02:08"/>
    <s v="No Aplica"/>
    <s v="Confecciones Dotacin"/>
    <s v="Kr 54 # 48 57 local 254"/>
    <s v="311 733 13 11"/>
    <x v="4"/>
    <x v="0"/>
    <n v="3"/>
    <x v="1"/>
    <n v="0"/>
    <n v="0"/>
    <n v="1"/>
    <n v="0.33333333333333331"/>
    <x v="1"/>
    <s v="Sí"/>
    <x v="77"/>
    <s v="Confección y moda Dotaciones empresariales."/>
    <x v="5"/>
    <s v="Interno"/>
    <n v="1"/>
    <n v="1"/>
    <n v="2"/>
    <n v="2"/>
    <s v="Sí"/>
    <s v="Medellín"/>
    <s v="Almacenamiento de inventarios"/>
    <s v="Jueves"/>
    <s v="La periodicidad es quincenal"/>
    <s v="09:00 a 10:00"/>
    <s v="En camión, estacionado en bahía y la ingresa el personal de mi empresa"/>
    <n v="4"/>
    <n v="4"/>
    <s v="Carretilla, Rampa fija"/>
    <s v="Motocicleta"/>
    <n v="3"/>
    <s v="Motocicleta"/>
    <n v="2"/>
    <s v="Finalizar encuesta"/>
    <m/>
    <m/>
    <m/>
    <m/>
    <m/>
    <m/>
    <m/>
    <m/>
    <m/>
    <m/>
    <m/>
    <m/>
    <m/>
    <m/>
    <m/>
    <m/>
    <m/>
    <m/>
    <m/>
    <m/>
    <m/>
    <m/>
    <m/>
    <m/>
    <m/>
    <m/>
  </r>
  <r>
    <n v="362"/>
    <s v="dt"/>
    <d v="2022-05-16T10:56:54"/>
    <s v="No aplica "/>
    <s v="Bodegas guaman"/>
    <s v="Carrera 53a 45-112"/>
    <n v="2518565"/>
    <x v="12"/>
    <x v="0"/>
    <n v="1"/>
    <x v="9"/>
    <n v="1"/>
    <n v="1"/>
    <n v="0"/>
    <n v="0"/>
    <x v="3"/>
    <s v="No"/>
    <x v="0"/>
    <s v="Confección y moda"/>
    <x v="5"/>
    <s v="Interno"/>
    <n v="2"/>
    <n v="2"/>
    <n v="20"/>
    <n v="3"/>
    <s v="Sí"/>
    <s v="Medellín"/>
    <s v="Almacenamiento de inventarios"/>
    <s v="Domingo"/>
    <s v="La periodicidad es mensual"/>
    <s v="05:00 a 06:00"/>
    <s v="En camión, se descarga internamente"/>
    <n v="5"/>
    <n v="1"/>
    <s v="Ninguno"/>
    <s v="No se realizan domicilios"/>
    <n v="0"/>
    <s v="No se realizan ventas por internet"/>
    <n v="0"/>
    <s v="Finalizar encuesta"/>
    <m/>
    <m/>
    <m/>
    <m/>
    <m/>
    <m/>
    <m/>
    <m/>
    <m/>
    <m/>
    <m/>
    <m/>
    <m/>
    <m/>
    <m/>
    <m/>
    <m/>
    <m/>
    <m/>
    <m/>
    <m/>
    <m/>
    <m/>
    <m/>
    <m/>
    <m/>
  </r>
  <r>
    <n v="363"/>
    <s v="dt"/>
    <d v="2022-05-16T11:17:22"/>
    <s v="Kimberlymolano2@gmail.com"/>
    <s v="Gato rojo "/>
    <s v="Carrera 54#45-53"/>
    <n v="3153269100"/>
    <x v="4"/>
    <x v="0"/>
    <n v="2"/>
    <x v="6"/>
    <n v="0"/>
    <n v="0"/>
    <n v="2"/>
    <n v="1"/>
    <x v="3"/>
    <s v="No"/>
    <x v="0"/>
    <s v="Ferretería"/>
    <x v="7"/>
    <s v="No"/>
    <n v="0"/>
    <m/>
    <m/>
    <m/>
    <m/>
    <m/>
    <m/>
    <s v="Jueves"/>
    <n v="4"/>
    <s v="07:00 a 08:00"/>
    <s v="En carreta &quot;zorrilla&quot;"/>
    <n v="5"/>
    <n v="2"/>
    <s v="Parqueadero de uso interno"/>
    <s v="No se realizan domicilios"/>
    <n v="0"/>
    <s v="No se realizan ventas por internet"/>
    <n v="0"/>
    <s v="Finalizar encuesta"/>
    <m/>
    <m/>
    <m/>
    <m/>
    <m/>
    <m/>
    <m/>
    <m/>
    <m/>
    <m/>
    <m/>
    <m/>
    <m/>
    <m/>
    <m/>
    <m/>
    <m/>
    <m/>
    <m/>
    <m/>
    <m/>
    <m/>
    <m/>
    <m/>
    <m/>
    <m/>
  </r>
  <r>
    <n v="364"/>
    <s v="dt"/>
    <d v="2022-05-24T11:25:22"/>
    <s v="No tiene"/>
    <s v="Manchas Litográficas"/>
    <s v="Kr 52 # 53 22"/>
    <n v="5118921"/>
    <x v="5"/>
    <x v="0"/>
    <n v="2"/>
    <x v="5"/>
    <n v="0"/>
    <n v="0"/>
    <n v="2"/>
    <n v="1"/>
    <x v="1"/>
    <s v="No"/>
    <x v="0"/>
    <s v="Litografía "/>
    <x v="17"/>
    <s v="Interno"/>
    <n v="1"/>
    <n v="1"/>
    <n v="12"/>
    <n v="2"/>
    <s v="Sí"/>
    <s v="Medellín"/>
    <s v="Almacenamiento de inventarios"/>
    <s v="Lunes, Martes, Miércoles, Jueves, Viernes, Sábado"/>
    <s v="6 o más"/>
    <s v="08:00 a 09:00, 09:00 a 10:00, 10:00 a 11:00, 11:00 a 12:00, 12:00 a 13:00, 13:00 a 14:00, 14:00 a 15:00, 15:00 a 16:00, 16:00 a 17:00, 17:00 a 18:00, 18:00 a 19:00"/>
    <s v="En carreta &quot;zorrilla&quot;"/>
    <n v="5"/>
    <n v="5"/>
    <s v="Carretilla"/>
    <s v="Caminata"/>
    <n v="3"/>
    <s v="Caminata"/>
    <n v="3"/>
    <s v="Finalizar encuesta"/>
    <m/>
    <m/>
    <m/>
    <m/>
    <m/>
    <m/>
    <m/>
    <m/>
    <m/>
    <m/>
    <m/>
    <m/>
    <m/>
    <m/>
    <m/>
    <m/>
    <m/>
    <m/>
    <m/>
    <m/>
    <m/>
    <m/>
    <m/>
    <m/>
    <m/>
    <m/>
  </r>
  <r>
    <n v="365"/>
    <s v="dt"/>
    <d v="2022-05-16T11:50:30"/>
    <s v="Valentinazo12@gmail.com"/>
    <s v="El valentinazo"/>
    <s v="Cra 54 #44a07"/>
    <n v="3137855194"/>
    <x v="11"/>
    <x v="0"/>
    <n v="3"/>
    <x v="5"/>
    <n v="0"/>
    <n v="0"/>
    <n v="3"/>
    <n v="1"/>
    <x v="3"/>
    <s v="No"/>
    <x v="78"/>
    <s v="Electrodomésticos y hogar Ferretería Venta de productos de belleza"/>
    <x v="16"/>
    <s v="Interno"/>
    <n v="3"/>
    <n v="1"/>
    <n v="60"/>
    <n v="3"/>
    <s v="Sí"/>
    <s v="Medellín"/>
    <s v="Recepción de mercancías"/>
    <s v="Jueves"/>
    <n v="3"/>
    <s v="09:00 a 10:00"/>
    <s v="En carreta &quot;zorrilla&quot;, En vehículo particular"/>
    <n v="1"/>
    <n v="1"/>
    <s v="Ninguno"/>
    <s v="Motocicleta"/>
    <n v="4"/>
    <s v="No se realizan ventas por internet"/>
    <n v="0"/>
    <s v="Finalizar encuesta"/>
    <m/>
    <m/>
    <m/>
    <m/>
    <m/>
    <m/>
    <m/>
    <m/>
    <m/>
    <m/>
    <m/>
    <m/>
    <m/>
    <m/>
    <m/>
    <m/>
    <m/>
    <m/>
    <m/>
    <m/>
    <m/>
    <m/>
    <m/>
    <m/>
    <m/>
    <m/>
  </r>
  <r>
    <n v="366"/>
    <s v="dt"/>
    <d v="2022-05-23T16:39:41"/>
    <s v="Optimuscoffee@gmail.com"/>
    <s v="Optimu's coffee"/>
    <s v="Calle 48 53 44 local cafetería 1 piso"/>
    <n v="3003275674"/>
    <x v="6"/>
    <x v="0"/>
    <n v="2"/>
    <x v="9"/>
    <n v="0"/>
    <n v="0"/>
    <n v="2"/>
    <n v="1"/>
    <x v="1"/>
    <s v="No"/>
    <x v="18"/>
    <s v="Restaurante Cigarrería"/>
    <x v="15"/>
    <s v="No"/>
    <m/>
    <m/>
    <m/>
    <m/>
    <m/>
    <m/>
    <m/>
    <s v="Lunes, Martes, Miércoles, Jueves, Viernes"/>
    <s v="6 o más"/>
    <s v="08:00 a 09:00, 09:00 a 10:00, 10:00 a 11:00, 11:00 a 12:00"/>
    <s v="En camión, estacionado en zona bahía y la ingresa la empresa transportadora, En motocicleta, En carreta &quot;zorrilla&quot;"/>
    <n v="5"/>
    <n v="2"/>
    <s v="Carretilla"/>
    <s v="No se realizan domicilios"/>
    <n v="0"/>
    <s v="No se realizan ventas por internet"/>
    <n v="0"/>
    <s v="Finalizar encuesta"/>
    <m/>
    <m/>
    <m/>
    <m/>
    <m/>
    <m/>
    <m/>
    <m/>
    <m/>
    <m/>
    <m/>
    <m/>
    <m/>
    <m/>
    <m/>
    <m/>
    <m/>
    <m/>
    <m/>
    <m/>
    <m/>
    <m/>
    <m/>
    <m/>
    <m/>
    <m/>
  </r>
  <r>
    <n v="367"/>
    <s v="dt"/>
    <d v="2022-05-23T16:42:50"/>
    <s v="No aplica"/>
    <s v="Bslconcito del 3 vías"/>
    <s v="Calle 48 53 44 local 201"/>
    <n v="2999779"/>
    <x v="5"/>
    <x v="0"/>
    <n v="3"/>
    <x v="6"/>
    <n v="0"/>
    <n v="0"/>
    <n v="3"/>
    <n v="1"/>
    <x v="0"/>
    <s v="No"/>
    <x v="0"/>
    <s v="Restaurante"/>
    <x v="15"/>
    <s v="Interno"/>
    <n v="1"/>
    <n v="1"/>
    <n v="16"/>
    <n v="2"/>
    <s v="Sí"/>
    <s v="Medellín"/>
    <s v="Almacenamiento de inventarios"/>
    <s v="Lunes, Martes, Miércoles, Jueves, Viernes, Sábado"/>
    <s v="6 o más"/>
    <s v="08:00 a 09:00, 09:00 a 10:00, 10:00 a 11:00, 11:00 a 12:00, 12:00 a 13:00"/>
    <s v="En camión, estacionado en zona bahía y la ingresa la empresa transportadora, En carreta &quot;zorrilla&quot;, En vehículo particular"/>
    <n v="5"/>
    <n v="1"/>
    <s v="Carretilla"/>
    <s v="No se realizan domicilios"/>
    <n v="0"/>
    <s v="No se realizan ventas por internet"/>
    <n v="0"/>
    <s v="Finalizar encuesta"/>
    <m/>
    <m/>
    <m/>
    <m/>
    <m/>
    <m/>
    <m/>
    <m/>
    <m/>
    <m/>
    <m/>
    <m/>
    <m/>
    <m/>
    <m/>
    <m/>
    <m/>
    <m/>
    <m/>
    <m/>
    <m/>
    <m/>
    <m/>
    <m/>
    <m/>
    <m/>
  </r>
  <r>
    <n v="368"/>
    <s v="dt"/>
    <d v="2022-05-24T11:40:24"/>
    <s v="Casa.veracruz@hotmail.com"/>
    <s v="Casa Comercial Veracruz "/>
    <s v="Kr 52 # 53 22"/>
    <n v="4797609"/>
    <x v="4"/>
    <x v="0"/>
    <n v="1"/>
    <x v="4"/>
    <n v="0"/>
    <n v="0"/>
    <n v="1"/>
    <n v="1"/>
    <x v="3"/>
    <s v="No"/>
    <x v="0"/>
    <s v="Compra y venta de artículos "/>
    <x v="9"/>
    <s v="Interno"/>
    <n v="1"/>
    <n v="1"/>
    <n v="15"/>
    <n v="2"/>
    <s v="Sí"/>
    <s v="Medellín"/>
    <s v="Almacenamiento de inventarios"/>
    <s v="Lunes, Martes, Miércoles, Jueves, Viernes, Sábado"/>
    <n v="3"/>
    <s v="08:00 a 09:00, 09:00 a 10:00, 10:00 a 11:00, 11:00 a 12:00, 12:00 a 13:00, 13:00 a 14:00, 14:00 a 15:00, 15:00 a 16:00, 16:00 a 17:00, 17:00 a 18:00, 18:00 a 19:00"/>
    <s v="En camión, sobre la vía"/>
    <n v="3"/>
    <n v="1"/>
    <s v="Carretilla"/>
    <s v="No se realizan domicilios"/>
    <n v="0"/>
    <s v="No se realizan ventas por internet"/>
    <n v="0"/>
    <s v="Finalizar encuesta"/>
    <m/>
    <m/>
    <m/>
    <m/>
    <m/>
    <m/>
    <m/>
    <m/>
    <m/>
    <m/>
    <m/>
    <m/>
    <m/>
    <m/>
    <m/>
    <m/>
    <m/>
    <m/>
    <m/>
    <m/>
    <m/>
    <m/>
    <m/>
    <m/>
    <m/>
    <m/>
  </r>
  <r>
    <n v="369"/>
    <s v="dt"/>
    <d v="2022-05-24T11:52:46"/>
    <s v="admonce@franciscomurillo.com.co"/>
    <s v="Francisco Murillo SAS"/>
    <s v="Kr 52 # 53 55"/>
    <n v="6042292"/>
    <x v="29"/>
    <x v="0"/>
    <n v="3"/>
    <x v="49"/>
    <n v="0"/>
    <n v="0"/>
    <n v="3"/>
    <n v="1"/>
    <x v="1"/>
    <s v="No"/>
    <x v="0"/>
    <s v="Venta de materiales de construcción"/>
    <x v="19"/>
    <s v="Interno"/>
    <n v="3"/>
    <n v="3"/>
    <n v="80"/>
    <n v="2"/>
    <s v="Sí"/>
    <s v="Medellín"/>
    <s v="Almacenamiento de inventarios"/>
    <s v="Lunes, Martes, Miércoles, Jueves, Viernes, Sábado"/>
    <s v="6 o más"/>
    <s v="07:00 a 08:00, 08:00 a 09:00, 09:00 a 10:00, 10:00 a 11:00"/>
    <s v="En camión, estacionado en zona bahía y la ingresa la empresa transportadora"/>
    <n v="4"/>
    <n v="1"/>
    <s v="Carretilla"/>
    <s v="Vehículo particular"/>
    <n v="2"/>
    <s v="No se realizan ventas por internet"/>
    <n v="0"/>
    <s v="Finalizar encuesta"/>
    <m/>
    <m/>
    <m/>
    <m/>
    <m/>
    <m/>
    <m/>
    <m/>
    <m/>
    <m/>
    <m/>
    <m/>
    <m/>
    <m/>
    <m/>
    <m/>
    <m/>
    <m/>
    <m/>
    <m/>
    <m/>
    <m/>
    <m/>
    <m/>
    <m/>
    <m/>
  </r>
  <r>
    <n v="370"/>
    <s v="dt"/>
    <d v="2022-05-24T13:31:53"/>
    <s v="No Aplica"/>
    <s v="Accesorios Dimar"/>
    <s v="Cl 48 #53 62 Local 192"/>
    <s v="231 57 74 / 300 228 75 85 "/>
    <x v="2"/>
    <x v="0"/>
    <n v="3"/>
    <x v="9"/>
    <n v="0"/>
    <n v="0"/>
    <n v="1"/>
    <n v="0.33333333333333331"/>
    <x v="1"/>
    <s v="Sí"/>
    <x v="79"/>
    <s v="LenceríaRopa de cama"/>
    <x v="5"/>
    <s v="Interno"/>
    <n v="1"/>
    <n v="2"/>
    <n v="2"/>
    <n v="3"/>
    <s v="Sí"/>
    <s v="Medellín"/>
    <s v="Recepción de mercancías"/>
    <s v="Martes, Viernes"/>
    <n v="4"/>
    <s v="09:00 a 10:00"/>
    <s v="En vehículo particular"/>
    <n v="4"/>
    <n v="4"/>
    <s v="Carretilla"/>
    <s v="Motocicleta"/>
    <n v="4"/>
    <s v="Motocicleta"/>
    <n v="2"/>
    <s v="Finalizar encuesta"/>
    <m/>
    <m/>
    <m/>
    <m/>
    <m/>
    <m/>
    <m/>
    <m/>
    <m/>
    <m/>
    <m/>
    <m/>
    <m/>
    <m/>
    <m/>
    <m/>
    <m/>
    <m/>
    <m/>
    <m/>
    <m/>
    <m/>
    <m/>
    <m/>
    <m/>
    <m/>
  </r>
  <r>
    <n v="371"/>
    <s v="dt"/>
    <d v="2022-05-24T13:39:27"/>
    <s v="ventas.mundial@une.net.co"/>
    <s v="MCJ MEDELLIN "/>
    <s v="Cl 48 #53 74 "/>
    <s v="444 86 25 / 320 772 93 37 "/>
    <x v="2"/>
    <x v="0"/>
    <n v="3"/>
    <x v="9"/>
    <n v="0"/>
    <n v="0"/>
    <n v="1"/>
    <n v="0.33333333333333331"/>
    <x v="1"/>
    <s v="Sí"/>
    <x v="0"/>
    <s v="Confección y moda"/>
    <x v="5"/>
    <s v="Interno"/>
    <n v="1"/>
    <n v="2"/>
    <n v="1"/>
    <n v="2"/>
    <s v="Sí"/>
    <s v="Medellín"/>
    <s v="Recepción de mercancías"/>
    <s v="Miércoles"/>
    <s v="La periodicidad es quincenal"/>
    <s v="09:00 a 10:00"/>
    <s v="En camión, estacionado en bahía y la ingresa el personal de mi empresa"/>
    <n v="5"/>
    <n v="5"/>
    <s v="Carretilla, Rampa fija"/>
    <s v="Motocicleta"/>
    <n v="3"/>
    <s v="Motocicleta"/>
    <n v="2"/>
    <s v="Finalizar encuesta"/>
    <m/>
    <m/>
    <m/>
    <m/>
    <m/>
    <m/>
    <m/>
    <m/>
    <m/>
    <m/>
    <m/>
    <m/>
    <m/>
    <m/>
    <m/>
    <m/>
    <m/>
    <m/>
    <m/>
    <m/>
    <m/>
    <m/>
    <m/>
    <m/>
    <m/>
    <m/>
  </r>
  <r>
    <n v="372"/>
    <s v="dt"/>
    <d v="2022-05-24T13:47:21"/>
    <s v="No Aplica"/>
    <s v="Bodys Softy "/>
    <s v="Cl 48 # 53 78"/>
    <s v="311 580 75 28"/>
    <x v="2"/>
    <x v="0"/>
    <n v="3"/>
    <x v="9"/>
    <n v="0"/>
    <n v="0"/>
    <n v="1"/>
    <n v="0.33333333333333331"/>
    <x v="1"/>
    <s v="Sí"/>
    <x v="80"/>
    <s v="Confección y modaLenceríapara mujer."/>
    <x v="5"/>
    <s v="No"/>
    <n v="0"/>
    <m/>
    <m/>
    <m/>
    <m/>
    <m/>
    <m/>
    <s v="Lunes, Jueves"/>
    <s v="La periodicidad es mensual"/>
    <s v="06:00 a 07:00"/>
    <s v="En camión, estacionado en bahía y la ingresa el personal de mi empresa, En vehículo particular"/>
    <n v="5"/>
    <n v="4"/>
    <s v="Carretilla"/>
    <s v="Motocicleta"/>
    <n v="3"/>
    <s v="Motocicleta"/>
    <n v="2"/>
    <s v="Finalizar encuesta"/>
    <m/>
    <m/>
    <m/>
    <m/>
    <m/>
    <m/>
    <m/>
    <m/>
    <m/>
    <m/>
    <m/>
    <m/>
    <m/>
    <m/>
    <m/>
    <m/>
    <m/>
    <m/>
    <m/>
    <m/>
    <m/>
    <m/>
    <m/>
    <m/>
    <m/>
    <m/>
  </r>
  <r>
    <n v="373"/>
    <s v="dt"/>
    <d v="2022-05-24T13:53:27"/>
    <s v="No Aplica"/>
    <s v="La Bodeguita"/>
    <s v="Cl 48 #53 94 Local 111C"/>
    <s v="231 35 08 \ 313 660 49 95"/>
    <x v="6"/>
    <x v="0"/>
    <n v="2"/>
    <x v="9"/>
    <n v="0"/>
    <n v="0"/>
    <n v="1"/>
    <n v="0.5"/>
    <x v="1"/>
    <s v="Sí"/>
    <x v="81"/>
    <s v="Confección y moda Ropa para Dama"/>
    <x v="5"/>
    <s v="No"/>
    <n v="0"/>
    <m/>
    <m/>
    <m/>
    <m/>
    <m/>
    <m/>
    <s v="Miércoles"/>
    <s v="La periodicidad es mensual"/>
    <s v="10:00 a 11:00"/>
    <s v="En camión, estacionado en bahía y la ingresa el personal de mi empresa, En motocicleta, En carreta &quot;zorrilla&quot;"/>
    <n v="5"/>
    <n v="4"/>
    <s v="Carretilla"/>
    <s v="Motocicleta"/>
    <n v="2"/>
    <s v="Motocicleta"/>
    <n v="1"/>
    <s v="Finalizar encuesta"/>
    <m/>
    <m/>
    <m/>
    <m/>
    <m/>
    <m/>
    <m/>
    <m/>
    <m/>
    <m/>
    <m/>
    <m/>
    <m/>
    <m/>
    <m/>
    <m/>
    <m/>
    <m/>
    <m/>
    <m/>
    <m/>
    <m/>
    <m/>
    <m/>
    <m/>
    <m/>
  </r>
  <r>
    <n v="374"/>
    <s v="dt"/>
    <d v="2022-05-24T13:59:40"/>
    <s v="No Aplica"/>
    <s v="SUTEXTIL"/>
    <s v="Cl 48 # 53 106"/>
    <s v="512 93 57"/>
    <x v="16"/>
    <x v="0"/>
    <n v="8"/>
    <x v="50"/>
    <n v="0"/>
    <n v="0"/>
    <n v="1"/>
    <n v="0.125"/>
    <x v="1"/>
    <s v="Sí"/>
    <x v="11"/>
    <s v="Confección y moda"/>
    <x v="5"/>
    <s v="Externo, propio"/>
    <n v="1"/>
    <n v="1"/>
    <n v="10"/>
    <n v="7"/>
    <s v="No"/>
    <s v="Bogota D.C. "/>
    <s v="Recepción de mercancías"/>
    <s v="Martes"/>
    <s v="La periodicidad es quincenal"/>
    <s v="09:00 a 10:00"/>
    <s v="En camión, estacionado en bahía y la ingresa el personal de mi empresa"/>
    <n v="5"/>
    <n v="5"/>
    <s v="Carretilla, Rampa fija"/>
    <s v="Motocicleta"/>
    <n v="3"/>
    <s v="Caminata"/>
    <n v="2"/>
    <s v="Finalizar encuesta"/>
    <m/>
    <m/>
    <m/>
    <m/>
    <m/>
    <m/>
    <m/>
    <m/>
    <m/>
    <m/>
    <m/>
    <m/>
    <m/>
    <m/>
    <m/>
    <m/>
    <m/>
    <m/>
    <m/>
    <m/>
    <m/>
    <m/>
    <m/>
    <m/>
    <m/>
    <m/>
  </r>
  <r>
    <n v="375"/>
    <s v="dt"/>
    <d v="2022-05-24T15:11:33"/>
    <s v="NA"/>
    <s v="ARTIMEU"/>
    <s v="Cl 50  54 32"/>
    <n v="3122915799"/>
    <x v="6"/>
    <x v="0"/>
    <n v="2"/>
    <x v="9"/>
    <n v="0"/>
    <n v="0"/>
    <n v="2"/>
    <n v="1"/>
    <x v="3"/>
    <s v="Sí"/>
    <x v="0"/>
    <s v="Elementos ortopédicos "/>
    <x v="13"/>
    <s v="No"/>
    <n v="0"/>
    <m/>
    <m/>
    <m/>
    <m/>
    <m/>
    <m/>
    <s v="Lunes, Martes, Miércoles, Jueves, Viernes"/>
    <n v="5"/>
    <s v="08:00 a 09:00, 09:00 a 10:00"/>
    <s v="En vehículo particular"/>
    <n v="5"/>
    <n v="5"/>
    <s v="Carretilla"/>
    <s v="Vehículo particular"/>
    <n v="3"/>
    <s v="Vehículo particular"/>
    <n v="4"/>
    <s v="Finalizar encuesta"/>
    <m/>
    <m/>
    <m/>
    <m/>
    <m/>
    <m/>
    <m/>
    <m/>
    <m/>
    <m/>
    <m/>
    <m/>
    <m/>
    <m/>
    <m/>
    <m/>
    <m/>
    <m/>
    <m/>
    <m/>
    <m/>
    <m/>
    <m/>
    <m/>
    <m/>
    <m/>
  </r>
  <r>
    <n v="376"/>
    <s v="dt"/>
    <d v="2022-05-24T15:17:42"/>
    <s v="sergiohenaoquintero20@gmail.com"/>
    <s v="Amueblate"/>
    <s v="Cl 50 54 50"/>
    <n v="3153717671"/>
    <x v="9"/>
    <x v="0"/>
    <n v="2"/>
    <x v="11"/>
    <n v="0"/>
    <n v="0"/>
    <n v="2"/>
    <n v="1"/>
    <x v="1"/>
    <s v="Sí"/>
    <x v="82"/>
    <s v="Venta de productos de belleza Venta muebles peluquería "/>
    <x v="0"/>
    <s v="No"/>
    <n v="0"/>
    <m/>
    <m/>
    <m/>
    <m/>
    <m/>
    <m/>
    <s v="Lunes, Martes, Miércoles, Jueves, Viernes"/>
    <n v="3"/>
    <s v="08:00 a 09:00, 09:00 a 10:00, 10:00 a 11:00, 11:00 a 12:00, 12:00 a 13:00, 13:00 a 14:00, 14:00 a 15:00, 15:00 a 16:00"/>
    <s v="En camión, sobre la vía"/>
    <n v="5"/>
    <n v="5"/>
    <s v="Carretilla"/>
    <s v="Vehículo particular"/>
    <n v="4"/>
    <s v="Vehículo particular"/>
    <n v="4"/>
    <s v="Finalizar encuesta"/>
    <m/>
    <m/>
    <m/>
    <m/>
    <m/>
    <m/>
    <m/>
    <m/>
    <m/>
    <m/>
    <m/>
    <m/>
    <m/>
    <m/>
    <m/>
    <m/>
    <m/>
    <m/>
    <m/>
    <m/>
    <m/>
    <m/>
    <m/>
    <m/>
    <m/>
    <m/>
  </r>
  <r>
    <n v="377"/>
    <s v="dt"/>
    <d v="2022-05-24T15:42:49"/>
    <s v="silleteriaeltio@gmail.com"/>
    <s v="SILLERÍA EL TIO"/>
    <s v="cl 50  54 46"/>
    <n v="3147515954"/>
    <x v="2"/>
    <x v="1"/>
    <m/>
    <x v="2"/>
    <m/>
    <s v=""/>
    <m/>
    <s v=""/>
    <x v="2"/>
    <m/>
    <x v="83"/>
    <s v="Servicios de transporte y distribución de mercancías Silleteria"/>
    <x v="6"/>
    <s v="Interno"/>
    <n v="1"/>
    <n v="1"/>
    <n v="30"/>
    <n v="3"/>
    <s v="Sí"/>
    <s v="Medellín"/>
    <s v="Almacenamiento de inventarios"/>
    <s v="Lunes, Martes, Miércoles, Jueves, Viernes, Sábado"/>
    <n v="3"/>
    <s v="08:00 a 09:00, 09:00 a 10:00, 10:00 a 11:00, 11:00 a 12:00, 12:00 a 13:00, 13:00 a 14:00, 14:00 a 15:00, 15:00 a 16:00, 16:00 a 17:00, 17:00 a 18:00"/>
    <s v="En camión, estacionado en bahía y la ingresa el personal de mi empresa"/>
    <n v="5"/>
    <n v="5"/>
    <s v="Carretilla"/>
    <s v="Vehículo particular"/>
    <n v="4"/>
    <s v="Van"/>
    <n v="2"/>
    <s v="Finalizar encuesta"/>
    <m/>
    <m/>
    <m/>
    <m/>
    <m/>
    <m/>
    <m/>
    <m/>
    <m/>
    <m/>
    <m/>
    <m/>
    <m/>
    <m/>
    <m/>
    <m/>
    <m/>
    <m/>
    <m/>
    <m/>
    <m/>
    <m/>
    <m/>
    <m/>
    <m/>
    <m/>
  </r>
  <r>
    <n v="378"/>
    <s v="dt"/>
    <d v="2022-05-25T12:29:22"/>
    <s v="puntodeventatienda@gmail.com"/>
    <s v="Tienda Médica "/>
    <s v="Cl 50 44 52"/>
    <n v="3103808549"/>
    <x v="9"/>
    <x v="0"/>
    <n v="2"/>
    <x v="11"/>
    <n v="0"/>
    <n v="0"/>
    <n v="2"/>
    <n v="1"/>
    <x v="3"/>
    <s v="Sí"/>
    <x v="84"/>
    <s v="Servicios de salud Venta de productos médicos ortopédicos "/>
    <x v="13"/>
    <s v="No"/>
    <n v="0"/>
    <m/>
    <m/>
    <m/>
    <m/>
    <m/>
    <m/>
    <s v="Martes, Miércoles, Jueves"/>
    <n v="2"/>
    <s v="08:00 a 09:00, 09:00 a 10:00, 10:00 a 11:00, 11:00 a 12:00, 12:00 a 13:00"/>
    <s v="En camión, estacionado en zona bahía y la ingresa la empresa transportadora"/>
    <n v="5"/>
    <n v="5"/>
    <s v="Carretilla"/>
    <s v="Vehículo particular, Van"/>
    <n v="5"/>
    <s v="Vehículo particular, Van"/>
    <n v="5"/>
    <s v="Finalizar encuesta"/>
    <m/>
    <m/>
    <m/>
    <m/>
    <m/>
    <m/>
    <m/>
    <m/>
    <m/>
    <m/>
    <m/>
    <m/>
    <m/>
    <m/>
    <m/>
    <m/>
    <m/>
    <m/>
    <m/>
    <m/>
    <m/>
    <m/>
    <m/>
    <m/>
    <m/>
    <m/>
  </r>
  <r>
    <n v="379"/>
    <s v="dt"/>
    <d v="2022-05-25T12:34:05"/>
    <s v="laryvera.optica@gmail.com"/>
    <s v="Vóptica"/>
    <s v="Cr 46 # 50 18"/>
    <n v="3059035079"/>
    <x v="2"/>
    <x v="0"/>
    <n v="2"/>
    <x v="15"/>
    <n v="0"/>
    <n v="0"/>
    <n v="2"/>
    <n v="1"/>
    <x v="1"/>
    <s v="Sí"/>
    <x v="85"/>
    <s v="Servicios de salud Óptica "/>
    <x v="13"/>
    <s v="No"/>
    <n v="0"/>
    <m/>
    <m/>
    <m/>
    <m/>
    <m/>
    <m/>
    <s v="Lunes, Martes, Miércoles, Jueves, Viernes"/>
    <n v="3"/>
    <s v="09:00 a 10:00, 10:00 a 11:00, 11:00 a 12:00, 12:00 a 13:00"/>
    <s v="En vehículo particular"/>
    <n v="5"/>
    <n v="5"/>
    <s v="No es necesario entra oaquete manual "/>
    <s v="Motocicleta, Vehículo particular"/>
    <n v="6"/>
    <s v="Motocicleta, Vehículo particular, Van"/>
    <n v="6"/>
    <s v="Finalizar encuesta"/>
    <m/>
    <m/>
    <m/>
    <m/>
    <m/>
    <m/>
    <m/>
    <m/>
    <m/>
    <m/>
    <m/>
    <m/>
    <m/>
    <m/>
    <m/>
    <m/>
    <m/>
    <m/>
    <m/>
    <m/>
    <m/>
    <m/>
    <m/>
    <m/>
    <m/>
    <m/>
  </r>
  <r>
    <n v="380"/>
    <s v="dt"/>
    <d v="2022-05-25T12:39:43"/>
    <s v="Textimedicos@hotmail.com"/>
    <s v="Textimédicos"/>
    <s v="Cl50 45 36"/>
    <n v="3052901590"/>
    <x v="2"/>
    <x v="0"/>
    <n v="3"/>
    <x v="9"/>
    <n v="0"/>
    <n v="0"/>
    <n v="3"/>
    <n v="1"/>
    <x v="1"/>
    <s v="Sí"/>
    <x v="86"/>
    <s v="Confección y moda Textiles Venta uniformes médicos dotación hospitalaria "/>
    <x v="5"/>
    <s v="Interno"/>
    <n v="1"/>
    <n v="1"/>
    <n v="6"/>
    <n v="2"/>
    <s v="Sí"/>
    <s v="Medellín"/>
    <s v="Almacenamiento de inventarios"/>
    <s v="Lunes, Martes, Miércoles, Jueves, Viernes"/>
    <n v="3"/>
    <s v="08:00 a 09:00, 09:00 a 10:00, 10:00 a 11:00, 11:00 a 12:00, 12:00 a 13:00"/>
    <s v="En carreta &quot;zorrilla&quot;"/>
    <n v="5"/>
    <n v="5"/>
    <s v="NA"/>
    <s v="Motocicleta, Vehículo particular"/>
    <n v="4"/>
    <s v="Bicicleta de carga, Vehículo particular, Van"/>
    <n v="4"/>
    <s v="Finalizar encuesta"/>
    <m/>
    <m/>
    <m/>
    <m/>
    <m/>
    <m/>
    <m/>
    <m/>
    <m/>
    <m/>
    <m/>
    <m/>
    <m/>
    <m/>
    <m/>
    <m/>
    <m/>
    <m/>
    <m/>
    <m/>
    <m/>
    <m/>
    <m/>
    <m/>
    <m/>
    <m/>
  </r>
  <r>
    <n v="381"/>
    <s v="dt"/>
    <d v="2022-05-25T12:45:57"/>
    <s v="Na"/>
    <s v="La Gaferia"/>
    <s v="Cr 47 50 75"/>
    <n v="3012645638"/>
    <x v="4"/>
    <x v="0"/>
    <n v="2"/>
    <x v="6"/>
    <n v="0"/>
    <n v="0"/>
    <n v="0"/>
    <n v="0"/>
    <x v="3"/>
    <s v="Sí"/>
    <x v="87"/>
    <s v="Servicios de salud Servicio de venta lentes "/>
    <x v="13"/>
    <s v="No"/>
    <n v="0"/>
    <m/>
    <m/>
    <m/>
    <m/>
    <m/>
    <m/>
    <s v="Lunes, Jueves"/>
    <n v="2"/>
    <s v="08:00 a 09:00, 09:00 a 10:00"/>
    <s v="En vehículo particular"/>
    <n v="5"/>
    <n v="5"/>
    <s v="No se requiere lis paquetes vson pequeños sebtraen a mano "/>
    <s v="Motocicleta"/>
    <n v="5"/>
    <s v="Motocicleta"/>
    <n v="5"/>
    <s v="Finalizar encuesta"/>
    <m/>
    <m/>
    <m/>
    <m/>
    <m/>
    <m/>
    <m/>
    <m/>
    <m/>
    <m/>
    <m/>
    <m/>
    <m/>
    <m/>
    <m/>
    <m/>
    <m/>
    <m/>
    <m/>
    <m/>
    <m/>
    <m/>
    <m/>
    <m/>
    <m/>
    <m/>
  </r>
  <r>
    <n v="382"/>
    <s v="dt"/>
    <d v="2022-05-25T12:55:59"/>
    <s v="Alejo-pinillos-6@hotmail.com"/>
    <s v="Tiendas a sus manos "/>
    <s v="Cl 51 47 33"/>
    <n v="3183564461"/>
    <x v="2"/>
    <x v="0"/>
    <n v="2"/>
    <x v="15"/>
    <n v="0"/>
    <n v="0"/>
    <n v="2"/>
    <n v="1"/>
    <x v="3"/>
    <s v="Sí"/>
    <x v="0"/>
    <s v="Elementos misceláneos"/>
    <x v="9"/>
    <s v="No"/>
    <n v="0"/>
    <m/>
    <m/>
    <m/>
    <m/>
    <m/>
    <m/>
    <s v="Martes, Miércoles"/>
    <n v="2"/>
    <s v="09:00 a 10:00, 10:00 a 11:00, 11:00 a 12:00, 12:00 a 13:00"/>
    <s v="En motocicleta"/>
    <n v="5"/>
    <n v="5"/>
    <s v="Na"/>
    <s v="No se realizan domicilios"/>
    <n v="0"/>
    <s v="Na"/>
    <n v="0"/>
    <s v="Finalizar encuesta"/>
    <m/>
    <m/>
    <m/>
    <m/>
    <m/>
    <m/>
    <m/>
    <m/>
    <m/>
    <m/>
    <m/>
    <m/>
    <m/>
    <m/>
    <m/>
    <m/>
    <m/>
    <m/>
    <m/>
    <m/>
    <m/>
    <m/>
    <m/>
    <m/>
    <m/>
    <m/>
  </r>
  <r>
    <n v="383"/>
    <s v="dt"/>
    <d v="2022-05-24T11:57:27"/>
    <s v="bancarrieljunin@gmail.com"/>
    <s v="Compraventa Junin"/>
    <s v="Kr 52 # 53 63"/>
    <n v="6044082211"/>
    <x v="6"/>
    <x v="0"/>
    <n v="2"/>
    <x v="9"/>
    <n v="0"/>
    <n v="0"/>
    <n v="2"/>
    <n v="1"/>
    <x v="3"/>
    <s v="No"/>
    <x v="0"/>
    <s v="Compraventa de artículos "/>
    <x v="22"/>
    <s v="No"/>
    <n v="0"/>
    <m/>
    <m/>
    <m/>
    <m/>
    <m/>
    <m/>
    <s v="Lunes, Martes, Miércoles, Jueves, Viernes, Sábado"/>
    <s v="6 o más"/>
    <s v="08:00 a 09:00, 09:00 a 10:00, 10:00 a 11:00, 11:00 a 12:00, 12:00 a 13:00, 13:00 a 14:00, 14:00 a 15:00, 15:00 a 16:00, 16:00 a 17:00, 17:00 a 18:00, 18:00 a 19:00"/>
    <s v="En motocicleta"/>
    <n v="5"/>
    <n v="5"/>
    <s v="Ningún "/>
    <s v="No se realizan domicilios"/>
    <n v="0"/>
    <s v="No se realizan ventas por internet"/>
    <n v="0"/>
    <s v="Finalizar encuesta"/>
    <m/>
    <m/>
    <m/>
    <m/>
    <m/>
    <m/>
    <m/>
    <m/>
    <m/>
    <m/>
    <m/>
    <m/>
    <m/>
    <m/>
    <m/>
    <m/>
    <m/>
    <m/>
    <m/>
    <m/>
    <m/>
    <m/>
    <m/>
    <m/>
    <m/>
    <m/>
  </r>
  <r>
    <n v="384"/>
    <s v="dt"/>
    <d v="2022-05-25T13:05:02"/>
    <s v="js491483@gmail.com"/>
    <s v="Elec Industrial "/>
    <s v="Cl 53 54 96"/>
    <s v="3104114270-3215200280"/>
    <x v="2"/>
    <x v="1"/>
    <m/>
    <x v="2"/>
    <m/>
    <s v=""/>
    <m/>
    <s v=""/>
    <x v="2"/>
    <m/>
    <x v="88"/>
    <s v="Venta de materiales de construcción Ferretería"/>
    <x v="19"/>
    <s v="No"/>
    <n v="0"/>
    <m/>
    <m/>
    <m/>
    <m/>
    <m/>
    <m/>
    <s v="Lunes, Martes, Miércoles, Jueves, Viernes"/>
    <n v="3"/>
    <s v="09:00 a 10:00, 10:00 a 11:00, 11:00 a 12:00, 12:00 a 13:00"/>
    <s v="En vehículo particular"/>
    <n v="5"/>
    <n v="5"/>
    <s v="NA"/>
    <s v="Na"/>
    <n v="0"/>
    <s v="Na"/>
    <n v="0"/>
    <s v="Finalizar encuesta"/>
    <m/>
    <m/>
    <m/>
    <m/>
    <m/>
    <m/>
    <m/>
    <m/>
    <m/>
    <m/>
    <m/>
    <m/>
    <m/>
    <m/>
    <m/>
    <m/>
    <m/>
    <m/>
    <m/>
    <m/>
    <m/>
    <m/>
    <m/>
    <m/>
    <m/>
    <m/>
  </r>
  <r>
    <n v="385"/>
    <s v="dt"/>
    <d v="2022-05-24T12:27:00"/>
    <s v="No tiene"/>
    <s v="El Palacio "/>
    <s v="Calle 51 # 53 59"/>
    <n v="3117382781"/>
    <x v="4"/>
    <x v="0"/>
    <n v="2"/>
    <x v="6"/>
    <n v="0"/>
    <n v="0"/>
    <n v="2"/>
    <n v="1"/>
    <x v="1"/>
    <s v="No"/>
    <x v="16"/>
    <s v="Elementos misceláneos Venta de calzado"/>
    <x v="9"/>
    <s v="Interno"/>
    <n v="1"/>
    <n v="1"/>
    <n v="16"/>
    <n v="2"/>
    <s v="Sí"/>
    <s v="Medellín"/>
    <s v="Almacenamiento de inventarios"/>
    <s v="Miércoles, Viernes"/>
    <n v="2"/>
    <s v="08:00 a 09:00, 09:00 a 10:00, 10:00 a 11:00"/>
    <s v="En carreta &quot;zorrilla&quot;"/>
    <n v="4"/>
    <n v="1"/>
    <s v="Carretilla"/>
    <s v="No se realizan domicilios"/>
    <n v="0"/>
    <s v="No se realizan ventas por internet"/>
    <n v="0"/>
    <s v="Finalizar encuesta"/>
    <m/>
    <m/>
    <m/>
    <m/>
    <m/>
    <m/>
    <m/>
    <m/>
    <m/>
    <m/>
    <m/>
    <m/>
    <m/>
    <m/>
    <m/>
    <m/>
    <m/>
    <m/>
    <m/>
    <m/>
    <m/>
    <m/>
    <m/>
    <m/>
    <m/>
    <m/>
  </r>
  <r>
    <n v="386"/>
    <s v="dt"/>
    <d v="2022-05-24T12:36:38"/>
    <s v="gallegoelkin324@gmail.com"/>
    <s v="Distritodo los Primos"/>
    <s v="Kr 51 # 53 87"/>
    <n v="3212459071"/>
    <x v="2"/>
    <x v="1"/>
    <m/>
    <x v="2"/>
    <m/>
    <s v=""/>
    <m/>
    <s v=""/>
    <x v="2"/>
    <m/>
    <x v="59"/>
    <s v="Confitería Cigarrería Supermercados"/>
    <x v="12"/>
    <s v="Interno"/>
    <n v="1"/>
    <n v="1"/>
    <n v="40"/>
    <n v="3"/>
    <s v="Sí"/>
    <s v="Medellín"/>
    <s v="Almacenamiento de inventarios"/>
    <s v="Lunes, Martes, Miércoles, Jueves, Viernes, Sábado"/>
    <s v="6 o más"/>
    <s v="09:00 a 10:00, 10:00 a 11:00, 11:00 a 12:00, 12:00 a 13:00, 13:00 a 14:00, 14:00 a 15:00, 15:00 a 16:00, 16:00 a 17:00, 17:00 a 18:00"/>
    <s v="En carreta &quot;zorrilla&quot;"/>
    <n v="5"/>
    <n v="5"/>
    <s v="Carretilla"/>
    <s v="Carreta &quot;zorrilla&quot;"/>
    <n v="4"/>
    <s v="No se realizan ventas por internet"/>
    <n v="0"/>
    <s v="Finalizar encuesta"/>
    <m/>
    <m/>
    <m/>
    <m/>
    <m/>
    <m/>
    <m/>
    <m/>
    <m/>
    <m/>
    <m/>
    <m/>
    <m/>
    <m/>
    <m/>
    <m/>
    <m/>
    <m/>
    <m/>
    <m/>
    <m/>
    <m/>
    <m/>
    <m/>
    <m/>
    <m/>
  </r>
  <r>
    <n v="387"/>
    <s v="dt"/>
    <d v="2022-05-25T12:59:59"/>
    <s v="Na"/>
    <s v="Salon Aristos"/>
    <s v="Cr 48 50 56"/>
    <n v="3218318626"/>
    <x v="13"/>
    <x v="0"/>
    <n v="7"/>
    <x v="22"/>
    <n v="0"/>
    <n v="0"/>
    <n v="7"/>
    <n v="1"/>
    <x v="13"/>
    <s v="Sí"/>
    <x v="89"/>
    <s v="Bares ocio"/>
    <x v="31"/>
    <s v="No"/>
    <n v="0"/>
    <m/>
    <m/>
    <m/>
    <m/>
    <m/>
    <m/>
    <s v="Lunes, Martes, Miércoles, Jueves, Viernes, Sábado"/>
    <n v="5"/>
    <s v="08:00 a 09:00, 09:00 a 10:00, 10:00 a 11:00, 11:00 a 12:00, 12:00 a 13:00"/>
    <s v="En camión, en vías aledañas"/>
    <n v="5"/>
    <n v="5"/>
    <s v="NA"/>
    <s v="No se realizan domicilios"/>
    <n v="0"/>
    <s v="No se realizan ventas por internet"/>
    <n v="0"/>
    <s v="Finalizar encuesta"/>
    <m/>
    <m/>
    <m/>
    <m/>
    <m/>
    <m/>
    <m/>
    <m/>
    <m/>
    <m/>
    <m/>
    <m/>
    <m/>
    <m/>
    <m/>
    <m/>
    <m/>
    <m/>
    <m/>
    <m/>
    <m/>
    <m/>
    <m/>
    <m/>
    <m/>
    <m/>
  </r>
  <r>
    <n v="388"/>
    <s v="dt"/>
    <d v="2022-05-26T10:21:53"/>
    <s v="ferdinando.cardona@gmail.com "/>
    <s v="Karol Mauricio "/>
    <s v="Carrera 53 45 66"/>
    <n v="3017026497"/>
    <x v="9"/>
    <x v="0"/>
    <n v="2"/>
    <x v="11"/>
    <n v="1"/>
    <n v="0.5"/>
    <n v="1"/>
    <n v="0.5"/>
    <x v="1"/>
    <s v="Sí"/>
    <x v="2"/>
    <s v="Maletas"/>
    <x v="5"/>
    <s v="Interno"/>
    <n v="1"/>
    <n v="1"/>
    <n v="20"/>
    <n v="3"/>
    <s v="Sí"/>
    <s v="Medellín"/>
    <s v="Recepción de mercancías"/>
    <s v="Lunes, Martes, Miércoles, Jueves, Viernes, Sábado"/>
    <n v="5"/>
    <s v="09:00 a 10:00"/>
    <s v="En camión, se descarga internamente"/>
    <n v="5"/>
    <n v="2"/>
    <s v="Carretilla"/>
    <s v="Caminata, Motocicleta"/>
    <n v="4"/>
    <s v="Caminata, Carreta &quot;zorrilla&quot;"/>
    <n v="4"/>
    <s v="Finalizar encuesta"/>
    <m/>
    <m/>
    <m/>
    <m/>
    <m/>
    <m/>
    <m/>
    <m/>
    <m/>
    <m/>
    <m/>
    <m/>
    <m/>
    <m/>
    <m/>
    <m/>
    <m/>
    <m/>
    <m/>
    <m/>
    <m/>
    <m/>
    <m/>
    <m/>
    <m/>
    <m/>
  </r>
  <r>
    <n v="389"/>
    <s v="dt"/>
    <d v="2022-05-26T14:57:37"/>
    <s v="frutafrescavirtual.com"/>
    <s v="Fruta Fresca"/>
    <s v="Cra 52# 44- 15"/>
    <n v="4440101"/>
    <x v="4"/>
    <x v="0"/>
    <n v="2"/>
    <x v="6"/>
    <n v="0"/>
    <n v="0"/>
    <n v="2"/>
    <n v="1"/>
    <x v="1"/>
    <s v="Sí"/>
    <x v="0"/>
    <s v="Merxancia"/>
    <x v="4"/>
    <s v="Interno"/>
    <n v="1"/>
    <n v="1"/>
    <n v="35"/>
    <n v="3"/>
    <s v="Sí"/>
    <s v="Medellín"/>
    <s v="Recepción de mercancías"/>
    <s v="Martes, Jueves"/>
    <s v="1 vez por semana"/>
    <s v="14:00 a 15:00, 15:00 a 16:00"/>
    <s v="En camión, en vías aledañas, En carreta &quot;zorrilla&quot;"/>
    <n v="4"/>
    <n v="1"/>
    <s v="Carretilla"/>
    <s v="No se realizan domicilios"/>
    <n v="0"/>
    <s v="Motocicleta"/>
    <n v="100"/>
    <s v="Finalizar encuesta"/>
    <m/>
    <m/>
    <m/>
    <m/>
    <m/>
    <m/>
    <m/>
    <m/>
    <m/>
    <m/>
    <m/>
    <m/>
    <m/>
    <m/>
    <m/>
    <m/>
    <m/>
    <m/>
    <m/>
    <m/>
    <m/>
    <m/>
    <m/>
    <m/>
    <m/>
    <m/>
  </r>
  <r>
    <n v="390"/>
    <s v="dt"/>
    <d v="2022-05-26T15:11:54"/>
    <s v="condeosvaldo1290@gmail.com"/>
    <s v="KMC Accesorios Tecnologia "/>
    <s v="Cra 52# 44- 102"/>
    <n v="5113698"/>
    <x v="6"/>
    <x v="0"/>
    <n v="1"/>
    <x v="6"/>
    <n v="0"/>
    <n v="0"/>
    <n v="1"/>
    <n v="1"/>
    <x v="1"/>
    <s v="Sí"/>
    <x v="0"/>
    <s v="Tecnologia - accesorios "/>
    <x v="10"/>
    <s v="No"/>
    <n v="0"/>
    <m/>
    <m/>
    <m/>
    <m/>
    <m/>
    <m/>
    <s v="Lunes, Martes, Miércoles"/>
    <n v="3"/>
    <s v="11:00 a 12:00, 12:00 a 13:00, 15:00 a 16:00, 22:00 a 23:00"/>
    <s v="En motocicleta, En carreta &quot;zorrilla&quot;"/>
    <n v="4"/>
    <n v="4"/>
    <s v="Carretilla"/>
    <s v="Motocicleta"/>
    <n v="3"/>
    <s v="Motocicleta"/>
    <n v="3"/>
    <s v="Finalizar encuesta"/>
    <m/>
    <m/>
    <m/>
    <m/>
    <m/>
    <m/>
    <m/>
    <m/>
    <m/>
    <m/>
    <m/>
    <m/>
    <m/>
    <m/>
    <m/>
    <m/>
    <m/>
    <m/>
    <m/>
    <m/>
    <m/>
    <m/>
    <m/>
    <m/>
    <m/>
    <m/>
  </r>
  <r>
    <n v="391"/>
    <s v="dt"/>
    <d v="2022-05-26T15:36:35"/>
    <s v="almacenelpeludo@gmail.com"/>
    <s v="Almacen el Peludo"/>
    <s v="Cra 52A# 46- 35"/>
    <n v="5111895"/>
    <x v="4"/>
    <x v="0"/>
    <n v="2"/>
    <x v="6"/>
    <n v="0"/>
    <n v="0"/>
    <n v="2"/>
    <n v="1"/>
    <x v="1"/>
    <s v="Sí"/>
    <x v="0"/>
    <s v="Mercancia Ropa en general "/>
    <x v="5"/>
    <s v="Externo, alquilado"/>
    <n v="1"/>
    <n v="5"/>
    <n v="40"/>
    <n v="2.5"/>
    <s v="Sí"/>
    <s v="Medellín"/>
    <s v="Recepción de mercancías"/>
    <s v="Martes, Miércoles, Jueves, Viernes"/>
    <n v="5"/>
    <s v="08:00 a 09:00, 10:00 a 11:00"/>
    <s v="En carreta &quot;zorrilla&quot;"/>
    <n v="2"/>
    <n v="1"/>
    <s v="Carretilla"/>
    <s v="No se realizan domicilios"/>
    <n v="0"/>
    <s v="No se realizan ventas por internet"/>
    <n v="0"/>
    <s v="Finalizar encuesta"/>
    <m/>
    <m/>
    <m/>
    <m/>
    <m/>
    <m/>
    <m/>
    <m/>
    <m/>
    <m/>
    <m/>
    <m/>
    <m/>
    <m/>
    <m/>
    <m/>
    <m/>
    <m/>
    <m/>
    <m/>
    <m/>
    <m/>
    <m/>
    <m/>
    <m/>
    <m/>
  </r>
  <r>
    <n v="392"/>
    <s v="dt"/>
    <d v="2022-05-26T17:38:12"/>
    <s v="centrooptico.20@hotmail.com"/>
    <s v="Centro Optico Punto 20"/>
    <s v="Cr 47 # 54-61"/>
    <n v="3155670716"/>
    <x v="6"/>
    <x v="0"/>
    <n v="1"/>
    <x v="6"/>
    <n v="0"/>
    <n v="0"/>
    <n v="1"/>
    <n v="1"/>
    <x v="3"/>
    <s v="Sí"/>
    <x v="0"/>
    <s v="Venta de lentes con formula médica."/>
    <x v="13"/>
    <s v="No"/>
    <n v="0"/>
    <m/>
    <m/>
    <m/>
    <m/>
    <m/>
    <m/>
    <s v="Lunes, Martes, Miércoles, Jueves, Viernes, Sábado"/>
    <s v="6 o más"/>
    <s v="10:00 a 11:00, 13:00 a 14:00, 15:00 a 16:00, 17:00 a 18:00"/>
    <s v="En motocicleta, En bicicleta, En vehículo particular"/>
    <n v="4"/>
    <n v="4"/>
    <s v="Caminando"/>
    <s v="Motocicleta"/>
    <n v="2"/>
    <s v="No se realizan ventas por internet"/>
    <n v="0"/>
    <s v="Finalizar encuesta"/>
    <m/>
    <m/>
    <m/>
    <m/>
    <m/>
    <m/>
    <m/>
    <m/>
    <m/>
    <m/>
    <m/>
    <m/>
    <m/>
    <m/>
    <m/>
    <m/>
    <m/>
    <m/>
    <m/>
    <m/>
    <m/>
    <m/>
    <m/>
    <m/>
    <m/>
    <m/>
  </r>
  <r>
    <n v="393"/>
    <s v="dt"/>
    <d v="2022-05-26T17:49:52"/>
    <s v="barner05@hotmail.com"/>
    <s v="Óptica &amp; Visión"/>
    <s v="Cra 47# 54- 71"/>
    <n v="3007171865"/>
    <x v="12"/>
    <x v="0"/>
    <n v="1"/>
    <x v="9"/>
    <n v="0"/>
    <n v="0"/>
    <n v="1"/>
    <n v="1"/>
    <x v="1"/>
    <s v="No"/>
    <x v="0"/>
    <s v="Ventas de lentes por formula médica"/>
    <x v="13"/>
    <s v="No"/>
    <n v="0"/>
    <m/>
    <m/>
    <m/>
    <m/>
    <m/>
    <m/>
    <s v="Martes, Jueves, Viernes"/>
    <n v="4"/>
    <s v="10:00 a 11:00, 13:00 a 14:00, 15:00 a 16:00"/>
    <s v="En motocicleta"/>
    <n v="3"/>
    <n v="3"/>
    <s v="Caminando"/>
    <s v="No se realizan domicilios"/>
    <n v="0"/>
    <s v="No se realizan ventas por internet"/>
    <n v="0"/>
    <s v="Finalizar encuesta"/>
    <m/>
    <m/>
    <m/>
    <m/>
    <m/>
    <m/>
    <m/>
    <m/>
    <m/>
    <m/>
    <m/>
    <m/>
    <m/>
    <m/>
    <m/>
    <m/>
    <m/>
    <m/>
    <m/>
    <m/>
    <m/>
    <m/>
    <m/>
    <m/>
    <m/>
    <m/>
  </r>
  <r>
    <n v="394"/>
    <s v="dt"/>
    <d v="2022-05-26T17:56:16"/>
    <s v="sandrafranco0108@gmail.com"/>
    <s v="Optiestilo"/>
    <s v="Cra 47# 54- 67"/>
    <n v="3043296243"/>
    <x v="12"/>
    <x v="0"/>
    <n v="1"/>
    <x v="9"/>
    <n v="0"/>
    <n v="0"/>
    <n v="0"/>
    <n v="0"/>
    <x v="1"/>
    <s v="Sí"/>
    <x v="0"/>
    <s v="Ventas de lentes con formula médica"/>
    <x v="13"/>
    <s v="No"/>
    <n v="0"/>
    <m/>
    <m/>
    <m/>
    <m/>
    <m/>
    <m/>
    <s v="Lunes, Martes, Miércoles, Jueves"/>
    <n v="4"/>
    <s v="10:00 a 11:00, 12:00 a 13:00, 16:00 a 17:00"/>
    <s v="En bicicleta"/>
    <n v="3"/>
    <n v="3"/>
    <s v="Caminando"/>
    <s v="No se realizan domicilios"/>
    <n v="0"/>
    <s v="Motocicleta"/>
    <n v="2"/>
    <s v="Finalizar encuesta"/>
    <m/>
    <m/>
    <m/>
    <m/>
    <m/>
    <m/>
    <m/>
    <m/>
    <m/>
    <m/>
    <m/>
    <m/>
    <m/>
    <m/>
    <m/>
    <m/>
    <m/>
    <m/>
    <m/>
    <m/>
    <m/>
    <m/>
    <m/>
    <m/>
    <m/>
    <m/>
  </r>
  <r>
    <n v="395"/>
    <s v="dt"/>
    <d v="2022-05-27T11:57:56"/>
    <s v="Masvisual@outlook.com"/>
    <s v="Máx visual"/>
    <s v="Cra 47 59 27"/>
    <n v="3308491"/>
    <x v="4"/>
    <x v="0"/>
    <n v="2"/>
    <x v="6"/>
    <n v="0"/>
    <n v="0"/>
    <n v="2"/>
    <n v="1"/>
    <x v="1"/>
    <s v="Sí"/>
    <x v="90"/>
    <s v="Servicios de salud Gafas"/>
    <x v="13"/>
    <s v="No"/>
    <m/>
    <m/>
    <m/>
    <m/>
    <m/>
    <m/>
    <m/>
    <s v="Lunes, Martes, Miércoles, Jueves, Viernes"/>
    <s v="6 o más"/>
    <s v="08:00 a 09:00, 09:00 a 10:00, 10:00 a 11:00, 11:00 a 12:00, 12:00 a 13:00"/>
    <s v="En vehículo particular"/>
    <n v="5"/>
    <n v="5"/>
    <s v="Na"/>
    <s v="No se realizan domicilios"/>
    <n v="0"/>
    <s v="No se realizan ventas por internet"/>
    <n v="0"/>
    <s v="Finalizar encuesta"/>
    <m/>
    <m/>
    <m/>
    <m/>
    <m/>
    <m/>
    <m/>
    <m/>
    <m/>
    <m/>
    <m/>
    <m/>
    <m/>
    <m/>
    <m/>
    <m/>
    <m/>
    <m/>
    <m/>
    <m/>
    <m/>
    <m/>
    <m/>
    <m/>
    <m/>
    <m/>
  </r>
  <r>
    <n v="396"/>
    <s v="dt"/>
    <d v="2022-05-27T12:02:36"/>
    <s v="Zuluaga2589@hotmsil.com"/>
    <s v="Restaurante cafereua coaka"/>
    <s v="Cl50 4714"/>
    <n v="50128519"/>
    <x v="2"/>
    <x v="0"/>
    <n v="3"/>
    <x v="9"/>
    <n v="0"/>
    <n v="0"/>
    <n v="3"/>
    <n v="1"/>
    <x v="0"/>
    <s v="Sí"/>
    <x v="0"/>
    <s v="Restaurante"/>
    <x v="15"/>
    <s v="No"/>
    <m/>
    <m/>
    <m/>
    <m/>
    <m/>
    <m/>
    <m/>
    <s v="Lunes, Martes, Miércoles, Jueves, Viernes, Sábado"/>
    <n v="5"/>
    <s v="07:00 a 08:00, 08:00 a 09:00"/>
    <s v="En carreta &quot;zorrilla&quot;"/>
    <n v="5"/>
    <n v="5"/>
    <s v="Carretilla entra"/>
    <s v="Caminata"/>
    <n v="10"/>
    <s v="Caminata"/>
    <n v="10"/>
    <s v="Finalizar encuesta"/>
    <m/>
    <m/>
    <m/>
    <m/>
    <m/>
    <m/>
    <m/>
    <m/>
    <m/>
    <m/>
    <m/>
    <m/>
    <m/>
    <m/>
    <m/>
    <m/>
    <m/>
    <m/>
    <m/>
    <m/>
    <m/>
    <m/>
    <m/>
    <m/>
    <m/>
    <m/>
  </r>
  <r>
    <n v="397"/>
    <s v="dt"/>
    <d v="2022-05-27T13:59:19"/>
    <s v="rinconvalentina56@gmail.com"/>
    <s v="Damas Store"/>
    <s v="Cl 49 #53 63 Local 118"/>
    <s v="301 419 58 55"/>
    <x v="6"/>
    <x v="0"/>
    <n v="2"/>
    <x v="9"/>
    <n v="0"/>
    <n v="0"/>
    <n v="1"/>
    <n v="0.5"/>
    <x v="1"/>
    <s v="Sí"/>
    <x v="0"/>
    <s v="Confección y moda"/>
    <x v="5"/>
    <s v="Interno"/>
    <n v="1"/>
    <n v="1"/>
    <n v="2"/>
    <n v="2"/>
    <s v="Sí"/>
    <s v="Medellín"/>
    <s v="Recepción de mercancías"/>
    <s v="Martes"/>
    <s v="La periodicidad es quincenal"/>
    <s v="09:00 a 10:00"/>
    <s v="En camión, estacionado en bahía y la ingresa el personal de mi empresa, En vehículo particular"/>
    <n v="5"/>
    <n v="4"/>
    <s v="Rampa fija"/>
    <s v="Caminata, Motocicleta"/>
    <n v="2"/>
    <s v="Motocicleta"/>
    <n v="3"/>
    <s v="Finalizar encuesta"/>
    <m/>
    <m/>
    <m/>
    <m/>
    <m/>
    <m/>
    <m/>
    <m/>
    <m/>
    <m/>
    <m/>
    <m/>
    <m/>
    <m/>
    <m/>
    <m/>
    <m/>
    <m/>
    <m/>
    <m/>
    <m/>
    <m/>
    <m/>
    <m/>
    <m/>
    <m/>
  </r>
  <r>
    <n v="398"/>
    <s v="dt"/>
    <d v="2022-05-27T14:04:10"/>
    <s v="No Aplica"/>
    <s v="ZUMAS"/>
    <s v="Cl 49 #53 63 Local 114"/>
    <s v="323 574 22 15"/>
    <x v="2"/>
    <x v="0"/>
    <n v="2"/>
    <x v="15"/>
    <n v="0"/>
    <n v="0"/>
    <n v="1"/>
    <n v="0.5"/>
    <x v="1"/>
    <s v="Sí"/>
    <x v="0"/>
    <s v="Confección y moda"/>
    <x v="5"/>
    <s v="Externo, alquilado"/>
    <n v="1"/>
    <n v="2"/>
    <n v="4"/>
    <n v="3"/>
    <s v="Sí"/>
    <s v="Medellín"/>
    <s v="Recepción de mercancías"/>
    <s v="Jueves"/>
    <s v="La periodicidad es quincenal"/>
    <s v="09:00 a 10:00, 17:00 a 18:00"/>
    <s v="En camión, estacionado en bahía y la ingresa el personal de mi empresa"/>
    <n v="4"/>
    <n v="3"/>
    <s v="Elevador"/>
    <s v="Motocicleta"/>
    <n v="2"/>
    <s v="Motocicleta"/>
    <n v="1"/>
    <s v="Finalizar encuesta"/>
    <m/>
    <m/>
    <m/>
    <m/>
    <m/>
    <m/>
    <m/>
    <m/>
    <m/>
    <m/>
    <m/>
    <m/>
    <m/>
    <m/>
    <m/>
    <m/>
    <m/>
    <m/>
    <m/>
    <m/>
    <m/>
    <m/>
    <m/>
    <m/>
    <m/>
    <m/>
  </r>
  <r>
    <n v="399"/>
    <s v="dt"/>
    <d v="2022-05-27T14:09:36"/>
    <s v="No Aplica"/>
    <s v="Mundi Store"/>
    <s v="Cl 48 #52A 30"/>
    <s v="312 755 34 70"/>
    <x v="6"/>
    <x v="1"/>
    <m/>
    <x v="2"/>
    <m/>
    <s v=""/>
    <m/>
    <s v=""/>
    <x v="2"/>
    <m/>
    <x v="0"/>
    <s v="Confección y moda"/>
    <x v="5"/>
    <s v="No"/>
    <m/>
    <m/>
    <m/>
    <m/>
    <m/>
    <m/>
    <m/>
    <s v="Miércoles"/>
    <s v="La periodicidad es mensual"/>
    <s v="09:00 a 10:00"/>
    <s v="En vehículo particular"/>
    <n v="4"/>
    <n v="3"/>
    <s v="Rampa fija"/>
    <s v="Motocicleta"/>
    <n v="3"/>
    <s v="Motocicleta"/>
    <n v="2"/>
    <s v="Finalizar encuesta"/>
    <m/>
    <m/>
    <m/>
    <m/>
    <m/>
    <m/>
    <m/>
    <m/>
    <m/>
    <m/>
    <m/>
    <m/>
    <m/>
    <m/>
    <m/>
    <m/>
    <m/>
    <m/>
    <m/>
    <m/>
    <m/>
    <m/>
    <m/>
    <m/>
    <m/>
    <m/>
  </r>
  <r>
    <n v="400"/>
    <s v="dt"/>
    <d v="2022-05-27T14:37:25"/>
    <s v="lapinata@hotmail.com"/>
    <s v="La piñata de tita"/>
    <s v="Calle 45 # 54- 15"/>
    <n v="5120220"/>
    <x v="4"/>
    <x v="0"/>
    <n v="3"/>
    <x v="1"/>
    <n v="0"/>
    <n v="0"/>
    <n v="3"/>
    <n v="1"/>
    <x v="1"/>
    <s v="Sí"/>
    <x v="2"/>
    <s v="Piñateria y jugueteria"/>
    <x v="11"/>
    <s v="Interno"/>
    <n v="1"/>
    <n v="2"/>
    <n v="196"/>
    <n v="4"/>
    <s v="Sí"/>
    <s v="Medellín"/>
    <s v="Recepción de mercancías"/>
    <s v="Lunes, Martes, Miércoles, Jueves, Viernes, Sábado"/>
    <n v="3"/>
    <s v="09:00 a 10:00, 10:00 a 11:00, 11:00 a 12:00"/>
    <s v="En camión, sobre la vía, En carreta &quot;zorrilla&quot;"/>
    <n v="4"/>
    <n v="2"/>
    <s v="Carretilla"/>
    <s v="Motocicleta"/>
    <n v="5"/>
    <s v="Motocicleta"/>
    <n v="6"/>
    <s v="Finalizar encuesta"/>
    <m/>
    <m/>
    <m/>
    <m/>
    <m/>
    <m/>
    <m/>
    <m/>
    <m/>
    <m/>
    <m/>
    <m/>
    <m/>
    <m/>
    <m/>
    <m/>
    <m/>
    <m/>
    <m/>
    <m/>
    <m/>
    <m/>
    <m/>
    <m/>
    <m/>
    <m/>
  </r>
  <r>
    <n v="401"/>
    <s v="dt"/>
    <d v="2022-05-27T14:45:45"/>
    <s v="lozeriaelpaisa@gmail.com"/>
    <s v="Lozeria el Paisa"/>
    <s v="Cll 45# 55- 21"/>
    <n v="3113863801"/>
    <x v="5"/>
    <x v="0"/>
    <n v="3"/>
    <x v="6"/>
    <n v="0"/>
    <n v="0"/>
    <n v="3"/>
    <n v="1"/>
    <x v="0"/>
    <s v="Sí"/>
    <x v="2"/>
    <s v="Productos de hogar"/>
    <x v="9"/>
    <s v="Externo, alquilado"/>
    <n v="1"/>
    <n v="1"/>
    <n v="120"/>
    <n v="3"/>
    <s v="Sí"/>
    <s v="Medellín"/>
    <s v="Recepción de mercancías"/>
    <s v="Lunes, Martes, Miércoles, Jueves, Viernes"/>
    <n v="5"/>
    <s v="18:00 a 19:00, 19:00 a 20:00, 20:00 a 21:00"/>
    <s v="En camión, sobre la vía"/>
    <n v="4"/>
    <n v="1"/>
    <s v="Rampa fija"/>
    <s v="No se realizan domicilios"/>
    <n v="0"/>
    <s v="No se realizan ventas por internet"/>
    <n v="0"/>
    <s v="Finalizar encuesta"/>
    <m/>
    <m/>
    <m/>
    <m/>
    <m/>
    <m/>
    <m/>
    <m/>
    <m/>
    <m/>
    <m/>
    <m/>
    <m/>
    <m/>
    <m/>
    <m/>
    <m/>
    <m/>
    <m/>
    <m/>
    <m/>
    <m/>
    <m/>
    <m/>
    <m/>
    <m/>
  </r>
  <r>
    <n v="402"/>
    <s v="dt"/>
    <d v="2022-05-27T15:18:27"/>
    <s v="Onelectric.sas@gmail.com"/>
    <s v="Onelectric"/>
    <s v="Cll 50 # 56- 12"/>
    <n v="3005876901"/>
    <x v="9"/>
    <x v="0"/>
    <n v="1"/>
    <x v="21"/>
    <n v="0"/>
    <n v="0"/>
    <n v="1"/>
    <n v="1"/>
    <x v="3"/>
    <s v="Sí"/>
    <x v="0"/>
    <s v="Venta de material electrico"/>
    <x v="7"/>
    <s v="No"/>
    <m/>
    <m/>
    <m/>
    <m/>
    <m/>
    <m/>
    <m/>
    <s v="Lunes, Martes, Miércoles, Jueves, Viernes"/>
    <n v="3"/>
    <s v="11:00 a 12:00, 13:00 a 14:00, 15:00 a 16:00"/>
    <s v="En camión, sobre la vía"/>
    <n v="3"/>
    <n v="1"/>
    <s v="Carretilla"/>
    <s v="Motocicleta"/>
    <n v="15"/>
    <s v="Motocicleta"/>
    <n v="5"/>
    <s v="Finalizar encuesta"/>
    <m/>
    <m/>
    <m/>
    <m/>
    <m/>
    <m/>
    <m/>
    <m/>
    <m/>
    <m/>
    <m/>
    <m/>
    <m/>
    <m/>
    <m/>
    <m/>
    <m/>
    <m/>
    <m/>
    <m/>
    <m/>
    <m/>
    <m/>
    <m/>
    <m/>
    <m/>
  </r>
  <r>
    <n v="403"/>
    <s v="dt"/>
    <d v="2022-05-27T15:27:49"/>
    <s v="dispromem@hotmail.com"/>
    <s v="Dispromem"/>
    <s v="Cll 50 # 56- 20"/>
    <n v="4486813"/>
    <x v="17"/>
    <x v="0"/>
    <n v="1"/>
    <x v="18"/>
    <n v="0"/>
    <n v="0"/>
    <n v="1"/>
    <n v="1"/>
    <x v="1"/>
    <s v="Sí"/>
    <x v="91"/>
    <s v="Estructuras MetálicasMercancia de ropa "/>
    <x v="5"/>
    <s v="Externo, alquilado"/>
    <n v="1"/>
    <n v="1"/>
    <n v="102"/>
    <n v="3.5"/>
    <s v="Sí"/>
    <s v="Medellín"/>
    <s v="Almacenamiento de inventarios"/>
    <s v="Lunes, Martes, Miércoles, Jueves, Viernes, Sábado"/>
    <s v="6 o más"/>
    <s v="08:00 a 09:00, 09:00 a 10:00, 10:00 a 11:00, 11:00 a 12:00"/>
    <s v="En camión, sobre la vía, En carreta &quot;zorrilla&quot;"/>
    <n v="4"/>
    <n v="1"/>
    <s v="Carretilla, Rampa fija"/>
    <s v="Vehículo particular, Furgón"/>
    <n v="3"/>
    <s v="Vehículo particular, Furgón"/>
    <n v="5"/>
    <s v="Finalizar encuesta"/>
    <m/>
    <m/>
    <m/>
    <m/>
    <m/>
    <m/>
    <m/>
    <m/>
    <m/>
    <m/>
    <m/>
    <m/>
    <m/>
    <m/>
    <m/>
    <m/>
    <m/>
    <m/>
    <m/>
    <m/>
    <m/>
    <m/>
    <m/>
    <m/>
    <m/>
    <m/>
  </r>
  <r>
    <n v="404"/>
    <s v="dt"/>
    <d v="2022-05-27T15:50:06"/>
    <s v="no tienen"/>
    <s v="Galería New York"/>
    <s v="Cll 52 # 54- 21"/>
    <s v="310 737 18 97 / 511 65 78"/>
    <x v="11"/>
    <x v="0"/>
    <n v="1"/>
    <x v="13"/>
    <n v="0"/>
    <n v="0"/>
    <n v="1"/>
    <n v="1"/>
    <x v="1"/>
    <s v="No"/>
    <x v="4"/>
    <s v="Muebleria"/>
    <x v="9"/>
    <s v="Interno"/>
    <n v="1"/>
    <n v="4"/>
    <n v="54"/>
    <n v="3.5"/>
    <s v="Sí"/>
    <s v="Medellín"/>
    <s v="Almacenamiento de inventarios"/>
    <s v="Lunes, Martes, Miércoles, Jueves, Viernes, Sábado"/>
    <n v="3"/>
    <s v="08:00 a 09:00, 10:00 a 11:00, 13:00 a 14:00, 15:00 a 16:00"/>
    <s v="En carreta &quot;zorrilla&quot;"/>
    <n v="5"/>
    <n v="1"/>
    <s v="Carretilla"/>
    <s v="Vehículo particular, Furgón"/>
    <n v="10"/>
    <s v="No se realizan ventas por internet"/>
    <n v="0"/>
    <s v="Finalizar encuesta"/>
    <m/>
    <m/>
    <m/>
    <m/>
    <m/>
    <m/>
    <m/>
    <m/>
    <m/>
    <m/>
    <m/>
    <m/>
    <m/>
    <m/>
    <m/>
    <m/>
    <m/>
    <m/>
    <m/>
    <m/>
    <m/>
    <m/>
    <m/>
    <m/>
    <m/>
    <m/>
  </r>
  <r>
    <n v="405"/>
    <s v="dt"/>
    <d v="2022-05-27T16:15:45"/>
    <s v="candycase.med@gmail.com"/>
    <s v="Candy Case"/>
    <s v="Cra 50 # 53- 01 local 101"/>
    <n v="3028503727"/>
    <x v="2"/>
    <x v="0"/>
    <n v="2"/>
    <x v="15"/>
    <n v="0"/>
    <n v="0"/>
    <n v="2"/>
    <n v="1"/>
    <x v="3"/>
    <s v="Sí"/>
    <x v="0"/>
    <s v="Accesorios de celulares"/>
    <x v="10"/>
    <s v="No"/>
    <m/>
    <m/>
    <m/>
    <m/>
    <m/>
    <m/>
    <m/>
    <s v="Lunes, Martes, Miércoles, Jueves, Viernes, Sábado"/>
    <n v="2"/>
    <s v="09:00 a 10:00, 12:00 a 13:00, 16:00 a 17:00"/>
    <s v="En bicicleta"/>
    <n v="4"/>
    <n v="1"/>
    <s v="Caminando"/>
    <s v="Motocicleta"/>
    <n v="2"/>
    <s v="Motocicleta"/>
    <n v="3"/>
    <s v="Finalizar encuesta"/>
    <m/>
    <m/>
    <m/>
    <m/>
    <m/>
    <m/>
    <m/>
    <m/>
    <m/>
    <m/>
    <m/>
    <m/>
    <m/>
    <m/>
    <m/>
    <m/>
    <m/>
    <m/>
    <m/>
    <m/>
    <m/>
    <m/>
    <m/>
    <m/>
    <m/>
    <m/>
  </r>
  <r>
    <n v="406"/>
    <s v="dt"/>
    <d v="2022-05-27T16:37:43"/>
    <s v="No tienen"/>
    <s v="Patacon"/>
    <s v="Cra 50 # 53 - 76"/>
    <s v="5 12 53 35"/>
    <x v="9"/>
    <x v="0"/>
    <n v="4"/>
    <x v="19"/>
    <n v="0"/>
    <n v="0"/>
    <n v="3"/>
    <n v="0.75"/>
    <x v="1"/>
    <s v="No"/>
    <x v="0"/>
    <s v="Panaderia"/>
    <x v="18"/>
    <s v="No"/>
    <m/>
    <m/>
    <m/>
    <m/>
    <m/>
    <m/>
    <m/>
    <s v="Lunes, Martes, Miércoles, Jueves, Viernes"/>
    <s v="6 o más"/>
    <s v="08:00 a 09:00, 09:00 a 10:00, 10:00 a 11:00, 11:00 a 12:00, 14:00 a 15:00"/>
    <s v="En vehículo particular"/>
    <n v="3"/>
    <n v="1"/>
    <s v="Cajas"/>
    <s v="No se realizan domicilios"/>
    <n v="0"/>
    <s v="No se realizan ventas por internet"/>
    <n v="0"/>
    <s v="Finalizar encuesta"/>
    <m/>
    <m/>
    <m/>
    <m/>
    <m/>
    <m/>
    <m/>
    <m/>
    <m/>
    <m/>
    <m/>
    <m/>
    <m/>
    <m/>
    <m/>
    <m/>
    <m/>
    <m/>
    <m/>
    <m/>
    <m/>
    <m/>
    <m/>
    <m/>
    <m/>
    <m/>
  </r>
  <r>
    <n v="407"/>
    <s v="dt"/>
    <d v="2022-05-27T16:52:06"/>
    <s v="No tienen"/>
    <s v="Nuti Pan"/>
    <s v="Cra 50a# 53- 02"/>
    <n v="3118644490"/>
    <x v="9"/>
    <x v="0"/>
    <n v="3"/>
    <x v="20"/>
    <n v="0"/>
    <n v="0"/>
    <n v="3"/>
    <n v="1"/>
    <x v="1"/>
    <s v="No"/>
    <x v="0"/>
    <s v="Panaderia"/>
    <x v="18"/>
    <s v="No"/>
    <m/>
    <m/>
    <m/>
    <m/>
    <m/>
    <m/>
    <m/>
    <s v="Lunes, Martes, Miércoles, Jueves, Viernes, Sábado"/>
    <n v="4"/>
    <s v="08:00 a 09:00, 09:00 a 10:00, 13:00 a 14:00, 14:00 a 15:00"/>
    <s v="En camión, sobre la vía, En carreta &quot;zorrilla&quot;"/>
    <n v="4"/>
    <n v="1"/>
    <s v="Carretilla"/>
    <s v="No se realizan domicilios"/>
    <n v="0"/>
    <s v="No se realizan ventas por internet"/>
    <n v="0"/>
    <s v="Finalizar encuesta"/>
    <m/>
    <m/>
    <m/>
    <m/>
    <m/>
    <m/>
    <m/>
    <m/>
    <m/>
    <m/>
    <m/>
    <m/>
    <m/>
    <m/>
    <m/>
    <m/>
    <m/>
    <m/>
    <m/>
    <m/>
    <m/>
    <m/>
    <m/>
    <m/>
    <m/>
    <m/>
  </r>
  <r>
    <n v="408"/>
    <s v="dt"/>
    <d v="2022-05-27T17:13:47"/>
    <s v="No tienen"/>
    <s v="Salsamenaria la delicia"/>
    <s v="Calle 54 # 53- 02"/>
    <n v="3105461486"/>
    <x v="2"/>
    <x v="0"/>
    <n v="2"/>
    <x v="15"/>
    <n v="0"/>
    <n v="0"/>
    <n v="0"/>
    <n v="0"/>
    <x v="1"/>
    <s v="Sí"/>
    <x v="0"/>
    <s v="Salsamentaria- cantina y abarrotes"/>
    <x v="18"/>
    <s v="No"/>
    <m/>
    <m/>
    <m/>
    <m/>
    <m/>
    <m/>
    <m/>
    <s v="Lunes, Martes, Miércoles, Jueves, Viernes"/>
    <n v="2"/>
    <s v="09:00 a 10:00, 11:00 a 12:00, 12:00 a 13:00, 15:00 a 16:00"/>
    <s v="En carreta &quot;zorrilla&quot;"/>
    <n v="4"/>
    <n v="1"/>
    <s v="Carretilla"/>
    <s v="No se realizan domicilios"/>
    <n v="0"/>
    <s v="No se realizan ventas por internet"/>
    <n v="0"/>
    <s v="Finalizar encuesta"/>
    <m/>
    <m/>
    <m/>
    <m/>
    <m/>
    <m/>
    <m/>
    <m/>
    <m/>
    <m/>
    <m/>
    <m/>
    <m/>
    <m/>
    <m/>
    <m/>
    <m/>
    <m/>
    <m/>
    <m/>
    <m/>
    <m/>
    <m/>
    <m/>
    <m/>
    <m/>
  </r>
  <r>
    <n v="409"/>
    <s v="my"/>
    <d v="2022-08-09T18:56:42"/>
    <s v="boomsmartphone@gmail.com"/>
    <s v="BOSS SMARTPHONE"/>
    <s v="Cl 53 49 144"/>
    <n v="3127797630"/>
    <x v="2"/>
    <x v="0"/>
    <n v="1"/>
    <x v="5"/>
    <n v="0"/>
    <n v="0"/>
    <n v="1"/>
    <n v="1"/>
    <x v="3"/>
    <s v="No"/>
    <x v="0"/>
    <s v="Electrodomésticos y hogar"/>
    <x v="16"/>
    <s v="No"/>
    <m/>
    <m/>
    <m/>
    <m/>
    <m/>
    <m/>
    <m/>
    <s v="Lunes, Martes, Miércoles, Jueves, Viernes, Sábado"/>
    <n v="2"/>
    <s v="08:00 a 09:00, 09:00 a 10:00, 10:00 a 11:00, 11:00 a 12:00, 12:00 a 13:00, 13:00 a 14:00, 14:00 a 15:00, 15:00 a 16:00"/>
    <s v="En motocicleta, En carreta &quot;zorrilla&quot;,En vehículo particular"/>
    <n v="5"/>
    <n v="3"/>
    <s v="ninguno"/>
    <s v="Motocicleta"/>
    <n v="2"/>
    <s v="Motocicleta"/>
    <n v="2"/>
    <s v="Finalizar encuesta"/>
    <m/>
    <m/>
    <m/>
    <m/>
    <m/>
    <m/>
    <m/>
    <m/>
    <m/>
    <m/>
    <m/>
    <m/>
    <m/>
    <m/>
    <m/>
    <m/>
    <m/>
    <m/>
    <m/>
    <m/>
    <m/>
    <m/>
    <m/>
    <m/>
    <m/>
    <m/>
  </r>
  <r>
    <n v="410"/>
    <s v="my"/>
    <d v="2022-08-09T22:02:02"/>
    <s v="NA"/>
    <s v="CASA LUISIAN"/>
    <s v="CL 46 51 - 31"/>
    <n v="5138029"/>
    <x v="2"/>
    <x v="0"/>
    <n v="3"/>
    <x v="9"/>
    <n v="0"/>
    <n v="0"/>
    <n v="3"/>
    <n v="1"/>
    <x v="7"/>
    <s v="Sí"/>
    <x v="0"/>
    <s v="Confección y moda"/>
    <x v="5"/>
    <s v="Interno"/>
    <n v="1"/>
    <n v="1"/>
    <n v="5"/>
    <n v="3"/>
    <s v="Sí"/>
    <s v="Medellín"/>
    <s v="Almacenamiento de inventarios"/>
    <s v="Lunes, Martes, Miércoles, Jueves, Viernes, Sábado"/>
    <s v="6 o más"/>
    <s v="07:00 a 08:00, 08:00 a 09:00, 09:00 a 10:00, 10:00 a 11:00"/>
    <s v="En motocicleta, En carreta &quot;zorrilla&quot;,En vehículo particular"/>
    <n v="3"/>
    <n v="3"/>
    <s v="Carretilla"/>
    <s v="No se realizan domicilios"/>
    <n v="0"/>
    <s v="No se realizan ventas por internet"/>
    <n v="0"/>
    <s v="Finalizar encuesta"/>
    <m/>
    <m/>
    <m/>
    <m/>
    <m/>
    <m/>
    <m/>
    <m/>
    <m/>
    <m/>
    <m/>
    <m/>
    <m/>
    <m/>
    <m/>
    <m/>
    <m/>
    <m/>
    <m/>
    <m/>
    <m/>
    <m/>
    <m/>
    <m/>
    <m/>
    <m/>
  </r>
  <r>
    <n v="411"/>
    <s v="my"/>
    <d v="2022-08-09T19:26:24"/>
    <s v="N/A"/>
    <s v="CASIOLANDIA"/>
    <s v="Cl 46 53 - 40"/>
    <n v="2317399"/>
    <x v="2"/>
    <x v="0"/>
    <n v="3"/>
    <x v="9"/>
    <n v="0"/>
    <n v="0"/>
    <n v="3"/>
    <n v="1"/>
    <x v="1"/>
    <s v="No"/>
    <x v="0"/>
    <s v="RELOJERIA"/>
    <x v="24"/>
    <s v="No"/>
    <m/>
    <m/>
    <m/>
    <m/>
    <m/>
    <m/>
    <m/>
    <s v="Lunes, Martes, Miércoles, Jueves, Viernes"/>
    <s v="La periodicidad es mensual"/>
    <s v="08:00 a 09:00, 09:00 a 10:00, 10:00 a 11:00, 11:00 a 12:00"/>
    <s v="En motocicleta, En carreta &quot;zorrilla&quot;,En vehículo particular"/>
    <n v="1"/>
    <n v="1"/>
    <s v="NINGUNO"/>
    <s v="No se realizan domicilios"/>
    <n v="0"/>
    <s v="No se realizan ventas por internet"/>
    <n v="0"/>
    <s v="Finalizar encuesta"/>
    <m/>
    <m/>
    <m/>
    <m/>
    <m/>
    <m/>
    <m/>
    <m/>
    <m/>
    <m/>
    <m/>
    <m/>
    <m/>
    <m/>
    <m/>
    <m/>
    <m/>
    <m/>
    <m/>
    <m/>
    <m/>
    <m/>
    <m/>
    <m/>
    <m/>
    <m/>
  </r>
  <r>
    <n v="412"/>
    <s v="my"/>
    <d v="2022-08-09T12:40:02"/>
    <s v="jphr18@gmail.com"/>
    <s v="Jennifer "/>
    <s v="Calle 40 20 e0"/>
    <n v="3206826888"/>
    <x v="12"/>
    <x v="0"/>
    <n v="1"/>
    <x v="9"/>
    <n v="1"/>
    <n v="1"/>
    <n v="1"/>
    <n v="1"/>
    <x v="8"/>
    <s v="No"/>
    <x v="0"/>
    <s v="Mensajería, correos, ventas en línea"/>
    <x v="6"/>
    <s v="Externo, compartido con otros comercios"/>
    <n v="1"/>
    <n v="1"/>
    <n v="1"/>
    <n v="1"/>
    <s v="No"/>
    <s v="Medellín"/>
    <s v="Recepción de mercancías"/>
    <s v="Jueves"/>
    <n v="4"/>
    <s v="11:00 a 12:00"/>
    <s v="En camión, en vías aledañas"/>
    <n v="5"/>
    <n v="5"/>
    <s v="Rampa fija"/>
    <s v="Furgón"/>
    <n v="12"/>
    <s v="Caminata"/>
    <n v="12"/>
    <s v="Finalizar encuesta"/>
    <m/>
    <m/>
    <m/>
    <m/>
    <m/>
    <m/>
    <m/>
    <m/>
    <m/>
    <m/>
    <m/>
    <m/>
    <m/>
    <m/>
    <m/>
    <m/>
    <m/>
    <m/>
    <m/>
    <m/>
    <m/>
    <m/>
    <m/>
    <m/>
    <m/>
    <m/>
  </r>
  <r>
    <n v="413"/>
    <s v="my"/>
    <d v="2022-08-09T21:55:52"/>
    <s v="info@credishop.com"/>
    <s v="CREDISHOP"/>
    <s v="Cl 48 50A 07"/>
    <n v="5408575"/>
    <x v="2"/>
    <x v="0"/>
    <n v="2"/>
    <x v="15"/>
    <n v="0"/>
    <n v="0"/>
    <n v="2"/>
    <n v="1"/>
    <x v="0"/>
    <s v="No"/>
    <x v="0"/>
    <s v="CREDITOS"/>
    <x v="25"/>
    <s v="No"/>
    <m/>
    <m/>
    <m/>
    <m/>
    <m/>
    <m/>
    <m/>
    <s v="Lunes, Martes, Miércoles, Jueves, Viernes"/>
    <s v="6 o más"/>
    <s v="08:00 a 09:00, 09:00 a 10:00, 10:00 a 11:00, 11:00 a 12:00"/>
    <s v="En motocicleta,En vehículo particular"/>
    <n v="1"/>
    <n v="1"/>
    <s v="NINGUNO"/>
    <s v="NINGUNO"/>
    <n v="0"/>
    <s v="NINGUNO"/>
    <n v="0"/>
    <s v="Finalizar encuesta"/>
    <m/>
    <m/>
    <m/>
    <m/>
    <m/>
    <m/>
    <m/>
    <m/>
    <m/>
    <m/>
    <m/>
    <m/>
    <m/>
    <m/>
    <m/>
    <m/>
    <m/>
    <m/>
    <m/>
    <m/>
    <m/>
    <m/>
    <m/>
    <m/>
    <m/>
    <m/>
  </r>
  <r>
    <n v="414"/>
    <s v="my"/>
    <d v="2022-08-09T18:26:49"/>
    <s v="selectedgroupstore@gmail.com"/>
    <s v="SELECT GROUP STORE"/>
    <s v="Cl 48 53 63"/>
    <n v="3145806288"/>
    <x v="2"/>
    <x v="0"/>
    <n v="2"/>
    <x v="15"/>
    <n v="0"/>
    <n v="0"/>
    <n v="2"/>
    <n v="1"/>
    <x v="1"/>
    <s v="No"/>
    <x v="0"/>
    <s v="Confección y moda"/>
    <x v="5"/>
    <s v="Interno"/>
    <n v="1"/>
    <n v="1"/>
    <n v="5"/>
    <n v="3"/>
    <s v="Sí"/>
    <s v="Medellín"/>
    <s v="Almacenamiento de inventarios"/>
    <s v="Lunes, Martes, Miércoles, Jueves, Viernes"/>
    <n v="3"/>
    <s v="08:00 a 09:00, 09:00 a 10:00, 10:00 a 11:00, 11:00 a 12:00"/>
    <s v="En motocicleta, En carreta &quot;zorrilla&quot;,En vehículo particular"/>
    <n v="4"/>
    <n v="2"/>
    <s v="Carretilla"/>
    <s v="Motocicleta"/>
    <n v="2"/>
    <s v="Motocicleta"/>
    <n v="4"/>
    <s v="Finalizar encuesta"/>
    <m/>
    <m/>
    <m/>
    <m/>
    <m/>
    <m/>
    <m/>
    <m/>
    <m/>
    <m/>
    <m/>
    <m/>
    <m/>
    <m/>
    <m/>
    <m/>
    <m/>
    <m/>
    <m/>
    <m/>
    <m/>
    <m/>
    <m/>
    <m/>
    <m/>
    <m/>
  </r>
  <r>
    <n v="415"/>
    <s v="my"/>
    <d v="2022-08-09T18:32:49"/>
    <s v="papeleriamegapel@outlook.es"/>
    <s v="PAPELERIA MEGAPEL"/>
    <s v="Cl 49 51 57"/>
    <n v="3104843820"/>
    <x v="11"/>
    <x v="0"/>
    <n v="5"/>
    <x v="35"/>
    <n v="0"/>
    <n v="0"/>
    <n v="5"/>
    <n v="1"/>
    <x v="1"/>
    <s v="No"/>
    <x v="0"/>
    <s v="Papelería"/>
    <x v="17"/>
    <s v="Externo, propio"/>
    <n v="1"/>
    <n v="4"/>
    <n v="10"/>
    <n v="3"/>
    <s v="Sí"/>
    <s v="Medellín"/>
    <s v="Almacenamiento de inventarios"/>
    <s v="Lunes, Martes, Miércoles, Jueves, Viernes"/>
    <s v="6 o más"/>
    <s v="08:00 a 09:00, 09:00 a 10:00, 10:00 a 11:00, 11:00 a 12:00, 12:00 a 13:00, 13:00 a 14:00, 14:00 a 15:00, 15:00 a 16:00"/>
    <s v="En camión, sobre la vía, En carreta &quot;zorrilla&quot;"/>
    <n v="3"/>
    <n v="1"/>
    <s v="Carretilla"/>
    <s v="Motocicleta, Vehículo particular"/>
    <n v="2"/>
    <s v="Motocicleta, Vehículo particular, Van"/>
    <n v="2"/>
    <s v="Finalizar encuesta"/>
    <m/>
    <m/>
    <m/>
    <m/>
    <m/>
    <m/>
    <m/>
    <m/>
    <m/>
    <m/>
    <m/>
    <m/>
    <m/>
    <m/>
    <m/>
    <m/>
    <m/>
    <m/>
    <m/>
    <m/>
    <m/>
    <m/>
    <m/>
    <m/>
    <m/>
    <m/>
  </r>
  <r>
    <n v="416"/>
    <s v="my"/>
    <d v="2022-08-09T18:40:07"/>
    <s v="N/A"/>
    <s v="TEXTILES EL FAISAN"/>
    <s v="Cl 49 53 101"/>
    <n v="5119947"/>
    <x v="30"/>
    <x v="0"/>
    <n v="16"/>
    <x v="51"/>
    <n v="0"/>
    <n v="0"/>
    <n v="10"/>
    <n v="0.625"/>
    <x v="0"/>
    <s v="Sí"/>
    <x v="0"/>
    <s v="Confección y moda, Textiles"/>
    <x v="5"/>
    <s v="Externo, alquilado"/>
    <n v="1"/>
    <n v="1"/>
    <n v="250"/>
    <n v="5"/>
    <s v="Sí"/>
    <s v="Medellín"/>
    <s v="Almacenamiento de inventarios"/>
    <s v="Lunes, Martes, Miércoles, Jueves, Viernes, Sábado"/>
    <n v="4"/>
    <s v="08:00 a 09:00, 09:00 a 10:00, 10:00 a 11:00, 11:00 a 12:00, 12:00 a 13:00, 13:00 a 14:00, 14:00 a 15:00, 15:00 a 16:00, 16:00 a 17:00"/>
    <s v="En camión, estacionado en zona bahía y la ingresa la empresa transportadora, En camión, sobre el andén"/>
    <n v="5"/>
    <n v="1"/>
    <s v="Carretilla, Elevador"/>
    <s v="Van, Furgón, Carreta &quot;zorrilla&quot;"/>
    <n v="4"/>
    <s v="Motocicleta, Van, Furgón, Carreta &quot;zorrilla&quot;"/>
    <n v="4"/>
    <s v="Finalizar encuesta"/>
    <m/>
    <m/>
    <m/>
    <m/>
    <m/>
    <m/>
    <m/>
    <m/>
    <m/>
    <m/>
    <m/>
    <m/>
    <m/>
    <m/>
    <m/>
    <m/>
    <m/>
    <m/>
    <m/>
    <m/>
    <m/>
    <m/>
    <m/>
    <m/>
    <m/>
    <m/>
  </r>
  <r>
    <n v="417"/>
    <s v="my"/>
    <d v="2022-08-16T10:09:59"/>
    <s v="No aplica "/>
    <s v="Textiles jara "/>
    <s v="Calle 49 56 48"/>
    <n v="5121421"/>
    <x v="11"/>
    <x v="0"/>
    <n v="3"/>
    <x v="5"/>
    <n v="0"/>
    <n v="0"/>
    <n v="3"/>
    <n v="1"/>
    <x v="3"/>
    <s v="No"/>
    <x v="2"/>
    <s v="Textiles"/>
    <x v="5"/>
    <s v="Interno"/>
    <n v="2"/>
    <n v="1"/>
    <n v="30"/>
    <n v="6"/>
    <s v="Sí"/>
    <s v="Medellín"/>
    <s v="Recepción de mercancías"/>
    <s v="Lunes, Martes, Miércoles, Jueves, Viernes"/>
    <s v="6 o más"/>
    <s v="08:00 a 09:00, 09:00 a 10:00, 10:00 a 11:00, 11:00 a 12:00, 12:00 a 13:00, 13:00 a 14:00, 14:00 a 15:00, 15:00 a 16:00, 16:00 a 17:00, 17:00 a 18:00"/>
    <s v="En camión, sobre la vía"/>
    <n v="5"/>
    <n v="1"/>
    <s v="Ninguno"/>
    <s v="No se realizan domicilios"/>
    <n v="0"/>
    <s v="No se realizan ventas por internet"/>
    <n v="0"/>
    <s v="Finalizar encuesta"/>
    <m/>
    <m/>
    <m/>
    <m/>
    <m/>
    <m/>
    <m/>
    <m/>
    <m/>
    <m/>
    <m/>
    <m/>
    <m/>
    <m/>
    <m/>
    <m/>
    <m/>
    <m/>
    <m/>
    <m/>
    <m/>
    <m/>
    <m/>
    <m/>
    <m/>
    <m/>
  </r>
  <r>
    <n v="418"/>
    <s v="my"/>
    <d v="2022-07-28T13:43:47"/>
    <s v="Kronomedellin130@gmail.com"/>
    <s v="Kronodigital"/>
    <s v="Cll 53 #49-139"/>
    <n v="3166522884"/>
    <x v="2"/>
    <x v="0"/>
    <n v="2"/>
    <x v="15"/>
    <n v="1"/>
    <n v="0.5"/>
    <n v="1"/>
    <n v="0.5"/>
    <x v="3"/>
    <s v="Sí"/>
    <x v="0"/>
    <s v="Tecnología "/>
    <x v="10"/>
    <s v="No"/>
    <m/>
    <m/>
    <m/>
    <m/>
    <m/>
    <m/>
    <m/>
    <s v="Lunes, Martes, Miércoles, Jueves, Viernes, Sábado"/>
    <s v="6 o más"/>
    <s v="09:00 a 10:00, 10:00 a 11:00, 11:00 a 12:00, 12:00 a 13:00, 13:00 a 14:00, 14:00 a 15:00, 15:00 a 16:00, 16:00 a 17:00, 17:00 a 18:00"/>
    <s v="En carreta &quot;zorrilla&quot;"/>
    <n v="3"/>
    <n v="2"/>
    <s v="Carretilla"/>
    <s v="Motocicleta"/>
    <n v="3"/>
    <s v="Motocicleta"/>
    <n v="3"/>
    <s v="Finalizar encuesta"/>
    <m/>
    <m/>
    <m/>
    <m/>
    <m/>
    <m/>
    <m/>
    <m/>
    <m/>
    <m/>
    <m/>
    <m/>
    <m/>
    <m/>
    <m/>
    <m/>
    <m/>
    <m/>
    <m/>
    <m/>
    <m/>
    <m/>
    <m/>
    <m/>
    <m/>
    <m/>
  </r>
  <r>
    <n v="419"/>
    <s v="my"/>
    <d v="2022-07-28T12:13:15"/>
    <s v="Danyelamarkez@gmail.com"/>
    <s v="Punto iPod "/>
    <s v="Cl 53 # 49 35"/>
    <n v="4737706"/>
    <x v="6"/>
    <x v="0"/>
    <n v="2"/>
    <x v="9"/>
    <n v="1"/>
    <n v="0.5"/>
    <n v="2"/>
    <n v="1"/>
    <x v="0"/>
    <s v="No"/>
    <x v="0"/>
    <s v="Tecnología "/>
    <x v="10"/>
    <s v="No"/>
    <m/>
    <m/>
    <m/>
    <m/>
    <m/>
    <m/>
    <m/>
    <s v="Lunes, Martes, Miércoles, Jueves, Viernes, Sábado"/>
    <s v="1 vez por semana"/>
    <s v="09:00 a 10:00, 10:00 a 11:00, 11:00 a 12:00"/>
    <s v="En vehículo particular"/>
    <n v="5"/>
    <n v="2"/>
    <s v="No aplica"/>
    <s v="Motocicleta"/>
    <n v="1"/>
    <s v="Motocicleta"/>
    <n v="1"/>
    <s v="Finalizar encuesta"/>
    <m/>
    <m/>
    <m/>
    <m/>
    <m/>
    <m/>
    <m/>
    <m/>
    <m/>
    <m/>
    <m/>
    <m/>
    <m/>
    <m/>
    <m/>
    <m/>
    <m/>
    <m/>
    <m/>
    <m/>
    <m/>
    <m/>
    <m/>
    <m/>
    <m/>
    <m/>
  </r>
  <r>
    <n v="420"/>
    <s v="my"/>
    <d v="2022-07-28T12:41:50"/>
    <s v="Danielf0301@gmail.com"/>
    <s v="Elite móvil "/>
    <s v="Cl 53 # 49 56"/>
    <n v="3017434678"/>
    <x v="9"/>
    <x v="0"/>
    <n v="3"/>
    <x v="20"/>
    <n v="0"/>
    <n v="0"/>
    <n v="0"/>
    <n v="0"/>
    <x v="0"/>
    <s v="No"/>
    <x v="2"/>
    <s v="Tecnología "/>
    <x v="10"/>
    <s v="Interno"/>
    <n v="1"/>
    <n v="1"/>
    <n v="18"/>
    <n v="3"/>
    <s v="Sí"/>
    <s v="Medellín"/>
    <s v="Almacenamiento de inventarios"/>
    <s v="Lunes, Martes, Miércoles, Jueves, Viernes, Sábado"/>
    <s v="6 o más"/>
    <s v="08:00 a 09:00, 09:00 a 10:00, 10:00 a 11:00, 11:00 a 12:00, 12:00 a 13:00, 13:00 a 14:00, 14:00 a 15:00, 15:00 a 16:00, 16:00 a 17:00"/>
    <s v="En motocicleta, En carreta &quot;zorrilla&quot;,En vehículo particular"/>
    <n v="5"/>
    <n v="1"/>
    <s v="Carretilla"/>
    <s v="Caminata, Vehículo particular, Carreta &quot;zorrilla&quot;, Transportadora"/>
    <n v="10"/>
    <s v="Caminata, Motocicleta, Vehículo particular, Transportadora"/>
    <n v="10"/>
    <s v="Finalizar encuesta"/>
    <m/>
    <m/>
    <m/>
    <m/>
    <m/>
    <m/>
    <m/>
    <m/>
    <m/>
    <m/>
    <m/>
    <m/>
    <m/>
    <m/>
    <m/>
    <m/>
    <m/>
    <m/>
    <m/>
    <m/>
    <m/>
    <m/>
    <m/>
    <m/>
    <m/>
    <m/>
  </r>
  <r>
    <n v="421"/>
    <s v="my"/>
    <d v="2022-07-29T10:06:31"/>
    <s v="labellezaypeluquero@gmail.com"/>
    <s v="Estación de la belleza "/>
    <s v="Calle 50 51 06"/>
    <n v="5114546"/>
    <x v="1"/>
    <x v="0"/>
    <n v="11"/>
    <x v="52"/>
    <n v="0"/>
    <n v="0"/>
    <n v="11"/>
    <n v="1"/>
    <x v="7"/>
    <s v="No"/>
    <x v="0"/>
    <s v="Perfumería"/>
    <x v="0"/>
    <s v="Interno"/>
    <n v="1"/>
    <n v="2"/>
    <n v="20"/>
    <n v="3"/>
    <s v="Sí"/>
    <s v="Medellín"/>
    <s v="Almacenamiento de inventarios"/>
    <s v="Lunes, Martes, Miércoles, Jueves, Viernes, Sábado"/>
    <n v="5"/>
    <s v="08:00 a 09:00, 09:00 a 10:00, 10:00 a 11:00, 11:00 a 12:00, 12:00 a 13:00, 13:00 a 14:00, 14:00 a 15:00, 15:00 a 16:00, 16:00 a 17:00"/>
    <s v="En camión, estacionado en zona bahía y la ingresa la empresa transportadora, En camión, estacionado en bahía y la ingresa el personal de mi empresa, En camión, sobre la vía, En motocicleta, En carreta &quot;zorrilla&quot;"/>
    <n v="1"/>
    <n v="1"/>
    <s v="Rampa fija"/>
    <s v="Motocicleta"/>
    <n v="3"/>
    <s v="No se realizan ventas por internet"/>
    <n v="0"/>
    <s v="Finalizar encuesta"/>
    <m/>
    <m/>
    <m/>
    <m/>
    <m/>
    <m/>
    <m/>
    <m/>
    <m/>
    <m/>
    <m/>
    <m/>
    <m/>
    <m/>
    <m/>
    <m/>
    <m/>
    <m/>
    <m/>
    <m/>
    <m/>
    <m/>
    <m/>
    <m/>
    <m/>
    <m/>
  </r>
  <r>
    <n v="422"/>
    <s v="my"/>
    <d v="2022-07-28T13:51:18"/>
    <s v="celustarsantamarta@hotmail.com"/>
    <s v="Celustarfem"/>
    <s v="Calle 53 49 -136"/>
    <n v="3002694221"/>
    <x v="10"/>
    <x v="0"/>
    <n v="4"/>
    <x v="40"/>
    <n v="0"/>
    <n v="0"/>
    <n v="4"/>
    <n v="1"/>
    <x v="3"/>
    <s v="Sí"/>
    <x v="0"/>
    <s v="Accesorios para celular "/>
    <x v="10"/>
    <s v="No"/>
    <m/>
    <m/>
    <m/>
    <m/>
    <m/>
    <m/>
    <m/>
    <s v="Lunes"/>
    <s v="La periodicidad es quincenal"/>
    <s v="09:00 a 10:00"/>
    <s v="En camión, estacionado en zona bahía y la ingresa la empresa transportadora"/>
    <n v="3"/>
    <n v="2"/>
    <s v="Carretilla"/>
    <s v="No se realizan domicilios"/>
    <n v="1"/>
    <s v="No se realizan ventas por internet"/>
    <n v="0"/>
    <s v="Finalizar encuesta"/>
    <m/>
    <m/>
    <m/>
    <m/>
    <m/>
    <m/>
    <m/>
    <m/>
    <m/>
    <m/>
    <m/>
    <m/>
    <m/>
    <m/>
    <m/>
    <m/>
    <m/>
    <m/>
    <m/>
    <m/>
    <m/>
    <m/>
    <m/>
    <m/>
    <m/>
    <m/>
  </r>
  <r>
    <n v="423"/>
    <s v="my"/>
    <d v="2022-07-28T12:06:25"/>
    <s v="Kimala@contabilidad.com"/>
    <s v="Kimala sas"/>
    <s v="Cl 53 # 49 39"/>
    <n v="3042963352"/>
    <x v="4"/>
    <x v="0"/>
    <n v="3"/>
    <x v="1"/>
    <n v="0"/>
    <n v="0"/>
    <n v="0"/>
    <n v="0"/>
    <x v="10"/>
    <s v="Sí"/>
    <x v="0"/>
    <s v="Tecnologia"/>
    <x v="10"/>
    <s v="Interno"/>
    <n v="1"/>
    <n v="2"/>
    <n v="4"/>
    <n v="1.5"/>
    <s v="Sí"/>
    <s v="Medellín"/>
    <s v="Almacenamiento de inventarios"/>
    <s v="Lunes, Martes, Miércoles, Jueves, Viernes"/>
    <n v="5"/>
    <s v="10:00 a 11:00"/>
    <s v="En camión, estacionado en bahía y la ingresa el personal de mi empresa,En vehículo particular"/>
    <n v="5"/>
    <n v="1"/>
    <s v="Carretilla"/>
    <s v="Motocicleta, Trasnportadora"/>
    <n v="2"/>
    <s v="Motocicleta, Trnasportadora"/>
    <n v="0"/>
    <s v="Finalizar encuesta"/>
    <m/>
    <m/>
    <m/>
    <m/>
    <m/>
    <m/>
    <m/>
    <m/>
    <m/>
    <m/>
    <m/>
    <m/>
    <m/>
    <m/>
    <m/>
    <m/>
    <m/>
    <m/>
    <m/>
    <m/>
    <m/>
    <m/>
    <m/>
    <m/>
    <m/>
    <m/>
  </r>
  <r>
    <n v="424"/>
    <s v="my"/>
    <d v="2022-07-28T14:17:46"/>
    <s v="Boomsmartphone@gmail.com"/>
    <s v="Boon smartphone "/>
    <s v="Kr 59 52 100"/>
    <n v="3126241056"/>
    <x v="1"/>
    <x v="0"/>
    <n v="7"/>
    <x v="53"/>
    <n v="0"/>
    <n v="0"/>
    <n v="0"/>
    <n v="0"/>
    <x v="0"/>
    <s v="No"/>
    <x v="0"/>
    <s v="Tecnología "/>
    <x v="10"/>
    <s v="Externo, alquilado"/>
    <n v="1"/>
    <n v="3"/>
    <n v="16"/>
    <n v="3"/>
    <s v="Sí"/>
    <s v="Medellín"/>
    <s v="Almacenamiento de inventarios"/>
    <s v="Lunes, Martes, Miércoles, Jueves, Viernes, Sábado"/>
    <s v="6 o más"/>
    <s v="08:00 a 09:00, 09:00 a 10:00, 10:00 a 11:00, 11:00 a 12:00, 12:00 a 13:00, 13:00 a 14:00, 14:00 a 15:00, 15:00 a 16:00, 16:00 a 17:00, 17:00 a 18:00, 18:00 a 19:00"/>
    <s v="En carreta &quot;zorrilla&quot;"/>
    <n v="2"/>
    <n v="2"/>
    <s v="Carretilla"/>
    <s v="Motocicleta, Transportadoras "/>
    <n v="10"/>
    <s v="Motocicleta, Transportadoras "/>
    <n v="10"/>
    <s v="Finalizar encuesta"/>
    <m/>
    <m/>
    <m/>
    <m/>
    <m/>
    <m/>
    <m/>
    <m/>
    <m/>
    <m/>
    <m/>
    <m/>
    <m/>
    <m/>
    <m/>
    <m/>
    <m/>
    <m/>
    <m/>
    <m/>
    <m/>
    <m/>
    <m/>
    <m/>
    <m/>
    <m/>
  </r>
  <r>
    <n v="425"/>
    <s v="my"/>
    <d v="2022-07-28T12:16:34"/>
    <s v="gtaaccesorios@gmail.com"/>
    <s v="GTA accesorios grandes en tecnología "/>
    <s v="Calle 53 49 48"/>
    <n v="3506609363"/>
    <x v="5"/>
    <x v="0"/>
    <n v="1"/>
    <x v="23"/>
    <n v="0"/>
    <n v="0"/>
    <n v="1"/>
    <n v="1"/>
    <x v="1"/>
    <s v="No"/>
    <x v="2"/>
    <s v="Tecnología "/>
    <x v="10"/>
    <s v="Interno"/>
    <n v="1"/>
    <n v="1"/>
    <n v="1"/>
    <n v="1"/>
    <s v="Sí"/>
    <s v="Medellín"/>
    <s v="Almacenamiento de inventarios"/>
    <s v="Lunes, Martes, Miércoles, Jueves, Viernes, Sábado"/>
    <n v="2"/>
    <s v="08:00 a 09:00, 09:00 a 10:00, 10:00 a 11:00, 11:00 a 12:00, 12:00 a 13:00, 13:00 a 14:00, 14:00 a 15:00, 15:00 a 16:00, 16:00 a 17:00, 17:00 a 18:00"/>
    <s v="En carreta &quot;zorrilla&quot;"/>
    <n v="5"/>
    <n v="1"/>
    <s v="Carretilla"/>
    <s v="Motocicleta"/>
    <n v="2"/>
    <s v="No se realizan ventas por internet"/>
    <n v="0"/>
    <s v="Finalizar encuesta"/>
    <m/>
    <m/>
    <m/>
    <m/>
    <m/>
    <m/>
    <m/>
    <m/>
    <m/>
    <m/>
    <m/>
    <m/>
    <m/>
    <m/>
    <m/>
    <m/>
    <m/>
    <m/>
    <m/>
    <m/>
    <m/>
    <m/>
    <m/>
    <m/>
    <m/>
    <m/>
  </r>
  <r>
    <n v="426"/>
    <s v="my"/>
    <d v="2022-07-28T12:27:37"/>
    <s v="movilhouse2021@gmail.com"/>
    <s v="Móvil House"/>
    <s v="Calle 53 49 49"/>
    <n v="3117602377"/>
    <x v="13"/>
    <x v="0"/>
    <n v="2"/>
    <x v="4"/>
    <n v="0"/>
    <n v="0"/>
    <n v="2"/>
    <n v="1"/>
    <x v="7"/>
    <s v="No"/>
    <x v="2"/>
    <s v="Tecnología "/>
    <x v="10"/>
    <s v="Externo, alquilado"/>
    <n v="2"/>
    <n v="3"/>
    <n v="3"/>
    <n v="2"/>
    <s v="Sí"/>
    <s v="Medellín"/>
    <s v="Recepción de mercancías"/>
    <s v="Lunes, Martes, Miércoles, Jueves, Viernes, Sábado"/>
    <n v="3"/>
    <s v="08:00 a 09:00, 09:00 a 10:00, 10:00 a 11:00, 11:00 a 12:00, 12:00 a 13:00, 13:00 a 14:00, 14:00 a 15:00, 15:00 a 16:00, 16:00 a 17:00, 17:00 a 18:00"/>
    <s v="En camión, sobre la vía, En camión, sobre el andén, En camión, en vías aledañas, En motocicleta, En carreta &quot;zorrilla&quot;,En vehículo particular"/>
    <n v="1"/>
    <n v="1"/>
    <s v="Carretilla"/>
    <s v="Motocicleta, Vehículo particular"/>
    <n v="8"/>
    <s v="No se realizan ventas por internet"/>
    <n v="0"/>
    <s v="Finalizar encuesta"/>
    <m/>
    <m/>
    <m/>
    <m/>
    <m/>
    <m/>
    <m/>
    <m/>
    <m/>
    <m/>
    <m/>
    <m/>
    <m/>
    <m/>
    <m/>
    <m/>
    <m/>
    <m/>
    <m/>
    <m/>
    <m/>
    <m/>
    <m/>
    <m/>
    <m/>
    <m/>
  </r>
  <r>
    <n v="427"/>
    <s v="my"/>
    <d v="2022-07-28T14:27:22"/>
    <s v="No aplica"/>
    <s v="Papelería y algo más la libertad"/>
    <s v="Kr 50 52 146"/>
    <n v="5116623"/>
    <x v="6"/>
    <x v="0"/>
    <n v="1"/>
    <x v="6"/>
    <n v="0"/>
    <n v="0"/>
    <n v="0"/>
    <n v="0"/>
    <x v="1"/>
    <s v="No"/>
    <x v="0"/>
    <s v="Elementos misceláneos, Papelería"/>
    <x v="17"/>
    <s v="Externo, alquilado"/>
    <n v="1"/>
    <n v="-1"/>
    <n v="9"/>
    <n v="3"/>
    <s v="Sí"/>
    <s v="Medellín"/>
    <s v="Almacenamiento de inventarios"/>
    <s v="Lunes, Martes, Miércoles, Jueves, Viernes, Sábado"/>
    <n v="2"/>
    <s v="09:00 a 10:00, 10:00 a 11:00, 11:00 a 12:00, 12:00 a 13:00, 13:00 a 14:00, 14:00 a 15:00, 15:00 a 16:00, 16:00 a 17:00"/>
    <s v="En motocicleta, En carreta &quot;zorrilla&quot;"/>
    <n v="2"/>
    <n v="2"/>
    <s v="No aplica"/>
    <s v="No se realizan domicilios"/>
    <n v="0"/>
    <s v="No se realizan ventas por internet"/>
    <n v="0"/>
    <s v="Finalizar encuesta"/>
    <m/>
    <m/>
    <m/>
    <m/>
    <m/>
    <m/>
    <m/>
    <m/>
    <m/>
    <m/>
    <m/>
    <m/>
    <m/>
    <m/>
    <m/>
    <m/>
    <m/>
    <m/>
    <m/>
    <m/>
    <m/>
    <m/>
    <m/>
    <m/>
    <m/>
    <m/>
  </r>
  <r>
    <n v="428"/>
    <s v="my"/>
    <d v="2022-07-28T12:40:19"/>
    <s v="celutronicfacturas@gmail.com"/>
    <s v="Celutronic"/>
    <s v="Calle 53 49 75"/>
    <n v="3044663233"/>
    <x v="13"/>
    <x v="0"/>
    <n v="5"/>
    <x v="3"/>
    <n v="0"/>
    <n v="0"/>
    <n v="2"/>
    <n v="0.4"/>
    <x v="0"/>
    <s v="Sí"/>
    <x v="0"/>
    <s v="Tecnología "/>
    <x v="10"/>
    <s v="No"/>
    <m/>
    <m/>
    <m/>
    <m/>
    <m/>
    <m/>
    <m/>
    <s v="Lunes, Martes, Miércoles, Jueves, Viernes, Sábado"/>
    <n v="2"/>
    <s v="09:00 a 10:00, 10:00 a 11:00, 11:00 a 12:00, 12:00 a 13:00, 13:00 a 14:00, 14:00 a 15:00, 15:00 a 16:00, 16:00 a 17:00"/>
    <s v="En carreta &quot;zorrilla&quot;"/>
    <n v="1"/>
    <n v="1"/>
    <s v="Ninguno"/>
    <s v="Caminata"/>
    <n v="10"/>
    <s v="No se realizan ventas por internet"/>
    <n v="0"/>
    <s v="Finalizar encuesta"/>
    <m/>
    <m/>
    <m/>
    <m/>
    <m/>
    <m/>
    <m/>
    <m/>
    <m/>
    <m/>
    <m/>
    <m/>
    <m/>
    <m/>
    <m/>
    <m/>
    <m/>
    <m/>
    <m/>
    <m/>
    <m/>
    <m/>
    <m/>
    <m/>
    <m/>
    <m/>
  </r>
  <r>
    <n v="429"/>
    <s v="my"/>
    <d v="2022-07-28T13:39:51"/>
    <s v="mariancanonico@gmail.com"/>
    <s v="Conec-t"/>
    <s v="Calle 53 49 85"/>
    <n v="3204056705"/>
    <x v="12"/>
    <x v="0"/>
    <n v="1"/>
    <x v="9"/>
    <n v="1"/>
    <n v="1"/>
    <n v="1"/>
    <n v="1"/>
    <x v="8"/>
    <s v="Sí"/>
    <x v="0"/>
    <s v="Accesorios de tecnología "/>
    <x v="10"/>
    <s v="No"/>
    <m/>
    <m/>
    <m/>
    <m/>
    <m/>
    <m/>
    <m/>
    <s v="Lunes, Martes, Miércoles, Jueves, Viernes, Sábado"/>
    <n v="2"/>
    <s v="09:00 a 10:00, 10:00 a 11:00, 11:00 a 12:00, 12:00 a 13:00, 13:00 a 14:00, 14:00 a 15:00"/>
    <s v="En carreta &quot;zorrilla&quot;"/>
    <n v="2"/>
    <n v="1"/>
    <s v="Rampa fija"/>
    <s v="No se realizan domicilios"/>
    <n v="0"/>
    <s v="No se realizan ventas por internet"/>
    <n v="0"/>
    <s v="Finalizar encuesta"/>
    <m/>
    <m/>
    <m/>
    <m/>
    <m/>
    <m/>
    <m/>
    <m/>
    <m/>
    <m/>
    <m/>
    <m/>
    <m/>
    <m/>
    <m/>
    <m/>
    <m/>
    <m/>
    <m/>
    <m/>
    <m/>
    <m/>
    <m/>
    <m/>
    <m/>
    <m/>
  </r>
  <r>
    <n v="430"/>
    <s v="my"/>
    <d v="2022-07-27T12:37:30"/>
    <s v="Variedades_nico@hotmail.es"/>
    <s v="Variedades Nicolás Giraldo "/>
    <s v="Cl 45 # 51 61"/>
    <n v="4482164"/>
    <x v="31"/>
    <x v="0"/>
    <n v="14"/>
    <x v="54"/>
    <n v="7"/>
    <n v="0.5"/>
    <n v="7"/>
    <n v="0.5"/>
    <x v="0"/>
    <s v="Sí"/>
    <x v="2"/>
    <s v="Electrodomésticos y hogar, Elementos misceláneos, Venta de productos de belleza"/>
    <x v="16"/>
    <s v="Externo, alquilado"/>
    <n v="1"/>
    <n v="2"/>
    <n v="450"/>
    <n v="3"/>
    <s v="Sí"/>
    <s v="Medellín"/>
    <s v="Recepción de mercancías"/>
    <s v="Lunes, Martes, Miércoles, Jueves, Viernes, Sábado"/>
    <s v="6 o más"/>
    <s v="08:00 a 09:00, 09:00 a 10:00, 10:00 a 11:00, 11:00 a 12:00, 12:00 a 13:00, 13:00 a 14:00, 14:00 a 15:00, 15:00 a 16:00, 16:00 a 17:00"/>
    <s v="En camión, estacionado en zona bahía y la ingresa la empresa transportadora, En camión, estacionado en bahía y la ingresa el personal de mi empresa, En camión, sobre el andén, En camión, en vías aledañas, En camión, estacionado en parqueadero propiedad de un tercero, En carreta &quot;zorrilla&quot;"/>
    <n v="5"/>
    <n v="2"/>
    <s v="Carretilla"/>
    <s v="Motocicleta, Vehículo particular"/>
    <n v="5"/>
    <s v="No se realizan ventas por internet"/>
    <n v="0"/>
    <s v="Finalizar encuesta"/>
    <m/>
    <m/>
    <m/>
    <m/>
    <m/>
    <m/>
    <m/>
    <m/>
    <m/>
    <m/>
    <m/>
    <m/>
    <m/>
    <m/>
    <m/>
    <m/>
    <m/>
    <m/>
    <m/>
    <m/>
    <m/>
    <m/>
    <m/>
    <m/>
    <m/>
    <m/>
  </r>
  <r>
    <n v="431"/>
    <s v="my"/>
    <d v="2022-07-29T10:00:55"/>
    <s v="No aplica "/>
    <s v="Gorras curazao y sombreros "/>
    <s v="Carrera 51 45 53"/>
    <n v="3106245263"/>
    <x v="10"/>
    <x v="0"/>
    <n v="4"/>
    <x v="40"/>
    <n v="0"/>
    <n v="0"/>
    <n v="4"/>
    <n v="1"/>
    <x v="1"/>
    <s v="No"/>
    <x v="2"/>
    <s v="Sombreros"/>
    <x v="5"/>
    <s v="Interno"/>
    <n v="2"/>
    <n v="1"/>
    <n v="150"/>
    <n v="5"/>
    <s v="Sí"/>
    <s v="Medellín"/>
    <s v="Recepción de mercancías"/>
    <s v="Lunes, Martes, Miércoles, Jueves, Viernes, Sábado"/>
    <n v="2"/>
    <s v="06:00 a 07:00, 07:00 a 08:00, 08:00 a 09:00, 09:00 a 10:00, 10:00 a 11:00, 11:00 a 12:00, 12:00 a 13:00, 13:00 a 14:00, 14:00 a 15:00, 15:00 a 16:00, 16:00 a 17:00"/>
    <s v="En vehículo particular"/>
    <n v="4"/>
    <n v="1"/>
    <s v="Ninguno"/>
    <s v="Motocicleta"/>
    <n v="2"/>
    <s v="No se realizan ventas por internet"/>
    <n v="0"/>
    <s v="Finalizar encuesta"/>
    <m/>
    <m/>
    <m/>
    <m/>
    <m/>
    <m/>
    <m/>
    <m/>
    <m/>
    <m/>
    <m/>
    <m/>
    <m/>
    <m/>
    <m/>
    <m/>
    <m/>
    <m/>
    <m/>
    <m/>
    <m/>
    <m/>
    <m/>
    <m/>
    <m/>
    <m/>
  </r>
  <r>
    <n v="432"/>
    <s v="my"/>
    <d v="2022-07-27T10:17:54"/>
    <s v="No aplica"/>
    <s v="PUNTO DE LA PIÑATERIA Y VARIEDADES J.G"/>
    <s v="Carrera 51 49 59, Medellín, Antioquia, Colombia"/>
    <n v="3176582156"/>
    <x v="13"/>
    <x v="0"/>
    <n v="3"/>
    <x v="48"/>
    <n v="0"/>
    <n v="0"/>
    <n v="3"/>
    <n v="1"/>
    <x v="1"/>
    <s v="No"/>
    <x v="2"/>
    <s v="piñateria"/>
    <x v="11"/>
    <s v="Interno"/>
    <n v="2"/>
    <n v="2"/>
    <n v="10"/>
    <n v="3"/>
    <s v="Sí"/>
    <s v="Medellín"/>
    <s v="Recepción de mercancías"/>
    <s v="Lunes, Martes, Miércoles, Jueves, Viernes, Sábado"/>
    <n v="3"/>
    <s v="08:00 a 09:00, 09:00 a 10:00, 10:00 a 11:00"/>
    <s v="En camión, sobre la vía, En camión, en vías aledañas"/>
    <n v="4"/>
    <n v="1"/>
    <s v="ninguno"/>
    <s v="Caminata, Motocicleta"/>
    <n v="3"/>
    <s v="Motocicleta"/>
    <n v="4"/>
    <s v="Finalizar encuesta"/>
    <m/>
    <m/>
    <m/>
    <m/>
    <m/>
    <m/>
    <m/>
    <m/>
    <m/>
    <m/>
    <m/>
    <m/>
    <m/>
    <m/>
    <m/>
    <m/>
    <m/>
    <m/>
    <m/>
    <m/>
    <m/>
    <m/>
    <m/>
    <m/>
    <m/>
    <m/>
  </r>
  <r>
    <n v="433"/>
    <s v="my"/>
    <d v="2022-07-29T11:04:13"/>
    <s v="Wilson-el@hotmail.com"/>
    <s v="Distribuidora Sara"/>
    <s v="Cl 48 53 84 local 115"/>
    <n v="3137956815"/>
    <x v="2"/>
    <x v="0"/>
    <n v="2"/>
    <x v="15"/>
    <n v="0"/>
    <n v="0"/>
    <n v="0"/>
    <n v="0"/>
    <x v="1"/>
    <s v="No"/>
    <x v="0"/>
    <s v="Textiles"/>
    <x v="5"/>
    <s v="Externo, alquilado"/>
    <n v="1"/>
    <n v="2"/>
    <n v="15"/>
    <n v="2"/>
    <s v="Sí"/>
    <s v="Medellín"/>
    <s v="Recepción de mercancías"/>
    <s v="Lunes, Martes, Miércoles, Jueves, Viernes, Sábado"/>
    <s v="6 o más"/>
    <s v="08:00 a 09:00, 09:00 a 10:00, 10:00 a 11:00, 11:00 a 12:00, 12:00 a 13:00, 13:00 a 14:00, 14:00 a 15:00, 15:00 a 16:00, 16:00 a 17:00"/>
    <s v="En carreta &quot;zorrilla&quot;"/>
    <n v="1"/>
    <n v="1"/>
    <s v="Carretilla"/>
    <s v="Transportadoras "/>
    <n v="1"/>
    <s v="Motocicleta, Transportadoras "/>
    <n v="1"/>
    <s v="Finalizar encuesta"/>
    <m/>
    <m/>
    <m/>
    <m/>
    <m/>
    <m/>
    <m/>
    <m/>
    <m/>
    <m/>
    <m/>
    <m/>
    <m/>
    <m/>
    <m/>
    <m/>
    <m/>
    <m/>
    <m/>
    <m/>
    <m/>
    <m/>
    <m/>
    <m/>
    <m/>
    <m/>
  </r>
  <r>
    <n v="434"/>
    <s v="my"/>
    <d v="2022-07-29T10:23:15"/>
    <s v="almacenmongir@hotmail.com"/>
    <s v="Mongir Almacén "/>
    <s v="Calle 46 52 26"/>
    <n v="5116746"/>
    <x v="17"/>
    <x v="0"/>
    <n v="5"/>
    <x v="6"/>
    <n v="0"/>
    <n v="0"/>
    <n v="5"/>
    <n v="1"/>
    <x v="17"/>
    <s v="Sí"/>
    <x v="2"/>
    <s v="Confección y moda"/>
    <x v="5"/>
    <s v="Interno"/>
    <n v="2"/>
    <n v="2"/>
    <n v="110"/>
    <n v="3"/>
    <s v="Sí"/>
    <s v="Medellín"/>
    <s v="Almacenamiento de inventarios"/>
    <s v="Lunes, Martes, Miércoles, Jueves, Viernes, Sábado"/>
    <n v="2"/>
    <s v="08:00 a 09:00, 09:00 a 10:00, 10:00 a 11:00, 11:00 a 12:00, 12:00 a 13:00, 13:00 a 14:00, 14:00 a 15:00, 15:00 a 16:00, 16:00 a 17:00, 17:00 a 18:00"/>
    <s v="En camión, estacionado en bahía y la ingresa el personal de mi empresa, En camión, sobre la vía, En carreta &quot;zorrilla&quot;"/>
    <n v="4"/>
    <n v="1"/>
    <s v="Carretilla"/>
    <s v="Motocicleta"/>
    <n v="2"/>
    <s v="Motocicleta"/>
    <n v="1"/>
    <s v="Finalizar encuesta"/>
    <m/>
    <m/>
    <m/>
    <m/>
    <m/>
    <m/>
    <m/>
    <m/>
    <m/>
    <m/>
    <m/>
    <m/>
    <m/>
    <m/>
    <m/>
    <m/>
    <m/>
    <m/>
    <m/>
    <m/>
    <m/>
    <m/>
    <m/>
    <m/>
    <m/>
    <m/>
  </r>
  <r>
    <n v="435"/>
    <s v="my"/>
    <d v="2022-08-01T10:29:43"/>
    <s v="Servicioalcliente@papeleriaelpinguino.com "/>
    <s v="El pingüino "/>
    <s v="Carrera 52 número 45 62 "/>
    <s v="No aplica"/>
    <x v="26"/>
    <x v="0"/>
    <n v="16"/>
    <x v="55"/>
    <n v="0"/>
    <n v="0"/>
    <n v="16"/>
    <n v="1"/>
    <x v="1"/>
    <s v="Sí"/>
    <x v="2"/>
    <s v="Papelería"/>
    <x v="17"/>
    <s v="Interno"/>
    <n v="4"/>
    <n v="3"/>
    <n v="250"/>
    <n v="6"/>
    <s v="Sí"/>
    <s v="Medellín"/>
    <s v="Recepción de mercancías"/>
    <s v="Lunes, Jueves, Viernes"/>
    <n v="5"/>
    <s v="08:00 a 09:00, 19:00 a 20:00"/>
    <s v="En camión, sobre la vía"/>
    <n v="5"/>
    <n v="1"/>
    <s v="Carretilla"/>
    <s v="Motocicleta"/>
    <n v="8"/>
    <s v="Motocicleta"/>
    <n v="6"/>
    <s v="Finalizar encuesta"/>
    <m/>
    <m/>
    <m/>
    <m/>
    <m/>
    <m/>
    <m/>
    <m/>
    <m/>
    <m/>
    <m/>
    <m/>
    <m/>
    <m/>
    <m/>
    <m/>
    <m/>
    <m/>
    <m/>
    <m/>
    <m/>
    <m/>
    <m/>
    <m/>
    <m/>
    <m/>
  </r>
  <r>
    <n v="436"/>
    <s v="my"/>
    <d v="2022-07-28T11:42:24"/>
    <s v="aparca84@gmail.com"/>
    <s v="Asociación de Empresarios de Aparcaderos de Antioquia Aparca"/>
    <s v="Kr 49 # 49 - 73 of 501"/>
    <n v="3007070168"/>
    <x v="2"/>
    <x v="0"/>
    <n v="2"/>
    <x v="15"/>
    <n v="0"/>
    <n v="0"/>
    <n v="2"/>
    <n v="1"/>
    <x v="3"/>
    <s v="No"/>
    <x v="2"/>
    <s v="Administración de asociación Aparca"/>
    <x v="32"/>
    <s v="No"/>
    <m/>
    <m/>
    <m/>
    <m/>
    <m/>
    <m/>
    <m/>
    <s v="Lunes"/>
    <s v="La periodicidad es mensual"/>
    <s v="10:00 a 11:00, 11:00 a 12:00"/>
    <s v="En carreta &quot;zorrilla&quot;"/>
    <n v="5"/>
    <n v="1"/>
    <s v="No aplica"/>
    <s v="No se realizan domicilios"/>
    <n v="0"/>
    <s v="No se realizan ventas por internet"/>
    <n v="0"/>
    <s v="Finalizar encuesta"/>
    <m/>
    <m/>
    <m/>
    <m/>
    <m/>
    <m/>
    <m/>
    <m/>
    <m/>
    <m/>
    <m/>
    <m/>
    <m/>
    <m/>
    <m/>
    <m/>
    <m/>
    <m/>
    <m/>
    <m/>
    <m/>
    <m/>
    <m/>
    <m/>
    <m/>
    <m/>
  </r>
  <r>
    <n v="437"/>
    <s v="my"/>
    <d v="2022-07-28T13:56:17"/>
    <s v="No aplica "/>
    <s v="Siuexpress "/>
    <s v="Carrera 52 45 92"/>
    <n v="3145354780"/>
    <x v="2"/>
    <x v="0"/>
    <n v="1"/>
    <x v="5"/>
    <n v="0"/>
    <n v="0"/>
    <n v="1"/>
    <n v="1"/>
    <x v="3"/>
    <s v="Sí"/>
    <x v="2"/>
    <s v="Tecnología "/>
    <x v="10"/>
    <s v="No"/>
    <m/>
    <m/>
    <m/>
    <m/>
    <m/>
    <m/>
    <m/>
    <s v="Lunes, Martes, Miércoles, Jueves, Viernes"/>
    <n v="3"/>
    <s v="07:00 a 08:00, 08:00 a 09:00, 09:00 a 10:00, 10:00 a 11:00"/>
    <s v="En carreta &quot;zorrilla&quot;"/>
    <n v="4"/>
    <n v="1"/>
    <s v="Carretilla"/>
    <s v="Motocicleta"/>
    <n v="2"/>
    <s v="No se realizan ventas por internet"/>
    <n v="0"/>
    <s v="Finalizar encuesta"/>
    <m/>
    <m/>
    <m/>
    <m/>
    <m/>
    <m/>
    <m/>
    <m/>
    <m/>
    <m/>
    <m/>
    <m/>
    <m/>
    <m/>
    <m/>
    <m/>
    <m/>
    <m/>
    <m/>
    <m/>
    <m/>
    <m/>
    <m/>
    <m/>
    <m/>
    <m/>
  </r>
  <r>
    <n v="438"/>
    <s v="my"/>
    <d v="2022-08-01T11:18:16"/>
    <s v="Mibarra1802@hotmail.com"/>
    <s v="Linotex"/>
    <s v="Cl 49 # 54 39"/>
    <n v="3503254389"/>
    <x v="11"/>
    <x v="0"/>
    <n v="7"/>
    <x v="56"/>
    <n v="7"/>
    <n v="1"/>
    <n v="7"/>
    <n v="1"/>
    <x v="0"/>
    <s v="Sí"/>
    <x v="0"/>
    <s v="Textiles"/>
    <x v="5"/>
    <s v="Externo, propio"/>
    <n v="1"/>
    <n v="7"/>
    <n v="1200"/>
    <n v="4"/>
    <s v="Sí"/>
    <s v="Medellín"/>
    <s v="Almacenamiento de inventarios"/>
    <s v="Lunes, Martes, Miércoles, Jueves, Viernes, Sábado"/>
    <s v="6 o más"/>
    <s v="08:00 a 09:00, 09:00 a 10:00, 10:00 a 11:00, 11:00 a 12:00, 12:00 a 13:00, 13:00 a 14:00, 14:00 a 15:00, 15:00 a 16:00, 16:00 a 17:00, 17:00 a 18:00"/>
    <s v="En camión, se descarga internamente, En camión, estacionado en bahía y la ingresa el personal de mi empresa, En camión, sobre la vía, En camión, en vías aledañas"/>
    <n v="4"/>
    <n v="1"/>
    <s v="Carretilla, Elevador"/>
    <s v="Motocicleta, Vehículo particular"/>
    <n v="5"/>
    <s v="Motocicleta, Vehículo particular"/>
    <n v="5"/>
    <s v="Finalizar encuesta"/>
    <m/>
    <m/>
    <m/>
    <m/>
    <m/>
    <m/>
    <m/>
    <m/>
    <m/>
    <m/>
    <m/>
    <m/>
    <m/>
    <m/>
    <m/>
    <m/>
    <m/>
    <m/>
    <m/>
    <m/>
    <m/>
    <m/>
    <m/>
    <m/>
    <m/>
    <m/>
  </r>
  <r>
    <n v="439"/>
    <s v="my"/>
    <d v="2022-07-28T14:07:20"/>
    <s v="No aplica "/>
    <s v="Brasas hollywood "/>
    <s v="Carrera 52 46 68"/>
    <n v="5115983"/>
    <x v="5"/>
    <x v="0"/>
    <n v="3"/>
    <x v="6"/>
    <n v="0"/>
    <n v="0"/>
    <n v="3"/>
    <n v="1"/>
    <x v="1"/>
    <s v="No"/>
    <x v="0"/>
    <s v="Restaurante "/>
    <x v="15"/>
    <s v="No"/>
    <m/>
    <m/>
    <m/>
    <m/>
    <m/>
    <m/>
    <m/>
    <s v="Lunes, Martes, Miércoles, Jueves, Viernes, Sábado"/>
    <s v="6 o más"/>
    <s v="08:00 a 09:00, 09:00 a 10:00, 10:00 a 11:00"/>
    <s v="En motocicleta"/>
    <n v="5"/>
    <n v="2"/>
    <s v="Ninguno "/>
    <s v="Caminata"/>
    <n v="8"/>
    <s v="Motocicleta"/>
    <n v="5"/>
    <s v="Finalizar encuesta"/>
    <m/>
    <m/>
    <m/>
    <m/>
    <m/>
    <m/>
    <m/>
    <m/>
    <m/>
    <m/>
    <m/>
    <m/>
    <m/>
    <m/>
    <m/>
    <m/>
    <m/>
    <m/>
    <m/>
    <m/>
    <m/>
    <m/>
    <m/>
    <m/>
    <m/>
    <m/>
  </r>
  <r>
    <n v="440"/>
    <s v="my"/>
    <d v="2022-07-27T10:30:18"/>
    <s v="NO APLICA"/>
    <s v="PAPELERIA COLOMBIA "/>
    <s v="Carrera 52 49 06, Medellín, Antioquia, Colombia"/>
    <n v="3106274945"/>
    <x v="2"/>
    <x v="0"/>
    <n v="2"/>
    <x v="15"/>
    <n v="0"/>
    <n v="0"/>
    <n v="1"/>
    <n v="0.5"/>
    <x v="1"/>
    <s v="No"/>
    <x v="2"/>
    <s v="Papelería"/>
    <x v="17"/>
    <s v="Interno"/>
    <n v="1"/>
    <n v="2"/>
    <n v="5"/>
    <n v="3"/>
    <s v="Sí"/>
    <s v="Medellín"/>
    <s v="Recepción de mercancías"/>
    <s v="Martes, Miércoles, Jueves"/>
    <n v="3"/>
    <s v="08:00 a 09:00, 09:00 a 10:00, 10:00 a 11:00, 11:00 a 12:00, 12:00 a 13:00, 13:00 a 14:00, 14:00 a 15:00"/>
    <s v="En vehículo particular"/>
    <n v="3"/>
    <n v="2"/>
    <s v="NINGUNA"/>
    <s v="Motocicleta"/>
    <n v="2"/>
    <s v="Motocicleta"/>
    <n v="3"/>
    <s v="Finalizar encuesta"/>
    <m/>
    <m/>
    <m/>
    <m/>
    <m/>
    <m/>
    <m/>
    <m/>
    <m/>
    <m/>
    <m/>
    <m/>
    <m/>
    <m/>
    <m/>
    <m/>
    <m/>
    <m/>
    <m/>
    <m/>
    <m/>
    <m/>
    <m/>
    <m/>
    <m/>
    <m/>
  </r>
  <r>
    <n v="441"/>
    <s v="my"/>
    <d v="2022-07-28T14:24:03"/>
    <s v="batrimedellin@gmail.com"/>
    <s v="Tekno go"/>
    <s v="Cra 50 #52 -126"/>
    <n v="3176863585"/>
    <x v="6"/>
    <x v="1"/>
    <m/>
    <x v="2"/>
    <m/>
    <s v=""/>
    <m/>
    <s v=""/>
    <x v="2"/>
    <m/>
    <x v="0"/>
    <s v="Venta de productos de belleza, Accesorios para celular"/>
    <x v="0"/>
    <s v="Interno"/>
    <n v="1"/>
    <n v="1"/>
    <n v="24"/>
    <n v="3"/>
    <s v="Sí"/>
    <s v="Medellín"/>
    <s v="Almacenamiento de inventarios"/>
    <s v="Martes, Viernes"/>
    <s v="1 vez por semana"/>
    <s v="08:00 a 09:00"/>
    <s v="En camión, estacionado en zona bahía y la ingresa la empresa transportadora, En carreta &quot;zorrilla&quot;"/>
    <n v="5"/>
    <n v="5"/>
    <s v="Carretilla"/>
    <s v="Carreta &quot;zorrilla&quot;"/>
    <n v="1"/>
    <s v="Motocicleta"/>
    <n v="1"/>
    <s v="Finalizar encuesta"/>
    <m/>
    <m/>
    <m/>
    <m/>
    <m/>
    <m/>
    <m/>
    <m/>
    <m/>
    <m/>
    <m/>
    <m/>
    <m/>
    <m/>
    <m/>
    <m/>
    <m/>
    <m/>
    <m/>
    <m/>
    <m/>
    <m/>
    <m/>
    <m/>
    <m/>
    <m/>
  </r>
  <r>
    <n v="442"/>
    <s v="my"/>
    <d v="2022-07-28T14:35:10"/>
    <s v="rtanto903@gmail.com"/>
    <s v="Premiertecnology"/>
    <s v="Kr 50 52 154"/>
    <n v="3015053862"/>
    <x v="13"/>
    <x v="0"/>
    <n v="2"/>
    <x v="4"/>
    <n v="0"/>
    <n v="0"/>
    <n v="2"/>
    <n v="1"/>
    <x v="1"/>
    <s v="Sí"/>
    <x v="2"/>
    <s v="Accesorios de tecnología "/>
    <x v="10"/>
    <s v="No"/>
    <m/>
    <m/>
    <m/>
    <m/>
    <m/>
    <m/>
    <m/>
    <s v="Lunes, Martes, Miércoles, Jueves, Viernes, Sábado"/>
    <n v="3"/>
    <s v="08:00 a 09:00, 09:00 a 10:00, 10:00 a 11:00, 11:00 a 12:00, 12:00 a 13:00, 13:00 a 14:00, 14:00 a 15:00, 15:00 a 16:00, 16:00 a 17:00"/>
    <s v="En camión, sobre la vía, En camión, en vías aledañas, En carreta &quot;zorrilla&quot;"/>
    <n v="4"/>
    <n v="1"/>
    <s v="Carretilla"/>
    <s v="Motocicleta"/>
    <n v="3"/>
    <s v="No se realizan ventas por internet"/>
    <n v="0"/>
    <s v="Finalizar encuesta"/>
    <m/>
    <m/>
    <m/>
    <m/>
    <m/>
    <m/>
    <m/>
    <m/>
    <m/>
    <m/>
    <m/>
    <m/>
    <m/>
    <m/>
    <m/>
    <m/>
    <m/>
    <m/>
    <m/>
    <m/>
    <m/>
    <m/>
    <m/>
    <m/>
    <m/>
    <m/>
  </r>
  <r>
    <n v="443"/>
    <s v="my"/>
    <d v="2022-07-29T16:46:30"/>
    <s v="No aplica"/>
    <s v="Saraí clothings "/>
    <s v="Carrera 52 46 68"/>
    <s v="No aplica "/>
    <x v="32"/>
    <x v="0"/>
    <n v="32"/>
    <x v="57"/>
    <n v="0"/>
    <n v="0"/>
    <n v="32"/>
    <n v="1"/>
    <x v="17"/>
    <s v="No"/>
    <x v="2"/>
    <s v="Confección y moda"/>
    <x v="5"/>
    <s v="Interno"/>
    <n v="8"/>
    <n v="17"/>
    <n v="300"/>
    <n v="6"/>
    <s v="Sí"/>
    <s v="Medellín"/>
    <s v="Recepción de mercancías"/>
    <s v="Lunes, Martes, Miércoles, Viernes"/>
    <n v="2"/>
    <s v="06:00 a 07:00, 07:00 a 08:00, 08:00 a 09:00, 09:00 a 10:00, 10:00 a 11:00, 11:00 a 12:00, 12:00 a 13:00"/>
    <s v="En camión, sobre la vía, En camión, sobre el andén"/>
    <n v="5"/>
    <n v="1"/>
    <s v="Ninguna "/>
    <s v="No se realizan domicilios"/>
    <n v="0"/>
    <s v="No se realizan ventas por internet"/>
    <n v="0"/>
    <s v="Finalizar encuesta"/>
    <m/>
    <m/>
    <m/>
    <m/>
    <m/>
    <m/>
    <m/>
    <m/>
    <m/>
    <m/>
    <m/>
    <m/>
    <m/>
    <m/>
    <m/>
    <m/>
    <m/>
    <m/>
    <m/>
    <m/>
    <m/>
    <m/>
    <m/>
    <m/>
    <m/>
    <m/>
  </r>
  <r>
    <n v="444"/>
    <s v="my"/>
    <d v="2022-07-27T12:17:14"/>
    <s v="davidracer76@gmail.com"/>
    <s v="VIP TIENDA DEPORTIVA "/>
    <s v="Kr 51 # 45 109"/>
    <n v="3126634392"/>
    <x v="6"/>
    <x v="0"/>
    <n v="1"/>
    <x v="6"/>
    <n v="0"/>
    <n v="0"/>
    <n v="0"/>
    <n v="0"/>
    <x v="3"/>
    <s v="No"/>
    <x v="0"/>
    <s v="Confección y moda, Venta de calzado"/>
    <x v="5"/>
    <s v="No"/>
    <m/>
    <m/>
    <m/>
    <m/>
    <m/>
    <m/>
    <m/>
    <s v="Sábado"/>
    <s v="La periodicidad es mensual"/>
    <s v="11:00 a 12:00"/>
    <s v="En camión, estacionado en bahía y la ingresa el personal de mi empresa"/>
    <n v="5"/>
    <n v="5"/>
    <s v="Carretilla"/>
    <s v="No se realizan domicilios"/>
    <n v="0"/>
    <s v="No se realizan ventas por internet"/>
    <n v="0"/>
    <s v="Finalizar encuesta"/>
    <m/>
    <m/>
    <m/>
    <m/>
    <m/>
    <m/>
    <m/>
    <m/>
    <m/>
    <m/>
    <m/>
    <m/>
    <m/>
    <m/>
    <m/>
    <m/>
    <m/>
    <m/>
    <m/>
    <m/>
    <m/>
    <m/>
    <m/>
    <m/>
    <m/>
    <m/>
  </r>
  <r>
    <n v="445"/>
    <s v="my"/>
    <d v="2022-08-16T09:23:19"/>
    <s v="No aplica"/>
    <s v="Cacharrería arjaher"/>
    <s v="Carrera 53 48 03 "/>
    <s v="No aplica "/>
    <x v="17"/>
    <x v="0"/>
    <n v="6"/>
    <x v="20"/>
    <n v="0"/>
    <n v="0"/>
    <n v="6"/>
    <n v="1"/>
    <x v="1"/>
    <s v="Sí"/>
    <x v="2"/>
    <s v="Belleza"/>
    <x v="0"/>
    <s v="Interno"/>
    <n v="3"/>
    <n v="1"/>
    <n v="176"/>
    <n v="6"/>
    <s v="Sí"/>
    <s v="Medellín"/>
    <s v="Recepción de mercancías"/>
    <s v="Lunes, Martes, Miércoles, Jueves, Viernes, Sábado"/>
    <s v="6 o más"/>
    <s v="06:00 a 07:00, 07:00 a 08:00, 08:00 a 09:00, 09:00 a 10:00, 10:00 a 11:00, 11:00 a 12:00, 12:00 a 13:00, 13:00 a 14:00, 14:00 a 15:00, 15:00 a 16:00, 16:00 a 17:00"/>
    <s v="En camión, sobre la vía, En carreta &quot;zorrilla&quot;"/>
    <n v="5"/>
    <n v="4"/>
    <s v="Ninguno "/>
    <s v="Motocicleta"/>
    <n v="5"/>
    <s v="No se realizan ventas por internet"/>
    <n v="0"/>
    <s v="Finalizar encuesta"/>
    <m/>
    <m/>
    <m/>
    <m/>
    <m/>
    <m/>
    <m/>
    <m/>
    <m/>
    <m/>
    <m/>
    <m/>
    <m/>
    <m/>
    <m/>
    <m/>
    <m/>
    <m/>
    <m/>
    <m/>
    <m/>
    <m/>
    <m/>
    <m/>
    <m/>
    <m/>
  </r>
  <r>
    <n v="446"/>
    <s v="my"/>
    <d v="2022-07-27T11:35:15"/>
    <s v="No aplica"/>
    <s v="Sam cam"/>
    <s v="Kr 51 # 45 14"/>
    <n v="5123884"/>
    <x v="4"/>
    <x v="0"/>
    <n v="4"/>
    <x v="9"/>
    <n v="0"/>
    <n v="0"/>
    <n v="0"/>
    <n v="0"/>
    <x v="1"/>
    <s v="No"/>
    <x v="0"/>
    <s v="Decoración, Elementos misceláneos"/>
    <x v="9"/>
    <s v="Interno"/>
    <n v="1"/>
    <n v="2"/>
    <n v="240"/>
    <n v="2.2000000000000002"/>
    <s v="Sí"/>
    <s v="Medellín"/>
    <s v="Almacenamiento de inventarios"/>
    <s v="Lunes, Martes, Miércoles, Jueves, Viernes, Sábado"/>
    <n v="2"/>
    <s v="09:00 a 10:00, 10:00 a 11:00, 11:00 a 12:00"/>
    <s v="En carreta &quot;zorrilla&quot;"/>
    <n v="5"/>
    <n v="1"/>
    <s v="Carretilla"/>
    <s v="Transportadoras "/>
    <n v="1"/>
    <s v="No se realizan ventas por internet"/>
    <n v="0"/>
    <s v="Finalizar encuesta"/>
    <m/>
    <m/>
    <m/>
    <m/>
    <m/>
    <m/>
    <m/>
    <m/>
    <m/>
    <m/>
    <m/>
    <m/>
    <m/>
    <m/>
    <m/>
    <m/>
    <m/>
    <m/>
    <m/>
    <m/>
    <m/>
    <m/>
    <m/>
    <m/>
    <m/>
    <m/>
  </r>
  <r>
    <n v="447"/>
    <s v="my"/>
    <d v="2022-07-28T14:25:17"/>
    <s v="No aplica"/>
    <s v="Deco house"/>
    <s v="Carrera 53 47 13"/>
    <n v="3222638298"/>
    <x v="4"/>
    <x v="0"/>
    <n v="3"/>
    <x v="1"/>
    <n v="0"/>
    <n v="0"/>
    <n v="3"/>
    <n v="1"/>
    <x v="1"/>
    <s v="Sí"/>
    <x v="2"/>
    <s v="Elementos misceláneos"/>
    <x v="9"/>
    <s v="Interno"/>
    <n v="1"/>
    <n v="2"/>
    <n v="20"/>
    <n v="4"/>
    <s v="Sí"/>
    <s v="Medellín"/>
    <s v="Recepción de mercancías"/>
    <s v="Lunes, Martes, Miércoles, Jueves, Viernes"/>
    <n v="5"/>
    <s v="07:00 a 08:00, 08:00 a 09:00, 09:00 a 10:00"/>
    <s v="En camión, sobre el andén"/>
    <n v="1"/>
    <n v="1"/>
    <s v="Ninguno"/>
    <s v="Van"/>
    <n v="8"/>
    <s v="Van"/>
    <n v="2"/>
    <s v="Finalizar encuesta"/>
    <m/>
    <m/>
    <m/>
    <m/>
    <m/>
    <m/>
    <m/>
    <m/>
    <m/>
    <m/>
    <m/>
    <m/>
    <m/>
    <m/>
    <m/>
    <m/>
    <m/>
    <m/>
    <m/>
    <m/>
    <m/>
    <m/>
    <m/>
    <m/>
    <m/>
    <m/>
  </r>
  <r>
    <n v="448"/>
    <s v="my"/>
    <d v="2022-08-16T09:46:10"/>
    <s v="No aplica"/>
    <s v="Bona "/>
    <s v="Carrera 53 47 12 cc megacentro piso 7"/>
    <n v="3185606043"/>
    <x v="31"/>
    <x v="0"/>
    <n v="34"/>
    <x v="58"/>
    <n v="0"/>
    <n v="0"/>
    <n v="34"/>
    <n v="1"/>
    <x v="1"/>
    <s v="Sí"/>
    <x v="2"/>
    <s v="Zapatos"/>
    <x v="1"/>
    <s v="Interno"/>
    <n v="4"/>
    <n v="7"/>
    <n v="250"/>
    <n v="4"/>
    <s v="Sí"/>
    <s v="Medellín"/>
    <s v="Recepción de mercancías"/>
    <s v="Lunes, Martes, Miércoles, Jueves, Viernes, Sábado"/>
    <s v="6 o más"/>
    <s v="08:00 a 09:00, 09:00 a 10:00, 10:00 a 11:00, 11:00 a 12:00"/>
    <s v="En camión, sobre la vía, En camión, sobre el andén"/>
    <n v="5"/>
    <n v="1"/>
    <s v="Ninguno"/>
    <s v="No se realizan domicilios"/>
    <n v="0"/>
    <s v="No se realizan ventas por internet"/>
    <n v="0"/>
    <s v="Finalizar encuesta"/>
    <m/>
    <m/>
    <m/>
    <m/>
    <m/>
    <m/>
    <m/>
    <m/>
    <m/>
    <m/>
    <m/>
    <m/>
    <m/>
    <m/>
    <m/>
    <m/>
    <m/>
    <m/>
    <m/>
    <m/>
    <m/>
    <m/>
    <m/>
    <m/>
    <m/>
    <m/>
  </r>
  <r>
    <n v="449"/>
    <s v="my"/>
    <d v="2022-07-27T11:49:24"/>
    <s v="Martinquiceno40@gmail.com"/>
    <s v="Surtigorras"/>
    <s v="Kr 51 # 45 52"/>
    <n v="4483381"/>
    <x v="4"/>
    <x v="0"/>
    <n v="2"/>
    <x v="6"/>
    <n v="0"/>
    <n v="0"/>
    <n v="2"/>
    <n v="1"/>
    <x v="1"/>
    <s v="No"/>
    <x v="2"/>
    <s v="Fabricación (manufacturas), Confección y moda, Textiles"/>
    <x v="5"/>
    <s v="Interno"/>
    <n v="1"/>
    <n v="1"/>
    <n v="5"/>
    <n v="3"/>
    <s v="Sí"/>
    <s v="Medellín"/>
    <s v="Almacenamiento de inventarios"/>
    <s v="Lunes, Martes, Miércoles, Jueves, Viernes, Sábado"/>
    <s v="6 o más"/>
    <s v="08:00 a 09:00, 09:00 a 10:00, 10:00 a 11:00, 11:00 a 12:00, 12:00 a 13:00, 13:00 a 14:00, 14:00 a 15:00, 15:00 a 16:00, 16:00 a 17:00"/>
    <s v="En camión, estacionado en zona bahía y la ingresa la empresa transportadora, En carreta &quot;zorrilla&quot;"/>
    <n v="2"/>
    <n v="1"/>
    <s v="No aplica"/>
    <s v="Motocicleta"/>
    <n v="3"/>
    <s v="Motocicleta"/>
    <n v="0"/>
    <s v="Finalizar encuesta"/>
    <m/>
    <m/>
    <m/>
    <m/>
    <m/>
    <m/>
    <m/>
    <m/>
    <m/>
    <m/>
    <m/>
    <m/>
    <m/>
    <m/>
    <m/>
    <m/>
    <m/>
    <m/>
    <m/>
    <m/>
    <m/>
    <m/>
    <m/>
    <m/>
    <m/>
    <m/>
  </r>
  <r>
    <n v="450"/>
    <s v="my"/>
    <d v="2022-07-29T11:44:01"/>
    <s v="distribucionesfargosa@hotmail.com"/>
    <s v="Distribuciones Fargo "/>
    <s v="Kr 56 48-23"/>
    <n v="4480019"/>
    <x v="22"/>
    <x v="0"/>
    <n v="7"/>
    <x v="59"/>
    <n v="0"/>
    <n v="0"/>
    <n v="7"/>
    <n v="1"/>
    <x v="1"/>
    <s v="Sí"/>
    <x v="2"/>
    <s v="Papelería"/>
    <x v="17"/>
    <s v="Interno"/>
    <n v="1"/>
    <n v="2"/>
    <n v="290"/>
    <n v="4"/>
    <s v="Sí"/>
    <s v="Medellín"/>
    <s v="Almacenamiento de inventarios"/>
    <s v="Lunes, Martes, Miércoles, Jueves, Viernes, Sábado"/>
    <n v="5"/>
    <s v="06:00 a 07:00, 19:00 a 20:00"/>
    <s v="En camión, estacionado en zona bahía y la ingresa la empresa transportadora, En camión, estacionado en bahía y la ingresa el personal de mi empresa, En carreta &quot;zorrilla&quot;"/>
    <n v="5"/>
    <n v="3"/>
    <s v="Carretilla"/>
    <s v="Caminata"/>
    <n v="4"/>
    <s v="No se realizan ventas por internet"/>
    <n v="0"/>
    <s v="Finalizar encuesta"/>
    <m/>
    <m/>
    <m/>
    <m/>
    <m/>
    <m/>
    <m/>
    <m/>
    <m/>
    <m/>
    <m/>
    <m/>
    <m/>
    <m/>
    <m/>
    <m/>
    <m/>
    <m/>
    <m/>
    <m/>
    <m/>
    <m/>
    <m/>
    <m/>
    <m/>
    <m/>
  </r>
  <r>
    <n v="451"/>
    <s v="my"/>
    <d v="2022-07-29T09:55:28"/>
    <s v="No aplica "/>
    <s v="DyG moda y estilo"/>
    <s v="Carrera 53 49 68,"/>
    <s v="No Plica"/>
    <x v="9"/>
    <x v="0"/>
    <n v="5"/>
    <x v="9"/>
    <n v="0"/>
    <n v="0"/>
    <n v="5"/>
    <n v="1"/>
    <x v="1"/>
    <s v="No"/>
    <x v="2"/>
    <s v="Ropa deportivo "/>
    <x v="5"/>
    <s v="Interno"/>
    <n v="3"/>
    <n v="3"/>
    <n v="150"/>
    <n v="6"/>
    <s v="Sí"/>
    <s v="Medellín"/>
    <s v="Recepción de mercancías"/>
    <s v="Lunes, Martes, Miércoles, Jueves, Viernes, Sábado"/>
    <s v="6 o más"/>
    <s v="07:00 a 08:00, 08:00 a 09:00, 09:00 a 10:00, 10:00 a 11:00, 11:00 a 12:00, 12:00 a 13:00, 13:00 a 14:00, 14:00 a 15:00, 15:00 a 16:00, 16:00 a 17:00, 17:00 a 18:00, 18:00 a 19:00"/>
    <s v="En camión, sobre la vía"/>
    <n v="1"/>
    <n v="1"/>
    <s v="Ninguno"/>
    <s v="Motocicleta"/>
    <n v="5"/>
    <s v="No se realizan ventas por internet"/>
    <n v="0"/>
    <s v="Finalizar encuesta"/>
    <m/>
    <m/>
    <m/>
    <m/>
    <m/>
    <m/>
    <m/>
    <m/>
    <m/>
    <m/>
    <m/>
    <m/>
    <m/>
    <m/>
    <m/>
    <m/>
    <m/>
    <m/>
    <m/>
    <m/>
    <m/>
    <m/>
    <m/>
    <m/>
    <m/>
    <m/>
  </r>
  <r>
    <n v="452"/>
    <s v="my"/>
    <d v="2022-07-28T12:17:42"/>
    <s v="Inter6241.medellin@gmail.com "/>
    <s v="Inter rapidísimo "/>
    <s v="Carrera 53 a 45 61"/>
    <n v="3052565182"/>
    <x v="2"/>
    <x v="0"/>
    <n v="2"/>
    <x v="15"/>
    <n v="0"/>
    <n v="0"/>
    <n v="2"/>
    <n v="1"/>
    <x v="1"/>
    <s v="No"/>
    <x v="2"/>
    <s v="Mensajería "/>
    <x v="6"/>
    <s v="Interno"/>
    <n v="3"/>
    <n v="1"/>
    <n v="50"/>
    <n v="4"/>
    <s v="Sí"/>
    <s v="Medellín"/>
    <s v="Recepción de mercancías"/>
    <s v="Lunes, Martes, Miércoles, Jueves, Viernes, Sábado"/>
    <s v="6 o más"/>
    <s v="08:00 a 09:00, 09:00 a 10:00, 10:00 a 11:00, 11:00 a 12:00, 12:00 a 13:00, 13:00 a 14:00, 14:00 a 15:00, 15:00 a 16:00, 16:00 a 17:00"/>
    <s v="En camión, sobre la vía"/>
    <n v="5"/>
    <n v="1"/>
    <s v="Carretilla"/>
    <s v="Van"/>
    <n v="0"/>
    <s v="No se realizan ventas por internet"/>
    <n v="0"/>
    <s v="Finalizar encuesta"/>
    <m/>
    <m/>
    <m/>
    <m/>
    <m/>
    <m/>
    <m/>
    <m/>
    <m/>
    <m/>
    <m/>
    <m/>
    <m/>
    <m/>
    <m/>
    <m/>
    <m/>
    <m/>
    <m/>
    <m/>
    <m/>
    <m/>
    <m/>
    <m/>
    <m/>
    <m/>
  </r>
  <r>
    <n v="453"/>
    <s v="my"/>
    <d v="2022-07-28T12:24:39"/>
    <s v="Pdvcentro@t-entrego.com "/>
    <s v="Te entrego"/>
    <s v="Carrera53a 45 81"/>
    <n v="4638963"/>
    <x v="1"/>
    <x v="1"/>
    <m/>
    <x v="2"/>
    <m/>
    <s v=""/>
    <m/>
    <s v=""/>
    <x v="2"/>
    <m/>
    <x v="2"/>
    <s v="Mensajeria"/>
    <x v="6"/>
    <s v="Externo, alquilado"/>
    <n v="2"/>
    <n v="3"/>
    <n v="25"/>
    <n v="4"/>
    <s v="Sí"/>
    <s v="Medellín"/>
    <s v="Recepción de mercancías"/>
    <s v="Lunes, Martes, Miércoles, Jueves, Viernes, Sábado"/>
    <s v="6 o más"/>
    <s v="08:00 a 09:00, 16:00 a 17:00"/>
    <s v="En camión, sobre la vía"/>
    <n v="5"/>
    <n v="1"/>
    <s v="Carretilla"/>
    <s v="Van"/>
    <n v="8"/>
    <s v="No se realizan ventas por internet"/>
    <n v="0"/>
    <s v="Finalizar encuesta"/>
    <m/>
    <m/>
    <m/>
    <m/>
    <m/>
    <m/>
    <m/>
    <m/>
    <m/>
    <m/>
    <m/>
    <m/>
    <m/>
    <m/>
    <m/>
    <m/>
    <m/>
    <m/>
    <m/>
    <m/>
    <m/>
    <m/>
    <m/>
    <m/>
    <m/>
    <m/>
  </r>
  <r>
    <n v="454"/>
    <s v="my"/>
    <d v="2022-07-28T12:37:21"/>
    <s v="No aplica "/>
    <s v="Ferreelectricos "/>
    <s v="Carrera 53a 45 98"/>
    <n v="2319755"/>
    <x v="22"/>
    <x v="0"/>
    <n v="4"/>
    <x v="60"/>
    <n v="0"/>
    <n v="0"/>
    <n v="4"/>
    <n v="1"/>
    <x v="1"/>
    <s v="Sí"/>
    <x v="2"/>
    <s v="Ferretería"/>
    <x v="7"/>
    <s v="Interno"/>
    <n v="2"/>
    <n v="3"/>
    <n v="400"/>
    <n v="6"/>
    <s v="Sí"/>
    <s v="Medellín"/>
    <s v="Recepción de mercancías"/>
    <s v="Lunes, Martes, Miércoles, Jueves, Viernes, Sábado"/>
    <s v="6 o más"/>
    <s v="08:00 a 09:00, 09:00 a 10:00, 10:00 a 11:00, 11:00 a 12:00, 12:00 a 13:00, 13:00 a 14:00, 14:00 a 15:00, 15:00 a 16:00, 16:00 a 17:00, 17:00 a 18:00"/>
    <s v="En camión, sobre la vía"/>
    <n v="5"/>
    <n v="1"/>
    <s v="Carretilla"/>
    <s v="Vehículo particular, Van"/>
    <n v="3"/>
    <s v="No se realizan ventas por internet"/>
    <n v="0"/>
    <s v="Finalizar encuesta"/>
    <m/>
    <m/>
    <m/>
    <m/>
    <m/>
    <m/>
    <m/>
    <m/>
    <m/>
    <m/>
    <m/>
    <m/>
    <m/>
    <m/>
    <m/>
    <m/>
    <m/>
    <m/>
    <m/>
    <m/>
    <m/>
    <m/>
    <m/>
    <m/>
    <m/>
    <m/>
  </r>
  <r>
    <n v="455"/>
    <s v="my"/>
    <d v="2022-07-28T12:53:30"/>
    <s v="No aplica"/>
    <s v="Select group"/>
    <s v="Carrera 54 45 20"/>
    <n v="5111221"/>
    <x v="13"/>
    <x v="0"/>
    <n v="2"/>
    <x v="4"/>
    <n v="0"/>
    <n v="0"/>
    <n v="2"/>
    <n v="1"/>
    <x v="3"/>
    <s v="No"/>
    <x v="0"/>
    <s v="Venta de ropa "/>
    <x v="5"/>
    <s v="Interno"/>
    <n v="1"/>
    <n v="2"/>
    <n v="150"/>
    <n v="3"/>
    <s v="Sí"/>
    <s v="Medellín"/>
    <s v="Recepción de mercancías"/>
    <s v="Lunes, Martes, Miércoles, Jueves, Viernes, Sábado"/>
    <n v="5"/>
    <s v="08:00 a 09:00, 09:00 a 10:00, 10:00 a 11:00"/>
    <s v="En camión, sobre la vía"/>
    <n v="5"/>
    <n v="1"/>
    <s v="Carretilla"/>
    <s v="Motocicleta"/>
    <n v="6"/>
    <s v="Motocicleta"/>
    <n v="8"/>
    <s v="Finalizar encuesta"/>
    <m/>
    <m/>
    <m/>
    <m/>
    <m/>
    <m/>
    <m/>
    <m/>
    <m/>
    <m/>
    <m/>
    <m/>
    <m/>
    <m/>
    <m/>
    <m/>
    <m/>
    <m/>
    <m/>
    <m/>
    <m/>
    <m/>
    <m/>
    <m/>
    <m/>
    <m/>
  </r>
  <r>
    <n v="456"/>
    <s v="my"/>
    <d v="2022-07-28T12:59:31"/>
    <s v="No aplica"/>
    <s v="Los montañeros"/>
    <s v="Kr 54 45 56"/>
    <n v="3187344920"/>
    <x v="13"/>
    <x v="0"/>
    <n v="2"/>
    <x v="4"/>
    <n v="0"/>
    <n v="0"/>
    <n v="2"/>
    <n v="1"/>
    <x v="1"/>
    <s v="Sí"/>
    <x v="2"/>
    <s v="De todo "/>
    <x v="9"/>
    <s v="Interno"/>
    <n v="3"/>
    <n v="2"/>
    <n v="250"/>
    <n v="6"/>
    <s v="Sí"/>
    <s v="Medellín"/>
    <s v="Recepción de mercancías"/>
    <s v="Lunes, Martes, Miércoles, Jueves, Viernes, Sábado"/>
    <s v="6 o más"/>
    <s v="08:00 a 09:00, 09:00 a 10:00, 10:00 a 11:00, 11:00 a 12:00, 12:00 a 13:00, 13:00 a 14:00, 14:00 a 15:00, 15:00 a 16:00, 16:00 a 17:00"/>
    <s v="En camión, sobre la vía, En camión, sobre el andén"/>
    <n v="5"/>
    <n v="1"/>
    <s v="Carretilla"/>
    <s v="Van, Furgón"/>
    <n v="3"/>
    <s v="Van, Furgón"/>
    <n v="5"/>
    <s v="Finalizar encuesta"/>
    <m/>
    <m/>
    <m/>
    <m/>
    <m/>
    <m/>
    <m/>
    <m/>
    <m/>
    <m/>
    <m/>
    <m/>
    <m/>
    <m/>
    <m/>
    <m/>
    <m/>
    <m/>
    <m/>
    <m/>
    <m/>
    <m/>
    <m/>
    <m/>
    <m/>
    <m/>
  </r>
  <r>
    <n v="457"/>
    <s v="my"/>
    <d v="2022-07-28T14:43:34"/>
    <s v="No aplica"/>
    <s v="Paulis make up"/>
    <s v="Carrera 54 45 68"/>
    <n v="3246116615"/>
    <x v="4"/>
    <x v="0"/>
    <n v="3"/>
    <x v="1"/>
    <n v="0"/>
    <n v="0"/>
    <n v="3"/>
    <n v="1"/>
    <x v="3"/>
    <s v="Sí"/>
    <x v="2"/>
    <s v="Venta de productos de belleza"/>
    <x v="0"/>
    <s v="Interno"/>
    <n v="2"/>
    <n v="2"/>
    <n v="150"/>
    <n v="6"/>
    <s v="Sí"/>
    <s v="Medellín"/>
    <s v="Recepción de mercancías"/>
    <s v="Lunes, Martes, Miércoles, Jueves, Viernes, Sábado"/>
    <n v="5"/>
    <s v="07:00 a 08:00, 08:00 a 09:00, 09:00 a 10:00, 10:00 a 11:00, 11:00 a 12:00, 12:00 a 13:00, 13:00 a 14:00"/>
    <s v="En carreta &quot;zorrilla&quot;"/>
    <n v="4"/>
    <n v="4"/>
    <s v="Carretilla"/>
    <s v="Carreta &quot;zorrilla&quot;"/>
    <n v="3"/>
    <s v="No se realizan ventas por internet"/>
    <n v="0"/>
    <s v="Finalizar encuesta"/>
    <m/>
    <m/>
    <m/>
    <m/>
    <m/>
    <m/>
    <m/>
    <m/>
    <m/>
    <m/>
    <m/>
    <m/>
    <m/>
    <m/>
    <m/>
    <m/>
    <m/>
    <m/>
    <m/>
    <m/>
    <m/>
    <m/>
    <m/>
    <m/>
    <m/>
    <m/>
  </r>
  <r>
    <n v="458"/>
    <s v="my"/>
    <d v="2022-07-28T14:49:52"/>
    <s v="No aplica "/>
    <s v="Mayoristas la 54"/>
    <s v="Carrera 54 45 24"/>
    <n v="2513304"/>
    <x v="4"/>
    <x v="0"/>
    <n v="1"/>
    <x v="4"/>
    <n v="0"/>
    <n v="0"/>
    <n v="1"/>
    <n v="1"/>
    <x v="1"/>
    <s v="No"/>
    <x v="2"/>
    <s v="Ropa"/>
    <x v="5"/>
    <s v="Interno"/>
    <n v="2"/>
    <n v="2"/>
    <n v="110"/>
    <n v="4"/>
    <s v="Sí"/>
    <s v="Medellín"/>
    <s v="Recepción de mercancías"/>
    <s v="Lunes, Martes, Miércoles, Jueves, Viernes, Sábado"/>
    <s v="6 o más"/>
    <s v="07:00 a 08:00, 08:00 a 09:00, 09:00 a 10:00, 10:00 a 11:00"/>
    <s v="En motocicleta,En vehículo particular"/>
    <n v="5"/>
    <n v="1"/>
    <s v="Carretilla"/>
    <s v="No se realizan domicilios"/>
    <n v="0"/>
    <s v="No se realizan ventas por internet"/>
    <n v="0"/>
    <s v="Finalizar encuesta"/>
    <m/>
    <m/>
    <m/>
    <m/>
    <m/>
    <m/>
    <m/>
    <m/>
    <m/>
    <m/>
    <m/>
    <m/>
    <m/>
    <m/>
    <m/>
    <m/>
    <m/>
    <m/>
    <m/>
    <m/>
    <m/>
    <m/>
    <m/>
    <m/>
    <m/>
    <m/>
  </r>
  <r>
    <n v="459"/>
    <s v="my"/>
    <d v="2022-08-10T13:35:30"/>
    <s v="No Aplica"/>
    <s v="Grupo inversionistas y asociados giga "/>
    <s v="Carrera 54 45A 38"/>
    <n v="5112199"/>
    <x v="10"/>
    <x v="0"/>
    <n v="3"/>
    <x v="31"/>
    <n v="0"/>
    <n v="0"/>
    <n v="3"/>
    <n v="1"/>
    <x v="1"/>
    <s v="No"/>
    <x v="0"/>
    <s v="Productos varios que distribuyen al centro"/>
    <x v="33"/>
    <s v="No"/>
    <m/>
    <m/>
    <m/>
    <m/>
    <m/>
    <m/>
    <m/>
    <s v="Lunes, Martes, Miércoles, Jueves, Viernes"/>
    <n v="4"/>
    <s v="08:00 a 09:00, 16:00 a 17:00"/>
    <s v="En vehículo particular"/>
    <n v="5"/>
    <n v="1"/>
    <s v="Ninguno"/>
    <s v="No se realizan domicilios"/>
    <n v="0"/>
    <s v="No se realizan ventas por internet"/>
    <n v="0"/>
    <s v="Finalizar encuesta"/>
    <m/>
    <m/>
    <m/>
    <m/>
    <m/>
    <m/>
    <m/>
    <m/>
    <m/>
    <m/>
    <m/>
    <m/>
    <m/>
    <m/>
    <m/>
    <m/>
    <m/>
    <m/>
    <m/>
    <m/>
    <m/>
    <m/>
    <m/>
    <m/>
    <m/>
    <m/>
  </r>
  <r>
    <n v="460"/>
    <s v="my"/>
    <d v="2022-07-28T14:55:47"/>
    <s v="No aplica"/>
    <s v="Expresión perfume"/>
    <s v="Carrera 54 45a38"/>
    <s v="No aplica"/>
    <x v="6"/>
    <x v="0"/>
    <n v="2"/>
    <x v="9"/>
    <n v="0"/>
    <n v="0"/>
    <n v="2"/>
    <n v="1"/>
    <x v="3"/>
    <s v="No"/>
    <x v="2"/>
    <s v="Lociones "/>
    <x v="0"/>
    <s v="No"/>
    <m/>
    <m/>
    <m/>
    <m/>
    <m/>
    <m/>
    <m/>
    <s v="Lunes, Martes, Miércoles, Jueves, Viernes, Sábado"/>
    <s v="6 o más"/>
    <s v="06:00 a 07:00, 07:00 a 08:00, 08:00 a 09:00, 09:00 a 10:00, 10:00 a 11:00, 11:00 a 12:00, 12:00 a 13:00"/>
    <s v="En vehículo particular"/>
    <n v="5"/>
    <n v="3"/>
    <s v="Ninguno "/>
    <s v="No se realizan domicilios"/>
    <n v="0"/>
    <s v="No se realizan ventas por internet"/>
    <n v="0"/>
    <s v="Finalizar encuesta"/>
    <m/>
    <m/>
    <m/>
    <m/>
    <m/>
    <m/>
    <m/>
    <m/>
    <m/>
    <m/>
    <m/>
    <m/>
    <m/>
    <m/>
    <m/>
    <m/>
    <m/>
    <m/>
    <m/>
    <m/>
    <m/>
    <m/>
    <m/>
    <m/>
    <m/>
    <m/>
  </r>
  <r>
    <n v="461"/>
    <s v="my"/>
    <d v="2022-08-10T13:45:44"/>
    <s v="No aplica"/>
    <s v="Expression "/>
    <s v="Carrera 54 45a 38"/>
    <n v="3146196242"/>
    <x v="12"/>
    <x v="0"/>
    <n v="1"/>
    <x v="9"/>
    <n v="0"/>
    <n v="0"/>
    <n v="1"/>
    <n v="1"/>
    <x v="3"/>
    <s v="No"/>
    <x v="0"/>
    <s v="Perfumería"/>
    <x v="0"/>
    <s v="No"/>
    <m/>
    <m/>
    <m/>
    <m/>
    <m/>
    <m/>
    <m/>
    <s v="Lunes, Martes, Miércoles, Jueves, Viernes, Sábado"/>
    <n v="3"/>
    <s v="08:00 a 09:00, 09:00 a 10:00, 10:00 a 11:00, 11:00 a 12:00, 12:00 a 13:00, 13:00 a 14:00, 14:00 a 15:00, 15:00 a 16:00, 16:00 a 17:00, 17:00 a 18:00"/>
    <s v="En vehículo particular"/>
    <n v="5"/>
    <n v="3"/>
    <s v="Ninguno"/>
    <s v="No se realizan domicilios"/>
    <n v="0"/>
    <s v="No se realizan ventas por internet"/>
    <n v="0"/>
    <s v="Finalizar encuesta"/>
    <m/>
    <m/>
    <m/>
    <m/>
    <m/>
    <m/>
    <m/>
    <m/>
    <m/>
    <m/>
    <m/>
    <m/>
    <m/>
    <m/>
    <m/>
    <m/>
    <m/>
    <m/>
    <m/>
    <m/>
    <m/>
    <m/>
    <m/>
    <m/>
    <m/>
    <m/>
  </r>
  <r>
    <n v="462"/>
    <s v="my"/>
    <d v="2022-08-10T13:39:00"/>
    <s v="No aplica"/>
    <s v="Papelería Cúcuta "/>
    <s v="Carrera 54 46 22"/>
    <n v="2317398"/>
    <x v="1"/>
    <x v="0"/>
    <n v="7"/>
    <x v="53"/>
    <n v="0"/>
    <n v="0"/>
    <n v="7"/>
    <n v="1"/>
    <x v="1"/>
    <s v="No"/>
    <x v="0"/>
    <s v="Papelería"/>
    <x v="17"/>
    <s v="Interno"/>
    <n v="4"/>
    <n v="3"/>
    <n v="140"/>
    <n v="4"/>
    <s v="Sí"/>
    <s v="Medellín"/>
    <s v="Recepción de mercancías"/>
    <s v="Lunes, Martes, Miércoles, Jueves, Viernes"/>
    <s v="6 o más"/>
    <s v="08:00 a 09:00, 09:00 a 10:00, 10:00 a 11:00"/>
    <s v="En camión, sobre la vía, En camión, sobre el andén"/>
    <n v="5"/>
    <n v="1"/>
    <s v="Ninguna"/>
    <s v="Motocicleta"/>
    <n v="3"/>
    <s v="Motocicleta"/>
    <n v="5"/>
    <s v="Finalizar encuesta"/>
    <m/>
    <m/>
    <m/>
    <m/>
    <m/>
    <m/>
    <m/>
    <m/>
    <m/>
    <m/>
    <m/>
    <m/>
    <m/>
    <m/>
    <m/>
    <m/>
    <m/>
    <m/>
    <m/>
    <m/>
    <m/>
    <m/>
    <m/>
    <m/>
    <m/>
    <m/>
  </r>
  <r>
    <n v="463"/>
    <s v="my"/>
    <d v="2022-08-10T13:42:04"/>
    <s v="No aplica"/>
    <s v="La pulga"/>
    <s v="Carrera 54 47 49"/>
    <s v="No aplica"/>
    <x v="23"/>
    <x v="0"/>
    <n v="12"/>
    <x v="61"/>
    <n v="0"/>
    <n v="0"/>
    <n v="12"/>
    <n v="1"/>
    <x v="1"/>
    <s v="No"/>
    <x v="2"/>
    <s v="Venta de productos de belleza"/>
    <x v="0"/>
    <s v="Interno"/>
    <n v="2"/>
    <n v="2"/>
    <n v="170"/>
    <n v="5"/>
    <s v="Sí"/>
    <s v="Medellín"/>
    <s v="Recepción de mercancías"/>
    <s v="Lunes, Martes, Miércoles, Jueves, Viernes"/>
    <n v="5"/>
    <s v="08:00 a 09:00, 09:00 a 10:00, 10:00 a 11:00, 11:00 a 12:00, 12:00 a 13:00"/>
    <s v="En camión, sobre la vía, En camión, sobre el andén, En carreta &quot;zorrilla&quot;"/>
    <n v="5"/>
    <n v="1"/>
    <s v="Ninguna"/>
    <s v="Motocicleta"/>
    <n v="6"/>
    <s v="Motocicleta, Carreta &quot;zorrilla&quot;"/>
    <n v="12"/>
    <s v="Finalizar encuesta"/>
    <m/>
    <m/>
    <m/>
    <m/>
    <m/>
    <m/>
    <m/>
    <m/>
    <m/>
    <m/>
    <m/>
    <m/>
    <m/>
    <m/>
    <m/>
    <m/>
    <m/>
    <m/>
    <m/>
    <m/>
    <m/>
    <m/>
    <m/>
    <m/>
    <m/>
    <m/>
  </r>
  <r>
    <n v="464"/>
    <s v="my"/>
    <d v="2022-08-09T21:48:41"/>
    <s v="ventas@inversioneskautiva.com"/>
    <s v="INVERSIONES KAUTIVA"/>
    <s v="Carrera 54 46 71"/>
    <n v="3106215553"/>
    <x v="22"/>
    <x v="0"/>
    <n v="12"/>
    <x v="19"/>
    <n v="0"/>
    <n v="0"/>
    <n v="12"/>
    <n v="1"/>
    <x v="1"/>
    <s v="No"/>
    <x v="0"/>
    <s v="Venta de productos de belleza"/>
    <x v="0"/>
    <s v="Externo, alquilado"/>
    <n v="1"/>
    <n v="4"/>
    <n v="25"/>
    <n v="3"/>
    <s v="Sí"/>
    <s v="Medellín"/>
    <s v="Almacenamiento de inventarios"/>
    <s v="Lunes, Martes, Miércoles, Jueves, Viernes, Sábado"/>
    <s v="6 o más"/>
    <s v="07:00 a 08:00, 08:00 a 09:00, 09:00 a 10:00"/>
    <s v="En carreta &quot;zorrilla&quot;"/>
    <n v="5"/>
    <n v="4"/>
    <s v="Carretilla, Elevador"/>
    <s v="Motocicleta, Vehículo particular, Carreta &quot;zorrilla&quot;"/>
    <n v="4"/>
    <s v="Motocicleta, Vehículo particular, Van, Furgón, Carreta &quot;zorrilla&quot;"/>
    <n v="4"/>
    <s v="Finalizar encuesta"/>
    <m/>
    <m/>
    <m/>
    <m/>
    <m/>
    <m/>
    <m/>
    <m/>
    <m/>
    <m/>
    <m/>
    <m/>
    <m/>
    <m/>
    <m/>
    <m/>
    <m/>
    <m/>
    <m/>
    <m/>
    <m/>
    <m/>
    <m/>
    <m/>
    <m/>
    <m/>
  </r>
  <r>
    <n v="465"/>
    <s v="my"/>
    <d v="2022-07-29T15:15:35"/>
    <s v="no aplica"/>
    <s v="Nancy Gómez tienda de maquillaje "/>
    <s v="Cl 45 51 90"/>
    <n v="3054073129"/>
    <x v="6"/>
    <x v="0"/>
    <n v="2"/>
    <x v="9"/>
    <n v="0"/>
    <n v="0"/>
    <n v="2"/>
    <n v="1"/>
    <x v="3"/>
    <s v="No"/>
    <x v="0"/>
    <s v="Venta de productos de belleza"/>
    <x v="0"/>
    <s v="No"/>
    <m/>
    <m/>
    <m/>
    <m/>
    <m/>
    <m/>
    <m/>
    <s v="Lunes, Martes, Miércoles, Jueves, Viernes"/>
    <s v="1 vez por semana"/>
    <s v="08:00 a 09:00, 09:00 a 10:00, 10:00 a 11:00, 11:00 a 12:00, 12:00 a 13:00, 13:00 a 14:00, 14:00 a 15:00, 15:00 a 16:00, 16:00 a 17:00"/>
    <s v="En carreta &quot;zorrilla&quot;"/>
    <n v="4"/>
    <n v="1"/>
    <s v="Ninguno "/>
    <s v="Motocicleta"/>
    <n v="1"/>
    <s v="Motocicleta"/>
    <n v="1"/>
    <s v="Finalizar encuesta"/>
    <m/>
    <m/>
    <m/>
    <m/>
    <m/>
    <m/>
    <m/>
    <m/>
    <m/>
    <m/>
    <m/>
    <m/>
    <m/>
    <m/>
    <m/>
    <m/>
    <m/>
    <m/>
    <m/>
    <m/>
    <m/>
    <m/>
    <m/>
    <m/>
    <m/>
    <m/>
  </r>
  <r>
    <n v="466"/>
    <s v="my"/>
    <d v="2022-07-28T14:50:32"/>
    <s v="elbazardelavariedad77@outlook.com"/>
    <s v="El bazar de la variedad"/>
    <s v="Cl 46 54 33 local 206"/>
    <n v="3123977622"/>
    <x v="10"/>
    <x v="0"/>
    <n v="6"/>
    <x v="62"/>
    <n v="0"/>
    <n v="0"/>
    <n v="6"/>
    <n v="1"/>
    <x v="0"/>
    <s v="Sí"/>
    <x v="2"/>
    <s v="Piñateria"/>
    <x v="11"/>
    <s v="Interno"/>
    <n v="1"/>
    <n v="2"/>
    <n v="120"/>
    <n v="4"/>
    <s v="Sí"/>
    <s v="Medellín"/>
    <s v="Almacenamiento de inventarios"/>
    <s v="Lunes, Martes, Miércoles, Jueves, Viernes, Sábado"/>
    <s v="1 vez por semana"/>
    <s v="10:00 a 11:00"/>
    <s v="En camión, se descarga internamente"/>
    <n v="5"/>
    <n v="3"/>
    <s v="Carretilla"/>
    <s v="No se realizan domicilios"/>
    <n v="0"/>
    <s v="No se realizan ventas por internet"/>
    <n v="0"/>
    <s v="Finalizar encuesta"/>
    <m/>
    <m/>
    <m/>
    <m/>
    <m/>
    <m/>
    <m/>
    <m/>
    <m/>
    <m/>
    <m/>
    <m/>
    <m/>
    <m/>
    <m/>
    <m/>
    <m/>
    <m/>
    <m/>
    <m/>
    <m/>
    <m/>
    <m/>
    <m/>
    <m/>
    <m/>
  </r>
  <r>
    <n v="467"/>
    <s v="my"/>
    <d v="2022-08-09T19:02:58"/>
    <s v="textilesyoyo801@gmail.com."/>
    <s v="TEXTILES EL YOYO"/>
    <s v="Kr 54 48 53"/>
    <n v="5120077"/>
    <x v="9"/>
    <x v="0"/>
    <n v="5"/>
    <x v="9"/>
    <n v="0"/>
    <n v="0"/>
    <n v="5"/>
    <n v="1"/>
    <x v="1"/>
    <s v="No"/>
    <x v="0"/>
    <s v="Confección y moda, Textiles"/>
    <x v="5"/>
    <s v="Externo, alquilado"/>
    <n v="1"/>
    <n v="1"/>
    <n v="150"/>
    <n v="10"/>
    <s v="Sí"/>
    <s v="Medellín"/>
    <s v="Almacenamiento de inventarios"/>
    <s v="Lunes, Martes, Miércoles, Jueves, Viernes, Sábado"/>
    <n v="3"/>
    <s v="08:00 a 09:00, 09:00 a 10:00, 10:00 a 11:00, 11:00 a 12:00"/>
    <s v="En camión, sobre la vía, En motocicleta,En vehículo particular"/>
    <n v="5"/>
    <n v="2"/>
    <s v="Carretilla"/>
    <s v="Van, Furgón, Carreta &quot;zorrilla&quot;"/>
    <n v="3"/>
    <s v="No se realizan ventas por internet"/>
    <n v="0"/>
    <s v="Finalizar encuesta"/>
    <m/>
    <m/>
    <m/>
    <m/>
    <m/>
    <m/>
    <m/>
    <m/>
    <m/>
    <m/>
    <m/>
    <m/>
    <m/>
    <m/>
    <m/>
    <m/>
    <m/>
    <m/>
    <m/>
    <m/>
    <m/>
    <m/>
    <m/>
    <m/>
    <m/>
    <m/>
  </r>
  <r>
    <n v="468"/>
    <s v="my"/>
    <d v="2022-07-29T14:25:29"/>
    <s v="ventassfkd.com.co"/>
    <s v="Distribuidora Danseb"/>
    <s v="Cl46 53 37"/>
    <n v="3206918905"/>
    <x v="9"/>
    <x v="0"/>
    <n v="2"/>
    <x v="11"/>
    <n v="0"/>
    <n v="0"/>
    <n v="0"/>
    <n v="0"/>
    <x v="1"/>
    <s v="No"/>
    <x v="2"/>
    <s v="Confección y moda"/>
    <x v="5"/>
    <s v="No"/>
    <m/>
    <m/>
    <m/>
    <m/>
    <m/>
    <m/>
    <m/>
    <s v="Lunes, Martes, Miércoles, Jueves, Viernes"/>
    <n v="5"/>
    <s v="08:00 a 09:00, 09:00 a 10:00, 10:00 a 11:00"/>
    <s v="En carreta &quot;zorrilla&quot;"/>
    <n v="5"/>
    <n v="3"/>
    <s v="No"/>
    <s v="No se realizan domicilios"/>
    <n v="0"/>
    <s v="No se realizan ventas por internet"/>
    <n v="0"/>
    <s v="Finalizar encuesta"/>
    <m/>
    <m/>
    <m/>
    <m/>
    <m/>
    <m/>
    <m/>
    <m/>
    <m/>
    <m/>
    <m/>
    <m/>
    <m/>
    <m/>
    <m/>
    <m/>
    <m/>
    <m/>
    <m/>
    <m/>
    <m/>
    <m/>
    <m/>
    <m/>
    <m/>
    <m/>
  </r>
  <r>
    <n v="469"/>
    <s v="my"/>
    <d v="2022-07-28T14:48:25"/>
    <s v="alexcanasto@hotmail.com"/>
    <s v="Distribuidora el panamazo"/>
    <s v="Cl 46 54 25"/>
    <n v="3226114171"/>
    <x v="10"/>
    <x v="0"/>
    <n v="5"/>
    <x v="10"/>
    <n v="0"/>
    <n v="0"/>
    <n v="5"/>
    <n v="1"/>
    <x v="1"/>
    <s v="Sí"/>
    <x v="2"/>
    <s v="Papelería"/>
    <x v="17"/>
    <s v="Externo, alquilado"/>
    <n v="1"/>
    <n v="4"/>
    <n v="20"/>
    <n v="4"/>
    <s v="Sí"/>
    <s v="Medellín"/>
    <s v="Almacenamiento de inventarios"/>
    <s v="Lunes, Martes, Miércoles, Jueves, Viernes, Sábado"/>
    <n v="3"/>
    <s v="08:00 a 09:00, 09:00 a 10:00, 10:00 a 11:00"/>
    <s v="En camión, estacionado en bahía y la ingresa el personal de mi empresa"/>
    <n v="5"/>
    <n v="3"/>
    <s v="Carretilla, Elevador"/>
    <s v="Motocicleta"/>
    <n v="3"/>
    <s v="No se realizan ventas por internet"/>
    <n v="0"/>
    <s v="Finalizar encuesta"/>
    <m/>
    <m/>
    <m/>
    <m/>
    <m/>
    <m/>
    <m/>
    <m/>
    <m/>
    <m/>
    <m/>
    <m/>
    <m/>
    <m/>
    <m/>
    <m/>
    <m/>
    <m/>
    <m/>
    <m/>
    <m/>
    <m/>
    <m/>
    <m/>
    <m/>
    <m/>
  </r>
  <r>
    <n v="470"/>
    <s v="my"/>
    <d v="2022-07-28T15:36:13"/>
    <s v="papeleriaelrio@gmail.com"/>
    <s v="Distribuciones el río s.a.s"/>
    <s v="Cl 46 54 20 piso 4"/>
    <n v="3224095"/>
    <x v="33"/>
    <x v="0"/>
    <n v="15"/>
    <x v="63"/>
    <n v="2"/>
    <n v="0.13333333333333333"/>
    <n v="15"/>
    <n v="1"/>
    <x v="1"/>
    <s v="No"/>
    <x v="2"/>
    <s v="Elementos misceláneos, Papelería y oficina"/>
    <x v="17"/>
    <s v="Interno"/>
    <n v="1"/>
    <n v="4"/>
    <n v="600"/>
    <n v="4"/>
    <s v="Sí"/>
    <s v="Medellín"/>
    <s v="Almacenamiento de inventarios"/>
    <s v="Lunes, Martes, Miércoles, Jueves, Viernes"/>
    <s v="1 vez por semana"/>
    <s v="08:00 a 09:00"/>
    <s v="En carreta &quot;zorrilla&quot;"/>
    <n v="5"/>
    <n v="2"/>
    <s v="Carretilla, Elevador"/>
    <s v="Motocicleta, Furgón"/>
    <n v="30"/>
    <s v="Motocicleta, Carreta &quot;zorrilla&quot;"/>
    <n v="30"/>
    <s v="Finalizar encuesta"/>
    <m/>
    <m/>
    <m/>
    <m/>
    <m/>
    <m/>
    <m/>
    <m/>
    <m/>
    <m/>
    <m/>
    <m/>
    <m/>
    <m/>
    <m/>
    <m/>
    <m/>
    <m/>
    <m/>
    <m/>
    <m/>
    <m/>
    <m/>
    <m/>
    <m/>
    <m/>
  </r>
  <r>
    <n v="471"/>
    <s v="my"/>
    <d v="2022-07-28T15:01:06"/>
    <s v="info@rioto.Com.co "/>
    <s v="Rioto Colombia"/>
    <s v="Cl 46 54 33 "/>
    <n v="3204580141"/>
    <x v="4"/>
    <x v="0"/>
    <n v="3"/>
    <x v="1"/>
    <n v="0"/>
    <n v="0"/>
    <n v="3"/>
    <n v="1"/>
    <x v="7"/>
    <s v="No"/>
    <x v="2"/>
    <s v="Ferretería, Elementos misceláneos"/>
    <x v="7"/>
    <s v="Externo, compartido con otros comercios"/>
    <n v="1"/>
    <n v="12"/>
    <n v="20"/>
    <n v="8"/>
    <s v="Sí"/>
    <s v="Medellín"/>
    <s v="Almacenamiento de inventarios"/>
    <s v="Lunes, Martes, Miércoles, Jueves, Viernes, Sábado"/>
    <s v="6 o más"/>
    <s v="08:00 a 09:00, 09:00 a 10:00, 10:00 a 11:00, 11:00 a 12:00, 12:00 a 13:00, 13:00 a 14:00, 14:00 a 15:00, 15:00 a 16:00, 16:00 a 17:00"/>
    <s v="En camión, sobre la vía"/>
    <n v="5"/>
    <n v="3"/>
    <s v="Carretilla"/>
    <s v="Vehículo particular"/>
    <n v="2"/>
    <s v="Vehículo particular"/>
    <n v="1"/>
    <s v="Finalizar encuesta"/>
    <m/>
    <m/>
    <m/>
    <m/>
    <m/>
    <m/>
    <m/>
    <m/>
    <m/>
    <m/>
    <m/>
    <m/>
    <m/>
    <m/>
    <m/>
    <m/>
    <m/>
    <m/>
    <m/>
    <m/>
    <m/>
    <m/>
    <m/>
    <m/>
    <m/>
    <m/>
  </r>
  <r>
    <n v="472"/>
    <s v="my"/>
    <d v="2022-08-16T10:01:15"/>
    <s v="No aplica"/>
    <s v="El pompano"/>
    <s v="Carrera 56 número 46 49"/>
    <n v="4482015"/>
    <x v="2"/>
    <x v="0"/>
    <n v="1"/>
    <x v="5"/>
    <n v="0"/>
    <n v="0"/>
    <n v="1"/>
    <n v="1"/>
    <x v="3"/>
    <s v="No"/>
    <x v="0"/>
    <s v="Parqueadero"/>
    <x v="32"/>
    <s v="No"/>
    <m/>
    <m/>
    <m/>
    <m/>
    <m/>
    <m/>
    <m/>
    <s v="Lunes, Martes, Miércoles, Jueves, Viernes, Sábado, Domingo"/>
    <n v="5"/>
    <s v="06:00 a 07:00, 07:00 a 08:00, 08:00 a 09:00, 09:00 a 10:00, 10:00 a 11:00, 11:00 a 12:00, 12:00 a 13:00, 13:00 a 14:00, 14:00 a 15:00, 15:00 a 16:00, 16:00 a 17:00, 17:00 a 18:00, 18:00 a 19:00, 19:00 a 20:00"/>
    <s v="En motocicleta"/>
    <n v="5"/>
    <n v="2"/>
    <s v="Ninguno "/>
    <s v="Ninguno"/>
    <n v="0"/>
    <s v="No se realizan ventas por internet"/>
    <n v="0"/>
    <s v="Finalizar encuesta"/>
    <m/>
    <m/>
    <m/>
    <m/>
    <m/>
    <m/>
    <m/>
    <m/>
    <m/>
    <m/>
    <m/>
    <m/>
    <m/>
    <m/>
    <m/>
    <m/>
    <m/>
    <m/>
    <m/>
    <m/>
    <m/>
    <m/>
    <m/>
    <m/>
    <m/>
    <m/>
  </r>
  <r>
    <n v="473"/>
    <s v="my"/>
    <d v="2022-07-28T15:37:33"/>
    <s v="sumiinsumosventas@gmail.com"/>
    <s v="Papelería SUMI"/>
    <s v="Cl 46 54 54"/>
    <n v="3148901814"/>
    <x v="10"/>
    <x v="0"/>
    <n v="4"/>
    <x v="40"/>
    <n v="0"/>
    <n v="0"/>
    <n v="4"/>
    <n v="1"/>
    <x v="1"/>
    <s v="Sí"/>
    <x v="0"/>
    <s v="Papelería"/>
    <x v="17"/>
    <s v="Externo, alquilado"/>
    <n v="1"/>
    <n v="2"/>
    <n v="230"/>
    <n v="3"/>
    <s v="No"/>
    <s v="Medellín"/>
    <s v="Recepción de mercancías"/>
    <s v="Lunes, Martes, Miércoles, Jueves, Viernes"/>
    <n v="5"/>
    <s v="08:00 a 09:00, 09:00 a 10:00, 10:00 a 11:00, 11:00 a 12:00"/>
    <s v="En carreta &quot;zorrilla&quot;,En vehículo particular"/>
    <n v="1"/>
    <n v="3"/>
    <s v="Carretilla"/>
    <s v="Vehículo particular"/>
    <n v="1"/>
    <s v="No se realizan ventas por internet"/>
    <n v="1"/>
    <s v="Finalizar encuesta"/>
    <m/>
    <m/>
    <m/>
    <m/>
    <m/>
    <m/>
    <m/>
    <m/>
    <m/>
    <m/>
    <m/>
    <m/>
    <m/>
    <m/>
    <m/>
    <m/>
    <m/>
    <m/>
    <m/>
    <m/>
    <m/>
    <m/>
    <m/>
    <m/>
    <m/>
    <m/>
  </r>
  <r>
    <n v="474"/>
    <s v="my"/>
    <d v="2022-07-29T09:45:21"/>
    <s v="Logisticamedellin@envientregas.com"/>
    <s v="Envientregas"/>
    <s v="Cl 48 54 48"/>
    <n v="4638963"/>
    <x v="17"/>
    <x v="0"/>
    <n v="2"/>
    <x v="21"/>
    <n v="0"/>
    <n v="0"/>
    <n v="2"/>
    <n v="1"/>
    <x v="3"/>
    <s v="No"/>
    <x v="2"/>
    <s v="Mensajería y envio"/>
    <x v="6"/>
    <s v="Interno"/>
    <n v="1"/>
    <n v="1"/>
    <n v="60"/>
    <n v="4"/>
    <s v="Sí"/>
    <s v="Medellín"/>
    <s v="Recepción de mercancías"/>
    <s v="Lunes, Martes, Miércoles, Jueves, Viernes, Sábado"/>
    <s v="6 o más"/>
    <s v="06:00 a 07:00, 07:00 a 08:00, 08:00 a 09:00, 09:00 a 10:00, 10:00 a 11:00"/>
    <s v="En camión, se descarga internamente, En motocicleta, En carreta &quot;zorrilla&quot;"/>
    <n v="5"/>
    <n v="5"/>
    <s v="Carretilla"/>
    <s v="Motocicleta, Furgón, Carreta &quot;zorrilla&quot;"/>
    <n v="15"/>
    <s v="No se realizan ventas por internet"/>
    <n v="0"/>
    <s v="Finalizar encuesta"/>
    <m/>
    <m/>
    <m/>
    <m/>
    <m/>
    <m/>
    <m/>
    <m/>
    <m/>
    <m/>
    <m/>
    <m/>
    <m/>
    <m/>
    <m/>
    <m/>
    <m/>
    <m/>
    <m/>
    <m/>
    <m/>
    <m/>
    <m/>
    <m/>
    <m/>
    <m/>
  </r>
  <r>
    <n v="475"/>
    <s v="my"/>
    <d v="2022-07-29T11:38:54"/>
    <s v="Supermarketninolandia@hotmail.com"/>
    <s v="Niñolandia"/>
    <s v="Kr 55 # 45a 33"/>
    <n v="5121421"/>
    <x v="26"/>
    <x v="0"/>
    <n v="14"/>
    <x v="64"/>
    <n v="1"/>
    <n v="7.1428571428571425E-2"/>
    <n v="14"/>
    <n v="1"/>
    <x v="7"/>
    <s v="Sí"/>
    <x v="0"/>
    <s v="Elementos misceláneos, Cigarrería, Juguetería Linterna"/>
    <x v="9"/>
    <s v="Interno"/>
    <n v="1"/>
    <n v="2"/>
    <n v="1200"/>
    <n v="3"/>
    <s v="Sí"/>
    <s v="Medellín"/>
    <s v="Almacenamiento de inventarios"/>
    <s v="Lunes, Martes, Miércoles, Jueves, Viernes, Sábado"/>
    <s v="6 o más"/>
    <s v="08:00 a 09:00, 09:00 a 10:00"/>
    <s v="En camión, estacionado en zona bahía y la ingresa la empresa transportadora, En camión, en vías aledañas, En carreta &quot;zorrilla&quot;"/>
    <n v="5"/>
    <n v="5"/>
    <s v="Carretilla"/>
    <s v="Vehículo particular"/>
    <n v="3"/>
    <s v="Motocicleta, Vehículo particular, Rappifavor"/>
    <n v="3"/>
    <s v="Finalizar encuesta"/>
    <m/>
    <m/>
    <m/>
    <m/>
    <m/>
    <m/>
    <m/>
    <m/>
    <m/>
    <m/>
    <m/>
    <m/>
    <m/>
    <m/>
    <m/>
    <m/>
    <m/>
    <m/>
    <m/>
    <m/>
    <m/>
    <m/>
    <m/>
    <m/>
    <m/>
    <m/>
  </r>
  <r>
    <n v="476"/>
    <s v="my"/>
    <d v="2022-07-29T12:09:17"/>
    <s v="Jairobernalnaranjo@hotmail.com"/>
    <s v="Menuda a domicilio"/>
    <s v="Calle48#54-10"/>
    <n v="3004365344"/>
    <x v="11"/>
    <x v="0"/>
    <n v="4"/>
    <x v="32"/>
    <n v="2"/>
    <n v="0.5"/>
    <n v="4"/>
    <n v="1"/>
    <x v="3"/>
    <s v="Sí"/>
    <x v="2"/>
    <s v="Mensajería, correos, ventas en línea"/>
    <x v="6"/>
    <s v="Interno"/>
    <n v="1"/>
    <n v="2"/>
    <n v="120"/>
    <n v="2"/>
    <s v="Sí"/>
    <s v="Medellín"/>
    <s v="Almacenamiento de inventarios"/>
    <s v="Lunes, Martes, Miércoles, Jueves, Viernes, Sábado"/>
    <s v="6 o más"/>
    <s v="08:00 a 09:00, 09:00 a 10:00, 10:00 a 11:00, 11:00 a 12:00, 12:00 a 13:00, 13:00 a 14:00, 14:00 a 15:00, 15:00 a 16:00, 16:00 a 17:00, 17:00 a 18:00, 18:00 a 19:00"/>
    <s v="En motocicleta"/>
    <n v="5"/>
    <n v="2"/>
    <s v="Carretilla"/>
    <s v="Motocicleta"/>
    <n v="50"/>
    <s v="No se realizan ventas por internet"/>
    <n v="0"/>
    <s v="Finalizar encuesta"/>
    <m/>
    <m/>
    <m/>
    <m/>
    <m/>
    <m/>
    <m/>
    <m/>
    <m/>
    <m/>
    <m/>
    <m/>
    <m/>
    <m/>
    <m/>
    <m/>
    <m/>
    <m/>
    <m/>
    <m/>
    <m/>
    <m/>
    <m/>
    <m/>
    <m/>
    <m/>
  </r>
  <r>
    <n v="477"/>
    <s v="my"/>
    <d v="2022-07-29T11:25:59"/>
    <s v="No aplica"/>
    <s v="Coco Pink Store "/>
    <s v="Kr 54 46 71 local 151A"/>
    <n v="3148844132"/>
    <x v="2"/>
    <x v="0"/>
    <n v="1"/>
    <x v="5"/>
    <n v="0"/>
    <n v="0"/>
    <n v="1"/>
    <n v="1"/>
    <x v="3"/>
    <s v="Sí"/>
    <x v="0"/>
    <s v="Venta de productos de belleza"/>
    <x v="0"/>
    <s v="No"/>
    <m/>
    <m/>
    <m/>
    <m/>
    <m/>
    <m/>
    <m/>
    <s v="Lunes, Martes, Miércoles, Jueves, Viernes"/>
    <n v="2"/>
    <s v="08:00 a 09:00, 09:00 a 10:00, 10:00 a 11:00, 11:00 a 12:00, 12:00 a 13:00, 13:00 a 14:00, 14:00 a 15:00, 15:00 a 16:00"/>
    <s v="En carreta &quot;zorrilla&quot;"/>
    <n v="5"/>
    <n v="2"/>
    <s v="Ninguno"/>
    <s v="Motocicleta"/>
    <n v="2"/>
    <s v="Motocicleta, Van"/>
    <n v="1"/>
    <s v="Finalizar encuesta"/>
    <m/>
    <m/>
    <m/>
    <m/>
    <m/>
    <m/>
    <m/>
    <m/>
    <m/>
    <m/>
    <m/>
    <m/>
    <m/>
    <m/>
    <m/>
    <m/>
    <m/>
    <m/>
    <m/>
    <m/>
    <m/>
    <m/>
    <m/>
    <m/>
    <m/>
    <m/>
  </r>
  <r>
    <n v="478"/>
    <s v="my"/>
    <d v="2022-07-29T11:20:54"/>
    <s v="Comprasetereo@gmail.com"/>
    <s v="Inversiones etereo"/>
    <s v="Cl 54 46 51"/>
    <n v="3185157660"/>
    <x v="34"/>
    <x v="0"/>
    <n v="23"/>
    <x v="9"/>
    <n v="0"/>
    <n v="0"/>
    <n v="23"/>
    <n v="1"/>
    <x v="1"/>
    <s v="Sí"/>
    <x v="0"/>
    <s v="Elementos misceláneos"/>
    <x v="9"/>
    <s v="No"/>
    <m/>
    <m/>
    <m/>
    <m/>
    <m/>
    <m/>
    <m/>
    <s v="Lunes, Martes, Miércoles, Jueves"/>
    <s v="6 o más"/>
    <s v="08:00 a 09:00, 09:00 a 10:00, 10:00 a 11:00, 11:00 a 12:00, 12:00 a 13:00, 13:00 a 14:00"/>
    <s v="En camión, se descarga internamente, En motocicleta, En carreta &quot;zorrilla&quot;,En vehículo particular"/>
    <n v="5"/>
    <n v="3"/>
    <s v="Carretilla"/>
    <s v="No se realizan domicilios"/>
    <n v="0"/>
    <s v="No se realizan ventas por internet"/>
    <n v="0"/>
    <s v="Finalizar encuesta"/>
    <m/>
    <m/>
    <m/>
    <m/>
    <m/>
    <m/>
    <m/>
    <m/>
    <m/>
    <m/>
    <m/>
    <m/>
    <m/>
    <m/>
    <m/>
    <m/>
    <m/>
    <m/>
    <m/>
    <m/>
    <m/>
    <m/>
    <m/>
    <m/>
    <m/>
    <m/>
  </r>
  <r>
    <n v="479"/>
    <s v="my"/>
    <d v="2022-07-29T10:26:10"/>
    <s v="elmundodelauracentro@gmail.comm"/>
    <s v="El mundo de laura"/>
    <s v="Kr 54 48 53"/>
    <n v="5112445"/>
    <x v="29"/>
    <x v="0"/>
    <n v="25"/>
    <x v="65"/>
    <n v="0"/>
    <n v="0"/>
    <n v="25"/>
    <n v="1"/>
    <x v="1"/>
    <s v="Sí"/>
    <x v="2"/>
    <s v="Elementos misceláneos"/>
    <x v="9"/>
    <s v="Interno"/>
    <n v="1"/>
    <n v="1"/>
    <n v="100"/>
    <n v="5"/>
    <s v="Sí"/>
    <s v="Medellín"/>
    <s v="Recepción de mercancías"/>
    <s v="Lunes, Martes, Miércoles, Jueves, Viernes"/>
    <s v="6 o más"/>
    <s v="08:00 a 09:00, 09:00 a 10:00, 10:00 a 11:00, 11:00 a 12:00, 12:00 a 13:00"/>
    <s v="En camión, se descarga internamente"/>
    <n v="5"/>
    <n v="2"/>
    <s v="Carretilla"/>
    <s v="Motocicleta, Mensajeria contratada"/>
    <n v="30"/>
    <s v="Motocicleta, Mensajería contratada"/>
    <n v="30"/>
    <s v="Finalizar encuesta"/>
    <m/>
    <m/>
    <m/>
    <m/>
    <m/>
    <m/>
    <m/>
    <m/>
    <m/>
    <m/>
    <m/>
    <m/>
    <m/>
    <m/>
    <m/>
    <m/>
    <m/>
    <m/>
    <m/>
    <m/>
    <m/>
    <m/>
    <m/>
    <m/>
    <m/>
    <m/>
  </r>
  <r>
    <n v="480"/>
    <s v="my"/>
    <d v="2022-07-28T14:33:11"/>
    <s v="Mateo.cardona@aldialogistica.com"/>
    <s v="Al día logística "/>
    <s v="Kr 55 45 17"/>
    <n v="4441505"/>
    <x v="4"/>
    <x v="1"/>
    <m/>
    <x v="2"/>
    <m/>
    <s v=""/>
    <m/>
    <s v=""/>
    <x v="2"/>
    <m/>
    <x v="2"/>
    <s v="Logística de operaciones "/>
    <x v="6"/>
    <s v="Interno"/>
    <n v="1"/>
    <n v="1"/>
    <n v="200"/>
    <n v="10"/>
    <s v="No"/>
    <s v="Caldas"/>
    <s v="Recepción de mercancías"/>
    <s v="Lunes, Martes, Miércoles, Jueves, Viernes, Sábado"/>
    <s v="6 o más"/>
    <s v="08:00 a 09:00, 09:00 a 10:00, 10:00 a 11:00, 11:00 a 12:00, 12:00 a 13:00, 13:00 a 14:00"/>
    <s v="En camión, estacionado en zona bahía y la ingresa la empresa transportadora, En carreta &quot;zorrilla&quot;"/>
    <n v="5"/>
    <n v="1"/>
    <s v="Carretilla, Elevador"/>
    <s v="Van, Furgón"/>
    <n v="32"/>
    <s v="No se realizan ventas por internet"/>
    <n v="0"/>
    <s v="Finalizar encuesta"/>
    <m/>
    <m/>
    <m/>
    <m/>
    <m/>
    <m/>
    <m/>
    <m/>
    <m/>
    <m/>
    <m/>
    <m/>
    <m/>
    <m/>
    <m/>
    <m/>
    <m/>
    <m/>
    <m/>
    <m/>
    <m/>
    <m/>
    <m/>
    <m/>
    <m/>
    <m/>
  </r>
  <r>
    <n v="481"/>
    <s v="my"/>
    <d v="2022-08-01T10:49:29"/>
    <s v="No aplica"/>
    <s v="Zafiro"/>
    <s v="Cc hueco número 1"/>
    <s v="No aplica"/>
    <x v="9"/>
    <x v="0"/>
    <n v="2"/>
    <x v="11"/>
    <n v="0"/>
    <n v="0"/>
    <n v="2"/>
    <n v="1"/>
    <x v="3"/>
    <s v="No"/>
    <x v="2"/>
    <s v="Perfumería"/>
    <x v="0"/>
    <s v="No"/>
    <m/>
    <m/>
    <m/>
    <m/>
    <m/>
    <m/>
    <m/>
    <s v="Lunes, Martes, Miércoles, Jueves, Viernes"/>
    <n v="5"/>
    <s v="08:00 a 09:00, 18:00 a 19:00"/>
    <s v="En camión, sobre la vía"/>
    <n v="5"/>
    <n v="1"/>
    <s v="Ninguno"/>
    <s v="Motocicleta"/>
    <n v="6"/>
    <s v="Motocicleta"/>
    <n v="5"/>
    <s v="Finalizar encuesta"/>
    <m/>
    <m/>
    <m/>
    <m/>
    <m/>
    <m/>
    <m/>
    <m/>
    <m/>
    <m/>
    <m/>
    <m/>
    <m/>
    <m/>
    <m/>
    <m/>
    <m/>
    <m/>
    <m/>
    <m/>
    <m/>
    <m/>
    <m/>
    <m/>
    <m/>
    <m/>
  </r>
  <r>
    <n v="482"/>
    <s v="my"/>
    <d v="2022-07-28T14:26:50"/>
    <s v="distribuidoraelpaisita1@gmail.com"/>
    <s v="Distribuidora el paisita "/>
    <s v="Kr 55 45a 10"/>
    <n v="5407079"/>
    <x v="21"/>
    <x v="0"/>
    <n v="10"/>
    <x v="66"/>
    <n v="0"/>
    <n v="0"/>
    <n v="10"/>
    <n v="1"/>
    <x v="7"/>
    <s v="No"/>
    <x v="2"/>
    <s v="Aseo personal,bebes, miscelánea "/>
    <x v="0"/>
    <s v="Externo, alquilado"/>
    <n v="1"/>
    <n v="1"/>
    <n v="300"/>
    <n v="4"/>
    <s v="Sí"/>
    <s v="Medellín"/>
    <s v="Recepción de mercancías"/>
    <s v="Lunes, Martes, Miércoles, Jueves, Viernes"/>
    <s v="6 o más"/>
    <s v="07:00 a 08:00, 08:00 a 09:00, 09:00 a 10:00, 10:00 a 11:00"/>
    <s v="En camión, se descarga internamente"/>
    <n v="2"/>
    <n v="1"/>
    <s v="Carretilla"/>
    <s v="No se realizan domicilios"/>
    <n v="0"/>
    <s v="No se realizan ventas por internet"/>
    <n v="0"/>
    <s v="Finalizar encuesta"/>
    <m/>
    <m/>
    <m/>
    <m/>
    <m/>
    <m/>
    <m/>
    <m/>
    <m/>
    <m/>
    <m/>
    <m/>
    <m/>
    <m/>
    <m/>
    <m/>
    <m/>
    <m/>
    <m/>
    <m/>
    <m/>
    <m/>
    <m/>
    <m/>
    <m/>
    <m/>
  </r>
  <r>
    <n v="483"/>
    <s v="my"/>
    <d v="2022-08-01T10:59:07"/>
    <s v="No aplica"/>
    <s v="Grupo krombi "/>
    <s v="Cc comercial Japón piso 4"/>
    <n v="3148879396"/>
    <x v="35"/>
    <x v="0"/>
    <n v="8"/>
    <x v="6"/>
    <n v="0"/>
    <n v="0"/>
    <n v="8"/>
    <n v="1"/>
    <x v="1"/>
    <s v="No"/>
    <x v="2"/>
    <s v="Tecnología "/>
    <x v="10"/>
    <s v="Externo, alquilado"/>
    <n v="5"/>
    <n v="1"/>
    <n v="200"/>
    <n v="5"/>
    <s v="No"/>
    <s v="Medellín"/>
    <s v="Recepción de mercancías"/>
    <s v="Lunes, Martes, Miércoles, Jueves, Viernes"/>
    <n v="4"/>
    <s v="08:00 a 09:00, 18:00 a 19:00"/>
    <s v="En camión, sobre la vía"/>
    <n v="5"/>
    <n v="1"/>
    <s v="Ninguna"/>
    <s v="Van, Furgón"/>
    <n v="13"/>
    <s v="Furgón"/>
    <n v="13"/>
    <s v="Finalizar encuesta"/>
    <m/>
    <m/>
    <m/>
    <m/>
    <m/>
    <m/>
    <m/>
    <m/>
    <m/>
    <m/>
    <m/>
    <m/>
    <m/>
    <m/>
    <m/>
    <m/>
    <m/>
    <m/>
    <m/>
    <m/>
    <m/>
    <m/>
    <m/>
    <m/>
    <m/>
    <m/>
  </r>
  <r>
    <n v="484"/>
    <s v="my"/>
    <d v="2022-07-28T14:07:11"/>
    <s v="no aplica"/>
    <s v="Comercializadora y distribuidora H&amp;R SAS"/>
    <s v="Kr 55 46 64 local 119"/>
    <n v="3186442694"/>
    <x v="6"/>
    <x v="0"/>
    <n v="1"/>
    <x v="6"/>
    <n v="0"/>
    <n v="0"/>
    <n v="1"/>
    <n v="1"/>
    <x v="3"/>
    <s v="No"/>
    <x v="0"/>
    <s v="Textiles"/>
    <x v="5"/>
    <s v="Externo, alquilado"/>
    <n v="1"/>
    <n v="2"/>
    <n v="10"/>
    <n v="2"/>
    <s v="Sí"/>
    <s v="Medellín"/>
    <s v="Almacenamiento de inventarios"/>
    <s v="Lunes, Martes, Miércoles, Jueves, Viernes, Sábado"/>
    <n v="2"/>
    <s v="08:00 a 09:00, 09:00 a 10:00, 10:00 a 11:00, 11:00 a 12:00, 12:00 a 13:00, 13:00 a 14:00, 14:00 a 15:00"/>
    <s v="En camión, sobre la vía, En motocicleta,En vehículo particular"/>
    <n v="3"/>
    <n v="1"/>
    <s v="Ninguno"/>
    <s v="Caminata, Motocicleta, Vehículo particular, Van"/>
    <n v="1"/>
    <s v="Caminata, Motocicleta, Vehículo particular, Van"/>
    <n v="1"/>
    <s v="Finalizar encuesta"/>
    <m/>
    <m/>
    <m/>
    <m/>
    <m/>
    <m/>
    <m/>
    <m/>
    <m/>
    <m/>
    <m/>
    <m/>
    <m/>
    <m/>
    <m/>
    <m/>
    <m/>
    <m/>
    <m/>
    <m/>
    <m/>
    <m/>
    <m/>
    <m/>
    <m/>
    <m/>
  </r>
  <r>
    <n v="485"/>
    <s v="my"/>
    <d v="2022-08-10T13:32:20"/>
    <s v="No aplica "/>
    <s v="Kalon"/>
    <s v="Megacentro local 420"/>
    <s v="No aplica "/>
    <x v="2"/>
    <x v="0"/>
    <n v="3"/>
    <x v="9"/>
    <n v="0"/>
    <n v="0"/>
    <n v="3"/>
    <n v="1"/>
    <x v="1"/>
    <s v="No"/>
    <x v="0"/>
    <s v="Belleza"/>
    <x v="0"/>
    <s v="No"/>
    <m/>
    <m/>
    <m/>
    <m/>
    <m/>
    <m/>
    <m/>
    <s v="Lunes, Martes, Miércoles, Jueves, Viernes"/>
    <n v="3"/>
    <s v="08:00 a 09:00, 17:00 a 18:00"/>
    <s v="En vehículo particular"/>
    <n v="5"/>
    <n v="1"/>
    <s v="Ninguni"/>
    <s v="No se realizan domicilios"/>
    <n v="0"/>
    <s v="No se realizan ventas por internet"/>
    <n v="0"/>
    <s v="Finalizar encuesta"/>
    <m/>
    <m/>
    <m/>
    <m/>
    <m/>
    <m/>
    <m/>
    <m/>
    <m/>
    <m/>
    <m/>
    <m/>
    <m/>
    <m/>
    <m/>
    <m/>
    <m/>
    <m/>
    <m/>
    <m/>
    <m/>
    <m/>
    <m/>
    <m/>
    <m/>
    <m/>
  </r>
  <r>
    <n v="486"/>
    <s v="my"/>
    <d v="2022-07-28T14:10:38"/>
    <s v="Alejandrohoyos87@gmail.com"/>
    <s v="Aleko comercializadora"/>
    <s v="Kr 55 46 65 local 131"/>
    <n v="3005544704"/>
    <x v="16"/>
    <x v="0"/>
    <n v="4"/>
    <x v="67"/>
    <n v="0"/>
    <n v="0"/>
    <n v="0"/>
    <n v="0"/>
    <x v="3"/>
    <s v="No"/>
    <x v="2"/>
    <s v="Ferretería, Cigarrería, Cacharro"/>
    <x v="7"/>
    <s v="Externo, alquilado"/>
    <n v="1"/>
    <n v="2"/>
    <n v="360"/>
    <n v="6"/>
    <s v="Sí"/>
    <s v="Medellín"/>
    <s v="Almacenamiento de inventarios"/>
    <s v="Lunes, Martes, Miércoles, Jueves, Viernes, Sábado, Domingo"/>
    <n v="2"/>
    <s v="05:00 a 06:00, 06:00 a 07:00, 07:00 a 08:00, 08:00 a 09:00"/>
    <s v="En camión, se descarga internamente"/>
    <n v="5"/>
    <n v="1"/>
    <s v="Carretilla"/>
    <s v="Motocicleta"/>
    <n v="10"/>
    <s v="Motocicleta"/>
    <n v="4"/>
    <s v="Finalizar encuesta"/>
    <m/>
    <m/>
    <m/>
    <m/>
    <m/>
    <m/>
    <m/>
    <m/>
    <m/>
    <m/>
    <m/>
    <m/>
    <m/>
    <m/>
    <m/>
    <m/>
    <m/>
    <m/>
    <m/>
    <m/>
    <m/>
    <m/>
    <m/>
    <m/>
    <m/>
    <m/>
  </r>
  <r>
    <n v="487"/>
    <s v="my"/>
    <d v="2022-07-29T10:03:19"/>
    <s v="Corporativo@creafam.coop"/>
    <s v="Creafam"/>
    <s v="Kr 55 48 12"/>
    <n v="2315009"/>
    <x v="14"/>
    <x v="0"/>
    <n v="15"/>
    <x v="1"/>
    <n v="0"/>
    <n v="0"/>
    <n v="15"/>
    <n v="1"/>
    <x v="1"/>
    <s v="No"/>
    <x v="2"/>
    <s v="Servicio bancarios"/>
    <x v="25"/>
    <s v="No"/>
    <m/>
    <m/>
    <m/>
    <m/>
    <m/>
    <m/>
    <m/>
    <s v="Lunes"/>
    <s v="1 vez por semana"/>
    <s v="08:00 a 09:00"/>
    <s v="En carreta &quot;zorrilla&quot;"/>
    <n v="5"/>
    <n v="5"/>
    <s v="Carretilla"/>
    <s v="No se realizan domicilios"/>
    <n v="0"/>
    <s v="No se realizan ventas por internet"/>
    <n v="0"/>
    <s v="Finalizar encuesta"/>
    <m/>
    <m/>
    <m/>
    <m/>
    <m/>
    <m/>
    <m/>
    <m/>
    <m/>
    <m/>
    <m/>
    <m/>
    <m/>
    <m/>
    <m/>
    <m/>
    <m/>
    <m/>
    <m/>
    <m/>
    <m/>
    <m/>
    <m/>
    <m/>
    <m/>
    <m/>
  </r>
  <r>
    <m/>
    <m/>
    <m/>
    <m/>
    <m/>
    <m/>
    <m/>
    <x v="36"/>
    <x v="2"/>
    <m/>
    <x v="68"/>
    <m/>
    <m/>
    <m/>
    <m/>
    <x v="2"/>
    <m/>
    <x v="92"/>
    <m/>
    <x v="34"/>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061C79-BB34-40DB-B250-6F6A4CC6FE6C}" name="TablaDinámica1"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Q142" firstHeaderRow="1" firstDataRow="2" firstDataCol="1"/>
  <pivotFields count="66">
    <pivotField showAll="0"/>
    <pivotField showAll="0"/>
    <pivotField showAll="0"/>
    <pivotField showAll="0"/>
    <pivotField showAll="0"/>
    <pivotField showAll="0"/>
    <pivotField showAll="0"/>
    <pivotField showAll="0">
      <items count="38">
        <item x="12"/>
        <item x="6"/>
        <item x="2"/>
        <item x="4"/>
        <item x="9"/>
        <item x="5"/>
        <item x="10"/>
        <item x="13"/>
        <item x="11"/>
        <item x="17"/>
        <item x="16"/>
        <item x="1"/>
        <item x="0"/>
        <item x="7"/>
        <item x="22"/>
        <item x="35"/>
        <item x="23"/>
        <item x="8"/>
        <item x="19"/>
        <item x="14"/>
        <item x="34"/>
        <item x="18"/>
        <item x="26"/>
        <item x="30"/>
        <item x="21"/>
        <item x="29"/>
        <item x="24"/>
        <item x="3"/>
        <item x="15"/>
        <item x="28"/>
        <item x="33"/>
        <item x="32"/>
        <item x="31"/>
        <item x="25"/>
        <item x="20"/>
        <item x="27"/>
        <item x="36"/>
        <item t="default"/>
      </items>
    </pivotField>
    <pivotField showAll="0">
      <items count="4">
        <item x="1"/>
        <item x="0"/>
        <item x="2"/>
        <item t="default"/>
      </items>
    </pivotField>
    <pivotField showAll="0"/>
    <pivotField showAll="0">
      <items count="70">
        <item x="2"/>
        <item x="43"/>
        <item x="7"/>
        <item x="18"/>
        <item x="49"/>
        <item x="13"/>
        <item x="24"/>
        <item x="46"/>
        <item x="23"/>
        <item x="28"/>
        <item x="21"/>
        <item x="34"/>
        <item x="54"/>
        <item x="4"/>
        <item x="60"/>
        <item x="8"/>
        <item x="45"/>
        <item x="63"/>
        <item x="5"/>
        <item x="14"/>
        <item x="33"/>
        <item x="67"/>
        <item x="66"/>
        <item x="48"/>
        <item x="0"/>
        <item x="11"/>
        <item x="27"/>
        <item x="31"/>
        <item x="32"/>
        <item x="17"/>
        <item x="59"/>
        <item x="44"/>
        <item x="6"/>
        <item x="41"/>
        <item x="12"/>
        <item x="16"/>
        <item x="35"/>
        <item x="64"/>
        <item x="58"/>
        <item x="40"/>
        <item x="53"/>
        <item x="20"/>
        <item x="57"/>
        <item x="51"/>
        <item x="3"/>
        <item x="36"/>
        <item x="55"/>
        <item x="15"/>
        <item x="39"/>
        <item x="42"/>
        <item x="30"/>
        <item x="61"/>
        <item x="10"/>
        <item x="50"/>
        <item x="29"/>
        <item x="1"/>
        <item x="37"/>
        <item x="56"/>
        <item x="19"/>
        <item x="47"/>
        <item x="26"/>
        <item x="25"/>
        <item x="62"/>
        <item x="22"/>
        <item x="65"/>
        <item x="52"/>
        <item x="38"/>
        <item x="9"/>
        <item x="68"/>
        <item t="default"/>
      </items>
    </pivotField>
    <pivotField showAll="0"/>
    <pivotField showAll="0"/>
    <pivotField showAll="0"/>
    <pivotField showAll="0"/>
    <pivotField axis="axisRow" showAll="0">
      <items count="19">
        <item x="1"/>
        <item x="0"/>
        <item x="17"/>
        <item x="11"/>
        <item x="13"/>
        <item x="15"/>
        <item x="14"/>
        <item x="5"/>
        <item x="6"/>
        <item x="7"/>
        <item x="9"/>
        <item x="8"/>
        <item x="10"/>
        <item x="12"/>
        <item x="3"/>
        <item x="16"/>
        <item x="4"/>
        <item x="2"/>
        <item t="default"/>
      </items>
    </pivotField>
    <pivotField showAll="0"/>
    <pivotField axis="axisCol" showAll="0">
      <items count="94">
        <item x="4"/>
        <item x="64"/>
        <item x="40"/>
        <item x="53"/>
        <item x="1"/>
        <item x="56"/>
        <item x="49"/>
        <item x="43"/>
        <item x="48"/>
        <item x="73"/>
        <item x="62"/>
        <item x="42"/>
        <item x="91"/>
        <item x="2"/>
        <item x="45"/>
        <item x="66"/>
        <item x="30"/>
        <item x="63"/>
        <item x="68"/>
        <item x="3"/>
        <item x="8"/>
        <item x="61"/>
        <item x="88"/>
        <item x="57"/>
        <item x="89"/>
        <item x="32"/>
        <item x="83"/>
        <item x="36"/>
        <item x="82"/>
        <item x="35"/>
        <item x="0"/>
        <item x="20"/>
        <item x="47"/>
        <item x="31"/>
        <item x="37"/>
        <item x="12"/>
        <item x="54"/>
        <item x="9"/>
        <item x="18"/>
        <item x="41"/>
        <item x="59"/>
        <item x="46"/>
        <item x="27"/>
        <item x="14"/>
        <item x="50"/>
        <item x="7"/>
        <item x="75"/>
        <item x="22"/>
        <item x="58"/>
        <item x="77"/>
        <item x="6"/>
        <item x="5"/>
        <item x="44"/>
        <item x="51"/>
        <item x="65"/>
        <item x="72"/>
        <item x="78"/>
        <item x="90"/>
        <item x="74"/>
        <item x="19"/>
        <item x="29"/>
        <item x="28"/>
        <item x="21"/>
        <item x="23"/>
        <item x="17"/>
        <item x="15"/>
        <item x="13"/>
        <item x="55"/>
        <item x="52"/>
        <item x="71"/>
        <item x="85"/>
        <item x="60"/>
        <item x="24"/>
        <item x="25"/>
        <item x="26"/>
        <item x="81"/>
        <item x="87"/>
        <item x="34"/>
        <item x="67"/>
        <item x="33"/>
        <item x="86"/>
        <item x="69"/>
        <item x="16"/>
        <item x="84"/>
        <item x="38"/>
        <item x="10"/>
        <item x="70"/>
        <item x="76"/>
        <item x="80"/>
        <item x="79"/>
        <item x="11"/>
        <item x="39"/>
        <item x="92"/>
        <item t="default"/>
      </items>
    </pivotField>
    <pivotField showAll="0"/>
    <pivotField axis="axisRow" dataField="1" showAll="0">
      <items count="36">
        <item x="30"/>
        <item x="9"/>
        <item x="31"/>
        <item x="12"/>
        <item x="14"/>
        <item x="1"/>
        <item x="22"/>
        <item x="0"/>
        <item x="16"/>
        <item x="10"/>
        <item x="7"/>
        <item x="24"/>
        <item x="11"/>
        <item x="8"/>
        <item x="3"/>
        <item x="27"/>
        <item x="19"/>
        <item x="4"/>
        <item x="6"/>
        <item x="5"/>
        <item x="21"/>
        <item x="17"/>
        <item x="18"/>
        <item x="29"/>
        <item x="23"/>
        <item x="13"/>
        <item x="20"/>
        <item x="2"/>
        <item x="26"/>
        <item x="15"/>
        <item x="32"/>
        <item x="28"/>
        <item x="25"/>
        <item x="33"/>
        <item x="3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5"/>
    <field x="19"/>
  </rowFields>
  <rowItems count="138">
    <i>
      <x/>
    </i>
    <i r="1">
      <x v="1"/>
    </i>
    <i r="1">
      <x v="3"/>
    </i>
    <i r="1">
      <x v="4"/>
    </i>
    <i r="1">
      <x v="5"/>
    </i>
    <i r="1">
      <x v="7"/>
    </i>
    <i r="1">
      <x v="8"/>
    </i>
    <i r="1">
      <x v="9"/>
    </i>
    <i r="1">
      <x v="10"/>
    </i>
    <i r="1">
      <x v="11"/>
    </i>
    <i r="1">
      <x v="12"/>
    </i>
    <i r="1">
      <x v="13"/>
    </i>
    <i r="1">
      <x v="14"/>
    </i>
    <i r="1">
      <x v="15"/>
    </i>
    <i r="1">
      <x v="16"/>
    </i>
    <i r="1">
      <x v="17"/>
    </i>
    <i r="1">
      <x v="18"/>
    </i>
    <i r="1">
      <x v="19"/>
    </i>
    <i r="1">
      <x v="20"/>
    </i>
    <i r="1">
      <x v="21"/>
    </i>
    <i r="1">
      <x v="22"/>
    </i>
    <i r="1">
      <x v="23"/>
    </i>
    <i r="1">
      <x v="25"/>
    </i>
    <i r="1">
      <x v="28"/>
    </i>
    <i r="1">
      <x v="29"/>
    </i>
    <i r="1">
      <x v="31"/>
    </i>
    <i r="1">
      <x v="32"/>
    </i>
    <i r="1">
      <x v="33"/>
    </i>
    <i>
      <x v="1"/>
    </i>
    <i r="1">
      <x v="1"/>
    </i>
    <i r="1">
      <x v="6"/>
    </i>
    <i r="1">
      <x v="7"/>
    </i>
    <i r="1">
      <x v="8"/>
    </i>
    <i r="1">
      <x v="9"/>
    </i>
    <i r="1">
      <x v="12"/>
    </i>
    <i r="1">
      <x v="19"/>
    </i>
    <i r="1">
      <x v="21"/>
    </i>
    <i r="1">
      <x v="29"/>
    </i>
    <i r="1">
      <x v="32"/>
    </i>
    <i>
      <x v="2"/>
    </i>
    <i r="1">
      <x v="19"/>
    </i>
    <i>
      <x v="3"/>
    </i>
    <i r="1">
      <x v="19"/>
    </i>
    <i>
      <x v="4"/>
    </i>
    <i r="1">
      <x v="2"/>
    </i>
    <i r="1">
      <x v="7"/>
    </i>
    <i r="1">
      <x v="14"/>
    </i>
    <i r="1">
      <x v="18"/>
    </i>
    <i r="1">
      <x v="19"/>
    </i>
    <i r="1">
      <x v="22"/>
    </i>
    <i>
      <x v="5"/>
    </i>
    <i r="1">
      <x v="29"/>
    </i>
    <i>
      <x v="6"/>
    </i>
    <i r="1">
      <x v="15"/>
    </i>
    <i>
      <x v="7"/>
    </i>
    <i r="1">
      <x v="1"/>
    </i>
    <i r="1">
      <x v="5"/>
    </i>
    <i>
      <x v="8"/>
    </i>
    <i r="1">
      <x v="1"/>
    </i>
    <i>
      <x v="9"/>
    </i>
    <i r="1">
      <x v="1"/>
    </i>
    <i r="1">
      <x v="7"/>
    </i>
    <i r="1">
      <x v="9"/>
    </i>
    <i r="1">
      <x v="10"/>
    </i>
    <i r="1">
      <x v="19"/>
    </i>
    <i r="1">
      <x v="22"/>
    </i>
    <i r="1">
      <x v="25"/>
    </i>
    <i>
      <x v="10"/>
    </i>
    <i r="1">
      <x v="5"/>
    </i>
    <i>
      <x v="11"/>
    </i>
    <i r="1">
      <x v="1"/>
    </i>
    <i r="1">
      <x v="4"/>
    </i>
    <i r="1">
      <x v="5"/>
    </i>
    <i r="1">
      <x v="9"/>
    </i>
    <i r="1">
      <x v="18"/>
    </i>
    <i r="1">
      <x v="19"/>
    </i>
    <i r="1">
      <x v="26"/>
    </i>
    <i>
      <x v="12"/>
    </i>
    <i r="1">
      <x v="9"/>
    </i>
    <i r="1">
      <x v="10"/>
    </i>
    <i r="1">
      <x v="13"/>
    </i>
    <i r="1">
      <x v="16"/>
    </i>
    <i r="1">
      <x v="18"/>
    </i>
    <i>
      <x v="13"/>
    </i>
    <i r="1">
      <x v="19"/>
    </i>
    <i>
      <x v="14"/>
    </i>
    <i r="1">
      <x/>
    </i>
    <i r="1">
      <x v="1"/>
    </i>
    <i r="1">
      <x v="2"/>
    </i>
    <i r="1">
      <x v="3"/>
    </i>
    <i r="1">
      <x v="5"/>
    </i>
    <i r="1">
      <x v="6"/>
    </i>
    <i r="1">
      <x v="7"/>
    </i>
    <i r="1">
      <x v="8"/>
    </i>
    <i r="1">
      <x v="9"/>
    </i>
    <i r="1">
      <x v="10"/>
    </i>
    <i r="1">
      <x v="11"/>
    </i>
    <i r="1">
      <x v="13"/>
    </i>
    <i r="1">
      <x v="16"/>
    </i>
    <i r="1">
      <x v="17"/>
    </i>
    <i r="1">
      <x v="18"/>
    </i>
    <i r="1">
      <x v="19"/>
    </i>
    <i r="1">
      <x v="20"/>
    </i>
    <i r="1">
      <x v="21"/>
    </i>
    <i r="1">
      <x v="22"/>
    </i>
    <i r="1">
      <x v="25"/>
    </i>
    <i r="1">
      <x v="26"/>
    </i>
    <i r="1">
      <x v="29"/>
    </i>
    <i r="1">
      <x v="30"/>
    </i>
    <i>
      <x v="15"/>
    </i>
    <i r="1">
      <x v="22"/>
    </i>
    <i>
      <x v="16"/>
    </i>
    <i r="1">
      <x v="1"/>
    </i>
    <i r="1">
      <x v="13"/>
    </i>
    <i r="1">
      <x v="17"/>
    </i>
    <i r="1">
      <x v="18"/>
    </i>
    <i r="1">
      <x v="19"/>
    </i>
    <i>
      <x v="17"/>
    </i>
    <i r="1">
      <x v="1"/>
    </i>
    <i r="1">
      <x v="3"/>
    </i>
    <i r="1">
      <x v="6"/>
    </i>
    <i r="1">
      <x v="7"/>
    </i>
    <i r="1">
      <x v="8"/>
    </i>
    <i r="1">
      <x v="9"/>
    </i>
    <i r="1">
      <x v="10"/>
    </i>
    <i r="1">
      <x v="13"/>
    </i>
    <i r="1">
      <x v="14"/>
    </i>
    <i r="1">
      <x v="16"/>
    </i>
    <i r="1">
      <x v="17"/>
    </i>
    <i r="1">
      <x v="18"/>
    </i>
    <i r="1">
      <x v="19"/>
    </i>
    <i r="1">
      <x v="21"/>
    </i>
    <i r="1">
      <x v="22"/>
    </i>
    <i r="1">
      <x v="24"/>
    </i>
    <i r="1">
      <x v="25"/>
    </i>
    <i r="1">
      <x v="27"/>
    </i>
    <i r="1">
      <x v="34"/>
    </i>
    <i t="grand">
      <x/>
    </i>
  </rowItems>
  <colFields count="1">
    <field x="17"/>
  </colFields>
  <colItems count="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t="grand">
      <x/>
    </i>
  </colItems>
  <dataFields count="1">
    <dataField name="Cuenta de Productos principales"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C8BDBD-466C-4DC1-9C55-B4251CEE21B7}"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1:D15" firstHeaderRow="1" firstDataRow="1" firstDataCol="1"/>
  <pivotFields count="2">
    <pivotField showAll="0"/>
    <pivotField axis="axisRow" showAll="0">
      <items count="14">
        <item x="12"/>
        <item x="10"/>
        <item x="8"/>
        <item x="6"/>
        <item x="11"/>
        <item x="1"/>
        <item x="4"/>
        <item x="7"/>
        <item x="0"/>
        <item x="2"/>
        <item x="5"/>
        <item x="3"/>
        <item x="9"/>
        <item t="default"/>
      </items>
    </pivotField>
  </pivotFields>
  <rowFields count="1">
    <field x="1"/>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10A650-1883-4F79-B37F-3FE0F0835D9F}" name="TablaDinámica2"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03:B221" firstHeaderRow="1" firstDataRow="1" firstDataCol="1"/>
  <pivotFields count="1">
    <pivotField axis="axisRow" dataField="1" showAll="0">
      <items count="18">
        <item x="1"/>
        <item x="0"/>
        <item x="11"/>
        <item x="13"/>
        <item x="15"/>
        <item x="14"/>
        <item x="5"/>
        <item x="6"/>
        <item x="7"/>
        <item x="9"/>
        <item x="8"/>
        <item x="10"/>
        <item x="12"/>
        <item x="3"/>
        <item x="16"/>
        <item x="4"/>
        <item x="2"/>
        <item t="default"/>
      </items>
    </pivotField>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uenta de Entre sus colaboradoras mujeres, alguna(s) se identifica(n) con los siguientes grupos poblacional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luma.com.co/" TargetMode="External"/><Relationship Id="rId1" Type="http://schemas.openxmlformats.org/officeDocument/2006/relationships/hyperlink" Target="http://jcamiloquintero89icloud.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D068-8398-4D5B-A216-7708890C2F43}">
  <sheetPr>
    <outlinePr summaryBelow="0" summaryRight="0"/>
  </sheetPr>
  <dimension ref="A1:BN488"/>
  <sheetViews>
    <sheetView tabSelected="1" zoomScaleNormal="100" workbookViewId="0">
      <pane xSplit="2" ySplit="1" topLeftCell="C2" activePane="bottomRight" state="frozen"/>
      <selection pane="topRight" activeCell="C1" sqref="C1"/>
      <selection pane="bottomLeft" activeCell="A2" sqref="A2"/>
      <selection pane="bottomRight" activeCell="D11" sqref="D11"/>
    </sheetView>
  </sheetViews>
  <sheetFormatPr defaultColWidth="12.59765625" defaultRowHeight="15" customHeight="1" x14ac:dyDescent="0.3"/>
  <cols>
    <col min="1" max="1" width="4" style="1" bestFit="1" customWidth="1"/>
    <col min="2" max="2" width="3.59765625" style="1" bestFit="1" customWidth="1"/>
    <col min="3" max="3" width="18.3984375" style="1" bestFit="1" customWidth="1"/>
    <col min="4" max="4" width="47" style="1" customWidth="1"/>
    <col min="5" max="5" width="55.69921875" style="1" bestFit="1" customWidth="1"/>
    <col min="6" max="6" width="41.09765625" style="1" bestFit="1" customWidth="1"/>
    <col min="7" max="7" width="28.09765625" style="1" customWidth="1"/>
    <col min="8" max="8" width="70.3984375" style="43" bestFit="1" customWidth="1"/>
    <col min="9" max="9" width="58.69921875" style="43" bestFit="1" customWidth="1"/>
    <col min="10" max="10" width="70.3984375" style="43" bestFit="1" customWidth="1"/>
    <col min="11" max="11" width="21.296875" style="43" bestFit="1" customWidth="1"/>
    <col min="12" max="12" width="130.8984375" style="43" bestFit="1" customWidth="1"/>
    <col min="13" max="13" width="28.296875" style="43" bestFit="1" customWidth="1"/>
    <col min="14" max="14" width="104.59765625" style="43" bestFit="1" customWidth="1"/>
    <col min="15" max="15" width="22.8984375" style="43" bestFit="1" customWidth="1"/>
    <col min="16" max="16" width="87" style="43" bestFit="1" customWidth="1"/>
    <col min="17" max="17" width="86.8984375" style="43" bestFit="1" customWidth="1"/>
    <col min="18" max="18" width="95.8984375" style="47" bestFit="1" customWidth="1"/>
    <col min="19" max="19" width="116.296875" style="47" bestFit="1" customWidth="1"/>
    <col min="20" max="20" width="31.09765625" style="47" bestFit="1" customWidth="1"/>
    <col min="21" max="21" width="85.69921875" style="52" bestFit="1" customWidth="1"/>
    <col min="22" max="22" width="40" style="52" bestFit="1" customWidth="1"/>
    <col min="23" max="23" width="67.8984375" style="52" bestFit="1" customWidth="1"/>
    <col min="24" max="24" width="74.3984375" style="52" bestFit="1" customWidth="1"/>
    <col min="25" max="25" width="66.296875" style="52" bestFit="1" customWidth="1"/>
    <col min="26" max="26" width="60.09765625" style="52" bestFit="1" customWidth="1"/>
    <col min="27" max="27" width="67.09765625" style="52" bestFit="1" customWidth="1"/>
    <col min="28" max="28" width="48.8984375" style="52" customWidth="1"/>
    <col min="29" max="29" width="79.8984375" style="56" bestFit="1" customWidth="1"/>
    <col min="30" max="30" width="53.09765625" style="56" customWidth="1"/>
    <col min="31" max="31" width="178.3984375" style="56" bestFit="1" customWidth="1"/>
    <col min="32" max="32" width="86" style="56" customWidth="1"/>
    <col min="33" max="33" width="147.59765625" style="56" bestFit="1" customWidth="1"/>
    <col min="34" max="34" width="131.8984375" style="56" bestFit="1" customWidth="1"/>
    <col min="35" max="35" width="100" style="56" bestFit="1" customWidth="1"/>
    <col min="36" max="36" width="55.09765625" style="47" bestFit="1" customWidth="1"/>
    <col min="37" max="37" width="50.8984375" style="47" customWidth="1"/>
    <col min="38" max="38" width="79.296875" style="47" customWidth="1"/>
    <col min="39" max="39" width="76" style="47" bestFit="1" customWidth="1"/>
    <col min="40" max="40" width="23.296875" style="1" bestFit="1" customWidth="1"/>
    <col min="41" max="41" width="91.3984375" style="60" bestFit="1" customWidth="1"/>
    <col min="42" max="42" width="57.296875" style="60" bestFit="1" customWidth="1"/>
    <col min="43" max="43" width="30.09765625" style="60" bestFit="1" customWidth="1"/>
    <col min="44" max="44" width="63.296875" style="60" bestFit="1" customWidth="1"/>
    <col min="45" max="45" width="80.3984375" style="60" bestFit="1" customWidth="1"/>
    <col min="46" max="46" width="85.296875" style="60" bestFit="1" customWidth="1"/>
    <col min="47" max="47" width="91.8984375" style="60" bestFit="1" customWidth="1"/>
    <col min="48" max="48" width="87.09765625" style="60" bestFit="1" customWidth="1"/>
    <col min="49" max="49" width="102.09765625" style="60" bestFit="1" customWidth="1"/>
    <col min="50" max="50" width="81.3984375" style="60" bestFit="1" customWidth="1"/>
    <col min="51" max="51" width="94.3984375" style="60" bestFit="1" customWidth="1"/>
    <col min="52" max="54" width="94.296875" style="60" bestFit="1" customWidth="1"/>
    <col min="55" max="55" width="96.8984375" style="60" bestFit="1" customWidth="1"/>
    <col min="56" max="56" width="67" style="60" bestFit="1" customWidth="1"/>
    <col min="57" max="57" width="68.8984375" style="60" bestFit="1" customWidth="1"/>
    <col min="58" max="58" width="71.69921875" style="60" bestFit="1" customWidth="1"/>
    <col min="59" max="59" width="62.296875" style="60" bestFit="1" customWidth="1"/>
    <col min="60" max="60" width="75.09765625" style="60" bestFit="1" customWidth="1"/>
    <col min="61" max="61" width="90.296875" style="60" bestFit="1" customWidth="1"/>
    <col min="62" max="62" width="210.09765625" style="60" bestFit="1" customWidth="1"/>
    <col min="63" max="63" width="96.8984375" style="60" bestFit="1" customWidth="1"/>
    <col min="64" max="64" width="29.296875" style="60" bestFit="1" customWidth="1"/>
    <col min="65" max="65" width="74.59765625" style="60" bestFit="1" customWidth="1"/>
    <col min="66" max="66" width="116.59765625" style="60" bestFit="1" customWidth="1"/>
    <col min="67" max="16384" width="12.59765625" style="1"/>
  </cols>
  <sheetData>
    <row r="1" spans="1:66" s="36" customFormat="1" ht="15.75" customHeight="1" x14ac:dyDescent="0.25">
      <c r="A1" s="35" t="s">
        <v>0</v>
      </c>
      <c r="B1" s="35" t="s">
        <v>1</v>
      </c>
      <c r="C1" s="35" t="s">
        <v>2</v>
      </c>
      <c r="D1" s="35" t="s">
        <v>3</v>
      </c>
      <c r="E1" s="35" t="s">
        <v>4</v>
      </c>
      <c r="F1" s="35" t="s">
        <v>5</v>
      </c>
      <c r="G1" s="35" t="s">
        <v>6</v>
      </c>
      <c r="H1" s="37" t="s">
        <v>7</v>
      </c>
      <c r="I1" s="37" t="s">
        <v>8</v>
      </c>
      <c r="J1" s="37" t="s">
        <v>9</v>
      </c>
      <c r="K1" s="37" t="s">
        <v>10</v>
      </c>
      <c r="L1" s="37" t="s">
        <v>11</v>
      </c>
      <c r="M1" s="37" t="s">
        <v>12</v>
      </c>
      <c r="N1" s="37" t="s">
        <v>13</v>
      </c>
      <c r="O1" s="37" t="s">
        <v>14</v>
      </c>
      <c r="P1" s="37" t="s">
        <v>15</v>
      </c>
      <c r="Q1" s="37" t="s">
        <v>16</v>
      </c>
      <c r="R1" s="44" t="s">
        <v>17</v>
      </c>
      <c r="S1" s="44" t="s">
        <v>18</v>
      </c>
      <c r="T1" s="44" t="s">
        <v>19</v>
      </c>
      <c r="U1" s="48" t="s">
        <v>20</v>
      </c>
      <c r="V1" s="48" t="s">
        <v>21</v>
      </c>
      <c r="W1" s="48" t="s">
        <v>22</v>
      </c>
      <c r="X1" s="48" t="s">
        <v>23</v>
      </c>
      <c r="Y1" s="48" t="s">
        <v>24</v>
      </c>
      <c r="Z1" s="48" t="s">
        <v>25</v>
      </c>
      <c r="AA1" s="48" t="s">
        <v>26</v>
      </c>
      <c r="AB1" s="48" t="s">
        <v>27</v>
      </c>
      <c r="AC1" s="53" t="s">
        <v>28</v>
      </c>
      <c r="AD1" s="53" t="s">
        <v>29</v>
      </c>
      <c r="AE1" s="53" t="s">
        <v>30</v>
      </c>
      <c r="AF1" s="53" t="s">
        <v>31</v>
      </c>
      <c r="AG1" s="53" t="s">
        <v>32</v>
      </c>
      <c r="AH1" s="53" t="s">
        <v>33</v>
      </c>
      <c r="AI1" s="53" t="s">
        <v>34</v>
      </c>
      <c r="AJ1" s="44" t="s">
        <v>35</v>
      </c>
      <c r="AK1" s="44" t="s">
        <v>36</v>
      </c>
      <c r="AL1" s="44" t="s">
        <v>37</v>
      </c>
      <c r="AM1" s="44" t="s">
        <v>38</v>
      </c>
      <c r="AN1" s="35" t="s">
        <v>39</v>
      </c>
      <c r="AO1" s="58" t="s">
        <v>40</v>
      </c>
      <c r="AP1" s="58" t="s">
        <v>41</v>
      </c>
      <c r="AQ1" s="58" t="s">
        <v>42</v>
      </c>
      <c r="AR1" s="58" t="s">
        <v>43</v>
      </c>
      <c r="AS1" s="58" t="s">
        <v>44</v>
      </c>
      <c r="AT1" s="58" t="s">
        <v>45</v>
      </c>
      <c r="AU1" s="58" t="s">
        <v>46</v>
      </c>
      <c r="AV1" s="58" t="s">
        <v>47</v>
      </c>
      <c r="AW1" s="58" t="s">
        <v>48</v>
      </c>
      <c r="AX1" s="58" t="s">
        <v>49</v>
      </c>
      <c r="AY1" s="58" t="s">
        <v>50</v>
      </c>
      <c r="AZ1" s="58" t="s">
        <v>51</v>
      </c>
      <c r="BA1" s="58" t="s">
        <v>52</v>
      </c>
      <c r="BB1" s="58" t="s">
        <v>53</v>
      </c>
      <c r="BC1" s="58" t="s">
        <v>54</v>
      </c>
      <c r="BD1" s="58" t="s">
        <v>55</v>
      </c>
      <c r="BE1" s="58" t="s">
        <v>56</v>
      </c>
      <c r="BF1" s="58" t="s">
        <v>57</v>
      </c>
      <c r="BG1" s="58" t="s">
        <v>58</v>
      </c>
      <c r="BH1" s="58" t="s">
        <v>59</v>
      </c>
      <c r="BI1" s="58" t="s">
        <v>60</v>
      </c>
      <c r="BJ1" s="58" t="s">
        <v>61</v>
      </c>
      <c r="BK1" s="58" t="s">
        <v>62</v>
      </c>
      <c r="BL1" s="58" t="s">
        <v>63</v>
      </c>
      <c r="BM1" s="58" t="s">
        <v>64</v>
      </c>
      <c r="BN1" s="58" t="s">
        <v>65</v>
      </c>
    </row>
    <row r="2" spans="1:66" ht="15.75" customHeight="1" x14ac:dyDescent="0.3">
      <c r="A2" s="2">
        <v>1</v>
      </c>
      <c r="B2" s="2" t="s">
        <v>66</v>
      </c>
      <c r="C2" s="3">
        <v>44698.472640740743</v>
      </c>
      <c r="D2" s="2" t="s">
        <v>67</v>
      </c>
      <c r="E2" s="2" t="s">
        <v>68</v>
      </c>
      <c r="F2" s="2" t="s">
        <v>69</v>
      </c>
      <c r="G2" s="2">
        <v>5110950</v>
      </c>
      <c r="H2" s="38">
        <v>13</v>
      </c>
      <c r="I2" s="38" t="s">
        <v>70</v>
      </c>
      <c r="J2" s="38">
        <v>5</v>
      </c>
      <c r="K2" s="39">
        <f t="shared" ref="K2:K65" si="0">J2/H2</f>
        <v>0.38461538461538464</v>
      </c>
      <c r="L2" s="38">
        <v>0</v>
      </c>
      <c r="M2" s="40">
        <f>IFERROR(L2/J2,"")</f>
        <v>0</v>
      </c>
      <c r="N2" s="38">
        <v>5</v>
      </c>
      <c r="O2" s="40">
        <f>IFERROR(N2/J2,"")</f>
        <v>1</v>
      </c>
      <c r="P2" s="38" t="s">
        <v>71</v>
      </c>
      <c r="Q2" s="38" t="s">
        <v>70</v>
      </c>
      <c r="R2" s="45" t="s">
        <v>72</v>
      </c>
      <c r="S2" s="45" t="s">
        <v>73</v>
      </c>
      <c r="T2" s="45" t="s">
        <v>74</v>
      </c>
      <c r="U2" s="49" t="s">
        <v>75</v>
      </c>
      <c r="V2" s="49">
        <v>1</v>
      </c>
      <c r="W2" s="49">
        <v>2</v>
      </c>
      <c r="X2" s="49">
        <v>50</v>
      </c>
      <c r="Y2" s="49">
        <v>3</v>
      </c>
      <c r="Z2" s="49" t="s">
        <v>70</v>
      </c>
      <c r="AA2" s="49" t="s">
        <v>76</v>
      </c>
      <c r="AB2" s="49" t="s">
        <v>77</v>
      </c>
      <c r="AC2" s="54" t="s">
        <v>78</v>
      </c>
      <c r="AD2" s="54">
        <v>5</v>
      </c>
      <c r="AE2" s="54" t="s">
        <v>79</v>
      </c>
      <c r="AF2" s="54" t="s">
        <v>80</v>
      </c>
      <c r="AG2" s="54">
        <v>2</v>
      </c>
      <c r="AH2" s="54">
        <v>1</v>
      </c>
      <c r="AI2" s="54" t="s">
        <v>81</v>
      </c>
      <c r="AJ2" s="45" t="s">
        <v>82</v>
      </c>
      <c r="AK2" s="45">
        <v>8</v>
      </c>
      <c r="AL2" s="45" t="s">
        <v>82</v>
      </c>
      <c r="AM2" s="45">
        <v>8</v>
      </c>
      <c r="AN2" s="2" t="s">
        <v>83</v>
      </c>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row>
    <row r="3" spans="1:66" ht="15.75" customHeight="1" x14ac:dyDescent="0.3">
      <c r="A3" s="2">
        <v>2</v>
      </c>
      <c r="B3" s="2" t="s">
        <v>66</v>
      </c>
      <c r="C3" s="3">
        <v>44699.470697708333</v>
      </c>
      <c r="D3" s="2" t="s">
        <v>84</v>
      </c>
      <c r="E3" s="2" t="s">
        <v>85</v>
      </c>
      <c r="F3" s="2" t="s">
        <v>86</v>
      </c>
      <c r="G3" s="2">
        <v>3147907153</v>
      </c>
      <c r="H3" s="38">
        <v>12</v>
      </c>
      <c r="I3" s="38" t="s">
        <v>70</v>
      </c>
      <c r="J3" s="38">
        <v>9</v>
      </c>
      <c r="K3" s="39">
        <f t="shared" si="0"/>
        <v>0.75</v>
      </c>
      <c r="L3" s="38">
        <v>0</v>
      </c>
      <c r="M3" s="40">
        <f t="shared" ref="M3:M66" si="1">IFERROR(L3/J3,"")</f>
        <v>0</v>
      </c>
      <c r="N3" s="38">
        <v>0</v>
      </c>
      <c r="O3" s="40">
        <f t="shared" ref="O3:O66" si="2">IFERROR(N3/J3,"")</f>
        <v>0</v>
      </c>
      <c r="P3" s="38" t="s">
        <v>87</v>
      </c>
      <c r="Q3" s="38" t="s">
        <v>88</v>
      </c>
      <c r="R3" s="45" t="s">
        <v>72</v>
      </c>
      <c r="S3" s="45" t="s">
        <v>89</v>
      </c>
      <c r="T3" s="45" t="s">
        <v>90</v>
      </c>
      <c r="U3" s="49" t="s">
        <v>75</v>
      </c>
      <c r="V3" s="49">
        <v>40</v>
      </c>
      <c r="W3" s="49">
        <v>2</v>
      </c>
      <c r="X3" s="49">
        <v>150</v>
      </c>
      <c r="Y3" s="49">
        <v>1.5</v>
      </c>
      <c r="Z3" s="49" t="s">
        <v>70</v>
      </c>
      <c r="AA3" s="49" t="s">
        <v>76</v>
      </c>
      <c r="AB3" s="49" t="s">
        <v>77</v>
      </c>
      <c r="AC3" s="54" t="s">
        <v>91</v>
      </c>
      <c r="AD3" s="54" t="s">
        <v>92</v>
      </c>
      <c r="AE3" s="54" t="s">
        <v>93</v>
      </c>
      <c r="AF3" s="54" t="s">
        <v>94</v>
      </c>
      <c r="AG3" s="54">
        <v>3</v>
      </c>
      <c r="AH3" s="54">
        <v>3</v>
      </c>
      <c r="AI3" s="54" t="s">
        <v>81</v>
      </c>
      <c r="AJ3" s="45" t="s">
        <v>95</v>
      </c>
      <c r="AK3" s="45">
        <v>0</v>
      </c>
      <c r="AL3" s="45" t="s">
        <v>96</v>
      </c>
      <c r="AM3" s="45">
        <v>0</v>
      </c>
      <c r="AN3" s="2" t="s">
        <v>83</v>
      </c>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row>
    <row r="4" spans="1:66" ht="15.75" customHeight="1" x14ac:dyDescent="0.3">
      <c r="A4" s="2">
        <v>3</v>
      </c>
      <c r="B4" s="2" t="s">
        <v>66</v>
      </c>
      <c r="C4" s="3">
        <v>44699.35279498843</v>
      </c>
      <c r="D4" s="2" t="s">
        <v>97</v>
      </c>
      <c r="E4" s="2" t="s">
        <v>98</v>
      </c>
      <c r="F4" s="2" t="s">
        <v>99</v>
      </c>
      <c r="G4" s="2">
        <v>3103978026</v>
      </c>
      <c r="H4" s="38">
        <v>3</v>
      </c>
      <c r="I4" s="38" t="s">
        <v>88</v>
      </c>
      <c r="J4" s="41"/>
      <c r="K4" s="39">
        <f t="shared" si="0"/>
        <v>0</v>
      </c>
      <c r="L4" s="41"/>
      <c r="M4" s="40" t="str">
        <f t="shared" si="1"/>
        <v/>
      </c>
      <c r="N4" s="41"/>
      <c r="O4" s="40" t="str">
        <f t="shared" si="2"/>
        <v/>
      </c>
      <c r="P4" s="41"/>
      <c r="Q4" s="41"/>
      <c r="R4" s="45" t="s">
        <v>72</v>
      </c>
      <c r="S4" s="45" t="s">
        <v>100</v>
      </c>
      <c r="T4" s="45" t="s">
        <v>101</v>
      </c>
      <c r="U4" s="49" t="s">
        <v>75</v>
      </c>
      <c r="V4" s="49">
        <v>1</v>
      </c>
      <c r="W4" s="49">
        <v>2</v>
      </c>
      <c r="X4" s="49">
        <v>130</v>
      </c>
      <c r="Y4" s="49">
        <v>4</v>
      </c>
      <c r="Z4" s="49" t="s">
        <v>70</v>
      </c>
      <c r="AA4" s="49" t="s">
        <v>76</v>
      </c>
      <c r="AB4" s="49" t="s">
        <v>102</v>
      </c>
      <c r="AC4" s="54" t="s">
        <v>103</v>
      </c>
      <c r="AD4" s="54" t="s">
        <v>92</v>
      </c>
      <c r="AE4" s="54" t="s">
        <v>104</v>
      </c>
      <c r="AF4" s="54" t="s">
        <v>105</v>
      </c>
      <c r="AG4" s="54">
        <v>5</v>
      </c>
      <c r="AH4" s="54">
        <v>1</v>
      </c>
      <c r="AI4" s="54" t="s">
        <v>106</v>
      </c>
      <c r="AJ4" s="45" t="s">
        <v>95</v>
      </c>
      <c r="AK4" s="45">
        <v>0</v>
      </c>
      <c r="AL4" s="45" t="s">
        <v>107</v>
      </c>
      <c r="AM4" s="45">
        <v>5</v>
      </c>
      <c r="AN4" s="2" t="s">
        <v>83</v>
      </c>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row>
    <row r="5" spans="1:66" ht="15.75" customHeight="1" x14ac:dyDescent="0.3">
      <c r="A5" s="2">
        <v>4</v>
      </c>
      <c r="B5" s="2" t="s">
        <v>66</v>
      </c>
      <c r="C5" s="3">
        <v>44697.682446828709</v>
      </c>
      <c r="D5" s="2" t="s">
        <v>108</v>
      </c>
      <c r="E5" s="2" t="s">
        <v>109</v>
      </c>
      <c r="F5" s="2" t="s">
        <v>110</v>
      </c>
      <c r="G5" s="2">
        <v>5134081</v>
      </c>
      <c r="H5" s="38">
        <v>32</v>
      </c>
      <c r="I5" s="38" t="s">
        <v>70</v>
      </c>
      <c r="J5" s="38">
        <v>20</v>
      </c>
      <c r="K5" s="39">
        <f t="shared" si="0"/>
        <v>0.625</v>
      </c>
      <c r="L5" s="38">
        <v>1</v>
      </c>
      <c r="M5" s="40">
        <f t="shared" si="1"/>
        <v>0.05</v>
      </c>
      <c r="N5" s="38">
        <v>13</v>
      </c>
      <c r="O5" s="40">
        <f t="shared" si="2"/>
        <v>0.65</v>
      </c>
      <c r="P5" s="38" t="s">
        <v>87</v>
      </c>
      <c r="Q5" s="38" t="s">
        <v>70</v>
      </c>
      <c r="R5" s="45" t="s">
        <v>111</v>
      </c>
      <c r="S5" s="45" t="s">
        <v>112</v>
      </c>
      <c r="T5" s="45" t="s">
        <v>113</v>
      </c>
      <c r="U5" s="49" t="s">
        <v>75</v>
      </c>
      <c r="V5" s="49">
        <v>1</v>
      </c>
      <c r="W5" s="49">
        <v>4</v>
      </c>
      <c r="X5" s="49">
        <v>200</v>
      </c>
      <c r="Y5" s="49">
        <v>3</v>
      </c>
      <c r="Z5" s="49" t="s">
        <v>70</v>
      </c>
      <c r="AA5" s="49" t="s">
        <v>76</v>
      </c>
      <c r="AB5" s="49" t="s">
        <v>102</v>
      </c>
      <c r="AC5" s="54" t="s">
        <v>91</v>
      </c>
      <c r="AD5" s="54">
        <v>5</v>
      </c>
      <c r="AE5" s="54" t="s">
        <v>114</v>
      </c>
      <c r="AF5" s="54" t="s">
        <v>115</v>
      </c>
      <c r="AG5" s="54">
        <v>5</v>
      </c>
      <c r="AH5" s="54">
        <v>1</v>
      </c>
      <c r="AI5" s="54" t="s">
        <v>116</v>
      </c>
      <c r="AJ5" s="45" t="s">
        <v>95</v>
      </c>
      <c r="AK5" s="45">
        <v>1</v>
      </c>
      <c r="AL5" s="45" t="s">
        <v>96</v>
      </c>
      <c r="AM5" s="45">
        <v>0</v>
      </c>
      <c r="AN5" s="2" t="s">
        <v>83</v>
      </c>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row>
    <row r="6" spans="1:66" ht="15.75" customHeight="1" x14ac:dyDescent="0.3">
      <c r="A6" s="2">
        <v>5</v>
      </c>
      <c r="B6" s="2" t="s">
        <v>66</v>
      </c>
      <c r="C6" s="3">
        <v>44697.662666203702</v>
      </c>
      <c r="D6" s="2" t="s">
        <v>117</v>
      </c>
      <c r="E6" s="2" t="s">
        <v>118</v>
      </c>
      <c r="F6" s="2" t="s">
        <v>119</v>
      </c>
      <c r="G6" s="2" t="s">
        <v>120</v>
      </c>
      <c r="H6" s="38">
        <v>3</v>
      </c>
      <c r="I6" s="38" t="s">
        <v>88</v>
      </c>
      <c r="J6" s="41"/>
      <c r="K6" s="39">
        <f t="shared" si="0"/>
        <v>0</v>
      </c>
      <c r="L6" s="41"/>
      <c r="M6" s="40" t="str">
        <f t="shared" si="1"/>
        <v/>
      </c>
      <c r="N6" s="41"/>
      <c r="O6" s="40" t="str">
        <f t="shared" si="2"/>
        <v/>
      </c>
      <c r="P6" s="41"/>
      <c r="Q6" s="41"/>
      <c r="R6" s="45" t="s">
        <v>121</v>
      </c>
      <c r="S6" s="45" t="s">
        <v>122</v>
      </c>
      <c r="T6" s="45" t="s">
        <v>123</v>
      </c>
      <c r="U6" s="49" t="s">
        <v>75</v>
      </c>
      <c r="V6" s="49">
        <v>1</v>
      </c>
      <c r="W6" s="49">
        <v>1</v>
      </c>
      <c r="X6" s="49">
        <v>50</v>
      </c>
      <c r="Y6" s="49">
        <v>3</v>
      </c>
      <c r="Z6" s="49" t="s">
        <v>70</v>
      </c>
      <c r="AA6" s="49" t="s">
        <v>76</v>
      </c>
      <c r="AB6" s="49" t="s">
        <v>124</v>
      </c>
      <c r="AC6" s="54" t="s">
        <v>125</v>
      </c>
      <c r="AD6" s="54" t="s">
        <v>126</v>
      </c>
      <c r="AE6" s="54" t="s">
        <v>127</v>
      </c>
      <c r="AF6" s="54" t="s">
        <v>128</v>
      </c>
      <c r="AG6" s="54">
        <v>4</v>
      </c>
      <c r="AH6" s="54">
        <v>1</v>
      </c>
      <c r="AI6" s="54" t="s">
        <v>129</v>
      </c>
      <c r="AJ6" s="45" t="s">
        <v>95</v>
      </c>
      <c r="AK6" s="45">
        <v>4</v>
      </c>
      <c r="AL6" s="45" t="s">
        <v>96</v>
      </c>
      <c r="AM6" s="45">
        <v>1</v>
      </c>
      <c r="AN6" s="2" t="s">
        <v>83</v>
      </c>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row>
    <row r="7" spans="1:66" ht="15.75" customHeight="1" x14ac:dyDescent="0.3">
      <c r="A7" s="2">
        <v>6</v>
      </c>
      <c r="B7" s="2" t="s">
        <v>66</v>
      </c>
      <c r="C7" s="3">
        <v>44698.427886134261</v>
      </c>
      <c r="D7" s="2" t="s">
        <v>130</v>
      </c>
      <c r="E7" s="2" t="s">
        <v>131</v>
      </c>
      <c r="F7" s="2" t="s">
        <v>132</v>
      </c>
      <c r="G7" s="2">
        <v>3217623141</v>
      </c>
      <c r="H7" s="38">
        <v>4</v>
      </c>
      <c r="I7" s="38" t="s">
        <v>70</v>
      </c>
      <c r="J7" s="38">
        <v>1</v>
      </c>
      <c r="K7" s="39">
        <f t="shared" si="0"/>
        <v>0.25</v>
      </c>
      <c r="L7" s="38">
        <v>1</v>
      </c>
      <c r="M7" s="40">
        <f t="shared" si="1"/>
        <v>1</v>
      </c>
      <c r="N7" s="38">
        <v>1</v>
      </c>
      <c r="O7" s="40">
        <f t="shared" si="2"/>
        <v>1</v>
      </c>
      <c r="P7" s="38" t="s">
        <v>87</v>
      </c>
      <c r="Q7" s="38" t="s">
        <v>70</v>
      </c>
      <c r="R7" s="45" t="s">
        <v>121</v>
      </c>
      <c r="S7" s="45" t="s">
        <v>133</v>
      </c>
      <c r="T7" s="45" t="s">
        <v>134</v>
      </c>
      <c r="U7" s="49" t="s">
        <v>75</v>
      </c>
      <c r="V7" s="49">
        <v>1</v>
      </c>
      <c r="W7" s="49">
        <v>1</v>
      </c>
      <c r="X7" s="49">
        <v>25</v>
      </c>
      <c r="Y7" s="49">
        <v>3</v>
      </c>
      <c r="Z7" s="49" t="s">
        <v>70</v>
      </c>
      <c r="AA7" s="49" t="s">
        <v>76</v>
      </c>
      <c r="AB7" s="49" t="s">
        <v>102</v>
      </c>
      <c r="AC7" s="54" t="s">
        <v>78</v>
      </c>
      <c r="AD7" s="54">
        <v>5</v>
      </c>
      <c r="AE7" s="54" t="s">
        <v>135</v>
      </c>
      <c r="AF7" s="54" t="s">
        <v>94</v>
      </c>
      <c r="AG7" s="54">
        <v>5</v>
      </c>
      <c r="AH7" s="54">
        <v>2</v>
      </c>
      <c r="AI7" s="54" t="s">
        <v>81</v>
      </c>
      <c r="AJ7" s="45" t="s">
        <v>95</v>
      </c>
      <c r="AK7" s="45">
        <v>1</v>
      </c>
      <c r="AL7" s="45" t="s">
        <v>96</v>
      </c>
      <c r="AM7" s="45">
        <v>0</v>
      </c>
      <c r="AN7" s="2" t="s">
        <v>83</v>
      </c>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row>
    <row r="8" spans="1:66" ht="15.75" customHeight="1" x14ac:dyDescent="0.3">
      <c r="A8" s="2">
        <v>7</v>
      </c>
      <c r="B8" s="2" t="s">
        <v>66</v>
      </c>
      <c r="C8" s="3">
        <v>44700.506891203702</v>
      </c>
      <c r="D8" s="2" t="s">
        <v>97</v>
      </c>
      <c r="E8" s="2" t="s">
        <v>136</v>
      </c>
      <c r="F8" s="2" t="s">
        <v>137</v>
      </c>
      <c r="G8" s="2" t="s">
        <v>138</v>
      </c>
      <c r="H8" s="38">
        <v>6</v>
      </c>
      <c r="I8" s="38" t="s">
        <v>70</v>
      </c>
      <c r="J8" s="38">
        <v>2</v>
      </c>
      <c r="K8" s="39">
        <f t="shared" si="0"/>
        <v>0.33333333333333331</v>
      </c>
      <c r="L8" s="38">
        <v>0</v>
      </c>
      <c r="M8" s="40">
        <f t="shared" si="1"/>
        <v>0</v>
      </c>
      <c r="N8" s="38">
        <v>2</v>
      </c>
      <c r="O8" s="40">
        <f t="shared" si="2"/>
        <v>1</v>
      </c>
      <c r="P8" s="38" t="s">
        <v>139</v>
      </c>
      <c r="Q8" s="38" t="s">
        <v>70</v>
      </c>
      <c r="R8" s="45" t="s">
        <v>121</v>
      </c>
      <c r="S8" s="45" t="s">
        <v>140</v>
      </c>
      <c r="T8" s="45" t="s">
        <v>141</v>
      </c>
      <c r="U8" s="50" t="s">
        <v>88</v>
      </c>
      <c r="V8" s="49">
        <v>0</v>
      </c>
      <c r="W8" s="50"/>
      <c r="X8" s="50"/>
      <c r="Y8" s="50"/>
      <c r="Z8" s="50"/>
      <c r="AA8" s="50"/>
      <c r="AB8" s="50"/>
      <c r="AC8" s="54" t="s">
        <v>91</v>
      </c>
      <c r="AD8" s="54" t="s">
        <v>92</v>
      </c>
      <c r="AE8" s="54" t="s">
        <v>142</v>
      </c>
      <c r="AF8" s="54" t="s">
        <v>94</v>
      </c>
      <c r="AG8" s="54">
        <v>4</v>
      </c>
      <c r="AH8" s="54">
        <v>1</v>
      </c>
      <c r="AI8" s="54" t="s">
        <v>81</v>
      </c>
      <c r="AJ8" s="45" t="s">
        <v>143</v>
      </c>
      <c r="AK8" s="45">
        <v>6</v>
      </c>
      <c r="AL8" s="45" t="s">
        <v>144</v>
      </c>
      <c r="AM8" s="45">
        <v>6</v>
      </c>
      <c r="AN8" s="2" t="s">
        <v>83</v>
      </c>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row>
    <row r="9" spans="1:66" ht="15.75" customHeight="1" x14ac:dyDescent="0.3">
      <c r="A9" s="2">
        <v>8</v>
      </c>
      <c r="B9" s="2" t="s">
        <v>66</v>
      </c>
      <c r="C9" s="3">
        <v>44699.381113298616</v>
      </c>
      <c r="D9" s="2" t="s">
        <v>97</v>
      </c>
      <c r="E9" s="2" t="s">
        <v>145</v>
      </c>
      <c r="F9" s="2" t="s">
        <v>146</v>
      </c>
      <c r="G9" s="2">
        <v>3014379362</v>
      </c>
      <c r="H9" s="38">
        <v>2</v>
      </c>
      <c r="I9" s="38" t="s">
        <v>70</v>
      </c>
      <c r="J9" s="38">
        <v>1</v>
      </c>
      <c r="K9" s="39">
        <f t="shared" si="0"/>
        <v>0.5</v>
      </c>
      <c r="L9" s="38">
        <v>0</v>
      </c>
      <c r="M9" s="40">
        <f t="shared" si="1"/>
        <v>0</v>
      </c>
      <c r="N9" s="38">
        <v>1</v>
      </c>
      <c r="O9" s="40">
        <f t="shared" si="2"/>
        <v>1</v>
      </c>
      <c r="P9" s="38" t="s">
        <v>139</v>
      </c>
      <c r="Q9" s="38" t="s">
        <v>70</v>
      </c>
      <c r="R9" s="45" t="s">
        <v>72</v>
      </c>
      <c r="S9" s="45" t="s">
        <v>147</v>
      </c>
      <c r="T9" s="45" t="s">
        <v>134</v>
      </c>
      <c r="U9" s="50" t="s">
        <v>88</v>
      </c>
      <c r="V9" s="49">
        <v>0</v>
      </c>
      <c r="W9" s="50"/>
      <c r="X9" s="50"/>
      <c r="Y9" s="50"/>
      <c r="Z9" s="50"/>
      <c r="AA9" s="50"/>
      <c r="AB9" s="50"/>
      <c r="AC9" s="54" t="s">
        <v>148</v>
      </c>
      <c r="AD9" s="54">
        <v>2</v>
      </c>
      <c r="AE9" s="54" t="s">
        <v>149</v>
      </c>
      <c r="AF9" s="54" t="s">
        <v>150</v>
      </c>
      <c r="AG9" s="54">
        <v>5</v>
      </c>
      <c r="AH9" s="54">
        <v>4</v>
      </c>
      <c r="AI9" s="54" t="s">
        <v>106</v>
      </c>
      <c r="AJ9" s="45" t="s">
        <v>82</v>
      </c>
      <c r="AK9" s="45">
        <v>2</v>
      </c>
      <c r="AL9" s="45" t="s">
        <v>82</v>
      </c>
      <c r="AM9" s="45">
        <v>5</v>
      </c>
      <c r="AN9" s="2" t="s">
        <v>83</v>
      </c>
      <c r="AO9" s="59"/>
      <c r="AP9" s="59"/>
      <c r="AQ9" s="59"/>
      <c r="AR9" s="59"/>
      <c r="AS9" s="59"/>
      <c r="AT9" s="59"/>
      <c r="AU9" s="59"/>
      <c r="AV9" s="59"/>
      <c r="AW9" s="59"/>
      <c r="AX9" s="59"/>
      <c r="AY9" s="59"/>
      <c r="AZ9" s="59"/>
      <c r="BA9" s="59"/>
      <c r="BB9" s="59"/>
      <c r="BC9" s="59"/>
      <c r="BD9" s="59"/>
      <c r="BE9" s="59"/>
      <c r="BF9" s="59"/>
      <c r="BG9" s="59"/>
      <c r="BH9" s="59"/>
      <c r="BI9" s="59"/>
      <c r="BJ9" s="59"/>
      <c r="BK9" s="59"/>
      <c r="BL9" s="59"/>
      <c r="BM9" s="59"/>
      <c r="BN9" s="59"/>
    </row>
    <row r="10" spans="1:66" ht="15.75" customHeight="1" x14ac:dyDescent="0.3">
      <c r="A10" s="2">
        <v>9</v>
      </c>
      <c r="B10" s="2" t="s">
        <v>66</v>
      </c>
      <c r="C10" s="3">
        <v>44698.457728912035</v>
      </c>
      <c r="D10" s="2" t="s">
        <v>151</v>
      </c>
      <c r="E10" s="2" t="s">
        <v>152</v>
      </c>
      <c r="F10" s="2" t="s">
        <v>153</v>
      </c>
      <c r="G10" s="2">
        <v>4082483</v>
      </c>
      <c r="H10" s="38">
        <v>14</v>
      </c>
      <c r="I10" s="38" t="s">
        <v>70</v>
      </c>
      <c r="J10" s="38">
        <v>1</v>
      </c>
      <c r="K10" s="39">
        <f t="shared" si="0"/>
        <v>7.1428571428571425E-2</v>
      </c>
      <c r="L10" s="38">
        <v>1</v>
      </c>
      <c r="M10" s="40">
        <f t="shared" si="1"/>
        <v>1</v>
      </c>
      <c r="N10" s="38">
        <v>1</v>
      </c>
      <c r="O10" s="40">
        <f t="shared" si="2"/>
        <v>1</v>
      </c>
      <c r="P10" s="38" t="s">
        <v>154</v>
      </c>
      <c r="Q10" s="38" t="s">
        <v>70</v>
      </c>
      <c r="R10" s="45" t="s">
        <v>155</v>
      </c>
      <c r="S10" s="45" t="s">
        <v>156</v>
      </c>
      <c r="T10" s="45" t="s">
        <v>141</v>
      </c>
      <c r="U10" s="49" t="s">
        <v>75</v>
      </c>
      <c r="V10" s="49">
        <v>1</v>
      </c>
      <c r="W10" s="49">
        <v>1</v>
      </c>
      <c r="X10" s="49">
        <v>200</v>
      </c>
      <c r="Y10" s="49">
        <v>5</v>
      </c>
      <c r="Z10" s="49" t="s">
        <v>70</v>
      </c>
      <c r="AA10" s="49" t="s">
        <v>76</v>
      </c>
      <c r="AB10" s="49" t="s">
        <v>102</v>
      </c>
      <c r="AC10" s="54" t="s">
        <v>91</v>
      </c>
      <c r="AD10" s="54" t="s">
        <v>92</v>
      </c>
      <c r="AE10" s="54" t="s">
        <v>157</v>
      </c>
      <c r="AF10" s="54" t="s">
        <v>158</v>
      </c>
      <c r="AG10" s="54">
        <v>5</v>
      </c>
      <c r="AH10" s="54">
        <v>5</v>
      </c>
      <c r="AI10" s="54" t="s">
        <v>81</v>
      </c>
      <c r="AJ10" s="45" t="s">
        <v>159</v>
      </c>
      <c r="AK10" s="45">
        <v>100</v>
      </c>
      <c r="AL10" s="45" t="s">
        <v>160</v>
      </c>
      <c r="AM10" s="45">
        <v>70</v>
      </c>
      <c r="AN10" s="2" t="s">
        <v>83</v>
      </c>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row>
    <row r="11" spans="1:66" ht="15.75" customHeight="1" x14ac:dyDescent="0.3">
      <c r="A11" s="2">
        <v>10</v>
      </c>
      <c r="B11" s="2" t="s">
        <v>66</v>
      </c>
      <c r="C11" s="3">
        <v>44700.497462789353</v>
      </c>
      <c r="D11" s="2" t="s">
        <v>97</v>
      </c>
      <c r="E11" s="2" t="s">
        <v>161</v>
      </c>
      <c r="F11" s="2" t="s">
        <v>162</v>
      </c>
      <c r="G11" s="2">
        <v>4484038</v>
      </c>
      <c r="H11" s="38">
        <v>18</v>
      </c>
      <c r="I11" s="38" t="s">
        <v>70</v>
      </c>
      <c r="J11" s="38">
        <v>5</v>
      </c>
      <c r="K11" s="39">
        <f t="shared" si="0"/>
        <v>0.27777777777777779</v>
      </c>
      <c r="L11" s="38">
        <v>0</v>
      </c>
      <c r="M11" s="40">
        <f t="shared" si="1"/>
        <v>0</v>
      </c>
      <c r="N11" s="38">
        <v>5</v>
      </c>
      <c r="O11" s="40">
        <f t="shared" si="2"/>
        <v>1</v>
      </c>
      <c r="P11" s="38" t="s">
        <v>139</v>
      </c>
      <c r="Q11" s="38" t="s">
        <v>70</v>
      </c>
      <c r="R11" s="45" t="s">
        <v>72</v>
      </c>
      <c r="S11" s="45" t="s">
        <v>163</v>
      </c>
      <c r="T11" s="45" t="s">
        <v>163</v>
      </c>
      <c r="U11" s="49" t="s">
        <v>75</v>
      </c>
      <c r="V11" s="49">
        <v>2</v>
      </c>
      <c r="W11" s="49">
        <v>2</v>
      </c>
      <c r="X11" s="49">
        <v>200</v>
      </c>
      <c r="Y11" s="49">
        <v>3</v>
      </c>
      <c r="Z11" s="49" t="s">
        <v>70</v>
      </c>
      <c r="AA11" s="49" t="s">
        <v>76</v>
      </c>
      <c r="AB11" s="49" t="s">
        <v>102</v>
      </c>
      <c r="AC11" s="54" t="s">
        <v>91</v>
      </c>
      <c r="AD11" s="54">
        <v>3</v>
      </c>
      <c r="AE11" s="54" t="s">
        <v>93</v>
      </c>
      <c r="AF11" s="54" t="s">
        <v>164</v>
      </c>
      <c r="AG11" s="54">
        <v>5</v>
      </c>
      <c r="AH11" s="54">
        <v>1</v>
      </c>
      <c r="AI11" s="54" t="s">
        <v>165</v>
      </c>
      <c r="AJ11" s="45" t="s">
        <v>82</v>
      </c>
      <c r="AK11" s="45">
        <v>6</v>
      </c>
      <c r="AL11" s="45" t="s">
        <v>82</v>
      </c>
      <c r="AM11" s="45">
        <v>3</v>
      </c>
      <c r="AN11" s="2" t="s">
        <v>83</v>
      </c>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row>
    <row r="12" spans="1:66" ht="15.75" customHeight="1" x14ac:dyDescent="0.3">
      <c r="A12" s="2">
        <v>11</v>
      </c>
      <c r="B12" s="2" t="s">
        <v>66</v>
      </c>
      <c r="C12" s="3">
        <v>44700.500361886574</v>
      </c>
      <c r="D12" s="2" t="s">
        <v>166</v>
      </c>
      <c r="E12" s="2" t="s">
        <v>167</v>
      </c>
      <c r="F12" s="2" t="s">
        <v>168</v>
      </c>
      <c r="G12" s="2">
        <v>3234507598</v>
      </c>
      <c r="H12" s="38">
        <v>5</v>
      </c>
      <c r="I12" s="38" t="s">
        <v>88</v>
      </c>
      <c r="J12" s="41"/>
      <c r="K12" s="39">
        <f t="shared" si="0"/>
        <v>0</v>
      </c>
      <c r="L12" s="41"/>
      <c r="M12" s="40" t="str">
        <f t="shared" si="1"/>
        <v/>
      </c>
      <c r="N12" s="41"/>
      <c r="O12" s="40" t="str">
        <f t="shared" si="2"/>
        <v/>
      </c>
      <c r="P12" s="41"/>
      <c r="Q12" s="41"/>
      <c r="R12" s="45" t="s">
        <v>169</v>
      </c>
      <c r="S12" s="45" t="s">
        <v>170</v>
      </c>
      <c r="T12" s="45" t="s">
        <v>171</v>
      </c>
      <c r="U12" s="50" t="s">
        <v>88</v>
      </c>
      <c r="V12" s="49">
        <v>0</v>
      </c>
      <c r="W12" s="50"/>
      <c r="X12" s="50"/>
      <c r="Y12" s="50"/>
      <c r="Z12" s="50"/>
      <c r="AA12" s="50"/>
      <c r="AB12" s="50"/>
      <c r="AC12" s="54" t="s">
        <v>91</v>
      </c>
      <c r="AD12" s="54" t="s">
        <v>92</v>
      </c>
      <c r="AE12" s="54" t="s">
        <v>172</v>
      </c>
      <c r="AF12" s="54" t="s">
        <v>173</v>
      </c>
      <c r="AG12" s="54">
        <v>5</v>
      </c>
      <c r="AH12" s="54">
        <v>1</v>
      </c>
      <c r="AI12" s="54" t="s">
        <v>174</v>
      </c>
      <c r="AJ12" s="45" t="s">
        <v>95</v>
      </c>
      <c r="AK12" s="45">
        <v>0</v>
      </c>
      <c r="AL12" s="45" t="s">
        <v>175</v>
      </c>
      <c r="AM12" s="45">
        <v>9</v>
      </c>
      <c r="AN12" s="2" t="s">
        <v>83</v>
      </c>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row>
    <row r="13" spans="1:66" ht="15.75" customHeight="1" x14ac:dyDescent="0.3">
      <c r="A13" s="2">
        <v>12</v>
      </c>
      <c r="B13" s="2" t="s">
        <v>66</v>
      </c>
      <c r="C13" s="3">
        <v>44698.48070803241</v>
      </c>
      <c r="D13" s="2" t="s">
        <v>176</v>
      </c>
      <c r="E13" s="2" t="s">
        <v>177</v>
      </c>
      <c r="F13" s="2" t="s">
        <v>178</v>
      </c>
      <c r="G13" s="2">
        <v>3116016665</v>
      </c>
      <c r="H13" s="38">
        <v>2</v>
      </c>
      <c r="I13" s="38" t="s">
        <v>70</v>
      </c>
      <c r="J13" s="38">
        <v>2</v>
      </c>
      <c r="K13" s="39">
        <f t="shared" si="0"/>
        <v>1</v>
      </c>
      <c r="L13" s="38">
        <v>2</v>
      </c>
      <c r="M13" s="40">
        <f t="shared" si="1"/>
        <v>1</v>
      </c>
      <c r="N13" s="38">
        <v>2</v>
      </c>
      <c r="O13" s="40">
        <f t="shared" si="2"/>
        <v>1</v>
      </c>
      <c r="P13" s="38" t="s">
        <v>87</v>
      </c>
      <c r="Q13" s="38" t="s">
        <v>70</v>
      </c>
      <c r="R13" s="45" t="s">
        <v>72</v>
      </c>
      <c r="S13" s="45" t="s">
        <v>179</v>
      </c>
      <c r="T13" s="45" t="s">
        <v>134</v>
      </c>
      <c r="U13" s="50" t="s">
        <v>88</v>
      </c>
      <c r="V13" s="49">
        <v>0</v>
      </c>
      <c r="W13" s="50"/>
      <c r="X13" s="50"/>
      <c r="Y13" s="50"/>
      <c r="Z13" s="50"/>
      <c r="AA13" s="50"/>
      <c r="AB13" s="50"/>
      <c r="AC13" s="54" t="s">
        <v>180</v>
      </c>
      <c r="AD13" s="54" t="s">
        <v>181</v>
      </c>
      <c r="AE13" s="54" t="s">
        <v>182</v>
      </c>
      <c r="AF13" s="54" t="s">
        <v>94</v>
      </c>
      <c r="AG13" s="54">
        <v>5</v>
      </c>
      <c r="AH13" s="54">
        <v>3</v>
      </c>
      <c r="AI13" s="54" t="s">
        <v>81</v>
      </c>
      <c r="AJ13" s="45" t="s">
        <v>95</v>
      </c>
      <c r="AK13" s="45">
        <v>1</v>
      </c>
      <c r="AL13" s="45" t="s">
        <v>96</v>
      </c>
      <c r="AM13" s="45">
        <v>1</v>
      </c>
      <c r="AN13" s="2" t="s">
        <v>83</v>
      </c>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row>
    <row r="14" spans="1:66" ht="15.75" customHeight="1" x14ac:dyDescent="0.3">
      <c r="A14" s="2">
        <v>13</v>
      </c>
      <c r="B14" s="2" t="s">
        <v>66</v>
      </c>
      <c r="C14" s="3">
        <v>44698.489083101857</v>
      </c>
      <c r="D14" s="2" t="s">
        <v>183</v>
      </c>
      <c r="E14" s="2" t="s">
        <v>184</v>
      </c>
      <c r="F14" s="2" t="s">
        <v>185</v>
      </c>
      <c r="G14" s="2">
        <v>2515370</v>
      </c>
      <c r="H14" s="38">
        <v>4</v>
      </c>
      <c r="I14" s="38" t="s">
        <v>70</v>
      </c>
      <c r="J14" s="38">
        <v>3</v>
      </c>
      <c r="K14" s="39">
        <f t="shared" si="0"/>
        <v>0.75</v>
      </c>
      <c r="L14" s="38">
        <v>1</v>
      </c>
      <c r="M14" s="40">
        <f t="shared" si="1"/>
        <v>0.33333333333333331</v>
      </c>
      <c r="N14" s="38">
        <v>3</v>
      </c>
      <c r="O14" s="40">
        <f t="shared" si="2"/>
        <v>1</v>
      </c>
      <c r="P14" s="38" t="s">
        <v>87</v>
      </c>
      <c r="Q14" s="38" t="s">
        <v>88</v>
      </c>
      <c r="R14" s="45" t="s">
        <v>169</v>
      </c>
      <c r="S14" s="45" t="s">
        <v>186</v>
      </c>
      <c r="T14" s="45" t="s">
        <v>113</v>
      </c>
      <c r="U14" s="49" t="s">
        <v>75</v>
      </c>
      <c r="V14" s="49">
        <v>1</v>
      </c>
      <c r="W14" s="49">
        <v>1</v>
      </c>
      <c r="X14" s="49">
        <v>40</v>
      </c>
      <c r="Y14" s="49">
        <v>3</v>
      </c>
      <c r="Z14" s="49" t="s">
        <v>70</v>
      </c>
      <c r="AA14" s="49" t="s">
        <v>76</v>
      </c>
      <c r="AB14" s="49" t="s">
        <v>102</v>
      </c>
      <c r="AC14" s="54" t="s">
        <v>91</v>
      </c>
      <c r="AD14" s="54" t="s">
        <v>92</v>
      </c>
      <c r="AE14" s="54" t="s">
        <v>187</v>
      </c>
      <c r="AF14" s="54" t="s">
        <v>94</v>
      </c>
      <c r="AG14" s="54">
        <v>5</v>
      </c>
      <c r="AH14" s="54">
        <v>1</v>
      </c>
      <c r="AI14" s="54" t="s">
        <v>81</v>
      </c>
      <c r="AJ14" s="45" t="s">
        <v>159</v>
      </c>
      <c r="AK14" s="45">
        <v>3</v>
      </c>
      <c r="AL14" s="45" t="s">
        <v>160</v>
      </c>
      <c r="AM14" s="45">
        <v>5</v>
      </c>
      <c r="AN14" s="2" t="s">
        <v>83</v>
      </c>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row>
    <row r="15" spans="1:66" ht="15.75" customHeight="1" x14ac:dyDescent="0.3">
      <c r="A15" s="2">
        <v>14</v>
      </c>
      <c r="B15" s="2" t="s">
        <v>66</v>
      </c>
      <c r="C15" s="3">
        <v>44698.509727893514</v>
      </c>
      <c r="D15" s="2" t="s">
        <v>188</v>
      </c>
      <c r="E15" s="2" t="s">
        <v>189</v>
      </c>
      <c r="F15" s="2" t="s">
        <v>190</v>
      </c>
      <c r="G15" s="2">
        <v>3103704750</v>
      </c>
      <c r="H15" s="38">
        <v>4</v>
      </c>
      <c r="I15" s="38" t="s">
        <v>70</v>
      </c>
      <c r="J15" s="38">
        <v>2</v>
      </c>
      <c r="K15" s="39">
        <f t="shared" si="0"/>
        <v>0.5</v>
      </c>
      <c r="L15" s="38">
        <v>1</v>
      </c>
      <c r="M15" s="40">
        <f t="shared" si="1"/>
        <v>0.5</v>
      </c>
      <c r="N15" s="38">
        <v>2</v>
      </c>
      <c r="O15" s="40">
        <f t="shared" si="2"/>
        <v>1</v>
      </c>
      <c r="P15" s="38" t="s">
        <v>87</v>
      </c>
      <c r="Q15" s="38" t="s">
        <v>70</v>
      </c>
      <c r="R15" s="45" t="s">
        <v>121</v>
      </c>
      <c r="S15" s="45" t="s">
        <v>191</v>
      </c>
      <c r="T15" s="45" t="s">
        <v>134</v>
      </c>
      <c r="U15" s="50" t="s">
        <v>88</v>
      </c>
      <c r="V15" s="49">
        <v>0</v>
      </c>
      <c r="W15" s="50"/>
      <c r="X15" s="50"/>
      <c r="Y15" s="50"/>
      <c r="Z15" s="50"/>
      <c r="AA15" s="50"/>
      <c r="AB15" s="50"/>
      <c r="AC15" s="54" t="s">
        <v>78</v>
      </c>
      <c r="AD15" s="54">
        <v>5</v>
      </c>
      <c r="AE15" s="54" t="s">
        <v>192</v>
      </c>
      <c r="AF15" s="54" t="s">
        <v>193</v>
      </c>
      <c r="AG15" s="54">
        <v>1</v>
      </c>
      <c r="AH15" s="54">
        <v>5</v>
      </c>
      <c r="AI15" s="54" t="s">
        <v>81</v>
      </c>
      <c r="AJ15" s="45" t="s">
        <v>194</v>
      </c>
      <c r="AK15" s="45">
        <v>4</v>
      </c>
      <c r="AL15" s="45" t="s">
        <v>160</v>
      </c>
      <c r="AM15" s="45">
        <v>20</v>
      </c>
      <c r="AN15" s="2" t="s">
        <v>83</v>
      </c>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row>
    <row r="16" spans="1:66" ht="15.75" customHeight="1" x14ac:dyDescent="0.3">
      <c r="A16" s="2">
        <v>15</v>
      </c>
      <c r="B16" s="2" t="s">
        <v>66</v>
      </c>
      <c r="C16" s="3">
        <v>44701.375537037035</v>
      </c>
      <c r="D16" s="2" t="s">
        <v>195</v>
      </c>
      <c r="E16" s="2" t="s">
        <v>196</v>
      </c>
      <c r="F16" s="2" t="s">
        <v>197</v>
      </c>
      <c r="G16" s="2">
        <v>5405500</v>
      </c>
      <c r="H16" s="38">
        <v>7</v>
      </c>
      <c r="I16" s="38" t="s">
        <v>70</v>
      </c>
      <c r="J16" s="38">
        <v>5</v>
      </c>
      <c r="K16" s="39">
        <f t="shared" si="0"/>
        <v>0.7142857142857143</v>
      </c>
      <c r="L16" s="38">
        <v>0</v>
      </c>
      <c r="M16" s="40">
        <f t="shared" si="1"/>
        <v>0</v>
      </c>
      <c r="N16" s="38">
        <v>5</v>
      </c>
      <c r="O16" s="40">
        <f t="shared" si="2"/>
        <v>1</v>
      </c>
      <c r="P16" s="38" t="s">
        <v>198</v>
      </c>
      <c r="Q16" s="38" t="s">
        <v>70</v>
      </c>
      <c r="R16" s="45" t="s">
        <v>199</v>
      </c>
      <c r="S16" s="45" t="s">
        <v>200</v>
      </c>
      <c r="T16" s="45" t="s">
        <v>201</v>
      </c>
      <c r="U16" s="49" t="s">
        <v>75</v>
      </c>
      <c r="V16" s="49">
        <v>2</v>
      </c>
      <c r="W16" s="49">
        <v>2</v>
      </c>
      <c r="X16" s="49">
        <v>230</v>
      </c>
      <c r="Y16" s="49">
        <v>2</v>
      </c>
      <c r="Z16" s="49" t="s">
        <v>70</v>
      </c>
      <c r="AA16" s="49" t="s">
        <v>76</v>
      </c>
      <c r="AB16" s="49" t="s">
        <v>102</v>
      </c>
      <c r="AC16" s="54" t="s">
        <v>91</v>
      </c>
      <c r="AD16" s="54">
        <v>4</v>
      </c>
      <c r="AE16" s="54" t="s">
        <v>202</v>
      </c>
      <c r="AF16" s="54" t="s">
        <v>164</v>
      </c>
      <c r="AG16" s="54">
        <v>5</v>
      </c>
      <c r="AH16" s="54">
        <v>1</v>
      </c>
      <c r="AI16" s="54" t="s">
        <v>106</v>
      </c>
      <c r="AJ16" s="45" t="s">
        <v>82</v>
      </c>
      <c r="AK16" s="45">
        <v>2</v>
      </c>
      <c r="AL16" s="45" t="s">
        <v>82</v>
      </c>
      <c r="AM16" s="45">
        <v>6</v>
      </c>
      <c r="AN16" s="2" t="s">
        <v>83</v>
      </c>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row>
    <row r="17" spans="1:66" ht="15.75" customHeight="1" x14ac:dyDescent="0.3">
      <c r="A17" s="2">
        <v>16</v>
      </c>
      <c r="B17" s="2" t="s">
        <v>66</v>
      </c>
      <c r="C17" s="3">
        <v>44701.382652719913</v>
      </c>
      <c r="D17" s="2" t="s">
        <v>203</v>
      </c>
      <c r="E17" s="2" t="s">
        <v>204</v>
      </c>
      <c r="F17" s="2" t="s">
        <v>205</v>
      </c>
      <c r="G17" s="2">
        <v>3192428222</v>
      </c>
      <c r="H17" s="38">
        <v>5</v>
      </c>
      <c r="I17" s="38" t="s">
        <v>70</v>
      </c>
      <c r="J17" s="38">
        <v>2</v>
      </c>
      <c r="K17" s="39">
        <f t="shared" si="0"/>
        <v>0.4</v>
      </c>
      <c r="L17" s="38">
        <v>0</v>
      </c>
      <c r="M17" s="40">
        <f t="shared" si="1"/>
        <v>0</v>
      </c>
      <c r="N17" s="38">
        <v>2</v>
      </c>
      <c r="O17" s="40">
        <f t="shared" si="2"/>
        <v>1</v>
      </c>
      <c r="P17" s="38" t="s">
        <v>71</v>
      </c>
      <c r="Q17" s="38" t="s">
        <v>70</v>
      </c>
      <c r="R17" s="45" t="s">
        <v>72</v>
      </c>
      <c r="S17" s="45" t="s">
        <v>206</v>
      </c>
      <c r="T17" s="45" t="s">
        <v>207</v>
      </c>
      <c r="U17" s="50" t="s">
        <v>88</v>
      </c>
      <c r="V17" s="49">
        <v>0</v>
      </c>
      <c r="W17" s="50"/>
      <c r="X17" s="50"/>
      <c r="Y17" s="50"/>
      <c r="Z17" s="50"/>
      <c r="AA17" s="50"/>
      <c r="AB17" s="50"/>
      <c r="AC17" s="54" t="s">
        <v>91</v>
      </c>
      <c r="AD17" s="54" t="s">
        <v>92</v>
      </c>
      <c r="AE17" s="54" t="s">
        <v>172</v>
      </c>
      <c r="AF17" s="54" t="s">
        <v>150</v>
      </c>
      <c r="AG17" s="54">
        <v>5</v>
      </c>
      <c r="AH17" s="54">
        <v>4</v>
      </c>
      <c r="AI17" s="54" t="s">
        <v>106</v>
      </c>
      <c r="AJ17" s="45" t="s">
        <v>95</v>
      </c>
      <c r="AK17" s="45">
        <v>0</v>
      </c>
      <c r="AL17" s="45" t="s">
        <v>82</v>
      </c>
      <c r="AM17" s="45">
        <v>2</v>
      </c>
      <c r="AN17" s="2" t="s">
        <v>83</v>
      </c>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row>
    <row r="18" spans="1:66" ht="15.75" customHeight="1" x14ac:dyDescent="0.3">
      <c r="A18" s="2">
        <v>17</v>
      </c>
      <c r="B18" s="2" t="s">
        <v>66</v>
      </c>
      <c r="C18" s="3">
        <v>44701.392349918984</v>
      </c>
      <c r="D18" s="2" t="s">
        <v>203</v>
      </c>
      <c r="E18" s="2" t="s">
        <v>204</v>
      </c>
      <c r="F18" s="2" t="s">
        <v>208</v>
      </c>
      <c r="G18" s="2">
        <v>3192428222</v>
      </c>
      <c r="H18" s="38">
        <v>5</v>
      </c>
      <c r="I18" s="38" t="s">
        <v>70</v>
      </c>
      <c r="J18" s="38">
        <v>2</v>
      </c>
      <c r="K18" s="39">
        <f t="shared" si="0"/>
        <v>0.4</v>
      </c>
      <c r="L18" s="38">
        <v>0</v>
      </c>
      <c r="M18" s="40">
        <f t="shared" si="1"/>
        <v>0</v>
      </c>
      <c r="N18" s="38">
        <v>2</v>
      </c>
      <c r="O18" s="40">
        <f t="shared" si="2"/>
        <v>1</v>
      </c>
      <c r="P18" s="38" t="s">
        <v>71</v>
      </c>
      <c r="Q18" s="38" t="s">
        <v>70</v>
      </c>
      <c r="R18" s="45" t="s">
        <v>72</v>
      </c>
      <c r="S18" s="45" t="s">
        <v>209</v>
      </c>
      <c r="T18" s="45" t="s">
        <v>207</v>
      </c>
      <c r="U18" s="50" t="s">
        <v>88</v>
      </c>
      <c r="V18" s="49">
        <v>0</v>
      </c>
      <c r="W18" s="50"/>
      <c r="X18" s="50"/>
      <c r="Y18" s="50"/>
      <c r="Z18" s="50"/>
      <c r="AA18" s="50"/>
      <c r="AB18" s="50"/>
      <c r="AC18" s="54" t="s">
        <v>91</v>
      </c>
      <c r="AD18" s="54" t="s">
        <v>92</v>
      </c>
      <c r="AE18" s="54" t="s">
        <v>210</v>
      </c>
      <c r="AF18" s="54" t="s">
        <v>150</v>
      </c>
      <c r="AG18" s="54">
        <v>5</v>
      </c>
      <c r="AH18" s="54">
        <v>4</v>
      </c>
      <c r="AI18" s="54" t="s">
        <v>106</v>
      </c>
      <c r="AJ18" s="45" t="s">
        <v>95</v>
      </c>
      <c r="AK18" s="45">
        <v>0</v>
      </c>
      <c r="AL18" s="45" t="s">
        <v>82</v>
      </c>
      <c r="AM18" s="45">
        <v>2</v>
      </c>
      <c r="AN18" s="2" t="s">
        <v>83</v>
      </c>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row>
    <row r="19" spans="1:66" ht="15.75" customHeight="1" x14ac:dyDescent="0.3">
      <c r="A19" s="2">
        <v>18</v>
      </c>
      <c r="B19" s="2" t="s">
        <v>66</v>
      </c>
      <c r="C19" s="3">
        <v>44699.461916053246</v>
      </c>
      <c r="D19" s="2" t="s">
        <v>211</v>
      </c>
      <c r="E19" s="2" t="s">
        <v>212</v>
      </c>
      <c r="F19" s="2" t="s">
        <v>213</v>
      </c>
      <c r="G19" s="2">
        <v>3205230619</v>
      </c>
      <c r="H19" s="38">
        <v>2</v>
      </c>
      <c r="I19" s="38" t="s">
        <v>70</v>
      </c>
      <c r="J19" s="38">
        <v>2</v>
      </c>
      <c r="K19" s="39">
        <f t="shared" si="0"/>
        <v>1</v>
      </c>
      <c r="L19" s="38">
        <v>1</v>
      </c>
      <c r="M19" s="40">
        <f t="shared" si="1"/>
        <v>0.5</v>
      </c>
      <c r="N19" s="38">
        <v>2</v>
      </c>
      <c r="O19" s="40">
        <f t="shared" si="2"/>
        <v>1</v>
      </c>
      <c r="P19" s="38" t="s">
        <v>87</v>
      </c>
      <c r="Q19" s="38" t="s">
        <v>88</v>
      </c>
      <c r="R19" s="45" t="s">
        <v>169</v>
      </c>
      <c r="S19" s="45" t="s">
        <v>191</v>
      </c>
      <c r="T19" s="45" t="s">
        <v>134</v>
      </c>
      <c r="U19" s="49" t="s">
        <v>75</v>
      </c>
      <c r="V19" s="49">
        <v>1</v>
      </c>
      <c r="W19" s="49">
        <v>1</v>
      </c>
      <c r="X19" s="49">
        <v>10</v>
      </c>
      <c r="Y19" s="49">
        <v>3</v>
      </c>
      <c r="Z19" s="49" t="s">
        <v>70</v>
      </c>
      <c r="AA19" s="49" t="s">
        <v>76</v>
      </c>
      <c r="AB19" s="49" t="s">
        <v>102</v>
      </c>
      <c r="AC19" s="54" t="s">
        <v>148</v>
      </c>
      <c r="AD19" s="54">
        <v>2</v>
      </c>
      <c r="AE19" s="54" t="s">
        <v>135</v>
      </c>
      <c r="AF19" s="54" t="s">
        <v>94</v>
      </c>
      <c r="AG19" s="54">
        <v>5</v>
      </c>
      <c r="AH19" s="54">
        <v>5</v>
      </c>
      <c r="AI19" s="54" t="s">
        <v>214</v>
      </c>
      <c r="AJ19" s="45" t="s">
        <v>95</v>
      </c>
      <c r="AK19" s="45">
        <v>1</v>
      </c>
      <c r="AL19" s="45" t="s">
        <v>96</v>
      </c>
      <c r="AM19" s="45">
        <v>1</v>
      </c>
      <c r="AN19" s="2" t="s">
        <v>83</v>
      </c>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row>
    <row r="20" spans="1:66" ht="15.75" customHeight="1" x14ac:dyDescent="0.3">
      <c r="A20" s="2">
        <v>19</v>
      </c>
      <c r="B20" s="2" t="s">
        <v>66</v>
      </c>
      <c r="C20" s="3">
        <v>44699.406545879625</v>
      </c>
      <c r="D20" s="2" t="s">
        <v>215</v>
      </c>
      <c r="E20" s="2" t="s">
        <v>216</v>
      </c>
      <c r="F20" s="2" t="s">
        <v>217</v>
      </c>
      <c r="G20" s="2">
        <v>3216458095</v>
      </c>
      <c r="H20" s="38">
        <v>13</v>
      </c>
      <c r="I20" s="38" t="s">
        <v>70</v>
      </c>
      <c r="J20" s="38">
        <v>7</v>
      </c>
      <c r="K20" s="39">
        <f t="shared" si="0"/>
        <v>0.53846153846153844</v>
      </c>
      <c r="L20" s="38">
        <v>0</v>
      </c>
      <c r="M20" s="40">
        <f t="shared" si="1"/>
        <v>0</v>
      </c>
      <c r="N20" s="38">
        <v>7</v>
      </c>
      <c r="O20" s="40">
        <f t="shared" si="2"/>
        <v>1</v>
      </c>
      <c r="P20" s="38" t="s">
        <v>218</v>
      </c>
      <c r="Q20" s="38" t="s">
        <v>70</v>
      </c>
      <c r="R20" s="45" t="s">
        <v>219</v>
      </c>
      <c r="S20" s="45" t="s">
        <v>220</v>
      </c>
      <c r="T20" s="45" t="s">
        <v>201</v>
      </c>
      <c r="U20" s="49" t="s">
        <v>75</v>
      </c>
      <c r="V20" s="49">
        <v>5</v>
      </c>
      <c r="W20" s="49">
        <v>3</v>
      </c>
      <c r="X20" s="49">
        <v>340</v>
      </c>
      <c r="Y20" s="49">
        <v>5</v>
      </c>
      <c r="Z20" s="49" t="s">
        <v>70</v>
      </c>
      <c r="AA20" s="49" t="s">
        <v>76</v>
      </c>
      <c r="AB20" s="49" t="s">
        <v>102</v>
      </c>
      <c r="AC20" s="54" t="s">
        <v>221</v>
      </c>
      <c r="AD20" s="54" t="s">
        <v>92</v>
      </c>
      <c r="AE20" s="54" t="s">
        <v>222</v>
      </c>
      <c r="AF20" s="54" t="s">
        <v>105</v>
      </c>
      <c r="AG20" s="54">
        <v>5</v>
      </c>
      <c r="AH20" s="54">
        <v>1</v>
      </c>
      <c r="AI20" s="54" t="s">
        <v>81</v>
      </c>
      <c r="AJ20" s="45" t="s">
        <v>159</v>
      </c>
      <c r="AK20" s="45">
        <v>12</v>
      </c>
      <c r="AL20" s="45" t="s">
        <v>223</v>
      </c>
      <c r="AM20" s="45">
        <v>23</v>
      </c>
      <c r="AN20" s="2" t="s">
        <v>83</v>
      </c>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row>
    <row r="21" spans="1:66" ht="15.75" customHeight="1" x14ac:dyDescent="0.3">
      <c r="A21" s="2">
        <v>20</v>
      </c>
      <c r="B21" s="2" t="s">
        <v>66</v>
      </c>
      <c r="C21" s="3">
        <v>44699.414671782404</v>
      </c>
      <c r="D21" s="2" t="s">
        <v>224</v>
      </c>
      <c r="E21" s="2" t="s">
        <v>225</v>
      </c>
      <c r="F21" s="2" t="s">
        <v>226</v>
      </c>
      <c r="G21" s="2">
        <v>3218207223</v>
      </c>
      <c r="H21" s="38">
        <v>3</v>
      </c>
      <c r="I21" s="38" t="s">
        <v>70</v>
      </c>
      <c r="J21" s="38">
        <v>3</v>
      </c>
      <c r="K21" s="39">
        <f t="shared" si="0"/>
        <v>1</v>
      </c>
      <c r="L21" s="38">
        <v>0</v>
      </c>
      <c r="M21" s="40">
        <f t="shared" si="1"/>
        <v>0</v>
      </c>
      <c r="N21" s="38">
        <v>3</v>
      </c>
      <c r="O21" s="40">
        <f t="shared" si="2"/>
        <v>1</v>
      </c>
      <c r="P21" s="38" t="s">
        <v>87</v>
      </c>
      <c r="Q21" s="38" t="s">
        <v>70</v>
      </c>
      <c r="R21" s="45" t="s">
        <v>72</v>
      </c>
      <c r="S21" s="45" t="s">
        <v>227</v>
      </c>
      <c r="T21" s="45" t="s">
        <v>228</v>
      </c>
      <c r="U21" s="49" t="s">
        <v>75</v>
      </c>
      <c r="V21" s="49">
        <v>1</v>
      </c>
      <c r="W21" s="49">
        <v>3</v>
      </c>
      <c r="X21" s="49">
        <v>20</v>
      </c>
      <c r="Y21" s="49">
        <v>2</v>
      </c>
      <c r="Z21" s="49" t="s">
        <v>70</v>
      </c>
      <c r="AA21" s="49" t="s">
        <v>76</v>
      </c>
      <c r="AB21" s="49" t="s">
        <v>102</v>
      </c>
      <c r="AC21" s="54" t="s">
        <v>78</v>
      </c>
      <c r="AD21" s="54">
        <v>3</v>
      </c>
      <c r="AE21" s="54" t="s">
        <v>229</v>
      </c>
      <c r="AF21" s="54" t="s">
        <v>94</v>
      </c>
      <c r="AG21" s="54">
        <v>4</v>
      </c>
      <c r="AH21" s="54">
        <v>1</v>
      </c>
      <c r="AI21" s="54" t="s">
        <v>81</v>
      </c>
      <c r="AJ21" s="45" t="s">
        <v>82</v>
      </c>
      <c r="AK21" s="45">
        <v>2</v>
      </c>
      <c r="AL21" s="45" t="s">
        <v>82</v>
      </c>
      <c r="AM21" s="45">
        <v>4</v>
      </c>
      <c r="AN21" s="2" t="s">
        <v>83</v>
      </c>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row>
    <row r="22" spans="1:66" ht="15.75" customHeight="1" x14ac:dyDescent="0.3">
      <c r="A22" s="2">
        <v>21</v>
      </c>
      <c r="B22" s="2" t="s">
        <v>66</v>
      </c>
      <c r="C22" s="3">
        <v>44699.424768599536</v>
      </c>
      <c r="D22" s="2" t="s">
        <v>97</v>
      </c>
      <c r="E22" s="2" t="s">
        <v>230</v>
      </c>
      <c r="F22" s="2" t="s">
        <v>231</v>
      </c>
      <c r="G22" s="2">
        <v>3122954030</v>
      </c>
      <c r="H22" s="38">
        <v>9</v>
      </c>
      <c r="I22" s="38" t="s">
        <v>70</v>
      </c>
      <c r="J22" s="38">
        <v>1</v>
      </c>
      <c r="K22" s="39">
        <f t="shared" si="0"/>
        <v>0.1111111111111111</v>
      </c>
      <c r="L22" s="38">
        <v>0</v>
      </c>
      <c r="M22" s="40">
        <f t="shared" si="1"/>
        <v>0</v>
      </c>
      <c r="N22" s="38">
        <v>1</v>
      </c>
      <c r="O22" s="40">
        <f t="shared" si="2"/>
        <v>1</v>
      </c>
      <c r="P22" s="38" t="s">
        <v>139</v>
      </c>
      <c r="Q22" s="38" t="s">
        <v>70</v>
      </c>
      <c r="R22" s="45" t="s">
        <v>72</v>
      </c>
      <c r="S22" s="45" t="s">
        <v>163</v>
      </c>
      <c r="T22" s="45" t="s">
        <v>163</v>
      </c>
      <c r="U22" s="49" t="s">
        <v>75</v>
      </c>
      <c r="V22" s="49">
        <v>2</v>
      </c>
      <c r="W22" s="49">
        <v>1</v>
      </c>
      <c r="X22" s="49">
        <v>350</v>
      </c>
      <c r="Y22" s="49">
        <v>8</v>
      </c>
      <c r="Z22" s="49" t="s">
        <v>70</v>
      </c>
      <c r="AA22" s="49" t="s">
        <v>76</v>
      </c>
      <c r="AB22" s="49" t="s">
        <v>102</v>
      </c>
      <c r="AC22" s="54" t="s">
        <v>91</v>
      </c>
      <c r="AD22" s="54">
        <v>3</v>
      </c>
      <c r="AE22" s="54" t="s">
        <v>172</v>
      </c>
      <c r="AF22" s="54" t="s">
        <v>173</v>
      </c>
      <c r="AG22" s="54">
        <v>5</v>
      </c>
      <c r="AH22" s="54">
        <v>3</v>
      </c>
      <c r="AI22" s="54" t="s">
        <v>81</v>
      </c>
      <c r="AJ22" s="45" t="s">
        <v>232</v>
      </c>
      <c r="AK22" s="45">
        <v>1</v>
      </c>
      <c r="AL22" s="45" t="s">
        <v>232</v>
      </c>
      <c r="AM22" s="45">
        <v>1</v>
      </c>
      <c r="AN22" s="2" t="s">
        <v>83</v>
      </c>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row>
    <row r="23" spans="1:66" ht="15.75" customHeight="1" x14ac:dyDescent="0.3">
      <c r="A23" s="2">
        <v>22</v>
      </c>
      <c r="B23" s="2" t="s">
        <v>66</v>
      </c>
      <c r="C23" s="3">
        <v>44699.473130300925</v>
      </c>
      <c r="D23" s="2" t="s">
        <v>211</v>
      </c>
      <c r="E23" s="2" t="s">
        <v>233</v>
      </c>
      <c r="F23" s="2" t="s">
        <v>234</v>
      </c>
      <c r="G23" s="2">
        <v>3205230621</v>
      </c>
      <c r="H23" s="38">
        <v>2</v>
      </c>
      <c r="I23" s="38" t="s">
        <v>70</v>
      </c>
      <c r="J23" s="38">
        <v>1</v>
      </c>
      <c r="K23" s="39">
        <f t="shared" si="0"/>
        <v>0.5</v>
      </c>
      <c r="L23" s="38">
        <v>1</v>
      </c>
      <c r="M23" s="40">
        <f t="shared" si="1"/>
        <v>1</v>
      </c>
      <c r="N23" s="38">
        <v>1</v>
      </c>
      <c r="O23" s="40">
        <f t="shared" si="2"/>
        <v>1</v>
      </c>
      <c r="P23" s="38" t="s">
        <v>139</v>
      </c>
      <c r="Q23" s="38" t="s">
        <v>88</v>
      </c>
      <c r="R23" s="45" t="s">
        <v>169</v>
      </c>
      <c r="S23" s="45" t="s">
        <v>191</v>
      </c>
      <c r="T23" s="45" t="s">
        <v>134</v>
      </c>
      <c r="U23" s="49" t="s">
        <v>235</v>
      </c>
      <c r="V23" s="49">
        <v>1</v>
      </c>
      <c r="W23" s="49">
        <v>1</v>
      </c>
      <c r="X23" s="49">
        <v>1</v>
      </c>
      <c r="Y23" s="49">
        <v>5</v>
      </c>
      <c r="Z23" s="49" t="s">
        <v>70</v>
      </c>
      <c r="AA23" s="49" t="s">
        <v>76</v>
      </c>
      <c r="AB23" s="49" t="s">
        <v>77</v>
      </c>
      <c r="AC23" s="54" t="s">
        <v>91</v>
      </c>
      <c r="AD23" s="54">
        <v>5</v>
      </c>
      <c r="AE23" s="54" t="s">
        <v>192</v>
      </c>
      <c r="AF23" s="54" t="s">
        <v>94</v>
      </c>
      <c r="AG23" s="54">
        <v>5</v>
      </c>
      <c r="AH23" s="54">
        <v>1</v>
      </c>
      <c r="AI23" s="54" t="s">
        <v>88</v>
      </c>
      <c r="AJ23" s="45" t="s">
        <v>214</v>
      </c>
      <c r="AK23" s="45">
        <v>1</v>
      </c>
      <c r="AL23" s="45" t="s">
        <v>96</v>
      </c>
      <c r="AM23" s="45">
        <v>1</v>
      </c>
      <c r="AN23" s="2" t="s">
        <v>83</v>
      </c>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row>
    <row r="24" spans="1:66" ht="15.75" customHeight="1" x14ac:dyDescent="0.3">
      <c r="A24" s="2">
        <v>23</v>
      </c>
      <c r="B24" s="2" t="s">
        <v>66</v>
      </c>
      <c r="C24" s="3">
        <v>44699.514188587964</v>
      </c>
      <c r="D24" s="2" t="s">
        <v>211</v>
      </c>
      <c r="E24" s="2" t="s">
        <v>236</v>
      </c>
      <c r="F24" s="2" t="s">
        <v>237</v>
      </c>
      <c r="G24" s="2">
        <v>3004465784</v>
      </c>
      <c r="H24" s="38">
        <v>2</v>
      </c>
      <c r="I24" s="38" t="s">
        <v>70</v>
      </c>
      <c r="J24" s="38">
        <v>1</v>
      </c>
      <c r="K24" s="39">
        <f t="shared" si="0"/>
        <v>0.5</v>
      </c>
      <c r="L24" s="38">
        <v>1</v>
      </c>
      <c r="M24" s="40">
        <f t="shared" si="1"/>
        <v>1</v>
      </c>
      <c r="N24" s="38">
        <v>1</v>
      </c>
      <c r="O24" s="40">
        <f t="shared" si="2"/>
        <v>1</v>
      </c>
      <c r="P24" s="38" t="s">
        <v>139</v>
      </c>
      <c r="Q24" s="38" t="s">
        <v>88</v>
      </c>
      <c r="R24" s="45" t="s">
        <v>169</v>
      </c>
      <c r="S24" s="45" t="s">
        <v>191</v>
      </c>
      <c r="T24" s="45" t="s">
        <v>134</v>
      </c>
      <c r="U24" s="50" t="s">
        <v>88</v>
      </c>
      <c r="V24" s="49">
        <v>0</v>
      </c>
      <c r="W24" s="50"/>
      <c r="X24" s="50"/>
      <c r="Y24" s="50"/>
      <c r="Z24" s="50"/>
      <c r="AA24" s="50"/>
      <c r="AB24" s="50"/>
      <c r="AC24" s="54" t="s">
        <v>125</v>
      </c>
      <c r="AD24" s="54">
        <v>2</v>
      </c>
      <c r="AE24" s="54" t="s">
        <v>135</v>
      </c>
      <c r="AF24" s="54" t="s">
        <v>164</v>
      </c>
      <c r="AG24" s="54">
        <v>5</v>
      </c>
      <c r="AH24" s="54">
        <v>5</v>
      </c>
      <c r="AI24" s="54" t="s">
        <v>238</v>
      </c>
      <c r="AJ24" s="45" t="s">
        <v>95</v>
      </c>
      <c r="AK24" s="45">
        <v>2</v>
      </c>
      <c r="AL24" s="45" t="s">
        <v>96</v>
      </c>
      <c r="AM24" s="45">
        <v>1</v>
      </c>
      <c r="AN24" s="2" t="s">
        <v>83</v>
      </c>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row>
    <row r="25" spans="1:66" ht="15.75" customHeight="1" x14ac:dyDescent="0.3">
      <c r="A25" s="2">
        <v>24</v>
      </c>
      <c r="B25" s="2" t="s">
        <v>66</v>
      </c>
      <c r="C25" s="3">
        <v>44700.364793009256</v>
      </c>
      <c r="D25" s="2" t="s">
        <v>239</v>
      </c>
      <c r="E25" s="2" t="s">
        <v>240</v>
      </c>
      <c r="F25" s="2" t="s">
        <v>241</v>
      </c>
      <c r="G25" s="2">
        <v>2311179</v>
      </c>
      <c r="H25" s="38">
        <v>4</v>
      </c>
      <c r="I25" s="38" t="s">
        <v>70</v>
      </c>
      <c r="J25" s="38">
        <v>2</v>
      </c>
      <c r="K25" s="39">
        <f t="shared" si="0"/>
        <v>0.5</v>
      </c>
      <c r="L25" s="38">
        <v>1</v>
      </c>
      <c r="M25" s="40">
        <f t="shared" si="1"/>
        <v>0.5</v>
      </c>
      <c r="N25" s="38">
        <v>2</v>
      </c>
      <c r="O25" s="40">
        <f t="shared" si="2"/>
        <v>1</v>
      </c>
      <c r="P25" s="38" t="s">
        <v>139</v>
      </c>
      <c r="Q25" s="38" t="s">
        <v>88</v>
      </c>
      <c r="R25" s="45" t="s">
        <v>72</v>
      </c>
      <c r="S25" s="45" t="s">
        <v>242</v>
      </c>
      <c r="T25" s="45" t="s">
        <v>243</v>
      </c>
      <c r="U25" s="50" t="s">
        <v>88</v>
      </c>
      <c r="V25" s="49">
        <v>0</v>
      </c>
      <c r="W25" s="50"/>
      <c r="X25" s="50"/>
      <c r="Y25" s="50"/>
      <c r="Z25" s="50"/>
      <c r="AA25" s="50"/>
      <c r="AB25" s="50"/>
      <c r="AC25" s="54" t="s">
        <v>91</v>
      </c>
      <c r="AD25" s="54">
        <v>5</v>
      </c>
      <c r="AE25" s="54" t="s">
        <v>187</v>
      </c>
      <c r="AF25" s="54" t="s">
        <v>244</v>
      </c>
      <c r="AG25" s="54">
        <v>5</v>
      </c>
      <c r="AH25" s="54">
        <v>5</v>
      </c>
      <c r="AI25" s="54" t="s">
        <v>245</v>
      </c>
      <c r="AJ25" s="45" t="s">
        <v>194</v>
      </c>
      <c r="AK25" s="45">
        <v>3</v>
      </c>
      <c r="AL25" s="45" t="s">
        <v>96</v>
      </c>
      <c r="AM25" s="45">
        <v>0</v>
      </c>
      <c r="AN25" s="2" t="s">
        <v>83</v>
      </c>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row>
    <row r="26" spans="1:66" ht="15.75" customHeight="1" x14ac:dyDescent="0.3">
      <c r="A26" s="2">
        <v>25</v>
      </c>
      <c r="B26" s="2" t="s">
        <v>66</v>
      </c>
      <c r="C26" s="3">
        <v>44700.372604432865</v>
      </c>
      <c r="D26" s="2" t="s">
        <v>239</v>
      </c>
      <c r="E26" s="2" t="s">
        <v>246</v>
      </c>
      <c r="F26" s="2" t="s">
        <v>247</v>
      </c>
      <c r="G26" s="2">
        <v>305416739</v>
      </c>
      <c r="H26" s="38">
        <v>3</v>
      </c>
      <c r="I26" s="38" t="s">
        <v>70</v>
      </c>
      <c r="J26" s="38">
        <v>3</v>
      </c>
      <c r="K26" s="39">
        <f t="shared" si="0"/>
        <v>1</v>
      </c>
      <c r="L26" s="38">
        <v>1</v>
      </c>
      <c r="M26" s="40">
        <f t="shared" si="1"/>
        <v>0.33333333333333331</v>
      </c>
      <c r="N26" s="38">
        <v>3</v>
      </c>
      <c r="O26" s="40">
        <f t="shared" si="2"/>
        <v>1</v>
      </c>
      <c r="P26" s="38" t="s">
        <v>139</v>
      </c>
      <c r="Q26" s="38" t="s">
        <v>88</v>
      </c>
      <c r="R26" s="45" t="s">
        <v>72</v>
      </c>
      <c r="S26" s="45" t="s">
        <v>248</v>
      </c>
      <c r="T26" s="45" t="s">
        <v>201</v>
      </c>
      <c r="U26" s="50" t="s">
        <v>88</v>
      </c>
      <c r="V26" s="49">
        <v>0</v>
      </c>
      <c r="W26" s="50"/>
      <c r="X26" s="50"/>
      <c r="Y26" s="50"/>
      <c r="Z26" s="50"/>
      <c r="AA26" s="50"/>
      <c r="AB26" s="50"/>
      <c r="AC26" s="54" t="s">
        <v>91</v>
      </c>
      <c r="AD26" s="54">
        <v>5</v>
      </c>
      <c r="AE26" s="54" t="s">
        <v>187</v>
      </c>
      <c r="AF26" s="54" t="s">
        <v>94</v>
      </c>
      <c r="AG26" s="54">
        <v>5</v>
      </c>
      <c r="AH26" s="54">
        <v>5</v>
      </c>
      <c r="AI26" s="54" t="s">
        <v>81</v>
      </c>
      <c r="AJ26" s="45" t="s">
        <v>249</v>
      </c>
      <c r="AK26" s="45">
        <v>2</v>
      </c>
      <c r="AL26" s="45" t="s">
        <v>96</v>
      </c>
      <c r="AM26" s="45">
        <v>3</v>
      </c>
      <c r="AN26" s="2" t="s">
        <v>83</v>
      </c>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row>
    <row r="27" spans="1:66" ht="15.75" customHeight="1" x14ac:dyDescent="0.3">
      <c r="A27" s="2">
        <v>26</v>
      </c>
      <c r="B27" s="2" t="s">
        <v>66</v>
      </c>
      <c r="C27" s="3">
        <v>44700.382533298616</v>
      </c>
      <c r="D27" s="2" t="s">
        <v>239</v>
      </c>
      <c r="E27" s="2" t="s">
        <v>250</v>
      </c>
      <c r="F27" s="2" t="s">
        <v>251</v>
      </c>
      <c r="G27" s="2">
        <v>3157779484</v>
      </c>
      <c r="H27" s="38">
        <v>4</v>
      </c>
      <c r="I27" s="38" t="s">
        <v>70</v>
      </c>
      <c r="J27" s="38">
        <v>2</v>
      </c>
      <c r="K27" s="39">
        <f t="shared" si="0"/>
        <v>0.5</v>
      </c>
      <c r="L27" s="38">
        <v>1</v>
      </c>
      <c r="M27" s="40">
        <f t="shared" si="1"/>
        <v>0.5</v>
      </c>
      <c r="N27" s="38">
        <v>2</v>
      </c>
      <c r="O27" s="40">
        <f t="shared" si="2"/>
        <v>1</v>
      </c>
      <c r="P27" s="38" t="s">
        <v>87</v>
      </c>
      <c r="Q27" s="38" t="s">
        <v>88</v>
      </c>
      <c r="R27" s="45" t="s">
        <v>121</v>
      </c>
      <c r="S27" s="45" t="s">
        <v>252</v>
      </c>
      <c r="T27" s="45" t="s">
        <v>134</v>
      </c>
      <c r="U27" s="50" t="s">
        <v>88</v>
      </c>
      <c r="V27" s="49">
        <v>0</v>
      </c>
      <c r="W27" s="50"/>
      <c r="X27" s="50"/>
      <c r="Y27" s="50"/>
      <c r="Z27" s="50"/>
      <c r="AA27" s="50"/>
      <c r="AB27" s="50"/>
      <c r="AC27" s="54" t="s">
        <v>125</v>
      </c>
      <c r="AD27" s="54" t="s">
        <v>126</v>
      </c>
      <c r="AE27" s="54" t="s">
        <v>253</v>
      </c>
      <c r="AF27" s="54" t="s">
        <v>115</v>
      </c>
      <c r="AG27" s="54">
        <v>5</v>
      </c>
      <c r="AH27" s="54">
        <v>5</v>
      </c>
      <c r="AI27" s="54" t="s">
        <v>81</v>
      </c>
      <c r="AJ27" s="45" t="s">
        <v>95</v>
      </c>
      <c r="AK27" s="45">
        <v>1</v>
      </c>
      <c r="AL27" s="45" t="s">
        <v>96</v>
      </c>
      <c r="AM27" s="45">
        <v>1</v>
      </c>
      <c r="AN27" s="2" t="s">
        <v>83</v>
      </c>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row>
    <row r="28" spans="1:66" ht="15.75" customHeight="1" x14ac:dyDescent="0.3">
      <c r="A28" s="2">
        <v>27</v>
      </c>
      <c r="B28" s="2" t="s">
        <v>66</v>
      </c>
      <c r="C28" s="3">
        <v>44700.389285868056</v>
      </c>
      <c r="D28" s="2" t="s">
        <v>239</v>
      </c>
      <c r="E28" s="2" t="s">
        <v>254</v>
      </c>
      <c r="F28" s="2" t="s">
        <v>255</v>
      </c>
      <c r="G28" s="2">
        <v>3245314407</v>
      </c>
      <c r="H28" s="38">
        <v>2</v>
      </c>
      <c r="I28" s="38" t="s">
        <v>70</v>
      </c>
      <c r="J28" s="38">
        <v>2</v>
      </c>
      <c r="K28" s="39">
        <f t="shared" si="0"/>
        <v>1</v>
      </c>
      <c r="L28" s="38">
        <v>1</v>
      </c>
      <c r="M28" s="40">
        <f t="shared" si="1"/>
        <v>0.5</v>
      </c>
      <c r="N28" s="38">
        <v>1</v>
      </c>
      <c r="O28" s="40">
        <f t="shared" si="2"/>
        <v>0.5</v>
      </c>
      <c r="P28" s="38" t="s">
        <v>87</v>
      </c>
      <c r="Q28" s="38" t="s">
        <v>88</v>
      </c>
      <c r="R28" s="45" t="s">
        <v>121</v>
      </c>
      <c r="S28" s="45" t="s">
        <v>256</v>
      </c>
      <c r="T28" s="45" t="s">
        <v>74</v>
      </c>
      <c r="U28" s="50" t="s">
        <v>88</v>
      </c>
      <c r="V28" s="49">
        <v>0</v>
      </c>
      <c r="W28" s="50"/>
      <c r="X28" s="50"/>
      <c r="Y28" s="50"/>
      <c r="Z28" s="50"/>
      <c r="AA28" s="50"/>
      <c r="AB28" s="50"/>
      <c r="AC28" s="54" t="s">
        <v>125</v>
      </c>
      <c r="AD28" s="54" t="s">
        <v>126</v>
      </c>
      <c r="AE28" s="54" t="s">
        <v>135</v>
      </c>
      <c r="AF28" s="54" t="s">
        <v>150</v>
      </c>
      <c r="AG28" s="54">
        <v>5</v>
      </c>
      <c r="AH28" s="54">
        <v>1</v>
      </c>
      <c r="AI28" s="54">
        <v>1</v>
      </c>
      <c r="AJ28" s="45" t="s">
        <v>95</v>
      </c>
      <c r="AK28" s="45">
        <v>1</v>
      </c>
      <c r="AL28" s="45" t="s">
        <v>96</v>
      </c>
      <c r="AM28" s="45">
        <v>2</v>
      </c>
      <c r="AN28" s="2" t="s">
        <v>83</v>
      </c>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row>
    <row r="29" spans="1:66" ht="15.75" customHeight="1" x14ac:dyDescent="0.3">
      <c r="A29" s="2">
        <v>28</v>
      </c>
      <c r="B29" s="2" t="s">
        <v>66</v>
      </c>
      <c r="C29" s="3">
        <v>44700.496451967592</v>
      </c>
      <c r="D29" s="2" t="s">
        <v>211</v>
      </c>
      <c r="E29" s="2" t="s">
        <v>257</v>
      </c>
      <c r="F29" s="2" t="s">
        <v>258</v>
      </c>
      <c r="G29" s="2">
        <v>3017405986</v>
      </c>
      <c r="H29" s="38">
        <v>6</v>
      </c>
      <c r="I29" s="38" t="s">
        <v>70</v>
      </c>
      <c r="J29" s="38">
        <v>3</v>
      </c>
      <c r="K29" s="39">
        <f t="shared" si="0"/>
        <v>0.5</v>
      </c>
      <c r="L29" s="38">
        <v>1</v>
      </c>
      <c r="M29" s="40">
        <f t="shared" si="1"/>
        <v>0.33333333333333331</v>
      </c>
      <c r="N29" s="38">
        <v>3</v>
      </c>
      <c r="O29" s="40">
        <f t="shared" si="2"/>
        <v>1</v>
      </c>
      <c r="P29" s="38" t="s">
        <v>87</v>
      </c>
      <c r="Q29" s="38" t="s">
        <v>88</v>
      </c>
      <c r="R29" s="45" t="s">
        <v>72</v>
      </c>
      <c r="S29" s="45" t="s">
        <v>191</v>
      </c>
      <c r="T29" s="45" t="s">
        <v>134</v>
      </c>
      <c r="U29" s="50" t="s">
        <v>88</v>
      </c>
      <c r="V29" s="49">
        <v>0</v>
      </c>
      <c r="W29" s="50"/>
      <c r="X29" s="50"/>
      <c r="Y29" s="50"/>
      <c r="Z29" s="50"/>
      <c r="AA29" s="50"/>
      <c r="AB29" s="50"/>
      <c r="AC29" s="54" t="s">
        <v>91</v>
      </c>
      <c r="AD29" s="54">
        <v>5</v>
      </c>
      <c r="AE29" s="54" t="s">
        <v>259</v>
      </c>
      <c r="AF29" s="54" t="s">
        <v>260</v>
      </c>
      <c r="AG29" s="54">
        <v>1</v>
      </c>
      <c r="AH29" s="54">
        <v>5</v>
      </c>
      <c r="AI29" s="54" t="s">
        <v>81</v>
      </c>
      <c r="AJ29" s="45" t="s">
        <v>261</v>
      </c>
      <c r="AK29" s="45">
        <v>1</v>
      </c>
      <c r="AL29" s="45" t="s">
        <v>96</v>
      </c>
      <c r="AM29" s="45">
        <v>1</v>
      </c>
      <c r="AN29" s="2" t="s">
        <v>83</v>
      </c>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row>
    <row r="30" spans="1:66" ht="15.75" customHeight="1" x14ac:dyDescent="0.3">
      <c r="A30" s="2">
        <v>29</v>
      </c>
      <c r="B30" s="2" t="s">
        <v>66</v>
      </c>
      <c r="C30" s="3">
        <v>44698.44149297454</v>
      </c>
      <c r="D30" s="2" t="s">
        <v>262</v>
      </c>
      <c r="E30" s="2" t="s">
        <v>263</v>
      </c>
      <c r="F30" s="2" t="s">
        <v>264</v>
      </c>
      <c r="G30" s="2">
        <v>6043587283</v>
      </c>
      <c r="H30" s="38">
        <v>3</v>
      </c>
      <c r="I30" s="38" t="s">
        <v>70</v>
      </c>
      <c r="J30" s="38">
        <v>3</v>
      </c>
      <c r="K30" s="39">
        <f t="shared" si="0"/>
        <v>1</v>
      </c>
      <c r="L30" s="38">
        <v>0</v>
      </c>
      <c r="M30" s="40">
        <f t="shared" si="1"/>
        <v>0</v>
      </c>
      <c r="N30" s="38">
        <v>3</v>
      </c>
      <c r="O30" s="40">
        <f t="shared" si="2"/>
        <v>1</v>
      </c>
      <c r="P30" s="38" t="s">
        <v>265</v>
      </c>
      <c r="Q30" s="38" t="s">
        <v>88</v>
      </c>
      <c r="R30" s="45" t="s">
        <v>72</v>
      </c>
      <c r="S30" s="45" t="s">
        <v>266</v>
      </c>
      <c r="T30" s="45" t="s">
        <v>267</v>
      </c>
      <c r="U30" s="50" t="s">
        <v>88</v>
      </c>
      <c r="V30" s="49">
        <v>0</v>
      </c>
      <c r="W30" s="50"/>
      <c r="X30" s="50"/>
      <c r="Y30" s="50"/>
      <c r="Z30" s="50"/>
      <c r="AA30" s="50"/>
      <c r="AB30" s="50"/>
      <c r="AC30" s="54" t="s">
        <v>91</v>
      </c>
      <c r="AD30" s="54">
        <v>3</v>
      </c>
      <c r="AE30" s="54" t="s">
        <v>268</v>
      </c>
      <c r="AF30" s="54" t="s">
        <v>269</v>
      </c>
      <c r="AG30" s="54">
        <v>4</v>
      </c>
      <c r="AH30" s="54">
        <v>4</v>
      </c>
      <c r="AI30" s="54" t="s">
        <v>81</v>
      </c>
      <c r="AJ30" s="45" t="s">
        <v>194</v>
      </c>
      <c r="AK30" s="45">
        <v>2</v>
      </c>
      <c r="AL30" s="45" t="s">
        <v>96</v>
      </c>
      <c r="AM30" s="45">
        <v>0</v>
      </c>
      <c r="AN30" s="2" t="s">
        <v>83</v>
      </c>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row>
    <row r="31" spans="1:66" ht="15.75" customHeight="1" x14ac:dyDescent="0.3">
      <c r="A31" s="2">
        <v>30</v>
      </c>
      <c r="B31" s="2" t="s">
        <v>66</v>
      </c>
      <c r="C31" s="3">
        <v>44697.696873935187</v>
      </c>
      <c r="D31" s="2" t="s">
        <v>270</v>
      </c>
      <c r="E31" s="2" t="s">
        <v>271</v>
      </c>
      <c r="F31" s="2" t="s">
        <v>272</v>
      </c>
      <c r="G31" s="2">
        <v>3000293229</v>
      </c>
      <c r="H31" s="38">
        <v>2</v>
      </c>
      <c r="I31" s="38" t="s">
        <v>70</v>
      </c>
      <c r="J31" s="38">
        <v>2</v>
      </c>
      <c r="K31" s="39">
        <f t="shared" si="0"/>
        <v>1</v>
      </c>
      <c r="L31" s="38">
        <v>2</v>
      </c>
      <c r="M31" s="40">
        <f t="shared" si="1"/>
        <v>1</v>
      </c>
      <c r="N31" s="38">
        <v>2</v>
      </c>
      <c r="O31" s="40">
        <f t="shared" si="2"/>
        <v>1</v>
      </c>
      <c r="P31" s="38" t="s">
        <v>87</v>
      </c>
      <c r="Q31" s="38" t="s">
        <v>70</v>
      </c>
      <c r="R31" s="45" t="s">
        <v>169</v>
      </c>
      <c r="S31" s="45" t="s">
        <v>179</v>
      </c>
      <c r="T31" s="45" t="s">
        <v>134</v>
      </c>
      <c r="U31" s="49" t="s">
        <v>235</v>
      </c>
      <c r="V31" s="49">
        <v>4</v>
      </c>
      <c r="W31" s="49">
        <v>9</v>
      </c>
      <c r="X31" s="49">
        <v>5</v>
      </c>
      <c r="Y31" s="49">
        <v>4</v>
      </c>
      <c r="Z31" s="49" t="s">
        <v>70</v>
      </c>
      <c r="AA31" s="49" t="s">
        <v>76</v>
      </c>
      <c r="AB31" s="49" t="s">
        <v>102</v>
      </c>
      <c r="AC31" s="54" t="s">
        <v>273</v>
      </c>
      <c r="AD31" s="54">
        <v>2</v>
      </c>
      <c r="AE31" s="54" t="s">
        <v>274</v>
      </c>
      <c r="AF31" s="54" t="s">
        <v>94</v>
      </c>
      <c r="AG31" s="54">
        <v>5</v>
      </c>
      <c r="AH31" s="54">
        <v>1</v>
      </c>
      <c r="AI31" s="54" t="s">
        <v>275</v>
      </c>
      <c r="AJ31" s="45" t="s">
        <v>82</v>
      </c>
      <c r="AK31" s="45">
        <v>1</v>
      </c>
      <c r="AL31" s="45" t="s">
        <v>232</v>
      </c>
      <c r="AM31" s="45">
        <v>3</v>
      </c>
      <c r="AN31" s="2" t="s">
        <v>83</v>
      </c>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row>
    <row r="32" spans="1:66" ht="15.75" customHeight="1" x14ac:dyDescent="0.3">
      <c r="A32" s="2">
        <v>31</v>
      </c>
      <c r="B32" s="2" t="s">
        <v>66</v>
      </c>
      <c r="C32" s="3">
        <v>44697.705428472225</v>
      </c>
      <c r="D32" s="2" t="s">
        <v>276</v>
      </c>
      <c r="E32" s="2" t="s">
        <v>277</v>
      </c>
      <c r="F32" s="2" t="s">
        <v>278</v>
      </c>
      <c r="G32" s="2" t="s">
        <v>276</v>
      </c>
      <c r="H32" s="38">
        <v>1</v>
      </c>
      <c r="I32" s="38" t="s">
        <v>70</v>
      </c>
      <c r="J32" s="38">
        <v>1</v>
      </c>
      <c r="K32" s="39">
        <f t="shared" si="0"/>
        <v>1</v>
      </c>
      <c r="L32" s="38">
        <v>1</v>
      </c>
      <c r="M32" s="40">
        <f t="shared" si="1"/>
        <v>1</v>
      </c>
      <c r="N32" s="38">
        <v>1</v>
      </c>
      <c r="O32" s="40">
        <f t="shared" si="2"/>
        <v>1</v>
      </c>
      <c r="P32" s="38" t="s">
        <v>279</v>
      </c>
      <c r="Q32" s="38" t="s">
        <v>70</v>
      </c>
      <c r="R32" s="45" t="s">
        <v>72</v>
      </c>
      <c r="S32" s="45" t="s">
        <v>280</v>
      </c>
      <c r="T32" s="45" t="s">
        <v>281</v>
      </c>
      <c r="U32" s="50" t="s">
        <v>88</v>
      </c>
      <c r="V32" s="49">
        <v>0</v>
      </c>
      <c r="W32" s="50"/>
      <c r="X32" s="50"/>
      <c r="Y32" s="50"/>
      <c r="Z32" s="50"/>
      <c r="AA32" s="50"/>
      <c r="AB32" s="50"/>
      <c r="AC32" s="54" t="s">
        <v>91</v>
      </c>
      <c r="AD32" s="54">
        <v>5</v>
      </c>
      <c r="AE32" s="54" t="s">
        <v>282</v>
      </c>
      <c r="AF32" s="54" t="s">
        <v>150</v>
      </c>
      <c r="AG32" s="54">
        <v>5</v>
      </c>
      <c r="AH32" s="54">
        <v>5</v>
      </c>
      <c r="AI32" s="54" t="s">
        <v>283</v>
      </c>
      <c r="AJ32" s="45" t="s">
        <v>214</v>
      </c>
      <c r="AK32" s="45">
        <v>5</v>
      </c>
      <c r="AL32" s="45" t="s">
        <v>214</v>
      </c>
      <c r="AM32" s="45">
        <v>1</v>
      </c>
      <c r="AN32" s="2" t="s">
        <v>83</v>
      </c>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row>
    <row r="33" spans="1:66" ht="15.75" customHeight="1" x14ac:dyDescent="0.3">
      <c r="A33" s="2">
        <v>32</v>
      </c>
      <c r="B33" s="2" t="s">
        <v>66</v>
      </c>
      <c r="C33" s="3">
        <v>44697.720878958338</v>
      </c>
      <c r="D33" s="2" t="s">
        <v>284</v>
      </c>
      <c r="E33" s="2" t="s">
        <v>285</v>
      </c>
      <c r="F33" s="2" t="s">
        <v>286</v>
      </c>
      <c r="G33" s="2">
        <v>3215441721</v>
      </c>
      <c r="H33" s="38">
        <v>1</v>
      </c>
      <c r="I33" s="38" t="s">
        <v>70</v>
      </c>
      <c r="J33" s="38">
        <v>1</v>
      </c>
      <c r="K33" s="39">
        <f t="shared" si="0"/>
        <v>1</v>
      </c>
      <c r="L33" s="38">
        <v>1</v>
      </c>
      <c r="M33" s="40">
        <f t="shared" si="1"/>
        <v>1</v>
      </c>
      <c r="N33" s="38">
        <v>1</v>
      </c>
      <c r="O33" s="40">
        <f t="shared" si="2"/>
        <v>1</v>
      </c>
      <c r="P33" s="38" t="s">
        <v>139</v>
      </c>
      <c r="Q33" s="38" t="s">
        <v>70</v>
      </c>
      <c r="R33" s="45" t="s">
        <v>72</v>
      </c>
      <c r="S33" s="45" t="s">
        <v>133</v>
      </c>
      <c r="T33" s="45" t="s">
        <v>134</v>
      </c>
      <c r="U33" s="50" t="s">
        <v>88</v>
      </c>
      <c r="V33" s="49">
        <v>0</v>
      </c>
      <c r="W33" s="50"/>
      <c r="X33" s="50"/>
      <c r="Y33" s="50"/>
      <c r="Z33" s="50"/>
      <c r="AA33" s="50"/>
      <c r="AB33" s="50"/>
      <c r="AC33" s="54" t="s">
        <v>180</v>
      </c>
      <c r="AD33" s="54">
        <v>2</v>
      </c>
      <c r="AE33" s="54" t="s">
        <v>135</v>
      </c>
      <c r="AF33" s="54" t="s">
        <v>164</v>
      </c>
      <c r="AG33" s="54">
        <v>5</v>
      </c>
      <c r="AH33" s="54">
        <v>5</v>
      </c>
      <c r="AI33" s="54">
        <v>1</v>
      </c>
      <c r="AJ33" s="45">
        <v>1</v>
      </c>
      <c r="AK33" s="45">
        <v>1</v>
      </c>
      <c r="AL33" s="45" t="s">
        <v>287</v>
      </c>
      <c r="AM33" s="45">
        <v>5</v>
      </c>
      <c r="AN33" s="2" t="s">
        <v>83</v>
      </c>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row>
    <row r="34" spans="1:66" ht="15.75" customHeight="1" x14ac:dyDescent="0.3">
      <c r="A34" s="2">
        <v>33</v>
      </c>
      <c r="B34" s="2" t="s">
        <v>66</v>
      </c>
      <c r="C34" s="3">
        <v>44697.729346018517</v>
      </c>
      <c r="D34" s="2" t="s">
        <v>288</v>
      </c>
      <c r="E34" s="2" t="s">
        <v>289</v>
      </c>
      <c r="F34" s="2" t="s">
        <v>290</v>
      </c>
      <c r="G34" s="2">
        <v>3023364253</v>
      </c>
      <c r="H34" s="38">
        <v>6</v>
      </c>
      <c r="I34" s="38" t="s">
        <v>70</v>
      </c>
      <c r="J34" s="38">
        <v>3</v>
      </c>
      <c r="K34" s="39">
        <f t="shared" si="0"/>
        <v>0.5</v>
      </c>
      <c r="L34" s="38">
        <v>1</v>
      </c>
      <c r="M34" s="40">
        <f t="shared" si="1"/>
        <v>0.33333333333333331</v>
      </c>
      <c r="N34" s="38">
        <v>3</v>
      </c>
      <c r="O34" s="40">
        <f t="shared" si="2"/>
        <v>1</v>
      </c>
      <c r="P34" s="38" t="s">
        <v>87</v>
      </c>
      <c r="Q34" s="38" t="s">
        <v>70</v>
      </c>
      <c r="R34" s="45" t="s">
        <v>169</v>
      </c>
      <c r="S34" s="45" t="s">
        <v>291</v>
      </c>
      <c r="T34" s="45" t="s">
        <v>134</v>
      </c>
      <c r="U34" s="49" t="s">
        <v>292</v>
      </c>
      <c r="V34" s="49">
        <v>1</v>
      </c>
      <c r="W34" s="49">
        <v>1</v>
      </c>
      <c r="X34" s="49">
        <v>40</v>
      </c>
      <c r="Y34" s="49">
        <v>10</v>
      </c>
      <c r="Z34" s="49" t="s">
        <v>88</v>
      </c>
      <c r="AA34" s="49" t="s">
        <v>293</v>
      </c>
      <c r="AB34" s="49" t="s">
        <v>102</v>
      </c>
      <c r="AC34" s="54" t="s">
        <v>78</v>
      </c>
      <c r="AD34" s="54">
        <v>5</v>
      </c>
      <c r="AE34" s="54" t="s">
        <v>149</v>
      </c>
      <c r="AF34" s="54" t="s">
        <v>158</v>
      </c>
      <c r="AG34" s="54">
        <v>5</v>
      </c>
      <c r="AH34" s="54">
        <v>1</v>
      </c>
      <c r="AI34" s="54" t="s">
        <v>81</v>
      </c>
      <c r="AJ34" s="45" t="s">
        <v>294</v>
      </c>
      <c r="AK34" s="45">
        <v>1</v>
      </c>
      <c r="AL34" s="45" t="s">
        <v>295</v>
      </c>
      <c r="AM34" s="45">
        <v>1</v>
      </c>
      <c r="AN34" s="2" t="s">
        <v>83</v>
      </c>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row>
    <row r="35" spans="1:66" ht="15.75" customHeight="1" x14ac:dyDescent="0.3">
      <c r="A35" s="2">
        <v>34</v>
      </c>
      <c r="B35" s="2" t="s">
        <v>66</v>
      </c>
      <c r="C35" s="3">
        <v>44698.45249596065</v>
      </c>
      <c r="D35" s="2" t="s">
        <v>296</v>
      </c>
      <c r="E35" s="2" t="s">
        <v>297</v>
      </c>
      <c r="F35" s="2" t="s">
        <v>298</v>
      </c>
      <c r="G35" s="2">
        <v>3205666388</v>
      </c>
      <c r="H35" s="38">
        <v>3</v>
      </c>
      <c r="I35" s="38" t="s">
        <v>70</v>
      </c>
      <c r="J35" s="38">
        <v>3</v>
      </c>
      <c r="K35" s="39">
        <f t="shared" si="0"/>
        <v>1</v>
      </c>
      <c r="L35" s="38">
        <v>0</v>
      </c>
      <c r="M35" s="40">
        <f t="shared" si="1"/>
        <v>0</v>
      </c>
      <c r="N35" s="38">
        <v>3</v>
      </c>
      <c r="O35" s="40">
        <f t="shared" si="2"/>
        <v>1</v>
      </c>
      <c r="P35" s="38" t="s">
        <v>87</v>
      </c>
      <c r="Q35" s="38" t="s">
        <v>88</v>
      </c>
      <c r="R35" s="45" t="s">
        <v>72</v>
      </c>
      <c r="S35" s="45" t="s">
        <v>299</v>
      </c>
      <c r="T35" s="45" t="s">
        <v>74</v>
      </c>
      <c r="U35" s="50" t="s">
        <v>88</v>
      </c>
      <c r="V35" s="49">
        <v>0</v>
      </c>
      <c r="W35" s="50"/>
      <c r="X35" s="50"/>
      <c r="Y35" s="50"/>
      <c r="Z35" s="50"/>
      <c r="AA35" s="50"/>
      <c r="AB35" s="50"/>
      <c r="AC35" s="54" t="s">
        <v>91</v>
      </c>
      <c r="AD35" s="54">
        <v>5</v>
      </c>
      <c r="AE35" s="54" t="s">
        <v>300</v>
      </c>
      <c r="AF35" s="54" t="s">
        <v>94</v>
      </c>
      <c r="AG35" s="54">
        <v>5</v>
      </c>
      <c r="AH35" s="54">
        <v>4</v>
      </c>
      <c r="AI35" s="54" t="s">
        <v>81</v>
      </c>
      <c r="AJ35" s="45" t="s">
        <v>82</v>
      </c>
      <c r="AK35" s="45">
        <v>3</v>
      </c>
      <c r="AL35" s="45" t="s">
        <v>96</v>
      </c>
      <c r="AM35" s="45">
        <v>1</v>
      </c>
      <c r="AN35" s="2" t="s">
        <v>83</v>
      </c>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row>
    <row r="36" spans="1:66" ht="15.75" customHeight="1" x14ac:dyDescent="0.3">
      <c r="A36" s="2">
        <v>35</v>
      </c>
      <c r="B36" s="2" t="s">
        <v>66</v>
      </c>
      <c r="C36" s="3">
        <v>44699.509540115745</v>
      </c>
      <c r="D36" s="2" t="s">
        <v>97</v>
      </c>
      <c r="E36" s="2" t="s">
        <v>301</v>
      </c>
      <c r="F36" s="2" t="s">
        <v>302</v>
      </c>
      <c r="G36" s="2">
        <v>3147971110</v>
      </c>
      <c r="H36" s="38">
        <v>8</v>
      </c>
      <c r="I36" s="38" t="s">
        <v>70</v>
      </c>
      <c r="J36" s="38">
        <v>2</v>
      </c>
      <c r="K36" s="39">
        <f t="shared" si="0"/>
        <v>0.25</v>
      </c>
      <c r="L36" s="38">
        <v>2</v>
      </c>
      <c r="M36" s="40">
        <f t="shared" si="1"/>
        <v>1</v>
      </c>
      <c r="N36" s="38">
        <v>2</v>
      </c>
      <c r="O36" s="40">
        <f t="shared" si="2"/>
        <v>1</v>
      </c>
      <c r="P36" s="38" t="s">
        <v>139</v>
      </c>
      <c r="Q36" s="38" t="s">
        <v>70</v>
      </c>
      <c r="R36" s="45" t="s">
        <v>303</v>
      </c>
      <c r="S36" s="45" t="s">
        <v>156</v>
      </c>
      <c r="T36" s="45" t="s">
        <v>141</v>
      </c>
      <c r="U36" s="49" t="s">
        <v>75</v>
      </c>
      <c r="V36" s="49">
        <v>1</v>
      </c>
      <c r="W36" s="49">
        <v>1</v>
      </c>
      <c r="X36" s="49">
        <v>60</v>
      </c>
      <c r="Y36" s="49">
        <v>3</v>
      </c>
      <c r="Z36" s="49" t="s">
        <v>70</v>
      </c>
      <c r="AA36" s="49" t="s">
        <v>76</v>
      </c>
      <c r="AB36" s="49" t="s">
        <v>102</v>
      </c>
      <c r="AC36" s="54" t="s">
        <v>91</v>
      </c>
      <c r="AD36" s="54" t="s">
        <v>92</v>
      </c>
      <c r="AE36" s="54" t="s">
        <v>79</v>
      </c>
      <c r="AF36" s="54" t="s">
        <v>80</v>
      </c>
      <c r="AG36" s="54">
        <v>5</v>
      </c>
      <c r="AH36" s="54">
        <v>1</v>
      </c>
      <c r="AI36" s="54" t="s">
        <v>81</v>
      </c>
      <c r="AJ36" s="45" t="s">
        <v>304</v>
      </c>
      <c r="AK36" s="45">
        <v>32</v>
      </c>
      <c r="AL36" s="45" t="s">
        <v>96</v>
      </c>
      <c r="AM36" s="45">
        <v>32</v>
      </c>
      <c r="AN36" s="2" t="s">
        <v>83</v>
      </c>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row>
    <row r="37" spans="1:66" ht="15.75" customHeight="1" x14ac:dyDescent="0.3">
      <c r="A37" s="2">
        <v>36</v>
      </c>
      <c r="B37" s="2" t="s">
        <v>66</v>
      </c>
      <c r="C37" s="3">
        <v>44698.46868888889</v>
      </c>
      <c r="D37" s="2" t="s">
        <v>239</v>
      </c>
      <c r="E37" s="2" t="s">
        <v>305</v>
      </c>
      <c r="F37" s="2" t="s">
        <v>306</v>
      </c>
      <c r="G37" s="2">
        <v>3207446360</v>
      </c>
      <c r="H37" s="38">
        <v>4</v>
      </c>
      <c r="I37" s="38" t="s">
        <v>70</v>
      </c>
      <c r="J37" s="38">
        <v>3</v>
      </c>
      <c r="K37" s="39">
        <f t="shared" si="0"/>
        <v>0.75</v>
      </c>
      <c r="L37" s="38">
        <v>3</v>
      </c>
      <c r="M37" s="40">
        <f t="shared" si="1"/>
        <v>1</v>
      </c>
      <c r="N37" s="38">
        <v>1</v>
      </c>
      <c r="O37" s="40">
        <f t="shared" si="2"/>
        <v>0.33333333333333331</v>
      </c>
      <c r="P37" s="38" t="s">
        <v>139</v>
      </c>
      <c r="Q37" s="38" t="s">
        <v>70</v>
      </c>
      <c r="R37" s="45" t="s">
        <v>121</v>
      </c>
      <c r="S37" s="45" t="s">
        <v>307</v>
      </c>
      <c r="T37" s="45" t="s">
        <v>308</v>
      </c>
      <c r="U37" s="50" t="s">
        <v>88</v>
      </c>
      <c r="V37" s="49">
        <v>0</v>
      </c>
      <c r="W37" s="50"/>
      <c r="X37" s="50"/>
      <c r="Y37" s="50"/>
      <c r="Z37" s="50"/>
      <c r="AA37" s="50"/>
      <c r="AB37" s="50"/>
      <c r="AC37" s="54" t="s">
        <v>91</v>
      </c>
      <c r="AD37" s="54">
        <v>5</v>
      </c>
      <c r="AE37" s="54" t="s">
        <v>309</v>
      </c>
      <c r="AF37" s="54" t="s">
        <v>94</v>
      </c>
      <c r="AG37" s="54">
        <v>5</v>
      </c>
      <c r="AH37" s="54">
        <v>5</v>
      </c>
      <c r="AI37" s="54">
        <v>1</v>
      </c>
      <c r="AJ37" s="45" t="s">
        <v>214</v>
      </c>
      <c r="AK37" s="45">
        <v>10</v>
      </c>
      <c r="AL37" s="45">
        <v>1</v>
      </c>
      <c r="AM37" s="45">
        <v>1</v>
      </c>
      <c r="AN37" s="2" t="s">
        <v>83</v>
      </c>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row>
    <row r="38" spans="1:66" ht="15.75" customHeight="1" x14ac:dyDescent="0.3">
      <c r="A38" s="2">
        <v>37</v>
      </c>
      <c r="B38" s="2" t="s">
        <v>66</v>
      </c>
      <c r="C38" s="3">
        <v>44699.666284467588</v>
      </c>
      <c r="D38" s="2" t="s">
        <v>310</v>
      </c>
      <c r="E38" s="2" t="s">
        <v>311</v>
      </c>
      <c r="F38" s="2" t="s">
        <v>312</v>
      </c>
      <c r="G38" s="2">
        <v>2310224</v>
      </c>
      <c r="H38" s="38">
        <v>20</v>
      </c>
      <c r="I38" s="38" t="s">
        <v>70</v>
      </c>
      <c r="J38" s="38">
        <v>7</v>
      </c>
      <c r="K38" s="39">
        <f t="shared" si="0"/>
        <v>0.35</v>
      </c>
      <c r="L38" s="38">
        <v>0</v>
      </c>
      <c r="M38" s="40">
        <f t="shared" si="1"/>
        <v>0</v>
      </c>
      <c r="N38" s="38">
        <v>7</v>
      </c>
      <c r="O38" s="40">
        <f t="shared" si="2"/>
        <v>1</v>
      </c>
      <c r="P38" s="38" t="s">
        <v>87</v>
      </c>
      <c r="Q38" s="38" t="s">
        <v>88</v>
      </c>
      <c r="R38" s="45" t="s">
        <v>169</v>
      </c>
      <c r="S38" s="45" t="s">
        <v>313</v>
      </c>
      <c r="T38" s="45" t="s">
        <v>201</v>
      </c>
      <c r="U38" s="49" t="s">
        <v>75</v>
      </c>
      <c r="V38" s="49">
        <v>1</v>
      </c>
      <c r="W38" s="49">
        <v>1</v>
      </c>
      <c r="X38" s="49">
        <v>10</v>
      </c>
      <c r="Y38" s="49">
        <v>2.2000000000000002</v>
      </c>
      <c r="Z38" s="49" t="s">
        <v>70</v>
      </c>
      <c r="AA38" s="49" t="s">
        <v>76</v>
      </c>
      <c r="AB38" s="49" t="s">
        <v>102</v>
      </c>
      <c r="AC38" s="54" t="s">
        <v>314</v>
      </c>
      <c r="AD38" s="54">
        <v>2</v>
      </c>
      <c r="AE38" s="54" t="s">
        <v>135</v>
      </c>
      <c r="AF38" s="54" t="s">
        <v>164</v>
      </c>
      <c r="AG38" s="54">
        <v>4</v>
      </c>
      <c r="AH38" s="54">
        <v>1</v>
      </c>
      <c r="AI38" s="54" t="s">
        <v>81</v>
      </c>
      <c r="AJ38" s="45" t="s">
        <v>107</v>
      </c>
      <c r="AK38" s="45">
        <v>5</v>
      </c>
      <c r="AL38" s="45" t="s">
        <v>96</v>
      </c>
      <c r="AM38" s="45">
        <v>3</v>
      </c>
      <c r="AN38" s="2" t="s">
        <v>83</v>
      </c>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row>
    <row r="39" spans="1:66" ht="15.75" customHeight="1" x14ac:dyDescent="0.3">
      <c r="A39" s="2">
        <v>38</v>
      </c>
      <c r="B39" s="2" t="s">
        <v>66</v>
      </c>
      <c r="C39" s="5">
        <v>44707.414239479171</v>
      </c>
      <c r="D39" s="4" t="s">
        <v>211</v>
      </c>
      <c r="E39" s="4" t="s">
        <v>305</v>
      </c>
      <c r="F39" s="4" t="s">
        <v>306</v>
      </c>
      <c r="G39" s="4">
        <v>3207446360</v>
      </c>
      <c r="H39" s="41">
        <v>4</v>
      </c>
      <c r="I39" s="41" t="s">
        <v>70</v>
      </c>
      <c r="J39" s="41">
        <v>3</v>
      </c>
      <c r="K39" s="39">
        <f t="shared" si="0"/>
        <v>0.75</v>
      </c>
      <c r="L39" s="41">
        <v>1</v>
      </c>
      <c r="M39" s="40">
        <f t="shared" si="1"/>
        <v>0.33333333333333331</v>
      </c>
      <c r="N39" s="41">
        <v>1</v>
      </c>
      <c r="O39" s="40">
        <f t="shared" si="2"/>
        <v>0.33333333333333331</v>
      </c>
      <c r="P39" s="41" t="s">
        <v>87</v>
      </c>
      <c r="Q39" s="41" t="s">
        <v>88</v>
      </c>
      <c r="R39" s="46" t="s">
        <v>121</v>
      </c>
      <c r="S39" s="46" t="s">
        <v>307</v>
      </c>
      <c r="T39" s="45" t="s">
        <v>308</v>
      </c>
      <c r="U39" s="50" t="s">
        <v>88</v>
      </c>
      <c r="V39" s="49">
        <v>0</v>
      </c>
      <c r="W39" s="50"/>
      <c r="X39" s="50"/>
      <c r="Y39" s="50"/>
      <c r="Z39" s="50"/>
      <c r="AA39" s="50"/>
      <c r="AB39" s="50"/>
      <c r="AC39" s="55" t="s">
        <v>91</v>
      </c>
      <c r="AD39" s="55" t="s">
        <v>92</v>
      </c>
      <c r="AE39" s="55" t="s">
        <v>192</v>
      </c>
      <c r="AF39" s="55" t="s">
        <v>94</v>
      </c>
      <c r="AG39" s="55">
        <v>5</v>
      </c>
      <c r="AH39" s="55">
        <v>5</v>
      </c>
      <c r="AI39" s="55" t="s">
        <v>238</v>
      </c>
      <c r="AJ39" s="46" t="s">
        <v>214</v>
      </c>
      <c r="AK39" s="46">
        <v>15</v>
      </c>
      <c r="AL39" s="46" t="s">
        <v>96</v>
      </c>
      <c r="AM39" s="46">
        <v>1</v>
      </c>
      <c r="AN39" s="4" t="s">
        <v>83</v>
      </c>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row>
    <row r="40" spans="1:66" ht="15.75" customHeight="1" x14ac:dyDescent="0.3">
      <c r="A40" s="2">
        <v>39</v>
      </c>
      <c r="B40" s="2" t="s">
        <v>66</v>
      </c>
      <c r="C40" s="3">
        <v>44698.500361574072</v>
      </c>
      <c r="D40" s="2" t="s">
        <v>315</v>
      </c>
      <c r="E40" s="2" t="s">
        <v>316</v>
      </c>
      <c r="F40" s="2" t="s">
        <v>317</v>
      </c>
      <c r="G40" s="2" t="s">
        <v>318</v>
      </c>
      <c r="H40" s="38">
        <v>39</v>
      </c>
      <c r="I40" s="38" t="s">
        <v>70</v>
      </c>
      <c r="J40" s="38">
        <v>15</v>
      </c>
      <c r="K40" s="39">
        <f t="shared" si="0"/>
        <v>0.38461538461538464</v>
      </c>
      <c r="L40" s="38">
        <v>1</v>
      </c>
      <c r="M40" s="40">
        <f t="shared" si="1"/>
        <v>6.6666666666666666E-2</v>
      </c>
      <c r="N40" s="38">
        <v>15</v>
      </c>
      <c r="O40" s="40">
        <f t="shared" si="2"/>
        <v>1</v>
      </c>
      <c r="P40" s="38" t="s">
        <v>87</v>
      </c>
      <c r="Q40" s="38" t="s">
        <v>70</v>
      </c>
      <c r="R40" s="45" t="s">
        <v>319</v>
      </c>
      <c r="S40" s="45" t="s">
        <v>320</v>
      </c>
      <c r="T40" s="45" t="s">
        <v>321</v>
      </c>
      <c r="U40" s="49" t="s">
        <v>75</v>
      </c>
      <c r="V40" s="49">
        <v>1</v>
      </c>
      <c r="W40" s="49">
        <v>4</v>
      </c>
      <c r="X40" s="49">
        <v>100</v>
      </c>
      <c r="Y40" s="49">
        <v>2</v>
      </c>
      <c r="Z40" s="49" t="s">
        <v>70</v>
      </c>
      <c r="AA40" s="49" t="s">
        <v>76</v>
      </c>
      <c r="AB40" s="49" t="s">
        <v>77</v>
      </c>
      <c r="AC40" s="54" t="s">
        <v>78</v>
      </c>
      <c r="AD40" s="54">
        <v>5</v>
      </c>
      <c r="AE40" s="54" t="s">
        <v>322</v>
      </c>
      <c r="AF40" s="54" t="s">
        <v>158</v>
      </c>
      <c r="AG40" s="54">
        <v>5</v>
      </c>
      <c r="AH40" s="54">
        <v>1</v>
      </c>
      <c r="AI40" s="54" t="s">
        <v>275</v>
      </c>
      <c r="AJ40" s="45" t="s">
        <v>95</v>
      </c>
      <c r="AK40" s="45">
        <v>1</v>
      </c>
      <c r="AL40" s="45" t="s">
        <v>214</v>
      </c>
      <c r="AM40" s="45">
        <v>1</v>
      </c>
      <c r="AN40" s="2" t="s">
        <v>83</v>
      </c>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row>
    <row r="41" spans="1:66" ht="15.75" customHeight="1" x14ac:dyDescent="0.3">
      <c r="A41" s="2">
        <v>40</v>
      </c>
      <c r="B41" s="2" t="s">
        <v>66</v>
      </c>
      <c r="C41" s="5">
        <v>44707.420688344908</v>
      </c>
      <c r="D41" s="4" t="s">
        <v>211</v>
      </c>
      <c r="E41" s="4" t="s">
        <v>323</v>
      </c>
      <c r="F41" s="4" t="s">
        <v>178</v>
      </c>
      <c r="G41" s="4">
        <v>3014932370</v>
      </c>
      <c r="H41" s="41">
        <v>2</v>
      </c>
      <c r="I41" s="41" t="s">
        <v>70</v>
      </c>
      <c r="J41" s="41">
        <v>2</v>
      </c>
      <c r="K41" s="39">
        <f t="shared" si="0"/>
        <v>1</v>
      </c>
      <c r="L41" s="41">
        <v>1</v>
      </c>
      <c r="M41" s="40">
        <f t="shared" si="1"/>
        <v>0.5</v>
      </c>
      <c r="N41" s="41">
        <v>1</v>
      </c>
      <c r="O41" s="40">
        <f t="shared" si="2"/>
        <v>0.5</v>
      </c>
      <c r="P41" s="41" t="s">
        <v>87</v>
      </c>
      <c r="Q41" s="41" t="s">
        <v>88</v>
      </c>
      <c r="R41" s="46" t="s">
        <v>72</v>
      </c>
      <c r="S41" s="46" t="s">
        <v>191</v>
      </c>
      <c r="T41" s="45" t="s">
        <v>134</v>
      </c>
      <c r="U41" s="50" t="s">
        <v>75</v>
      </c>
      <c r="V41" s="49">
        <v>1</v>
      </c>
      <c r="W41" s="50">
        <v>1</v>
      </c>
      <c r="X41" s="50">
        <v>40</v>
      </c>
      <c r="Y41" s="50">
        <v>4</v>
      </c>
      <c r="Z41" s="50" t="s">
        <v>70</v>
      </c>
      <c r="AA41" s="50" t="s">
        <v>76</v>
      </c>
      <c r="AB41" s="50" t="s">
        <v>102</v>
      </c>
      <c r="AC41" s="55" t="s">
        <v>125</v>
      </c>
      <c r="AD41" s="55">
        <v>2</v>
      </c>
      <c r="AE41" s="55" t="s">
        <v>187</v>
      </c>
      <c r="AF41" s="55" t="s">
        <v>158</v>
      </c>
      <c r="AG41" s="55">
        <v>5</v>
      </c>
      <c r="AH41" s="55">
        <v>2</v>
      </c>
      <c r="AI41" s="55" t="s">
        <v>81</v>
      </c>
      <c r="AJ41" s="46" t="s">
        <v>214</v>
      </c>
      <c r="AK41" s="46">
        <v>2</v>
      </c>
      <c r="AL41" s="46" t="s">
        <v>96</v>
      </c>
      <c r="AM41" s="46">
        <v>2</v>
      </c>
      <c r="AN41" s="4" t="s">
        <v>83</v>
      </c>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row>
    <row r="42" spans="1:66" ht="15.75" customHeight="1" x14ac:dyDescent="0.3">
      <c r="A42" s="2">
        <v>41</v>
      </c>
      <c r="B42" s="2" t="s">
        <v>66</v>
      </c>
      <c r="C42" s="3">
        <v>44698.661578495376</v>
      </c>
      <c r="D42" s="2" t="s">
        <v>211</v>
      </c>
      <c r="E42" s="2" t="s">
        <v>324</v>
      </c>
      <c r="F42" s="2" t="s">
        <v>325</v>
      </c>
      <c r="G42" s="2">
        <v>6045114631</v>
      </c>
      <c r="H42" s="38">
        <v>6</v>
      </c>
      <c r="I42" s="38" t="s">
        <v>70</v>
      </c>
      <c r="J42" s="38">
        <v>3</v>
      </c>
      <c r="K42" s="39">
        <f t="shared" si="0"/>
        <v>0.5</v>
      </c>
      <c r="L42" s="38">
        <v>1</v>
      </c>
      <c r="M42" s="40">
        <f t="shared" si="1"/>
        <v>0.33333333333333331</v>
      </c>
      <c r="N42" s="38">
        <v>2</v>
      </c>
      <c r="O42" s="40">
        <f t="shared" si="2"/>
        <v>0.66666666666666663</v>
      </c>
      <c r="P42" s="38" t="s">
        <v>87</v>
      </c>
      <c r="Q42" s="38" t="s">
        <v>88</v>
      </c>
      <c r="R42" s="45" t="s">
        <v>72</v>
      </c>
      <c r="S42" s="45" t="s">
        <v>326</v>
      </c>
      <c r="T42" s="45" t="s">
        <v>201</v>
      </c>
      <c r="U42" s="49" t="s">
        <v>75</v>
      </c>
      <c r="V42" s="49">
        <v>1</v>
      </c>
      <c r="W42" s="49">
        <v>1</v>
      </c>
      <c r="X42" s="49">
        <v>30</v>
      </c>
      <c r="Y42" s="49">
        <v>3</v>
      </c>
      <c r="Z42" s="49" t="s">
        <v>70</v>
      </c>
      <c r="AA42" s="49" t="s">
        <v>76</v>
      </c>
      <c r="AB42" s="49" t="s">
        <v>102</v>
      </c>
      <c r="AC42" s="54" t="s">
        <v>91</v>
      </c>
      <c r="AD42" s="54">
        <v>5</v>
      </c>
      <c r="AE42" s="54" t="s">
        <v>327</v>
      </c>
      <c r="AF42" s="54" t="s">
        <v>328</v>
      </c>
      <c r="AG42" s="54">
        <v>5</v>
      </c>
      <c r="AH42" s="54">
        <v>5</v>
      </c>
      <c r="AI42" s="54" t="s">
        <v>81</v>
      </c>
      <c r="AJ42" s="45" t="s">
        <v>329</v>
      </c>
      <c r="AK42" s="45">
        <v>2</v>
      </c>
      <c r="AL42" s="45" t="s">
        <v>249</v>
      </c>
      <c r="AM42" s="45">
        <v>1</v>
      </c>
      <c r="AN42" s="2" t="s">
        <v>83</v>
      </c>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row>
    <row r="43" spans="1:66" ht="15.75" customHeight="1" x14ac:dyDescent="0.3">
      <c r="A43" s="2">
        <v>42</v>
      </c>
      <c r="B43" s="2" t="s">
        <v>66</v>
      </c>
      <c r="C43" s="3">
        <v>44698.682235115746</v>
      </c>
      <c r="D43" s="2" t="s">
        <v>330</v>
      </c>
      <c r="E43" s="2" t="s">
        <v>331</v>
      </c>
      <c r="F43" s="2" t="s">
        <v>332</v>
      </c>
      <c r="G43" s="2">
        <v>4488092</v>
      </c>
      <c r="H43" s="38">
        <v>3</v>
      </c>
      <c r="I43" s="38" t="s">
        <v>70</v>
      </c>
      <c r="J43" s="38">
        <v>2</v>
      </c>
      <c r="K43" s="39">
        <f t="shared" si="0"/>
        <v>0.66666666666666663</v>
      </c>
      <c r="L43" s="38">
        <v>1</v>
      </c>
      <c r="M43" s="40">
        <f t="shared" si="1"/>
        <v>0.5</v>
      </c>
      <c r="N43" s="38">
        <v>1</v>
      </c>
      <c r="O43" s="40">
        <f t="shared" si="2"/>
        <v>0.5</v>
      </c>
      <c r="P43" s="38" t="s">
        <v>139</v>
      </c>
      <c r="Q43" s="38" t="s">
        <v>88</v>
      </c>
      <c r="R43" s="45" t="s">
        <v>72</v>
      </c>
      <c r="S43" s="45" t="s">
        <v>333</v>
      </c>
      <c r="T43" s="45" t="s">
        <v>333</v>
      </c>
      <c r="U43" s="49" t="s">
        <v>75</v>
      </c>
      <c r="V43" s="49">
        <v>1</v>
      </c>
      <c r="W43" s="49">
        <v>1</v>
      </c>
      <c r="X43" s="49">
        <v>15</v>
      </c>
      <c r="Y43" s="49">
        <v>2</v>
      </c>
      <c r="Z43" s="49" t="s">
        <v>70</v>
      </c>
      <c r="AA43" s="49" t="s">
        <v>76</v>
      </c>
      <c r="AB43" s="49" t="s">
        <v>102</v>
      </c>
      <c r="AC43" s="54" t="s">
        <v>91</v>
      </c>
      <c r="AD43" s="54">
        <v>5</v>
      </c>
      <c r="AE43" s="54" t="s">
        <v>334</v>
      </c>
      <c r="AF43" s="54" t="s">
        <v>335</v>
      </c>
      <c r="AG43" s="54">
        <v>5</v>
      </c>
      <c r="AH43" s="54">
        <v>1</v>
      </c>
      <c r="AI43" s="54" t="s">
        <v>81</v>
      </c>
      <c r="AJ43" s="45" t="s">
        <v>175</v>
      </c>
      <c r="AK43" s="45">
        <v>8</v>
      </c>
      <c r="AL43" s="45" t="s">
        <v>336</v>
      </c>
      <c r="AM43" s="45">
        <v>4</v>
      </c>
      <c r="AN43" s="2" t="s">
        <v>83</v>
      </c>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row>
    <row r="44" spans="1:66" ht="15.75" customHeight="1" x14ac:dyDescent="0.3">
      <c r="A44" s="2">
        <v>43</v>
      </c>
      <c r="B44" s="2" t="s">
        <v>66</v>
      </c>
      <c r="C44" s="3">
        <v>44699.424335532407</v>
      </c>
      <c r="D44" s="2" t="s">
        <v>211</v>
      </c>
      <c r="E44" s="2" t="s">
        <v>337</v>
      </c>
      <c r="F44" s="2" t="s">
        <v>338</v>
      </c>
      <c r="G44" s="2">
        <v>3128663995</v>
      </c>
      <c r="H44" s="38">
        <v>2</v>
      </c>
      <c r="I44" s="38" t="s">
        <v>70</v>
      </c>
      <c r="J44" s="38">
        <v>2</v>
      </c>
      <c r="K44" s="39">
        <f t="shared" si="0"/>
        <v>1</v>
      </c>
      <c r="L44" s="38">
        <v>1</v>
      </c>
      <c r="M44" s="40">
        <f t="shared" si="1"/>
        <v>0.5</v>
      </c>
      <c r="N44" s="38">
        <v>2</v>
      </c>
      <c r="O44" s="40">
        <f t="shared" si="2"/>
        <v>1</v>
      </c>
      <c r="P44" s="38" t="s">
        <v>139</v>
      </c>
      <c r="Q44" s="38" t="s">
        <v>88</v>
      </c>
      <c r="R44" s="45" t="s">
        <v>169</v>
      </c>
      <c r="S44" s="45" t="s">
        <v>191</v>
      </c>
      <c r="T44" s="45" t="s">
        <v>134</v>
      </c>
      <c r="U44" s="49" t="s">
        <v>75</v>
      </c>
      <c r="V44" s="49">
        <v>1</v>
      </c>
      <c r="W44" s="49">
        <v>1</v>
      </c>
      <c r="X44" s="49">
        <v>5</v>
      </c>
      <c r="Y44" s="49">
        <v>2</v>
      </c>
      <c r="Z44" s="49" t="s">
        <v>70</v>
      </c>
      <c r="AA44" s="49" t="s">
        <v>76</v>
      </c>
      <c r="AB44" s="49" t="s">
        <v>102</v>
      </c>
      <c r="AC44" s="54" t="s">
        <v>314</v>
      </c>
      <c r="AD44" s="54">
        <v>2</v>
      </c>
      <c r="AE44" s="54" t="s">
        <v>192</v>
      </c>
      <c r="AF44" s="54" t="s">
        <v>164</v>
      </c>
      <c r="AG44" s="54">
        <v>5</v>
      </c>
      <c r="AH44" s="54">
        <v>1</v>
      </c>
      <c r="AI44" s="54">
        <v>1</v>
      </c>
      <c r="AJ44" s="45" t="s">
        <v>339</v>
      </c>
      <c r="AK44" s="45">
        <v>1</v>
      </c>
      <c r="AL44" s="45">
        <v>1</v>
      </c>
      <c r="AM44" s="45">
        <v>10</v>
      </c>
      <c r="AN44" s="2" t="s">
        <v>83</v>
      </c>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row>
    <row r="45" spans="1:66" ht="15.75" customHeight="1" x14ac:dyDescent="0.3">
      <c r="A45" s="2">
        <v>44</v>
      </c>
      <c r="B45" s="2" t="s">
        <v>66</v>
      </c>
      <c r="C45" s="3">
        <v>44699.43162456018</v>
      </c>
      <c r="D45" s="2" t="s">
        <v>340</v>
      </c>
      <c r="E45" s="2" t="s">
        <v>341</v>
      </c>
      <c r="F45" s="2" t="s">
        <v>342</v>
      </c>
      <c r="G45" s="2">
        <v>3026140002</v>
      </c>
      <c r="H45" s="38">
        <v>2</v>
      </c>
      <c r="I45" s="38" t="s">
        <v>70</v>
      </c>
      <c r="J45" s="38">
        <v>1</v>
      </c>
      <c r="K45" s="39">
        <f t="shared" si="0"/>
        <v>0.5</v>
      </c>
      <c r="L45" s="38">
        <v>1</v>
      </c>
      <c r="M45" s="40">
        <f t="shared" si="1"/>
        <v>1</v>
      </c>
      <c r="N45" s="38">
        <v>1</v>
      </c>
      <c r="O45" s="40">
        <f t="shared" si="2"/>
        <v>1</v>
      </c>
      <c r="P45" s="38" t="s">
        <v>139</v>
      </c>
      <c r="Q45" s="38" t="s">
        <v>88</v>
      </c>
      <c r="R45" s="45" t="s">
        <v>121</v>
      </c>
      <c r="S45" s="45" t="s">
        <v>343</v>
      </c>
      <c r="T45" s="45" t="s">
        <v>207</v>
      </c>
      <c r="U45" s="49" t="s">
        <v>292</v>
      </c>
      <c r="V45" s="49">
        <v>1</v>
      </c>
      <c r="W45" s="49">
        <v>2</v>
      </c>
      <c r="X45" s="49">
        <v>20</v>
      </c>
      <c r="Y45" s="49">
        <v>3</v>
      </c>
      <c r="Z45" s="49" t="s">
        <v>70</v>
      </c>
      <c r="AA45" s="49" t="s">
        <v>76</v>
      </c>
      <c r="AB45" s="49" t="s">
        <v>102</v>
      </c>
      <c r="AC45" s="54" t="s">
        <v>180</v>
      </c>
      <c r="AD45" s="54">
        <v>4</v>
      </c>
      <c r="AE45" s="54" t="s">
        <v>344</v>
      </c>
      <c r="AF45" s="54" t="s">
        <v>94</v>
      </c>
      <c r="AG45" s="54">
        <v>5</v>
      </c>
      <c r="AH45" s="54">
        <v>5</v>
      </c>
      <c r="AI45" s="54" t="s">
        <v>345</v>
      </c>
      <c r="AJ45" s="45" t="s">
        <v>82</v>
      </c>
      <c r="AK45" s="45">
        <v>4</v>
      </c>
      <c r="AL45" s="45" t="s">
        <v>82</v>
      </c>
      <c r="AM45" s="45">
        <v>2</v>
      </c>
      <c r="AN45" s="2" t="s">
        <v>83</v>
      </c>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row>
    <row r="46" spans="1:66" ht="15.75" customHeight="1" x14ac:dyDescent="0.3">
      <c r="A46" s="2">
        <v>45</v>
      </c>
      <c r="B46" s="2" t="s">
        <v>66</v>
      </c>
      <c r="C46" s="3">
        <v>44699.453876574073</v>
      </c>
      <c r="D46" s="2" t="s">
        <v>211</v>
      </c>
      <c r="E46" s="2" t="s">
        <v>346</v>
      </c>
      <c r="F46" s="2" t="s">
        <v>347</v>
      </c>
      <c r="G46" s="2">
        <v>2317817</v>
      </c>
      <c r="H46" s="38">
        <v>2</v>
      </c>
      <c r="I46" s="38" t="s">
        <v>70</v>
      </c>
      <c r="J46" s="38">
        <v>2</v>
      </c>
      <c r="K46" s="39">
        <f t="shared" si="0"/>
        <v>1</v>
      </c>
      <c r="L46" s="38">
        <v>1</v>
      </c>
      <c r="M46" s="40">
        <f t="shared" si="1"/>
        <v>0.5</v>
      </c>
      <c r="N46" s="38">
        <v>2</v>
      </c>
      <c r="O46" s="40">
        <f t="shared" si="2"/>
        <v>1</v>
      </c>
      <c r="P46" s="38" t="s">
        <v>87</v>
      </c>
      <c r="Q46" s="38" t="s">
        <v>88</v>
      </c>
      <c r="R46" s="45" t="s">
        <v>169</v>
      </c>
      <c r="S46" s="45" t="s">
        <v>191</v>
      </c>
      <c r="T46" s="45" t="s">
        <v>134</v>
      </c>
      <c r="U46" s="49" t="s">
        <v>75</v>
      </c>
      <c r="V46" s="49">
        <v>1</v>
      </c>
      <c r="W46" s="49">
        <v>1</v>
      </c>
      <c r="X46" s="49">
        <v>20</v>
      </c>
      <c r="Y46" s="49">
        <v>3</v>
      </c>
      <c r="Z46" s="49" t="s">
        <v>70</v>
      </c>
      <c r="AA46" s="49" t="s">
        <v>76</v>
      </c>
      <c r="AB46" s="49" t="s">
        <v>102</v>
      </c>
      <c r="AC46" s="54" t="s">
        <v>78</v>
      </c>
      <c r="AD46" s="54">
        <v>5</v>
      </c>
      <c r="AE46" s="54" t="s">
        <v>327</v>
      </c>
      <c r="AF46" s="54" t="s">
        <v>115</v>
      </c>
      <c r="AG46" s="54">
        <v>5</v>
      </c>
      <c r="AH46" s="54">
        <v>1</v>
      </c>
      <c r="AI46" s="54">
        <v>1</v>
      </c>
      <c r="AJ46" s="45" t="s">
        <v>214</v>
      </c>
      <c r="AK46" s="45">
        <v>1</v>
      </c>
      <c r="AL46" s="45" t="s">
        <v>214</v>
      </c>
      <c r="AM46" s="45">
        <v>1</v>
      </c>
      <c r="AN46" s="2" t="s">
        <v>83</v>
      </c>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row>
    <row r="47" spans="1:66" ht="15.75" customHeight="1" x14ac:dyDescent="0.3">
      <c r="A47" s="2">
        <v>46</v>
      </c>
      <c r="B47" s="2" t="s">
        <v>66</v>
      </c>
      <c r="C47" s="5">
        <v>44707.426474687498</v>
      </c>
      <c r="D47" s="4" t="s">
        <v>211</v>
      </c>
      <c r="E47" s="4" t="s">
        <v>348</v>
      </c>
      <c r="F47" s="4" t="s">
        <v>349</v>
      </c>
      <c r="G47" s="4">
        <v>3007595744</v>
      </c>
      <c r="H47" s="41">
        <v>4</v>
      </c>
      <c r="I47" s="41" t="s">
        <v>70</v>
      </c>
      <c r="J47" s="41">
        <v>1</v>
      </c>
      <c r="K47" s="39">
        <f t="shared" si="0"/>
        <v>0.25</v>
      </c>
      <c r="L47" s="41">
        <v>1</v>
      </c>
      <c r="M47" s="40">
        <f t="shared" si="1"/>
        <v>1</v>
      </c>
      <c r="N47" s="41">
        <v>1</v>
      </c>
      <c r="O47" s="40">
        <f t="shared" si="2"/>
        <v>1</v>
      </c>
      <c r="P47" s="41" t="s">
        <v>87</v>
      </c>
      <c r="Q47" s="41" t="s">
        <v>88</v>
      </c>
      <c r="R47" s="46" t="s">
        <v>121</v>
      </c>
      <c r="S47" s="46" t="s">
        <v>90</v>
      </c>
      <c r="T47" s="45" t="s">
        <v>90</v>
      </c>
      <c r="U47" s="50" t="s">
        <v>75</v>
      </c>
      <c r="V47" s="49">
        <v>1</v>
      </c>
      <c r="W47" s="50">
        <v>1</v>
      </c>
      <c r="X47" s="50">
        <v>40</v>
      </c>
      <c r="Y47" s="50">
        <v>4</v>
      </c>
      <c r="Z47" s="50" t="s">
        <v>70</v>
      </c>
      <c r="AA47" s="50" t="s">
        <v>76</v>
      </c>
      <c r="AB47" s="50" t="s">
        <v>102</v>
      </c>
      <c r="AC47" s="55" t="s">
        <v>125</v>
      </c>
      <c r="AD47" s="55">
        <v>2</v>
      </c>
      <c r="AE47" s="55" t="s">
        <v>350</v>
      </c>
      <c r="AF47" s="55" t="s">
        <v>94</v>
      </c>
      <c r="AG47" s="55">
        <v>5</v>
      </c>
      <c r="AH47" s="55">
        <v>5</v>
      </c>
      <c r="AI47" s="55" t="s">
        <v>81</v>
      </c>
      <c r="AJ47" s="46" t="s">
        <v>351</v>
      </c>
      <c r="AK47" s="46">
        <v>3</v>
      </c>
      <c r="AL47" s="46" t="s">
        <v>96</v>
      </c>
      <c r="AM47" s="46">
        <v>3</v>
      </c>
      <c r="AN47" s="4" t="s">
        <v>83</v>
      </c>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row>
    <row r="48" spans="1:66" ht="15.75" customHeight="1" x14ac:dyDescent="0.3">
      <c r="A48" s="2">
        <v>47</v>
      </c>
      <c r="B48" s="2" t="s">
        <v>66</v>
      </c>
      <c r="C48" s="3">
        <v>44699.355893414351</v>
      </c>
      <c r="D48" s="2" t="s">
        <v>97</v>
      </c>
      <c r="E48" s="2" t="s">
        <v>352</v>
      </c>
      <c r="F48" s="2" t="s">
        <v>353</v>
      </c>
      <c r="G48" s="2">
        <v>3205392363</v>
      </c>
      <c r="H48" s="38">
        <v>3</v>
      </c>
      <c r="I48" s="38" t="s">
        <v>88</v>
      </c>
      <c r="J48" s="41"/>
      <c r="K48" s="39">
        <f t="shared" si="0"/>
        <v>0</v>
      </c>
      <c r="L48" s="41"/>
      <c r="M48" s="40" t="str">
        <f t="shared" si="1"/>
        <v/>
      </c>
      <c r="N48" s="41"/>
      <c r="O48" s="40" t="str">
        <f t="shared" si="2"/>
        <v/>
      </c>
      <c r="P48" s="41"/>
      <c r="Q48" s="41"/>
      <c r="R48" s="45" t="s">
        <v>354</v>
      </c>
      <c r="S48" s="45" t="s">
        <v>355</v>
      </c>
      <c r="T48" s="45" t="s">
        <v>101</v>
      </c>
      <c r="U48" s="49" t="s">
        <v>75</v>
      </c>
      <c r="V48" s="49">
        <v>2</v>
      </c>
      <c r="W48" s="49">
        <v>1</v>
      </c>
      <c r="X48" s="49">
        <v>130</v>
      </c>
      <c r="Y48" s="49">
        <v>3</v>
      </c>
      <c r="Z48" s="49" t="s">
        <v>70</v>
      </c>
      <c r="AA48" s="49" t="s">
        <v>76</v>
      </c>
      <c r="AB48" s="49" t="s">
        <v>102</v>
      </c>
      <c r="AC48" s="54" t="s">
        <v>356</v>
      </c>
      <c r="AD48" s="54">
        <v>4</v>
      </c>
      <c r="AE48" s="54" t="s">
        <v>222</v>
      </c>
      <c r="AF48" s="54" t="s">
        <v>150</v>
      </c>
      <c r="AG48" s="54">
        <v>5</v>
      </c>
      <c r="AH48" s="54">
        <v>1</v>
      </c>
      <c r="AI48" s="54" t="s">
        <v>357</v>
      </c>
      <c r="AJ48" s="45" t="s">
        <v>95</v>
      </c>
      <c r="AK48" s="45">
        <v>0</v>
      </c>
      <c r="AL48" s="45" t="s">
        <v>96</v>
      </c>
      <c r="AM48" s="45">
        <v>0</v>
      </c>
      <c r="AN48" s="2" t="s">
        <v>83</v>
      </c>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row>
    <row r="49" spans="1:66" ht="15.75" customHeight="1" x14ac:dyDescent="0.3">
      <c r="A49" s="2">
        <v>48</v>
      </c>
      <c r="B49" s="2" t="s">
        <v>66</v>
      </c>
      <c r="C49" s="3">
        <v>44699.481762013893</v>
      </c>
      <c r="D49" s="2" t="s">
        <v>211</v>
      </c>
      <c r="E49" s="2" t="s">
        <v>358</v>
      </c>
      <c r="F49" s="2" t="s">
        <v>359</v>
      </c>
      <c r="G49" s="2">
        <v>2317817</v>
      </c>
      <c r="H49" s="38">
        <v>2</v>
      </c>
      <c r="I49" s="38" t="s">
        <v>70</v>
      </c>
      <c r="J49" s="38">
        <v>2</v>
      </c>
      <c r="K49" s="39">
        <f t="shared" si="0"/>
        <v>1</v>
      </c>
      <c r="L49" s="38">
        <v>1</v>
      </c>
      <c r="M49" s="40">
        <f t="shared" si="1"/>
        <v>0.5</v>
      </c>
      <c r="N49" s="38">
        <v>2</v>
      </c>
      <c r="O49" s="40">
        <f t="shared" si="2"/>
        <v>1</v>
      </c>
      <c r="P49" s="38" t="s">
        <v>87</v>
      </c>
      <c r="Q49" s="38" t="s">
        <v>88</v>
      </c>
      <c r="R49" s="45" t="s">
        <v>72</v>
      </c>
      <c r="S49" s="45" t="s">
        <v>191</v>
      </c>
      <c r="T49" s="45" t="s">
        <v>134</v>
      </c>
      <c r="U49" s="49" t="s">
        <v>75</v>
      </c>
      <c r="V49" s="49">
        <v>1</v>
      </c>
      <c r="W49" s="49">
        <v>2</v>
      </c>
      <c r="X49" s="49">
        <v>10</v>
      </c>
      <c r="Y49" s="49">
        <v>2</v>
      </c>
      <c r="Z49" s="49" t="s">
        <v>70</v>
      </c>
      <c r="AA49" s="49" t="s">
        <v>76</v>
      </c>
      <c r="AB49" s="49" t="s">
        <v>77</v>
      </c>
      <c r="AC49" s="54" t="s">
        <v>125</v>
      </c>
      <c r="AD49" s="54" t="s">
        <v>126</v>
      </c>
      <c r="AE49" s="54" t="s">
        <v>135</v>
      </c>
      <c r="AF49" s="54" t="s">
        <v>164</v>
      </c>
      <c r="AG49" s="54">
        <v>5</v>
      </c>
      <c r="AH49" s="54">
        <v>1</v>
      </c>
      <c r="AI49" s="54" t="s">
        <v>360</v>
      </c>
      <c r="AJ49" s="45" t="s">
        <v>214</v>
      </c>
      <c r="AK49" s="45">
        <v>3</v>
      </c>
      <c r="AL49" s="45" t="s">
        <v>214</v>
      </c>
      <c r="AM49" s="45">
        <v>5</v>
      </c>
      <c r="AN49" s="2" t="s">
        <v>83</v>
      </c>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row>
    <row r="50" spans="1:66" ht="15.75" customHeight="1" x14ac:dyDescent="0.3">
      <c r="A50" s="2">
        <v>49</v>
      </c>
      <c r="B50" s="2" t="s">
        <v>66</v>
      </c>
      <c r="C50" s="3">
        <v>44699.491231249995</v>
      </c>
      <c r="D50" s="2" t="s">
        <v>211</v>
      </c>
      <c r="E50" s="2" t="s">
        <v>361</v>
      </c>
      <c r="F50" s="2" t="s">
        <v>362</v>
      </c>
      <c r="G50" s="2">
        <v>3136562806</v>
      </c>
      <c r="H50" s="38">
        <v>3</v>
      </c>
      <c r="I50" s="38" t="s">
        <v>70</v>
      </c>
      <c r="J50" s="38">
        <v>3</v>
      </c>
      <c r="K50" s="39">
        <f t="shared" si="0"/>
        <v>1</v>
      </c>
      <c r="L50" s="38">
        <v>1</v>
      </c>
      <c r="M50" s="40">
        <f t="shared" si="1"/>
        <v>0.33333333333333331</v>
      </c>
      <c r="N50" s="38">
        <v>3</v>
      </c>
      <c r="O50" s="40">
        <f t="shared" si="2"/>
        <v>1</v>
      </c>
      <c r="P50" s="38" t="s">
        <v>87</v>
      </c>
      <c r="Q50" s="38" t="s">
        <v>88</v>
      </c>
      <c r="R50" s="45" t="s">
        <v>72</v>
      </c>
      <c r="S50" s="45" t="s">
        <v>363</v>
      </c>
      <c r="T50" s="45" t="s">
        <v>228</v>
      </c>
      <c r="U50" s="50" t="s">
        <v>88</v>
      </c>
      <c r="V50" s="49">
        <v>0</v>
      </c>
      <c r="W50" s="50"/>
      <c r="X50" s="50"/>
      <c r="Y50" s="50"/>
      <c r="Z50" s="50"/>
      <c r="AA50" s="50"/>
      <c r="AB50" s="50"/>
      <c r="AC50" s="54" t="s">
        <v>273</v>
      </c>
      <c r="AD50" s="54" t="s">
        <v>126</v>
      </c>
      <c r="AE50" s="54" t="s">
        <v>127</v>
      </c>
      <c r="AF50" s="54" t="s">
        <v>164</v>
      </c>
      <c r="AG50" s="54">
        <v>5</v>
      </c>
      <c r="AH50" s="54">
        <v>1</v>
      </c>
      <c r="AI50" s="54" t="s">
        <v>81</v>
      </c>
      <c r="AJ50" s="45" t="s">
        <v>214</v>
      </c>
      <c r="AK50" s="45">
        <v>4</v>
      </c>
      <c r="AL50" s="45" t="s">
        <v>88</v>
      </c>
      <c r="AM50" s="45">
        <v>1</v>
      </c>
      <c r="AN50" s="2" t="s">
        <v>83</v>
      </c>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row>
    <row r="51" spans="1:66" ht="15.75" customHeight="1" x14ac:dyDescent="0.3">
      <c r="A51" s="2">
        <v>50</v>
      </c>
      <c r="B51" s="2" t="s">
        <v>66</v>
      </c>
      <c r="C51" s="3">
        <v>44699.499804224542</v>
      </c>
      <c r="D51" s="2" t="s">
        <v>211</v>
      </c>
      <c r="E51" s="2" t="s">
        <v>364</v>
      </c>
      <c r="F51" s="2" t="s">
        <v>365</v>
      </c>
      <c r="G51" s="2">
        <v>3217279425</v>
      </c>
      <c r="H51" s="38">
        <v>11</v>
      </c>
      <c r="I51" s="38" t="s">
        <v>70</v>
      </c>
      <c r="J51" s="38">
        <v>6</v>
      </c>
      <c r="K51" s="39">
        <f t="shared" si="0"/>
        <v>0.54545454545454541</v>
      </c>
      <c r="L51" s="38">
        <v>1</v>
      </c>
      <c r="M51" s="40">
        <f t="shared" si="1"/>
        <v>0.16666666666666666</v>
      </c>
      <c r="N51" s="38">
        <v>6</v>
      </c>
      <c r="O51" s="40">
        <f t="shared" si="2"/>
        <v>1</v>
      </c>
      <c r="P51" s="38" t="s">
        <v>87</v>
      </c>
      <c r="Q51" s="38" t="s">
        <v>88</v>
      </c>
      <c r="R51" s="45" t="s">
        <v>121</v>
      </c>
      <c r="S51" s="45" t="s">
        <v>366</v>
      </c>
      <c r="T51" s="45" t="s">
        <v>228</v>
      </c>
      <c r="U51" s="49" t="s">
        <v>75</v>
      </c>
      <c r="V51" s="49">
        <v>1</v>
      </c>
      <c r="W51" s="49">
        <v>2</v>
      </c>
      <c r="X51" s="49">
        <v>120</v>
      </c>
      <c r="Y51" s="49">
        <v>3</v>
      </c>
      <c r="Z51" s="49" t="s">
        <v>70</v>
      </c>
      <c r="AA51" s="49" t="s">
        <v>76</v>
      </c>
      <c r="AB51" s="49" t="s">
        <v>77</v>
      </c>
      <c r="AC51" s="54" t="s">
        <v>78</v>
      </c>
      <c r="AD51" s="54">
        <v>5</v>
      </c>
      <c r="AE51" s="54" t="s">
        <v>135</v>
      </c>
      <c r="AF51" s="54" t="s">
        <v>94</v>
      </c>
      <c r="AG51" s="54">
        <v>5</v>
      </c>
      <c r="AH51" s="54">
        <v>2</v>
      </c>
      <c r="AI51" s="54" t="s">
        <v>367</v>
      </c>
      <c r="AJ51" s="45" t="s">
        <v>82</v>
      </c>
      <c r="AK51" s="45">
        <v>6</v>
      </c>
      <c r="AL51" s="45" t="s">
        <v>82</v>
      </c>
      <c r="AM51" s="45">
        <v>5</v>
      </c>
      <c r="AN51" s="2" t="s">
        <v>83</v>
      </c>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row>
    <row r="52" spans="1:66" ht="15.75" customHeight="1" x14ac:dyDescent="0.3">
      <c r="A52" s="2">
        <v>51</v>
      </c>
      <c r="B52" s="2" t="s">
        <v>66</v>
      </c>
      <c r="C52" s="3">
        <v>44699.505641944445</v>
      </c>
      <c r="D52" s="2" t="s">
        <v>211</v>
      </c>
      <c r="E52" s="2" t="s">
        <v>368</v>
      </c>
      <c r="F52" s="2" t="s">
        <v>369</v>
      </c>
      <c r="G52" s="2">
        <v>3106301516</v>
      </c>
      <c r="H52" s="38">
        <v>11</v>
      </c>
      <c r="I52" s="38" t="s">
        <v>70</v>
      </c>
      <c r="J52" s="38">
        <v>5</v>
      </c>
      <c r="K52" s="39">
        <f t="shared" si="0"/>
        <v>0.45454545454545453</v>
      </c>
      <c r="L52" s="38">
        <v>1</v>
      </c>
      <c r="M52" s="40">
        <f t="shared" si="1"/>
        <v>0.2</v>
      </c>
      <c r="N52" s="38">
        <v>5</v>
      </c>
      <c r="O52" s="40">
        <f t="shared" si="2"/>
        <v>1</v>
      </c>
      <c r="P52" s="38" t="s">
        <v>71</v>
      </c>
      <c r="Q52" s="38" t="s">
        <v>88</v>
      </c>
      <c r="R52" s="45" t="s">
        <v>169</v>
      </c>
      <c r="S52" s="45" t="s">
        <v>307</v>
      </c>
      <c r="T52" s="45" t="s">
        <v>308</v>
      </c>
      <c r="U52" s="50" t="s">
        <v>88</v>
      </c>
      <c r="V52" s="49">
        <v>0</v>
      </c>
      <c r="W52" s="50"/>
      <c r="X52" s="50"/>
      <c r="Y52" s="50"/>
      <c r="Z52" s="50"/>
      <c r="AA52" s="50"/>
      <c r="AB52" s="50"/>
      <c r="AC52" s="54" t="s">
        <v>91</v>
      </c>
      <c r="AD52" s="54">
        <v>5</v>
      </c>
      <c r="AE52" s="54" t="s">
        <v>135</v>
      </c>
      <c r="AF52" s="54" t="s">
        <v>164</v>
      </c>
      <c r="AG52" s="54">
        <v>5</v>
      </c>
      <c r="AH52" s="54">
        <v>1</v>
      </c>
      <c r="AI52" s="54" t="s">
        <v>81</v>
      </c>
      <c r="AJ52" s="45" t="s">
        <v>95</v>
      </c>
      <c r="AK52" s="45">
        <v>1</v>
      </c>
      <c r="AL52" s="45" t="s">
        <v>88</v>
      </c>
      <c r="AM52" s="45">
        <v>1</v>
      </c>
      <c r="AN52" s="2" t="s">
        <v>83</v>
      </c>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row>
    <row r="53" spans="1:66" ht="15.75" customHeight="1" x14ac:dyDescent="0.3">
      <c r="A53" s="2">
        <v>52</v>
      </c>
      <c r="B53" s="2" t="s">
        <v>66</v>
      </c>
      <c r="C53" s="3">
        <v>44699.364102870371</v>
      </c>
      <c r="D53" s="2" t="s">
        <v>97</v>
      </c>
      <c r="E53" s="2" t="s">
        <v>370</v>
      </c>
      <c r="F53" s="2" t="s">
        <v>371</v>
      </c>
      <c r="G53" s="2">
        <v>3007228692</v>
      </c>
      <c r="H53" s="38">
        <v>2</v>
      </c>
      <c r="I53" s="38" t="s">
        <v>88</v>
      </c>
      <c r="J53" s="41"/>
      <c r="K53" s="39">
        <f t="shared" si="0"/>
        <v>0</v>
      </c>
      <c r="L53" s="41"/>
      <c r="M53" s="40" t="str">
        <f t="shared" si="1"/>
        <v/>
      </c>
      <c r="N53" s="41"/>
      <c r="O53" s="40" t="str">
        <f t="shared" si="2"/>
        <v/>
      </c>
      <c r="P53" s="41"/>
      <c r="Q53" s="41"/>
      <c r="R53" s="45" t="s">
        <v>372</v>
      </c>
      <c r="S53" s="45" t="s">
        <v>373</v>
      </c>
      <c r="T53" s="45" t="s">
        <v>101</v>
      </c>
      <c r="U53" s="49" t="s">
        <v>75</v>
      </c>
      <c r="V53" s="49">
        <v>3</v>
      </c>
      <c r="W53" s="49">
        <v>1</v>
      </c>
      <c r="X53" s="49">
        <v>150</v>
      </c>
      <c r="Y53" s="49">
        <v>4</v>
      </c>
      <c r="Z53" s="49" t="s">
        <v>70</v>
      </c>
      <c r="AA53" s="49" t="s">
        <v>76</v>
      </c>
      <c r="AB53" s="49" t="s">
        <v>102</v>
      </c>
      <c r="AC53" s="54" t="s">
        <v>91</v>
      </c>
      <c r="AD53" s="54">
        <v>5</v>
      </c>
      <c r="AE53" s="54" t="s">
        <v>374</v>
      </c>
      <c r="AF53" s="54" t="s">
        <v>94</v>
      </c>
      <c r="AG53" s="54">
        <v>5</v>
      </c>
      <c r="AH53" s="54">
        <v>1</v>
      </c>
      <c r="AI53" s="54" t="s">
        <v>357</v>
      </c>
      <c r="AJ53" s="45" t="s">
        <v>95</v>
      </c>
      <c r="AK53" s="45">
        <v>0</v>
      </c>
      <c r="AL53" s="45" t="s">
        <v>96</v>
      </c>
      <c r="AM53" s="45">
        <v>0</v>
      </c>
      <c r="AN53" s="2" t="s">
        <v>83</v>
      </c>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row>
    <row r="54" spans="1:66" ht="15.75" customHeight="1" x14ac:dyDescent="0.3">
      <c r="A54" s="2">
        <v>53</v>
      </c>
      <c r="B54" s="2" t="s">
        <v>66</v>
      </c>
      <c r="C54" s="3">
        <v>44699.522146076386</v>
      </c>
      <c r="D54" s="2" t="s">
        <v>211</v>
      </c>
      <c r="E54" s="2" t="s">
        <v>375</v>
      </c>
      <c r="F54" s="2" t="s">
        <v>376</v>
      </c>
      <c r="G54" s="2">
        <v>5128403</v>
      </c>
      <c r="H54" s="38">
        <v>3</v>
      </c>
      <c r="I54" s="38" t="s">
        <v>70</v>
      </c>
      <c r="J54" s="38">
        <v>2</v>
      </c>
      <c r="K54" s="39">
        <f t="shared" si="0"/>
        <v>0.66666666666666663</v>
      </c>
      <c r="L54" s="38">
        <v>1</v>
      </c>
      <c r="M54" s="40">
        <f t="shared" si="1"/>
        <v>0.5</v>
      </c>
      <c r="N54" s="38">
        <v>2</v>
      </c>
      <c r="O54" s="40">
        <f t="shared" si="2"/>
        <v>1</v>
      </c>
      <c r="P54" s="38" t="s">
        <v>87</v>
      </c>
      <c r="Q54" s="38" t="s">
        <v>88</v>
      </c>
      <c r="R54" s="45" t="s">
        <v>72</v>
      </c>
      <c r="S54" s="45" t="s">
        <v>191</v>
      </c>
      <c r="T54" s="45" t="s">
        <v>134</v>
      </c>
      <c r="U54" s="50" t="s">
        <v>88</v>
      </c>
      <c r="V54" s="49">
        <v>0</v>
      </c>
      <c r="W54" s="50"/>
      <c r="X54" s="50"/>
      <c r="Y54" s="50"/>
      <c r="Z54" s="50"/>
      <c r="AA54" s="50"/>
      <c r="AB54" s="50"/>
      <c r="AC54" s="54" t="s">
        <v>125</v>
      </c>
      <c r="AD54" s="54">
        <v>2</v>
      </c>
      <c r="AE54" s="54" t="s">
        <v>327</v>
      </c>
      <c r="AF54" s="54" t="s">
        <v>164</v>
      </c>
      <c r="AG54" s="54">
        <v>5</v>
      </c>
      <c r="AH54" s="54">
        <v>5</v>
      </c>
      <c r="AI54" s="54" t="s">
        <v>81</v>
      </c>
      <c r="AJ54" s="45" t="s">
        <v>82</v>
      </c>
      <c r="AK54" s="45">
        <v>1</v>
      </c>
      <c r="AL54" s="45" t="s">
        <v>82</v>
      </c>
      <c r="AM54" s="45">
        <v>4</v>
      </c>
      <c r="AN54" s="2" t="s">
        <v>83</v>
      </c>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row>
    <row r="55" spans="1:66" ht="15.75" customHeight="1" x14ac:dyDescent="0.3">
      <c r="A55" s="2">
        <v>54</v>
      </c>
      <c r="B55" s="2" t="s">
        <v>66</v>
      </c>
      <c r="C55" s="3">
        <v>44699.368860509261</v>
      </c>
      <c r="D55" s="2" t="s">
        <v>377</v>
      </c>
      <c r="E55" s="2" t="s">
        <v>378</v>
      </c>
      <c r="F55" s="2" t="s">
        <v>379</v>
      </c>
      <c r="G55" s="2">
        <v>3142287532</v>
      </c>
      <c r="H55" s="38">
        <v>10</v>
      </c>
      <c r="I55" s="38" t="s">
        <v>70</v>
      </c>
      <c r="J55" s="38">
        <v>1</v>
      </c>
      <c r="K55" s="39">
        <f t="shared" si="0"/>
        <v>0.1</v>
      </c>
      <c r="L55" s="38">
        <v>0</v>
      </c>
      <c r="M55" s="40">
        <f t="shared" si="1"/>
        <v>0</v>
      </c>
      <c r="N55" s="38">
        <v>0</v>
      </c>
      <c r="O55" s="40">
        <f t="shared" si="2"/>
        <v>0</v>
      </c>
      <c r="P55" s="38" t="s">
        <v>139</v>
      </c>
      <c r="Q55" s="38" t="s">
        <v>70</v>
      </c>
      <c r="R55" s="45" t="s">
        <v>72</v>
      </c>
      <c r="S55" s="45" t="s">
        <v>140</v>
      </c>
      <c r="T55" s="45" t="s">
        <v>141</v>
      </c>
      <c r="U55" s="49" t="s">
        <v>75</v>
      </c>
      <c r="V55" s="49">
        <v>1</v>
      </c>
      <c r="W55" s="49">
        <v>2</v>
      </c>
      <c r="X55" s="49">
        <v>20</v>
      </c>
      <c r="Y55" s="49">
        <v>3</v>
      </c>
      <c r="Z55" s="49" t="s">
        <v>70</v>
      </c>
      <c r="AA55" s="49" t="s">
        <v>76</v>
      </c>
      <c r="AB55" s="49" t="s">
        <v>102</v>
      </c>
      <c r="AC55" s="54" t="s">
        <v>91</v>
      </c>
      <c r="AD55" s="54" t="s">
        <v>92</v>
      </c>
      <c r="AE55" s="54" t="s">
        <v>79</v>
      </c>
      <c r="AF55" s="54" t="s">
        <v>105</v>
      </c>
      <c r="AG55" s="54">
        <v>4</v>
      </c>
      <c r="AH55" s="54">
        <v>1</v>
      </c>
      <c r="AI55" s="54" t="s">
        <v>357</v>
      </c>
      <c r="AJ55" s="45" t="s">
        <v>380</v>
      </c>
      <c r="AK55" s="45">
        <v>20</v>
      </c>
      <c r="AL55" s="45" t="s">
        <v>96</v>
      </c>
      <c r="AM55" s="45">
        <v>0</v>
      </c>
      <c r="AN55" s="2" t="s">
        <v>83</v>
      </c>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row>
    <row r="56" spans="1:66" ht="15.75" customHeight="1" x14ac:dyDescent="0.3">
      <c r="A56" s="2">
        <v>55</v>
      </c>
      <c r="B56" s="2" t="s">
        <v>66</v>
      </c>
      <c r="C56" s="3">
        <v>44699.384872939816</v>
      </c>
      <c r="D56" s="2" t="s">
        <v>97</v>
      </c>
      <c r="E56" s="2" t="s">
        <v>381</v>
      </c>
      <c r="F56" s="2" t="s">
        <v>382</v>
      </c>
      <c r="G56" s="2">
        <v>3196498381</v>
      </c>
      <c r="H56" s="38">
        <v>2</v>
      </c>
      <c r="I56" s="38" t="s">
        <v>70</v>
      </c>
      <c r="J56" s="38">
        <v>2</v>
      </c>
      <c r="K56" s="39">
        <f t="shared" si="0"/>
        <v>1</v>
      </c>
      <c r="L56" s="38">
        <v>0</v>
      </c>
      <c r="M56" s="40">
        <f t="shared" si="1"/>
        <v>0</v>
      </c>
      <c r="N56" s="38">
        <v>2</v>
      </c>
      <c r="O56" s="40">
        <f t="shared" si="2"/>
        <v>1</v>
      </c>
      <c r="P56" s="38" t="s">
        <v>139</v>
      </c>
      <c r="Q56" s="38" t="s">
        <v>70</v>
      </c>
      <c r="R56" s="45" t="s">
        <v>383</v>
      </c>
      <c r="S56" s="45" t="s">
        <v>191</v>
      </c>
      <c r="T56" s="45" t="s">
        <v>134</v>
      </c>
      <c r="U56" s="49" t="s">
        <v>75</v>
      </c>
      <c r="V56" s="49">
        <v>1</v>
      </c>
      <c r="W56" s="49">
        <v>2</v>
      </c>
      <c r="X56" s="49">
        <v>12</v>
      </c>
      <c r="Y56" s="49">
        <v>3</v>
      </c>
      <c r="Z56" s="49" t="s">
        <v>70</v>
      </c>
      <c r="AA56" s="49" t="s">
        <v>76</v>
      </c>
      <c r="AB56" s="49" t="s">
        <v>102</v>
      </c>
      <c r="AC56" s="54" t="s">
        <v>91</v>
      </c>
      <c r="AD56" s="54">
        <v>2</v>
      </c>
      <c r="AE56" s="54" t="s">
        <v>384</v>
      </c>
      <c r="AF56" s="54" t="s">
        <v>193</v>
      </c>
      <c r="AG56" s="54">
        <v>5</v>
      </c>
      <c r="AH56" s="54">
        <v>2</v>
      </c>
      <c r="AI56" s="54" t="s">
        <v>106</v>
      </c>
      <c r="AJ56" s="45" t="s">
        <v>95</v>
      </c>
      <c r="AK56" s="45">
        <v>0</v>
      </c>
      <c r="AL56" s="45" t="s">
        <v>96</v>
      </c>
      <c r="AM56" s="45">
        <v>0</v>
      </c>
      <c r="AN56" s="2" t="s">
        <v>83</v>
      </c>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row>
    <row r="57" spans="1:66" ht="15.75" customHeight="1" x14ac:dyDescent="0.3">
      <c r="A57" s="2">
        <v>56</v>
      </c>
      <c r="B57" s="2" t="s">
        <v>66</v>
      </c>
      <c r="C57" s="3">
        <v>44699.392822395836</v>
      </c>
      <c r="D57" s="2" t="s">
        <v>97</v>
      </c>
      <c r="E57" s="2" t="s">
        <v>385</v>
      </c>
      <c r="F57" s="2" t="s">
        <v>386</v>
      </c>
      <c r="G57" s="2">
        <v>3583870</v>
      </c>
      <c r="H57" s="38">
        <v>7</v>
      </c>
      <c r="I57" s="38" t="s">
        <v>88</v>
      </c>
      <c r="J57" s="41"/>
      <c r="K57" s="39">
        <f t="shared" si="0"/>
        <v>0</v>
      </c>
      <c r="L57" s="41"/>
      <c r="M57" s="40" t="str">
        <f t="shared" si="1"/>
        <v/>
      </c>
      <c r="N57" s="41"/>
      <c r="O57" s="40" t="str">
        <f t="shared" si="2"/>
        <v/>
      </c>
      <c r="P57" s="41"/>
      <c r="Q57" s="41"/>
      <c r="R57" s="45" t="s">
        <v>72</v>
      </c>
      <c r="S57" s="45" t="s">
        <v>387</v>
      </c>
      <c r="T57" s="45" t="s">
        <v>388</v>
      </c>
      <c r="U57" s="49" t="s">
        <v>75</v>
      </c>
      <c r="V57" s="49">
        <v>2</v>
      </c>
      <c r="W57" s="49">
        <v>1</v>
      </c>
      <c r="X57" s="49">
        <v>160</v>
      </c>
      <c r="Y57" s="49">
        <v>5</v>
      </c>
      <c r="Z57" s="49" t="s">
        <v>70</v>
      </c>
      <c r="AA57" s="49" t="s">
        <v>76</v>
      </c>
      <c r="AB57" s="49" t="s">
        <v>102</v>
      </c>
      <c r="AC57" s="54" t="s">
        <v>78</v>
      </c>
      <c r="AD57" s="54">
        <v>4</v>
      </c>
      <c r="AE57" s="54" t="s">
        <v>389</v>
      </c>
      <c r="AF57" s="54" t="s">
        <v>164</v>
      </c>
      <c r="AG57" s="54">
        <v>5</v>
      </c>
      <c r="AH57" s="54">
        <v>1</v>
      </c>
      <c r="AI57" s="54" t="s">
        <v>81</v>
      </c>
      <c r="AJ57" s="45" t="s">
        <v>232</v>
      </c>
      <c r="AK57" s="45">
        <v>15</v>
      </c>
      <c r="AL57" s="45" t="s">
        <v>96</v>
      </c>
      <c r="AM57" s="45">
        <v>0</v>
      </c>
      <c r="AN57" s="2" t="s">
        <v>83</v>
      </c>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row>
    <row r="58" spans="1:66" ht="15.75" customHeight="1" x14ac:dyDescent="0.3">
      <c r="A58" s="2">
        <v>57</v>
      </c>
      <c r="B58" s="2" t="s">
        <v>66</v>
      </c>
      <c r="C58" s="3">
        <v>44699.396450266198</v>
      </c>
      <c r="D58" s="2" t="s">
        <v>97</v>
      </c>
      <c r="E58" s="2" t="s">
        <v>390</v>
      </c>
      <c r="F58" s="2" t="s">
        <v>391</v>
      </c>
      <c r="G58" s="2">
        <v>4441339</v>
      </c>
      <c r="H58" s="38">
        <v>5</v>
      </c>
      <c r="I58" s="38" t="s">
        <v>88</v>
      </c>
      <c r="J58" s="41"/>
      <c r="K58" s="39">
        <f t="shared" si="0"/>
        <v>0</v>
      </c>
      <c r="L58" s="41"/>
      <c r="M58" s="40" t="str">
        <f t="shared" si="1"/>
        <v/>
      </c>
      <c r="N58" s="41"/>
      <c r="O58" s="40" t="str">
        <f t="shared" si="2"/>
        <v/>
      </c>
      <c r="P58" s="41"/>
      <c r="Q58" s="41"/>
      <c r="R58" s="45" t="s">
        <v>72</v>
      </c>
      <c r="S58" s="45" t="s">
        <v>140</v>
      </c>
      <c r="T58" s="45" t="s">
        <v>141</v>
      </c>
      <c r="U58" s="49" t="s">
        <v>75</v>
      </c>
      <c r="V58" s="49">
        <v>4</v>
      </c>
      <c r="W58" s="49">
        <v>1</v>
      </c>
      <c r="X58" s="49">
        <v>60</v>
      </c>
      <c r="Y58" s="49">
        <v>3</v>
      </c>
      <c r="Z58" s="49" t="s">
        <v>70</v>
      </c>
      <c r="AA58" s="49" t="s">
        <v>76</v>
      </c>
      <c r="AB58" s="49" t="s">
        <v>102</v>
      </c>
      <c r="AC58" s="54" t="s">
        <v>91</v>
      </c>
      <c r="AD58" s="54" t="s">
        <v>92</v>
      </c>
      <c r="AE58" s="54" t="s">
        <v>79</v>
      </c>
      <c r="AF58" s="54" t="s">
        <v>105</v>
      </c>
      <c r="AG58" s="54">
        <v>5</v>
      </c>
      <c r="AH58" s="54">
        <v>1</v>
      </c>
      <c r="AI58" s="54" t="s">
        <v>81</v>
      </c>
      <c r="AJ58" s="45" t="s">
        <v>159</v>
      </c>
      <c r="AK58" s="45">
        <v>25</v>
      </c>
      <c r="AL58" s="45" t="s">
        <v>96</v>
      </c>
      <c r="AM58" s="45">
        <v>0</v>
      </c>
      <c r="AN58" s="2" t="s">
        <v>83</v>
      </c>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row>
    <row r="59" spans="1:66" ht="15.75" customHeight="1" x14ac:dyDescent="0.3">
      <c r="A59" s="2">
        <v>58</v>
      </c>
      <c r="B59" s="2" t="s">
        <v>66</v>
      </c>
      <c r="C59" s="3">
        <v>44700.445428321764</v>
      </c>
      <c r="D59" s="2" t="s">
        <v>239</v>
      </c>
      <c r="E59" s="2" t="s">
        <v>392</v>
      </c>
      <c r="F59" s="2" t="s">
        <v>393</v>
      </c>
      <c r="G59" s="2">
        <v>3226951684</v>
      </c>
      <c r="H59" s="38">
        <v>5</v>
      </c>
      <c r="I59" s="38" t="s">
        <v>70</v>
      </c>
      <c r="J59" s="38">
        <v>4</v>
      </c>
      <c r="K59" s="39">
        <f t="shared" si="0"/>
        <v>0.8</v>
      </c>
      <c r="L59" s="38">
        <v>1</v>
      </c>
      <c r="M59" s="40">
        <f t="shared" si="1"/>
        <v>0.25</v>
      </c>
      <c r="N59" s="38">
        <v>4</v>
      </c>
      <c r="O59" s="40">
        <f t="shared" si="2"/>
        <v>1</v>
      </c>
      <c r="P59" s="38" t="s">
        <v>87</v>
      </c>
      <c r="Q59" s="38" t="s">
        <v>88</v>
      </c>
      <c r="R59" s="45" t="s">
        <v>169</v>
      </c>
      <c r="S59" s="45" t="s">
        <v>89</v>
      </c>
      <c r="T59" s="45" t="s">
        <v>90</v>
      </c>
      <c r="U59" s="49" t="s">
        <v>75</v>
      </c>
      <c r="V59" s="49">
        <v>1</v>
      </c>
      <c r="W59" s="49">
        <v>2</v>
      </c>
      <c r="X59" s="49">
        <v>10</v>
      </c>
      <c r="Y59" s="49">
        <v>3</v>
      </c>
      <c r="Z59" s="49" t="s">
        <v>70</v>
      </c>
      <c r="AA59" s="49" t="s">
        <v>76</v>
      </c>
      <c r="AB59" s="49" t="s">
        <v>102</v>
      </c>
      <c r="AC59" s="54" t="s">
        <v>91</v>
      </c>
      <c r="AD59" s="54">
        <v>5</v>
      </c>
      <c r="AE59" s="54" t="s">
        <v>135</v>
      </c>
      <c r="AF59" s="54" t="s">
        <v>269</v>
      </c>
      <c r="AG59" s="54">
        <v>5</v>
      </c>
      <c r="AH59" s="54">
        <v>1</v>
      </c>
      <c r="AI59" s="54" t="s">
        <v>81</v>
      </c>
      <c r="AJ59" s="45" t="s">
        <v>107</v>
      </c>
      <c r="AK59" s="45">
        <v>4</v>
      </c>
      <c r="AL59" s="45" t="s">
        <v>107</v>
      </c>
      <c r="AM59" s="45">
        <v>4</v>
      </c>
      <c r="AN59" s="2" t="s">
        <v>83</v>
      </c>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row>
    <row r="60" spans="1:66" ht="15.75" customHeight="1" x14ac:dyDescent="0.3">
      <c r="A60" s="2">
        <v>59</v>
      </c>
      <c r="B60" s="2" t="s">
        <v>66</v>
      </c>
      <c r="C60" s="3">
        <v>44700.491249652783</v>
      </c>
      <c r="D60" s="2" t="s">
        <v>97</v>
      </c>
      <c r="E60" s="2" t="s">
        <v>394</v>
      </c>
      <c r="F60" s="2" t="s">
        <v>395</v>
      </c>
      <c r="G60" s="2">
        <v>3113861271</v>
      </c>
      <c r="H60" s="38">
        <v>8</v>
      </c>
      <c r="I60" s="38" t="s">
        <v>70</v>
      </c>
      <c r="J60" s="38">
        <v>6</v>
      </c>
      <c r="K60" s="39">
        <f t="shared" si="0"/>
        <v>0.75</v>
      </c>
      <c r="L60" s="38">
        <v>0</v>
      </c>
      <c r="M60" s="40">
        <f t="shared" si="1"/>
        <v>0</v>
      </c>
      <c r="N60" s="38">
        <v>6</v>
      </c>
      <c r="O60" s="40">
        <f t="shared" si="2"/>
        <v>1</v>
      </c>
      <c r="P60" s="38" t="s">
        <v>198</v>
      </c>
      <c r="Q60" s="38" t="s">
        <v>70</v>
      </c>
      <c r="R60" s="45" t="s">
        <v>72</v>
      </c>
      <c r="S60" s="45" t="s">
        <v>89</v>
      </c>
      <c r="T60" s="45" t="s">
        <v>90</v>
      </c>
      <c r="U60" s="49" t="s">
        <v>75</v>
      </c>
      <c r="V60" s="49">
        <v>4</v>
      </c>
      <c r="W60" s="49">
        <v>1</v>
      </c>
      <c r="X60" s="49">
        <v>110</v>
      </c>
      <c r="Y60" s="49">
        <v>3</v>
      </c>
      <c r="Z60" s="49" t="s">
        <v>70</v>
      </c>
      <c r="AA60" s="49" t="s">
        <v>76</v>
      </c>
      <c r="AB60" s="49" t="s">
        <v>102</v>
      </c>
      <c r="AC60" s="54" t="s">
        <v>396</v>
      </c>
      <c r="AD60" s="54">
        <v>3</v>
      </c>
      <c r="AE60" s="54" t="s">
        <v>397</v>
      </c>
      <c r="AF60" s="54" t="s">
        <v>398</v>
      </c>
      <c r="AG60" s="54">
        <v>5</v>
      </c>
      <c r="AH60" s="54">
        <v>1</v>
      </c>
      <c r="AI60" s="54" t="s">
        <v>81</v>
      </c>
      <c r="AJ60" s="45" t="s">
        <v>95</v>
      </c>
      <c r="AK60" s="45">
        <v>0</v>
      </c>
      <c r="AL60" s="45" t="s">
        <v>96</v>
      </c>
      <c r="AM60" s="45">
        <v>0</v>
      </c>
      <c r="AN60" s="2" t="s">
        <v>83</v>
      </c>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row>
    <row r="61" spans="1:66" ht="15.75" customHeight="1" x14ac:dyDescent="0.3">
      <c r="A61" s="2">
        <v>60</v>
      </c>
      <c r="B61" s="2" t="s">
        <v>66</v>
      </c>
      <c r="C61" s="3">
        <v>44700.399487129631</v>
      </c>
      <c r="D61" s="2" t="s">
        <v>239</v>
      </c>
      <c r="E61" s="2" t="s">
        <v>399</v>
      </c>
      <c r="F61" s="2" t="s">
        <v>400</v>
      </c>
      <c r="G61" s="2">
        <v>3053035918</v>
      </c>
      <c r="H61" s="38">
        <v>4</v>
      </c>
      <c r="I61" s="38" t="s">
        <v>70</v>
      </c>
      <c r="J61" s="38">
        <v>4</v>
      </c>
      <c r="K61" s="39">
        <f t="shared" si="0"/>
        <v>1</v>
      </c>
      <c r="L61" s="38">
        <v>1</v>
      </c>
      <c r="M61" s="40">
        <f t="shared" si="1"/>
        <v>0.25</v>
      </c>
      <c r="N61" s="38">
        <v>4</v>
      </c>
      <c r="O61" s="40">
        <f t="shared" si="2"/>
        <v>1</v>
      </c>
      <c r="P61" s="38" t="s">
        <v>87</v>
      </c>
      <c r="Q61" s="38" t="s">
        <v>88</v>
      </c>
      <c r="R61" s="45" t="s">
        <v>169</v>
      </c>
      <c r="S61" s="45" t="s">
        <v>191</v>
      </c>
      <c r="T61" s="45" t="s">
        <v>134</v>
      </c>
      <c r="U61" s="49" t="s">
        <v>75</v>
      </c>
      <c r="V61" s="49">
        <v>1</v>
      </c>
      <c r="W61" s="49">
        <v>2</v>
      </c>
      <c r="X61" s="49">
        <v>10</v>
      </c>
      <c r="Y61" s="49">
        <v>2</v>
      </c>
      <c r="Z61" s="49" t="s">
        <v>70</v>
      </c>
      <c r="AA61" s="49" t="s">
        <v>76</v>
      </c>
      <c r="AB61" s="49" t="s">
        <v>102</v>
      </c>
      <c r="AC61" s="54" t="s">
        <v>91</v>
      </c>
      <c r="AD61" s="54">
        <v>5</v>
      </c>
      <c r="AE61" s="54" t="s">
        <v>253</v>
      </c>
      <c r="AF61" s="54" t="s">
        <v>401</v>
      </c>
      <c r="AG61" s="54">
        <v>5</v>
      </c>
      <c r="AH61" s="54">
        <v>5</v>
      </c>
      <c r="AI61" s="54">
        <v>1</v>
      </c>
      <c r="AJ61" s="45" t="s">
        <v>95</v>
      </c>
      <c r="AK61" s="45">
        <v>5</v>
      </c>
      <c r="AL61" s="45" t="s">
        <v>214</v>
      </c>
      <c r="AM61" s="45">
        <v>5</v>
      </c>
      <c r="AN61" s="2" t="s">
        <v>83</v>
      </c>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row>
    <row r="62" spans="1:66" ht="15.75" customHeight="1" x14ac:dyDescent="0.3">
      <c r="A62" s="2">
        <v>61</v>
      </c>
      <c r="B62" s="2" t="s">
        <v>66</v>
      </c>
      <c r="C62" s="3">
        <v>44700.416375682871</v>
      </c>
      <c r="D62" s="2" t="s">
        <v>239</v>
      </c>
      <c r="E62" s="2" t="s">
        <v>402</v>
      </c>
      <c r="F62" s="2" t="s">
        <v>403</v>
      </c>
      <c r="G62" s="2">
        <v>3128745703</v>
      </c>
      <c r="H62" s="38">
        <v>10</v>
      </c>
      <c r="I62" s="38" t="s">
        <v>70</v>
      </c>
      <c r="J62" s="38">
        <v>8</v>
      </c>
      <c r="K62" s="39">
        <f t="shared" si="0"/>
        <v>0.8</v>
      </c>
      <c r="L62" s="38">
        <v>1</v>
      </c>
      <c r="M62" s="40">
        <f t="shared" si="1"/>
        <v>0.125</v>
      </c>
      <c r="N62" s="38">
        <v>8</v>
      </c>
      <c r="O62" s="40">
        <f t="shared" si="2"/>
        <v>1</v>
      </c>
      <c r="P62" s="38" t="s">
        <v>404</v>
      </c>
      <c r="Q62" s="38" t="s">
        <v>88</v>
      </c>
      <c r="R62" s="45" t="s">
        <v>405</v>
      </c>
      <c r="S62" s="45" t="s">
        <v>406</v>
      </c>
      <c r="T62" s="45" t="s">
        <v>90</v>
      </c>
      <c r="U62" s="49" t="s">
        <v>75</v>
      </c>
      <c r="V62" s="49">
        <v>1</v>
      </c>
      <c r="W62" s="49">
        <v>1</v>
      </c>
      <c r="X62" s="49">
        <v>100</v>
      </c>
      <c r="Y62" s="49">
        <v>4</v>
      </c>
      <c r="Z62" s="49" t="s">
        <v>70</v>
      </c>
      <c r="AA62" s="49" t="s">
        <v>76</v>
      </c>
      <c r="AB62" s="49" t="s">
        <v>102</v>
      </c>
      <c r="AC62" s="54" t="s">
        <v>78</v>
      </c>
      <c r="AD62" s="54">
        <v>5</v>
      </c>
      <c r="AE62" s="54" t="s">
        <v>135</v>
      </c>
      <c r="AF62" s="54" t="s">
        <v>407</v>
      </c>
      <c r="AG62" s="54">
        <v>5</v>
      </c>
      <c r="AH62" s="54">
        <v>3</v>
      </c>
      <c r="AI62" s="54" t="s">
        <v>81</v>
      </c>
      <c r="AJ62" s="45" t="s">
        <v>82</v>
      </c>
      <c r="AK62" s="45">
        <v>4</v>
      </c>
      <c r="AL62" s="45" t="s">
        <v>82</v>
      </c>
      <c r="AM62" s="45">
        <v>5</v>
      </c>
      <c r="AN62" s="2" t="s">
        <v>83</v>
      </c>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row>
    <row r="63" spans="1:66" ht="15.75" customHeight="1" x14ac:dyDescent="0.3">
      <c r="A63" s="2">
        <v>62</v>
      </c>
      <c r="B63" s="2" t="s">
        <v>66</v>
      </c>
      <c r="C63" s="3">
        <v>44700.487084548615</v>
      </c>
      <c r="D63" s="2" t="s">
        <v>211</v>
      </c>
      <c r="E63" s="2" t="s">
        <v>408</v>
      </c>
      <c r="F63" s="2" t="s">
        <v>409</v>
      </c>
      <c r="G63" s="2">
        <v>6045156285</v>
      </c>
      <c r="H63" s="38">
        <v>4</v>
      </c>
      <c r="I63" s="38" t="s">
        <v>70</v>
      </c>
      <c r="J63" s="38">
        <v>3</v>
      </c>
      <c r="K63" s="39">
        <f t="shared" si="0"/>
        <v>0.75</v>
      </c>
      <c r="L63" s="38">
        <v>1</v>
      </c>
      <c r="M63" s="40">
        <f t="shared" si="1"/>
        <v>0.33333333333333331</v>
      </c>
      <c r="N63" s="38">
        <v>3</v>
      </c>
      <c r="O63" s="40">
        <f t="shared" si="2"/>
        <v>1</v>
      </c>
      <c r="P63" s="38" t="s">
        <v>139</v>
      </c>
      <c r="Q63" s="38" t="s">
        <v>88</v>
      </c>
      <c r="R63" s="45" t="s">
        <v>169</v>
      </c>
      <c r="S63" s="45" t="s">
        <v>191</v>
      </c>
      <c r="T63" s="45" t="s">
        <v>134</v>
      </c>
      <c r="U63" s="49" t="s">
        <v>75</v>
      </c>
      <c r="V63" s="49">
        <v>1</v>
      </c>
      <c r="W63" s="49">
        <v>2</v>
      </c>
      <c r="X63" s="49">
        <v>30</v>
      </c>
      <c r="Y63" s="49">
        <v>3</v>
      </c>
      <c r="Z63" s="49" t="s">
        <v>70</v>
      </c>
      <c r="AA63" s="49" t="s">
        <v>76</v>
      </c>
      <c r="AB63" s="49" t="s">
        <v>102</v>
      </c>
      <c r="AC63" s="54" t="s">
        <v>125</v>
      </c>
      <c r="AD63" s="54" t="s">
        <v>126</v>
      </c>
      <c r="AE63" s="54" t="s">
        <v>135</v>
      </c>
      <c r="AF63" s="54" t="s">
        <v>94</v>
      </c>
      <c r="AG63" s="54">
        <v>5</v>
      </c>
      <c r="AH63" s="54">
        <v>5</v>
      </c>
      <c r="AI63" s="54">
        <v>1</v>
      </c>
      <c r="AJ63" s="45" t="s">
        <v>82</v>
      </c>
      <c r="AK63" s="45">
        <v>1</v>
      </c>
      <c r="AL63" s="45" t="s">
        <v>339</v>
      </c>
      <c r="AM63" s="45">
        <v>2</v>
      </c>
      <c r="AN63" s="2" t="s">
        <v>83</v>
      </c>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row>
    <row r="64" spans="1:66" ht="15.75" customHeight="1" x14ac:dyDescent="0.3">
      <c r="A64" s="2">
        <v>63</v>
      </c>
      <c r="B64" s="2" t="s">
        <v>66</v>
      </c>
      <c r="C64" s="3">
        <v>44701.400020358793</v>
      </c>
      <c r="D64" s="2" t="s">
        <v>97</v>
      </c>
      <c r="E64" s="2" t="s">
        <v>410</v>
      </c>
      <c r="F64" s="2" t="s">
        <v>411</v>
      </c>
      <c r="G64" s="2">
        <v>5120746</v>
      </c>
      <c r="H64" s="38">
        <v>5</v>
      </c>
      <c r="I64" s="38" t="s">
        <v>70</v>
      </c>
      <c r="J64" s="38">
        <v>2</v>
      </c>
      <c r="K64" s="39">
        <f t="shared" si="0"/>
        <v>0.4</v>
      </c>
      <c r="L64" s="38">
        <v>0</v>
      </c>
      <c r="M64" s="40">
        <f t="shared" si="1"/>
        <v>0</v>
      </c>
      <c r="N64" s="38">
        <v>2</v>
      </c>
      <c r="O64" s="40">
        <f t="shared" si="2"/>
        <v>1</v>
      </c>
      <c r="P64" s="38" t="s">
        <v>139</v>
      </c>
      <c r="Q64" s="38" t="s">
        <v>70</v>
      </c>
      <c r="R64" s="45" t="s">
        <v>121</v>
      </c>
      <c r="S64" s="45" t="s">
        <v>89</v>
      </c>
      <c r="T64" s="45" t="s">
        <v>90</v>
      </c>
      <c r="U64" s="49" t="s">
        <v>75</v>
      </c>
      <c r="V64" s="49">
        <v>2</v>
      </c>
      <c r="W64" s="49">
        <v>1</v>
      </c>
      <c r="X64" s="49">
        <v>256</v>
      </c>
      <c r="Y64" s="49">
        <v>2</v>
      </c>
      <c r="Z64" s="49" t="s">
        <v>70</v>
      </c>
      <c r="AA64" s="49" t="s">
        <v>76</v>
      </c>
      <c r="AB64" s="49" t="s">
        <v>102</v>
      </c>
      <c r="AC64" s="54" t="s">
        <v>91</v>
      </c>
      <c r="AD64" s="54" t="s">
        <v>92</v>
      </c>
      <c r="AE64" s="54" t="s">
        <v>172</v>
      </c>
      <c r="AF64" s="54" t="s">
        <v>164</v>
      </c>
      <c r="AG64" s="54">
        <v>5</v>
      </c>
      <c r="AH64" s="54">
        <v>1</v>
      </c>
      <c r="AI64" s="54" t="s">
        <v>81</v>
      </c>
      <c r="AJ64" s="45" t="s">
        <v>95</v>
      </c>
      <c r="AK64" s="45">
        <v>0</v>
      </c>
      <c r="AL64" s="45" t="s">
        <v>96</v>
      </c>
      <c r="AM64" s="45">
        <v>0</v>
      </c>
      <c r="AN64" s="2" t="s">
        <v>83</v>
      </c>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row>
    <row r="65" spans="1:66" ht="15.75" customHeight="1" x14ac:dyDescent="0.3">
      <c r="A65" s="2">
        <v>64</v>
      </c>
      <c r="B65" s="2" t="s">
        <v>66</v>
      </c>
      <c r="C65" s="3">
        <v>44699.430482916665</v>
      </c>
      <c r="D65" s="2" t="s">
        <v>377</v>
      </c>
      <c r="E65" s="2" t="s">
        <v>412</v>
      </c>
      <c r="F65" s="2" t="s">
        <v>413</v>
      </c>
      <c r="G65" s="2">
        <v>3107263836</v>
      </c>
      <c r="H65" s="38">
        <v>20</v>
      </c>
      <c r="I65" s="38" t="s">
        <v>70</v>
      </c>
      <c r="J65" s="38">
        <v>7</v>
      </c>
      <c r="K65" s="39">
        <f t="shared" si="0"/>
        <v>0.35</v>
      </c>
      <c r="L65" s="38">
        <v>0</v>
      </c>
      <c r="M65" s="40">
        <f t="shared" si="1"/>
        <v>0</v>
      </c>
      <c r="N65" s="38">
        <v>7</v>
      </c>
      <c r="O65" s="40">
        <f t="shared" si="2"/>
        <v>1</v>
      </c>
      <c r="P65" s="38" t="s">
        <v>87</v>
      </c>
      <c r="Q65" s="38" t="s">
        <v>70</v>
      </c>
      <c r="R65" s="45" t="s">
        <v>414</v>
      </c>
      <c r="S65" s="45" t="s">
        <v>415</v>
      </c>
      <c r="T65" s="45" t="s">
        <v>163</v>
      </c>
      <c r="U65" s="49" t="s">
        <v>75</v>
      </c>
      <c r="V65" s="49">
        <v>1</v>
      </c>
      <c r="W65" s="49">
        <v>1</v>
      </c>
      <c r="X65" s="49">
        <v>250</v>
      </c>
      <c r="Y65" s="49">
        <v>5</v>
      </c>
      <c r="Z65" s="49" t="s">
        <v>70</v>
      </c>
      <c r="AA65" s="49" t="s">
        <v>76</v>
      </c>
      <c r="AB65" s="49" t="s">
        <v>102</v>
      </c>
      <c r="AC65" s="54" t="s">
        <v>78</v>
      </c>
      <c r="AD65" s="54">
        <v>4</v>
      </c>
      <c r="AE65" s="54" t="s">
        <v>416</v>
      </c>
      <c r="AF65" s="54" t="s">
        <v>164</v>
      </c>
      <c r="AG65" s="54">
        <v>5</v>
      </c>
      <c r="AH65" s="54">
        <v>1</v>
      </c>
      <c r="AI65" s="54" t="s">
        <v>174</v>
      </c>
      <c r="AJ65" s="45" t="s">
        <v>95</v>
      </c>
      <c r="AK65" s="45">
        <v>0</v>
      </c>
      <c r="AL65" s="45" t="s">
        <v>96</v>
      </c>
      <c r="AM65" s="45">
        <v>0</v>
      </c>
      <c r="AN65" s="2" t="s">
        <v>83</v>
      </c>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row>
    <row r="66" spans="1:66" ht="15.75" customHeight="1" x14ac:dyDescent="0.3">
      <c r="A66" s="2">
        <v>65</v>
      </c>
      <c r="B66" s="2" t="s">
        <v>66</v>
      </c>
      <c r="C66" s="3">
        <v>44700.545056134259</v>
      </c>
      <c r="D66" s="2" t="s">
        <v>417</v>
      </c>
      <c r="E66" s="2" t="s">
        <v>418</v>
      </c>
      <c r="F66" s="2" t="s">
        <v>419</v>
      </c>
      <c r="G66" s="2">
        <v>3002024515</v>
      </c>
      <c r="H66" s="38">
        <v>2</v>
      </c>
      <c r="I66" s="38" t="s">
        <v>70</v>
      </c>
      <c r="J66" s="38">
        <v>1</v>
      </c>
      <c r="K66" s="39">
        <f t="shared" ref="K66:K128" si="3">J66/H66</f>
        <v>0.5</v>
      </c>
      <c r="L66" s="38">
        <v>0</v>
      </c>
      <c r="M66" s="40">
        <f t="shared" si="1"/>
        <v>0</v>
      </c>
      <c r="N66" s="38">
        <v>1</v>
      </c>
      <c r="O66" s="40">
        <f t="shared" si="2"/>
        <v>1</v>
      </c>
      <c r="P66" s="38" t="s">
        <v>87</v>
      </c>
      <c r="Q66" s="38" t="s">
        <v>70</v>
      </c>
      <c r="R66" s="45" t="s">
        <v>420</v>
      </c>
      <c r="S66" s="45" t="s">
        <v>421</v>
      </c>
      <c r="T66" s="45" t="s">
        <v>201</v>
      </c>
      <c r="U66" s="50" t="s">
        <v>88</v>
      </c>
      <c r="V66" s="49">
        <v>0</v>
      </c>
      <c r="W66" s="50"/>
      <c r="X66" s="50"/>
      <c r="Y66" s="50"/>
      <c r="Z66" s="50"/>
      <c r="AA66" s="50"/>
      <c r="AB66" s="50"/>
      <c r="AC66" s="54" t="s">
        <v>422</v>
      </c>
      <c r="AD66" s="54">
        <v>2</v>
      </c>
      <c r="AE66" s="54" t="s">
        <v>423</v>
      </c>
      <c r="AF66" s="54" t="s">
        <v>269</v>
      </c>
      <c r="AG66" s="54">
        <v>4</v>
      </c>
      <c r="AH66" s="54">
        <v>4</v>
      </c>
      <c r="AI66" s="54" t="s">
        <v>106</v>
      </c>
      <c r="AJ66" s="45" t="s">
        <v>82</v>
      </c>
      <c r="AK66" s="45">
        <v>4</v>
      </c>
      <c r="AL66" s="45" t="s">
        <v>82</v>
      </c>
      <c r="AM66" s="45">
        <v>2</v>
      </c>
      <c r="AN66" s="2" t="s">
        <v>83</v>
      </c>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row>
    <row r="67" spans="1:66" ht="15.75" customHeight="1" x14ac:dyDescent="0.3">
      <c r="A67" s="2">
        <v>66</v>
      </c>
      <c r="B67" s="2" t="s">
        <v>66</v>
      </c>
      <c r="C67" s="3">
        <v>44700.525164907405</v>
      </c>
      <c r="D67" s="2" t="s">
        <v>97</v>
      </c>
      <c r="E67" s="2" t="s">
        <v>424</v>
      </c>
      <c r="F67" s="2" t="s">
        <v>425</v>
      </c>
      <c r="G67" s="2">
        <v>3045364900</v>
      </c>
      <c r="H67" s="38">
        <v>1</v>
      </c>
      <c r="I67" s="38" t="s">
        <v>70</v>
      </c>
      <c r="J67" s="38">
        <v>1</v>
      </c>
      <c r="K67" s="39">
        <f t="shared" si="3"/>
        <v>1</v>
      </c>
      <c r="L67" s="38">
        <v>0</v>
      </c>
      <c r="M67" s="40">
        <f t="shared" ref="M67:M129" si="4">IFERROR(L67/J67,"")</f>
        <v>0</v>
      </c>
      <c r="N67" s="38">
        <v>0</v>
      </c>
      <c r="O67" s="40">
        <f t="shared" ref="O67:O129" si="5">IFERROR(N67/J67,"")</f>
        <v>0</v>
      </c>
      <c r="P67" s="38" t="s">
        <v>139</v>
      </c>
      <c r="Q67" s="38" t="s">
        <v>88</v>
      </c>
      <c r="R67" s="45" t="s">
        <v>72</v>
      </c>
      <c r="S67" s="45" t="s">
        <v>209</v>
      </c>
      <c r="T67" s="45" t="s">
        <v>207</v>
      </c>
      <c r="U67" s="50" t="s">
        <v>88</v>
      </c>
      <c r="V67" s="49">
        <v>0</v>
      </c>
      <c r="W67" s="50"/>
      <c r="X67" s="50"/>
      <c r="Y67" s="50"/>
      <c r="Z67" s="50"/>
      <c r="AA67" s="50"/>
      <c r="AB67" s="50"/>
      <c r="AC67" s="54" t="s">
        <v>78</v>
      </c>
      <c r="AD67" s="54" t="s">
        <v>426</v>
      </c>
      <c r="AE67" s="54" t="s">
        <v>427</v>
      </c>
      <c r="AF67" s="54" t="s">
        <v>150</v>
      </c>
      <c r="AG67" s="54">
        <v>5</v>
      </c>
      <c r="AH67" s="54">
        <v>3</v>
      </c>
      <c r="AI67" s="54" t="s">
        <v>106</v>
      </c>
      <c r="AJ67" s="45" t="s">
        <v>95</v>
      </c>
      <c r="AK67" s="45">
        <v>0</v>
      </c>
      <c r="AL67" s="45" t="s">
        <v>96</v>
      </c>
      <c r="AM67" s="45">
        <v>0</v>
      </c>
      <c r="AN67" s="2" t="s">
        <v>83</v>
      </c>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row>
    <row r="68" spans="1:66" ht="15.75" customHeight="1" x14ac:dyDescent="0.3">
      <c r="A68" s="2">
        <v>67</v>
      </c>
      <c r="B68" s="2" t="s">
        <v>66</v>
      </c>
      <c r="C68" s="3">
        <v>44701.414440474538</v>
      </c>
      <c r="D68" s="2" t="s">
        <v>428</v>
      </c>
      <c r="E68" s="2" t="s">
        <v>429</v>
      </c>
      <c r="F68" s="2" t="s">
        <v>430</v>
      </c>
      <c r="G68" s="2">
        <v>5127794</v>
      </c>
      <c r="H68" s="38">
        <v>20</v>
      </c>
      <c r="I68" s="38" t="s">
        <v>70</v>
      </c>
      <c r="J68" s="38">
        <v>15</v>
      </c>
      <c r="K68" s="39">
        <f t="shared" si="3"/>
        <v>0.75</v>
      </c>
      <c r="L68" s="38">
        <v>0</v>
      </c>
      <c r="M68" s="40">
        <f t="shared" si="4"/>
        <v>0</v>
      </c>
      <c r="N68" s="38">
        <v>15</v>
      </c>
      <c r="O68" s="40">
        <f t="shared" si="5"/>
        <v>1</v>
      </c>
      <c r="P68" s="38" t="s">
        <v>87</v>
      </c>
      <c r="Q68" s="38" t="s">
        <v>70</v>
      </c>
      <c r="R68" s="45" t="s">
        <v>72</v>
      </c>
      <c r="S68" s="45" t="s">
        <v>73</v>
      </c>
      <c r="T68" s="45" t="s">
        <v>74</v>
      </c>
      <c r="U68" s="49" t="s">
        <v>75</v>
      </c>
      <c r="V68" s="49">
        <v>2</v>
      </c>
      <c r="W68" s="49">
        <v>2</v>
      </c>
      <c r="X68" s="49">
        <v>136</v>
      </c>
      <c r="Y68" s="49">
        <v>4</v>
      </c>
      <c r="Z68" s="49" t="s">
        <v>70</v>
      </c>
      <c r="AA68" s="49" t="s">
        <v>76</v>
      </c>
      <c r="AB68" s="49" t="s">
        <v>102</v>
      </c>
      <c r="AC68" s="54" t="s">
        <v>431</v>
      </c>
      <c r="AD68" s="54" t="s">
        <v>92</v>
      </c>
      <c r="AE68" s="54" t="s">
        <v>432</v>
      </c>
      <c r="AF68" s="54" t="s">
        <v>433</v>
      </c>
      <c r="AG68" s="54">
        <v>1</v>
      </c>
      <c r="AH68" s="54">
        <v>1</v>
      </c>
      <c r="AI68" s="54" t="s">
        <v>106</v>
      </c>
      <c r="AJ68" s="45" t="s">
        <v>82</v>
      </c>
      <c r="AK68" s="45">
        <v>5</v>
      </c>
      <c r="AL68" s="45" t="s">
        <v>96</v>
      </c>
      <c r="AM68" s="45">
        <v>0</v>
      </c>
      <c r="AN68" s="2" t="s">
        <v>83</v>
      </c>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row>
    <row r="69" spans="1:66" ht="15.75" customHeight="1" x14ac:dyDescent="0.3">
      <c r="A69" s="2">
        <v>68</v>
      </c>
      <c r="B69" s="2" t="s">
        <v>66</v>
      </c>
      <c r="C69" s="3">
        <v>44700.465580810182</v>
      </c>
      <c r="D69" s="2" t="s">
        <v>434</v>
      </c>
      <c r="E69" s="2" t="s">
        <v>435</v>
      </c>
      <c r="F69" s="2" t="s">
        <v>436</v>
      </c>
      <c r="G69" s="2">
        <v>3017283869</v>
      </c>
      <c r="H69" s="38">
        <v>3</v>
      </c>
      <c r="I69" s="38" t="s">
        <v>88</v>
      </c>
      <c r="J69" s="41"/>
      <c r="K69" s="39">
        <f t="shared" si="3"/>
        <v>0</v>
      </c>
      <c r="L69" s="41"/>
      <c r="M69" s="40" t="str">
        <f t="shared" si="4"/>
        <v/>
      </c>
      <c r="N69" s="41"/>
      <c r="O69" s="40" t="str">
        <f t="shared" si="5"/>
        <v/>
      </c>
      <c r="P69" s="41"/>
      <c r="Q69" s="41"/>
      <c r="R69" s="45" t="s">
        <v>437</v>
      </c>
      <c r="S69" s="45" t="s">
        <v>438</v>
      </c>
      <c r="T69" s="45" t="s">
        <v>171</v>
      </c>
      <c r="U69" s="50" t="s">
        <v>88</v>
      </c>
      <c r="V69" s="49">
        <v>0</v>
      </c>
      <c r="W69" s="50"/>
      <c r="X69" s="50"/>
      <c r="Y69" s="50"/>
      <c r="Z69" s="50"/>
      <c r="AA69" s="50"/>
      <c r="AB69" s="50"/>
      <c r="AC69" s="54" t="s">
        <v>78</v>
      </c>
      <c r="AD69" s="54" t="s">
        <v>92</v>
      </c>
      <c r="AE69" s="54" t="s">
        <v>439</v>
      </c>
      <c r="AF69" s="54" t="s">
        <v>94</v>
      </c>
      <c r="AG69" s="54">
        <v>5</v>
      </c>
      <c r="AH69" s="54">
        <v>5</v>
      </c>
      <c r="AI69" s="54" t="s">
        <v>106</v>
      </c>
      <c r="AJ69" s="45" t="s">
        <v>95</v>
      </c>
      <c r="AK69" s="45">
        <v>0</v>
      </c>
      <c r="AL69" s="45" t="s">
        <v>440</v>
      </c>
      <c r="AM69" s="45">
        <v>0</v>
      </c>
      <c r="AN69" s="2" t="s">
        <v>83</v>
      </c>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row>
    <row r="70" spans="1:66" ht="15.75" customHeight="1" x14ac:dyDescent="0.3">
      <c r="A70" s="2">
        <v>69</v>
      </c>
      <c r="B70" s="2" t="s">
        <v>66</v>
      </c>
      <c r="C70" s="3">
        <v>44701.435467418982</v>
      </c>
      <c r="D70" s="2" t="s">
        <v>377</v>
      </c>
      <c r="E70" s="2" t="s">
        <v>441</v>
      </c>
      <c r="F70" s="2" t="s">
        <v>442</v>
      </c>
      <c r="G70" s="2">
        <v>3147084171</v>
      </c>
      <c r="H70" s="38">
        <v>3</v>
      </c>
      <c r="I70" s="38" t="s">
        <v>70</v>
      </c>
      <c r="J70" s="38">
        <v>1</v>
      </c>
      <c r="K70" s="39">
        <f t="shared" si="3"/>
        <v>0.33333333333333331</v>
      </c>
      <c r="L70" s="38">
        <v>0</v>
      </c>
      <c r="M70" s="40">
        <f t="shared" si="4"/>
        <v>0</v>
      </c>
      <c r="N70" s="38">
        <v>0</v>
      </c>
      <c r="O70" s="40">
        <f t="shared" si="5"/>
        <v>0</v>
      </c>
      <c r="P70" s="38" t="s">
        <v>139</v>
      </c>
      <c r="Q70" s="38" t="s">
        <v>70</v>
      </c>
      <c r="R70" s="45" t="s">
        <v>72</v>
      </c>
      <c r="S70" s="45" t="s">
        <v>443</v>
      </c>
      <c r="T70" s="45" t="s">
        <v>201</v>
      </c>
      <c r="U70" s="50" t="s">
        <v>88</v>
      </c>
      <c r="V70" s="49">
        <v>0</v>
      </c>
      <c r="W70" s="50"/>
      <c r="X70" s="50"/>
      <c r="Y70" s="50"/>
      <c r="Z70" s="50"/>
      <c r="AA70" s="50"/>
      <c r="AB70" s="50"/>
      <c r="AC70" s="54" t="s">
        <v>91</v>
      </c>
      <c r="AD70" s="54" t="s">
        <v>92</v>
      </c>
      <c r="AE70" s="54" t="s">
        <v>309</v>
      </c>
      <c r="AF70" s="54" t="s">
        <v>94</v>
      </c>
      <c r="AG70" s="54">
        <v>5</v>
      </c>
      <c r="AH70" s="54">
        <v>2</v>
      </c>
      <c r="AI70" s="54" t="s">
        <v>165</v>
      </c>
      <c r="AJ70" s="45" t="s">
        <v>82</v>
      </c>
      <c r="AK70" s="45">
        <v>4</v>
      </c>
      <c r="AL70" s="45" t="s">
        <v>96</v>
      </c>
      <c r="AM70" s="45">
        <v>0</v>
      </c>
      <c r="AN70" s="2" t="s">
        <v>83</v>
      </c>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row>
    <row r="71" spans="1:66" ht="15.75" customHeight="1" x14ac:dyDescent="0.3">
      <c r="A71" s="2">
        <v>70</v>
      </c>
      <c r="B71" s="2" t="s">
        <v>66</v>
      </c>
      <c r="C71" s="3">
        <v>44700.483580416665</v>
      </c>
      <c r="D71" s="2" t="s">
        <v>444</v>
      </c>
      <c r="E71" s="2" t="s">
        <v>445</v>
      </c>
      <c r="F71" s="2" t="s">
        <v>446</v>
      </c>
      <c r="G71" s="2">
        <v>3108298939</v>
      </c>
      <c r="H71" s="38">
        <v>4</v>
      </c>
      <c r="I71" s="38" t="s">
        <v>70</v>
      </c>
      <c r="J71" s="38">
        <v>1</v>
      </c>
      <c r="K71" s="39">
        <f t="shared" si="3"/>
        <v>0.25</v>
      </c>
      <c r="L71" s="38">
        <v>0</v>
      </c>
      <c r="M71" s="40">
        <f t="shared" si="4"/>
        <v>0</v>
      </c>
      <c r="N71" s="38">
        <v>1</v>
      </c>
      <c r="O71" s="40">
        <f t="shared" si="5"/>
        <v>1</v>
      </c>
      <c r="P71" s="38" t="s">
        <v>139</v>
      </c>
      <c r="Q71" s="38" t="s">
        <v>70</v>
      </c>
      <c r="R71" s="45" t="s">
        <v>447</v>
      </c>
      <c r="S71" s="45" t="s">
        <v>448</v>
      </c>
      <c r="T71" s="45" t="s">
        <v>134</v>
      </c>
      <c r="U71" s="49" t="s">
        <v>75</v>
      </c>
      <c r="V71" s="49">
        <v>1</v>
      </c>
      <c r="W71" s="49">
        <v>1</v>
      </c>
      <c r="X71" s="49">
        <v>10</v>
      </c>
      <c r="Y71" s="49">
        <v>3</v>
      </c>
      <c r="Z71" s="49" t="s">
        <v>70</v>
      </c>
      <c r="AA71" s="49" t="s">
        <v>76</v>
      </c>
      <c r="AB71" s="49" t="s">
        <v>102</v>
      </c>
      <c r="AC71" s="54" t="s">
        <v>396</v>
      </c>
      <c r="AD71" s="54">
        <v>4</v>
      </c>
      <c r="AE71" s="54" t="s">
        <v>449</v>
      </c>
      <c r="AF71" s="54" t="s">
        <v>94</v>
      </c>
      <c r="AG71" s="54">
        <v>5</v>
      </c>
      <c r="AH71" s="54">
        <v>1</v>
      </c>
      <c r="AI71" s="54" t="s">
        <v>81</v>
      </c>
      <c r="AJ71" s="45" t="s">
        <v>194</v>
      </c>
      <c r="AK71" s="45">
        <v>3</v>
      </c>
      <c r="AL71" s="45" t="s">
        <v>96</v>
      </c>
      <c r="AM71" s="45">
        <v>0</v>
      </c>
      <c r="AN71" s="2" t="s">
        <v>83</v>
      </c>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row>
    <row r="72" spans="1:66" ht="15.75" customHeight="1" x14ac:dyDescent="0.3">
      <c r="A72" s="2">
        <v>71</v>
      </c>
      <c r="B72" s="2" t="s">
        <v>66</v>
      </c>
      <c r="C72" s="3">
        <v>44700.477863472217</v>
      </c>
      <c r="D72" s="6" t="s">
        <v>450</v>
      </c>
      <c r="E72" s="2" t="s">
        <v>451</v>
      </c>
      <c r="F72" s="2" t="s">
        <v>452</v>
      </c>
      <c r="G72" s="2">
        <v>313547054</v>
      </c>
      <c r="H72" s="38">
        <v>8</v>
      </c>
      <c r="I72" s="38" t="s">
        <v>70</v>
      </c>
      <c r="J72" s="38">
        <v>2</v>
      </c>
      <c r="K72" s="39">
        <f t="shared" si="3"/>
        <v>0.25</v>
      </c>
      <c r="L72" s="38">
        <v>0</v>
      </c>
      <c r="M72" s="40">
        <f t="shared" si="4"/>
        <v>0</v>
      </c>
      <c r="N72" s="38">
        <v>0</v>
      </c>
      <c r="O72" s="40">
        <f t="shared" si="5"/>
        <v>0</v>
      </c>
      <c r="P72" s="38" t="s">
        <v>139</v>
      </c>
      <c r="Q72" s="38" t="s">
        <v>70</v>
      </c>
      <c r="R72" s="45" t="s">
        <v>453</v>
      </c>
      <c r="S72" s="45" t="s">
        <v>454</v>
      </c>
      <c r="T72" s="45" t="s">
        <v>171</v>
      </c>
      <c r="U72" s="50" t="s">
        <v>88</v>
      </c>
      <c r="V72" s="49">
        <v>0</v>
      </c>
      <c r="W72" s="50"/>
      <c r="X72" s="50"/>
      <c r="Y72" s="50"/>
      <c r="Z72" s="50"/>
      <c r="AA72" s="50"/>
      <c r="AB72" s="50"/>
      <c r="AC72" s="54" t="s">
        <v>455</v>
      </c>
      <c r="AD72" s="54">
        <v>3</v>
      </c>
      <c r="AE72" s="54" t="s">
        <v>222</v>
      </c>
      <c r="AF72" s="54" t="s">
        <v>269</v>
      </c>
      <c r="AG72" s="54">
        <v>4</v>
      </c>
      <c r="AH72" s="54">
        <v>4</v>
      </c>
      <c r="AI72" s="54" t="s">
        <v>81</v>
      </c>
      <c r="AJ72" s="45" t="s">
        <v>107</v>
      </c>
      <c r="AK72" s="45">
        <v>4</v>
      </c>
      <c r="AL72" s="45" t="s">
        <v>107</v>
      </c>
      <c r="AM72" s="45">
        <v>2</v>
      </c>
      <c r="AN72" s="2" t="s">
        <v>83</v>
      </c>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row>
    <row r="73" spans="1:66" ht="15.75" customHeight="1" x14ac:dyDescent="0.3">
      <c r="A73" s="2">
        <v>72</v>
      </c>
      <c r="B73" s="2" t="s">
        <v>66</v>
      </c>
      <c r="C73" s="3">
        <v>44697.647241493054</v>
      </c>
      <c r="D73" s="2" t="s">
        <v>456</v>
      </c>
      <c r="E73" s="2" t="s">
        <v>457</v>
      </c>
      <c r="F73" s="2" t="s">
        <v>458</v>
      </c>
      <c r="G73" s="2">
        <v>3016672962</v>
      </c>
      <c r="H73" s="38">
        <v>4</v>
      </c>
      <c r="I73" s="38" t="s">
        <v>70</v>
      </c>
      <c r="J73" s="38">
        <v>2</v>
      </c>
      <c r="K73" s="39">
        <f t="shared" si="3"/>
        <v>0.5</v>
      </c>
      <c r="L73" s="38">
        <v>1</v>
      </c>
      <c r="M73" s="40">
        <f t="shared" si="4"/>
        <v>0.5</v>
      </c>
      <c r="N73" s="38">
        <v>1</v>
      </c>
      <c r="O73" s="40">
        <f t="shared" si="5"/>
        <v>0.5</v>
      </c>
      <c r="P73" s="38" t="s">
        <v>87</v>
      </c>
      <c r="Q73" s="38" t="s">
        <v>70</v>
      </c>
      <c r="R73" s="45" t="s">
        <v>121</v>
      </c>
      <c r="S73" s="45" t="s">
        <v>459</v>
      </c>
      <c r="T73" s="45" t="s">
        <v>201</v>
      </c>
      <c r="U73" s="49" t="s">
        <v>292</v>
      </c>
      <c r="V73" s="49">
        <v>1</v>
      </c>
      <c r="W73" s="49">
        <v>2</v>
      </c>
      <c r="X73" s="49">
        <v>80</v>
      </c>
      <c r="Y73" s="49">
        <v>3</v>
      </c>
      <c r="Z73" s="49" t="s">
        <v>70</v>
      </c>
      <c r="AA73" s="49" t="s">
        <v>76</v>
      </c>
      <c r="AB73" s="49" t="s">
        <v>77</v>
      </c>
      <c r="AC73" s="54" t="s">
        <v>125</v>
      </c>
      <c r="AD73" s="54" t="s">
        <v>181</v>
      </c>
      <c r="AE73" s="54" t="s">
        <v>127</v>
      </c>
      <c r="AF73" s="54" t="s">
        <v>115</v>
      </c>
      <c r="AG73" s="54">
        <v>5</v>
      </c>
      <c r="AH73" s="54">
        <v>2</v>
      </c>
      <c r="AI73" s="54" t="s">
        <v>81</v>
      </c>
      <c r="AJ73" s="45" t="s">
        <v>194</v>
      </c>
      <c r="AK73" s="45">
        <v>5</v>
      </c>
      <c r="AL73" s="45" t="s">
        <v>460</v>
      </c>
      <c r="AM73" s="45">
        <v>1</v>
      </c>
      <c r="AN73" s="2" t="s">
        <v>83</v>
      </c>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row>
    <row r="74" spans="1:66" ht="15.75" customHeight="1" x14ac:dyDescent="0.3">
      <c r="A74" s="2">
        <v>73</v>
      </c>
      <c r="B74" s="2" t="s">
        <v>66</v>
      </c>
      <c r="C74" s="3">
        <v>44698.511724456017</v>
      </c>
      <c r="D74" s="2" t="s">
        <v>97</v>
      </c>
      <c r="E74" s="2" t="s">
        <v>461</v>
      </c>
      <c r="F74" s="2" t="s">
        <v>462</v>
      </c>
      <c r="G74" s="2">
        <v>5143635</v>
      </c>
      <c r="H74" s="38">
        <v>2</v>
      </c>
      <c r="I74" s="38" t="s">
        <v>70</v>
      </c>
      <c r="J74" s="38">
        <v>1</v>
      </c>
      <c r="K74" s="39">
        <f t="shared" si="3"/>
        <v>0.5</v>
      </c>
      <c r="L74" s="38">
        <v>0</v>
      </c>
      <c r="M74" s="40">
        <f t="shared" si="4"/>
        <v>0</v>
      </c>
      <c r="N74" s="38">
        <v>1</v>
      </c>
      <c r="O74" s="40">
        <f t="shared" si="5"/>
        <v>1</v>
      </c>
      <c r="P74" s="38" t="s">
        <v>139</v>
      </c>
      <c r="Q74" s="38" t="s">
        <v>70</v>
      </c>
      <c r="R74" s="45" t="s">
        <v>169</v>
      </c>
      <c r="S74" s="45" t="s">
        <v>191</v>
      </c>
      <c r="T74" s="45" t="s">
        <v>134</v>
      </c>
      <c r="U74" s="49" t="s">
        <v>75</v>
      </c>
      <c r="V74" s="49">
        <v>1</v>
      </c>
      <c r="W74" s="49">
        <v>3</v>
      </c>
      <c r="X74" s="49">
        <v>80</v>
      </c>
      <c r="Y74" s="49">
        <v>3</v>
      </c>
      <c r="Z74" s="49" t="s">
        <v>70</v>
      </c>
      <c r="AA74" s="49" t="s">
        <v>76</v>
      </c>
      <c r="AB74" s="49" t="s">
        <v>102</v>
      </c>
      <c r="AC74" s="54" t="s">
        <v>78</v>
      </c>
      <c r="AD74" s="54">
        <v>3</v>
      </c>
      <c r="AE74" s="54" t="s">
        <v>222</v>
      </c>
      <c r="AF74" s="54" t="s">
        <v>150</v>
      </c>
      <c r="AG74" s="54">
        <v>5</v>
      </c>
      <c r="AH74" s="54">
        <v>1</v>
      </c>
      <c r="AI74" s="54" t="s">
        <v>106</v>
      </c>
      <c r="AJ74" s="45" t="s">
        <v>95</v>
      </c>
      <c r="AK74" s="45">
        <v>0</v>
      </c>
      <c r="AL74" s="45" t="s">
        <v>96</v>
      </c>
      <c r="AM74" s="45">
        <v>0</v>
      </c>
      <c r="AN74" s="2" t="s">
        <v>83</v>
      </c>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row>
    <row r="75" spans="1:66" ht="15.75" customHeight="1" x14ac:dyDescent="0.3">
      <c r="A75" s="2">
        <v>74</v>
      </c>
      <c r="B75" s="2" t="s">
        <v>66</v>
      </c>
      <c r="C75" s="3">
        <v>44700.538067685186</v>
      </c>
      <c r="D75" s="2" t="s">
        <v>463</v>
      </c>
      <c r="E75" s="2" t="s">
        <v>464</v>
      </c>
      <c r="F75" s="2" t="s">
        <v>465</v>
      </c>
      <c r="G75" s="2">
        <v>3243309187</v>
      </c>
      <c r="H75" s="38">
        <v>1</v>
      </c>
      <c r="I75" s="38" t="s">
        <v>88</v>
      </c>
      <c r="J75" s="41"/>
      <c r="K75" s="39">
        <f t="shared" si="3"/>
        <v>0</v>
      </c>
      <c r="L75" s="41"/>
      <c r="M75" s="40" t="str">
        <f t="shared" si="4"/>
        <v/>
      </c>
      <c r="N75" s="41"/>
      <c r="O75" s="40" t="str">
        <f t="shared" si="5"/>
        <v/>
      </c>
      <c r="P75" s="41"/>
      <c r="Q75" s="41"/>
      <c r="R75" s="45" t="s">
        <v>466</v>
      </c>
      <c r="S75" s="45" t="s">
        <v>467</v>
      </c>
      <c r="T75" s="45" t="s">
        <v>243</v>
      </c>
      <c r="U75" s="50" t="s">
        <v>88</v>
      </c>
      <c r="V75" s="49">
        <v>0</v>
      </c>
      <c r="W75" s="50"/>
      <c r="X75" s="50"/>
      <c r="Y75" s="50"/>
      <c r="Z75" s="50"/>
      <c r="AA75" s="50"/>
      <c r="AB75" s="50"/>
      <c r="AC75" s="54" t="s">
        <v>468</v>
      </c>
      <c r="AD75" s="54" t="s">
        <v>126</v>
      </c>
      <c r="AE75" s="54" t="s">
        <v>469</v>
      </c>
      <c r="AF75" s="54" t="s">
        <v>470</v>
      </c>
      <c r="AG75" s="54">
        <v>4</v>
      </c>
      <c r="AH75" s="54">
        <v>4</v>
      </c>
      <c r="AI75" s="54" t="s">
        <v>81</v>
      </c>
      <c r="AJ75" s="45" t="s">
        <v>95</v>
      </c>
      <c r="AK75" s="45">
        <v>0</v>
      </c>
      <c r="AL75" s="45" t="s">
        <v>96</v>
      </c>
      <c r="AM75" s="45">
        <v>0</v>
      </c>
      <c r="AN75" s="2" t="s">
        <v>83</v>
      </c>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row>
    <row r="76" spans="1:66" ht="15.75" customHeight="1" x14ac:dyDescent="0.3">
      <c r="A76" s="2">
        <v>75</v>
      </c>
      <c r="B76" s="2" t="s">
        <v>66</v>
      </c>
      <c r="C76" s="3">
        <v>44703.459383819441</v>
      </c>
      <c r="D76" s="2" t="s">
        <v>471</v>
      </c>
      <c r="E76" s="2" t="s">
        <v>472</v>
      </c>
      <c r="F76" s="2" t="s">
        <v>473</v>
      </c>
      <c r="G76" s="2">
        <v>5743017</v>
      </c>
      <c r="H76" s="38">
        <v>2</v>
      </c>
      <c r="I76" s="38" t="s">
        <v>88</v>
      </c>
      <c r="J76" s="41"/>
      <c r="K76" s="39">
        <f t="shared" si="3"/>
        <v>0</v>
      </c>
      <c r="L76" s="41"/>
      <c r="M76" s="40" t="str">
        <f t="shared" si="4"/>
        <v/>
      </c>
      <c r="N76" s="41"/>
      <c r="O76" s="40" t="str">
        <f t="shared" si="5"/>
        <v/>
      </c>
      <c r="P76" s="41"/>
      <c r="Q76" s="41"/>
      <c r="R76" s="45" t="s">
        <v>474</v>
      </c>
      <c r="S76" s="45" t="s">
        <v>475</v>
      </c>
      <c r="T76" s="45" t="s">
        <v>333</v>
      </c>
      <c r="U76" s="50" t="s">
        <v>88</v>
      </c>
      <c r="V76" s="49">
        <v>0</v>
      </c>
      <c r="W76" s="50"/>
      <c r="X76" s="50"/>
      <c r="Y76" s="50"/>
      <c r="Z76" s="50"/>
      <c r="AA76" s="50"/>
      <c r="AB76" s="50"/>
      <c r="AC76" s="54" t="s">
        <v>125</v>
      </c>
      <c r="AD76" s="54">
        <v>2</v>
      </c>
      <c r="AE76" s="54" t="s">
        <v>476</v>
      </c>
      <c r="AF76" s="54" t="s">
        <v>150</v>
      </c>
      <c r="AG76" s="54">
        <v>3</v>
      </c>
      <c r="AH76" s="54">
        <v>3</v>
      </c>
      <c r="AI76" s="54" t="s">
        <v>106</v>
      </c>
      <c r="AJ76" s="45" t="s">
        <v>95</v>
      </c>
      <c r="AK76" s="45">
        <v>0</v>
      </c>
      <c r="AL76" s="45" t="s">
        <v>96</v>
      </c>
      <c r="AM76" s="45">
        <v>0</v>
      </c>
      <c r="AN76" s="2" t="s">
        <v>83</v>
      </c>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row>
    <row r="77" spans="1:66" ht="15.75" customHeight="1" x14ac:dyDescent="0.3">
      <c r="A77" s="2">
        <v>76</v>
      </c>
      <c r="B77" s="2" t="s">
        <v>66</v>
      </c>
      <c r="C77" s="3">
        <v>44699.532832048615</v>
      </c>
      <c r="D77" s="2" t="s">
        <v>477</v>
      </c>
      <c r="E77" s="2" t="s">
        <v>478</v>
      </c>
      <c r="F77" s="2" t="s">
        <v>479</v>
      </c>
      <c r="G77" s="7" t="s">
        <v>480</v>
      </c>
      <c r="H77" s="38">
        <v>5</v>
      </c>
      <c r="I77" s="38" t="s">
        <v>70</v>
      </c>
      <c r="J77" s="38">
        <v>3</v>
      </c>
      <c r="K77" s="39">
        <f t="shared" si="3"/>
        <v>0.6</v>
      </c>
      <c r="L77" s="38">
        <v>0</v>
      </c>
      <c r="M77" s="40">
        <f t="shared" si="4"/>
        <v>0</v>
      </c>
      <c r="N77" s="38">
        <v>2</v>
      </c>
      <c r="O77" s="40">
        <f t="shared" si="5"/>
        <v>0.66666666666666663</v>
      </c>
      <c r="P77" s="38" t="s">
        <v>139</v>
      </c>
      <c r="Q77" s="38" t="s">
        <v>70</v>
      </c>
      <c r="R77" s="45" t="s">
        <v>72</v>
      </c>
      <c r="S77" s="45" t="s">
        <v>481</v>
      </c>
      <c r="T77" s="45" t="s">
        <v>482</v>
      </c>
      <c r="U77" s="50" t="s">
        <v>88</v>
      </c>
      <c r="V77" s="49">
        <v>0</v>
      </c>
      <c r="W77" s="50"/>
      <c r="X77" s="50"/>
      <c r="Y77" s="50"/>
      <c r="Z77" s="50"/>
      <c r="AA77" s="50"/>
      <c r="AB77" s="50"/>
      <c r="AC77" s="54" t="s">
        <v>431</v>
      </c>
      <c r="AD77" s="54" t="s">
        <v>92</v>
      </c>
      <c r="AE77" s="54" t="s">
        <v>268</v>
      </c>
      <c r="AF77" s="54" t="s">
        <v>94</v>
      </c>
      <c r="AG77" s="54">
        <v>3</v>
      </c>
      <c r="AH77" s="54">
        <v>4</v>
      </c>
      <c r="AI77" s="54" t="s">
        <v>483</v>
      </c>
      <c r="AJ77" s="45" t="s">
        <v>82</v>
      </c>
      <c r="AK77" s="45">
        <v>1</v>
      </c>
      <c r="AL77" s="45" t="s">
        <v>96</v>
      </c>
      <c r="AM77" s="45">
        <v>0</v>
      </c>
      <c r="AN77" s="2" t="s">
        <v>83</v>
      </c>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row>
    <row r="78" spans="1:66" ht="15.75" customHeight="1" x14ac:dyDescent="0.3">
      <c r="A78" s="2">
        <v>77</v>
      </c>
      <c r="B78" s="2" t="s">
        <v>66</v>
      </c>
      <c r="C78" s="3">
        <v>44700.469493796292</v>
      </c>
      <c r="D78" s="2" t="s">
        <v>484</v>
      </c>
      <c r="E78" s="2" t="s">
        <v>485</v>
      </c>
      <c r="F78" s="2" t="s">
        <v>486</v>
      </c>
      <c r="G78" s="2">
        <v>30439867673</v>
      </c>
      <c r="H78" s="38">
        <v>3</v>
      </c>
      <c r="I78" s="38" t="s">
        <v>70</v>
      </c>
      <c r="J78" s="38">
        <v>1</v>
      </c>
      <c r="K78" s="39">
        <f t="shared" si="3"/>
        <v>0.33333333333333331</v>
      </c>
      <c r="L78" s="38">
        <v>0</v>
      </c>
      <c r="M78" s="40">
        <f t="shared" si="4"/>
        <v>0</v>
      </c>
      <c r="N78" s="38">
        <v>1</v>
      </c>
      <c r="O78" s="40">
        <f t="shared" si="5"/>
        <v>1</v>
      </c>
      <c r="P78" s="38" t="s">
        <v>154</v>
      </c>
      <c r="Q78" s="38" t="s">
        <v>70</v>
      </c>
      <c r="R78" s="45" t="s">
        <v>437</v>
      </c>
      <c r="S78" s="45" t="s">
        <v>438</v>
      </c>
      <c r="T78" s="45" t="s">
        <v>171</v>
      </c>
      <c r="U78" s="50" t="s">
        <v>88</v>
      </c>
      <c r="V78" s="49">
        <v>0</v>
      </c>
      <c r="W78" s="50"/>
      <c r="X78" s="50"/>
      <c r="Y78" s="50"/>
      <c r="Z78" s="50"/>
      <c r="AA78" s="50"/>
      <c r="AB78" s="50"/>
      <c r="AC78" s="54" t="s">
        <v>78</v>
      </c>
      <c r="AD78" s="54" t="s">
        <v>92</v>
      </c>
      <c r="AE78" s="54" t="s">
        <v>268</v>
      </c>
      <c r="AF78" s="54" t="s">
        <v>94</v>
      </c>
      <c r="AG78" s="54">
        <v>3</v>
      </c>
      <c r="AH78" s="54">
        <v>3</v>
      </c>
      <c r="AI78" s="54" t="s">
        <v>81</v>
      </c>
      <c r="AJ78" s="45" t="s">
        <v>95</v>
      </c>
      <c r="AK78" s="45">
        <v>0</v>
      </c>
      <c r="AL78" s="45" t="s">
        <v>96</v>
      </c>
      <c r="AM78" s="45">
        <v>0</v>
      </c>
      <c r="AN78" s="2" t="s">
        <v>83</v>
      </c>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row>
    <row r="79" spans="1:66" ht="15.75" customHeight="1" x14ac:dyDescent="0.3">
      <c r="A79" s="2">
        <v>78</v>
      </c>
      <c r="B79" s="2" t="s">
        <v>66</v>
      </c>
      <c r="C79" s="3">
        <v>44700.474392997683</v>
      </c>
      <c r="D79" s="2" t="s">
        <v>487</v>
      </c>
      <c r="E79" s="2" t="s">
        <v>488</v>
      </c>
      <c r="F79" s="2" t="s">
        <v>489</v>
      </c>
      <c r="G79" s="2">
        <v>321643281</v>
      </c>
      <c r="H79" s="38">
        <v>6</v>
      </c>
      <c r="I79" s="38" t="s">
        <v>70</v>
      </c>
      <c r="J79" s="38">
        <v>2</v>
      </c>
      <c r="K79" s="39">
        <f t="shared" si="3"/>
        <v>0.33333333333333331</v>
      </c>
      <c r="L79" s="38">
        <v>1</v>
      </c>
      <c r="M79" s="40">
        <f t="shared" si="4"/>
        <v>0.5</v>
      </c>
      <c r="N79" s="38">
        <v>2</v>
      </c>
      <c r="O79" s="40">
        <f t="shared" si="5"/>
        <v>1</v>
      </c>
      <c r="P79" s="38" t="s">
        <v>490</v>
      </c>
      <c r="Q79" s="38" t="s">
        <v>70</v>
      </c>
      <c r="R79" s="45" t="s">
        <v>491</v>
      </c>
      <c r="S79" s="45" t="s">
        <v>492</v>
      </c>
      <c r="T79" s="45" t="s">
        <v>171</v>
      </c>
      <c r="U79" s="50" t="s">
        <v>88</v>
      </c>
      <c r="V79" s="49">
        <v>0</v>
      </c>
      <c r="W79" s="50"/>
      <c r="X79" s="50"/>
      <c r="Y79" s="50"/>
      <c r="Z79" s="50"/>
      <c r="AA79" s="50"/>
      <c r="AB79" s="50"/>
      <c r="AC79" s="54" t="s">
        <v>78</v>
      </c>
      <c r="AD79" s="54" t="s">
        <v>92</v>
      </c>
      <c r="AE79" s="54" t="s">
        <v>172</v>
      </c>
      <c r="AF79" s="54" t="s">
        <v>493</v>
      </c>
      <c r="AG79" s="54">
        <v>5</v>
      </c>
      <c r="AH79" s="54">
        <v>5</v>
      </c>
      <c r="AI79" s="54" t="s">
        <v>494</v>
      </c>
      <c r="AJ79" s="45" t="s">
        <v>495</v>
      </c>
      <c r="AK79" s="45">
        <v>1</v>
      </c>
      <c r="AL79" s="45" t="s">
        <v>96</v>
      </c>
      <c r="AM79" s="45">
        <v>0</v>
      </c>
      <c r="AN79" s="2" t="s">
        <v>83</v>
      </c>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row>
    <row r="80" spans="1:66" ht="15.75" customHeight="1" x14ac:dyDescent="0.3">
      <c r="A80" s="2">
        <v>79</v>
      </c>
      <c r="B80" s="2" t="s">
        <v>66</v>
      </c>
      <c r="C80" s="3">
        <v>44700.48195642361</v>
      </c>
      <c r="D80" s="2" t="s">
        <v>496</v>
      </c>
      <c r="E80" s="2" t="s">
        <v>497</v>
      </c>
      <c r="F80" s="2" t="s">
        <v>498</v>
      </c>
      <c r="G80" s="2">
        <v>4079099</v>
      </c>
      <c r="H80" s="38">
        <v>5</v>
      </c>
      <c r="I80" s="38" t="s">
        <v>70</v>
      </c>
      <c r="J80" s="38">
        <v>1</v>
      </c>
      <c r="K80" s="39">
        <f t="shared" si="3"/>
        <v>0.2</v>
      </c>
      <c r="L80" s="38">
        <v>0</v>
      </c>
      <c r="M80" s="40">
        <f t="shared" si="4"/>
        <v>0</v>
      </c>
      <c r="N80" s="38">
        <v>0</v>
      </c>
      <c r="O80" s="40">
        <f t="shared" si="5"/>
        <v>0</v>
      </c>
      <c r="P80" s="38" t="s">
        <v>139</v>
      </c>
      <c r="Q80" s="38" t="s">
        <v>70</v>
      </c>
      <c r="R80" s="45" t="s">
        <v>499</v>
      </c>
      <c r="S80" s="45" t="s">
        <v>500</v>
      </c>
      <c r="T80" s="45" t="s">
        <v>171</v>
      </c>
      <c r="U80" s="50" t="s">
        <v>88</v>
      </c>
      <c r="V80" s="49">
        <v>0</v>
      </c>
      <c r="W80" s="50"/>
      <c r="X80" s="50"/>
      <c r="Y80" s="50"/>
      <c r="Z80" s="50"/>
      <c r="AA80" s="50"/>
      <c r="AB80" s="50"/>
      <c r="AC80" s="54" t="s">
        <v>78</v>
      </c>
      <c r="AD80" s="54" t="s">
        <v>92</v>
      </c>
      <c r="AE80" s="54" t="s">
        <v>210</v>
      </c>
      <c r="AF80" s="54" t="s">
        <v>150</v>
      </c>
      <c r="AG80" s="54">
        <v>4</v>
      </c>
      <c r="AH80" s="54">
        <v>4</v>
      </c>
      <c r="AI80" s="54" t="s">
        <v>165</v>
      </c>
      <c r="AJ80" s="45" t="s">
        <v>95</v>
      </c>
      <c r="AK80" s="45">
        <v>0</v>
      </c>
      <c r="AL80" s="45" t="s">
        <v>96</v>
      </c>
      <c r="AM80" s="45">
        <v>0</v>
      </c>
      <c r="AN80" s="2" t="s">
        <v>83</v>
      </c>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row>
    <row r="81" spans="1:66" ht="15.75" customHeight="1" x14ac:dyDescent="0.3">
      <c r="A81" s="2">
        <v>80</v>
      </c>
      <c r="B81" s="2" t="s">
        <v>66</v>
      </c>
      <c r="C81" s="3">
        <v>44698.483872777782</v>
      </c>
      <c r="D81" s="2" t="s">
        <v>501</v>
      </c>
      <c r="E81" s="2" t="s">
        <v>502</v>
      </c>
      <c r="F81" s="2" t="s">
        <v>503</v>
      </c>
      <c r="G81" s="2">
        <v>3232023</v>
      </c>
      <c r="H81" s="38">
        <v>24</v>
      </c>
      <c r="I81" s="38" t="s">
        <v>70</v>
      </c>
      <c r="J81" s="38">
        <v>21</v>
      </c>
      <c r="K81" s="39">
        <f t="shared" si="3"/>
        <v>0.875</v>
      </c>
      <c r="L81" s="38">
        <v>0</v>
      </c>
      <c r="M81" s="40">
        <f t="shared" si="4"/>
        <v>0</v>
      </c>
      <c r="N81" s="38">
        <v>10</v>
      </c>
      <c r="O81" s="40">
        <f t="shared" si="5"/>
        <v>0.47619047619047616</v>
      </c>
      <c r="P81" s="38" t="s">
        <v>504</v>
      </c>
      <c r="Q81" s="38" t="s">
        <v>88</v>
      </c>
      <c r="R81" s="45" t="s">
        <v>505</v>
      </c>
      <c r="S81" s="45" t="s">
        <v>506</v>
      </c>
      <c r="T81" s="45" t="s">
        <v>134</v>
      </c>
      <c r="U81" s="49" t="s">
        <v>75</v>
      </c>
      <c r="V81" s="49">
        <v>1</v>
      </c>
      <c r="W81" s="49">
        <v>1</v>
      </c>
      <c r="X81" s="49">
        <v>2500</v>
      </c>
      <c r="Y81" s="49">
        <v>2.2000000000000002</v>
      </c>
      <c r="Z81" s="49" t="s">
        <v>70</v>
      </c>
      <c r="AA81" s="49" t="s">
        <v>76</v>
      </c>
      <c r="AB81" s="49" t="s">
        <v>77</v>
      </c>
      <c r="AC81" s="54" t="s">
        <v>78</v>
      </c>
      <c r="AD81" s="54">
        <v>2</v>
      </c>
      <c r="AE81" s="54" t="s">
        <v>507</v>
      </c>
      <c r="AF81" s="54" t="s">
        <v>105</v>
      </c>
      <c r="AG81" s="54">
        <v>1</v>
      </c>
      <c r="AH81" s="54">
        <v>1</v>
      </c>
      <c r="AI81" s="54" t="s">
        <v>81</v>
      </c>
      <c r="AJ81" s="45" t="s">
        <v>508</v>
      </c>
      <c r="AK81" s="45">
        <v>3</v>
      </c>
      <c r="AL81" s="45" t="s">
        <v>508</v>
      </c>
      <c r="AM81" s="45">
        <v>0</v>
      </c>
      <c r="AN81" s="2" t="s">
        <v>83</v>
      </c>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row>
    <row r="82" spans="1:66" ht="15.75" customHeight="1" x14ac:dyDescent="0.3">
      <c r="A82" s="2">
        <v>81</v>
      </c>
      <c r="B82" s="2" t="s">
        <v>66</v>
      </c>
      <c r="C82" s="3">
        <v>44698.534394386574</v>
      </c>
      <c r="D82" s="2" t="s">
        <v>97</v>
      </c>
      <c r="E82" s="2" t="s">
        <v>509</v>
      </c>
      <c r="F82" s="2" t="s">
        <v>298</v>
      </c>
      <c r="G82" s="2">
        <v>3146852299</v>
      </c>
      <c r="H82" s="38">
        <v>3</v>
      </c>
      <c r="I82" s="38" t="s">
        <v>70</v>
      </c>
      <c r="J82" s="38">
        <v>2</v>
      </c>
      <c r="K82" s="39">
        <f t="shared" si="3"/>
        <v>0.66666666666666663</v>
      </c>
      <c r="L82" s="38">
        <v>0</v>
      </c>
      <c r="M82" s="40">
        <f t="shared" si="4"/>
        <v>0</v>
      </c>
      <c r="N82" s="38">
        <v>2</v>
      </c>
      <c r="O82" s="40">
        <f t="shared" si="5"/>
        <v>1</v>
      </c>
      <c r="P82" s="38" t="s">
        <v>139</v>
      </c>
      <c r="Q82" s="38" t="s">
        <v>88</v>
      </c>
      <c r="R82" s="45" t="s">
        <v>72</v>
      </c>
      <c r="S82" s="45" t="s">
        <v>73</v>
      </c>
      <c r="T82" s="45" t="s">
        <v>74</v>
      </c>
      <c r="U82" s="50" t="s">
        <v>88</v>
      </c>
      <c r="V82" s="49">
        <v>0</v>
      </c>
      <c r="W82" s="50"/>
      <c r="X82" s="50"/>
      <c r="Y82" s="50"/>
      <c r="Z82" s="50"/>
      <c r="AA82" s="50"/>
      <c r="AB82" s="50"/>
      <c r="AC82" s="54" t="s">
        <v>91</v>
      </c>
      <c r="AD82" s="54" t="s">
        <v>92</v>
      </c>
      <c r="AE82" s="54" t="s">
        <v>222</v>
      </c>
      <c r="AF82" s="54" t="s">
        <v>94</v>
      </c>
      <c r="AG82" s="54">
        <v>3</v>
      </c>
      <c r="AH82" s="54">
        <v>3</v>
      </c>
      <c r="AI82" s="54" t="s">
        <v>81</v>
      </c>
      <c r="AJ82" s="45" t="s">
        <v>95</v>
      </c>
      <c r="AK82" s="45">
        <v>0</v>
      </c>
      <c r="AL82" s="45" t="s">
        <v>82</v>
      </c>
      <c r="AM82" s="45">
        <v>6</v>
      </c>
      <c r="AN82" s="2" t="s">
        <v>83</v>
      </c>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row>
    <row r="83" spans="1:66" ht="15.75" customHeight="1" x14ac:dyDescent="0.3">
      <c r="A83" s="2">
        <v>82</v>
      </c>
      <c r="B83" s="2" t="s">
        <v>66</v>
      </c>
      <c r="C83" s="3">
        <v>44699.508335138889</v>
      </c>
      <c r="D83" s="2" t="s">
        <v>510</v>
      </c>
      <c r="E83" s="2" t="s">
        <v>511</v>
      </c>
      <c r="F83" s="2" t="s">
        <v>512</v>
      </c>
      <c r="G83" s="2">
        <v>3046154431</v>
      </c>
      <c r="H83" s="38">
        <v>2</v>
      </c>
      <c r="I83" s="38" t="s">
        <v>70</v>
      </c>
      <c r="J83" s="38">
        <v>1</v>
      </c>
      <c r="K83" s="39">
        <f t="shared" si="3"/>
        <v>0.5</v>
      </c>
      <c r="L83" s="38">
        <v>0</v>
      </c>
      <c r="M83" s="40">
        <f t="shared" si="4"/>
        <v>0</v>
      </c>
      <c r="N83" s="38">
        <v>1</v>
      </c>
      <c r="O83" s="40">
        <f t="shared" si="5"/>
        <v>1</v>
      </c>
      <c r="P83" s="38" t="s">
        <v>139</v>
      </c>
      <c r="Q83" s="38" t="s">
        <v>70</v>
      </c>
      <c r="R83" s="45" t="s">
        <v>72</v>
      </c>
      <c r="S83" s="45" t="s">
        <v>513</v>
      </c>
      <c r="T83" s="45" t="s">
        <v>514</v>
      </c>
      <c r="U83" s="50" t="s">
        <v>88</v>
      </c>
      <c r="V83" s="49">
        <v>0</v>
      </c>
      <c r="W83" s="50"/>
      <c r="X83" s="50"/>
      <c r="Y83" s="50"/>
      <c r="Z83" s="50"/>
      <c r="AA83" s="50"/>
      <c r="AB83" s="50"/>
      <c r="AC83" s="54" t="s">
        <v>148</v>
      </c>
      <c r="AD83" s="54">
        <v>2</v>
      </c>
      <c r="AE83" s="54" t="s">
        <v>135</v>
      </c>
      <c r="AF83" s="54" t="s">
        <v>94</v>
      </c>
      <c r="AG83" s="54">
        <v>4</v>
      </c>
      <c r="AH83" s="54">
        <v>4</v>
      </c>
      <c r="AI83" s="54" t="s">
        <v>81</v>
      </c>
      <c r="AJ83" s="45" t="s">
        <v>214</v>
      </c>
      <c r="AK83" s="45">
        <v>3</v>
      </c>
      <c r="AL83" s="45" t="s">
        <v>96</v>
      </c>
      <c r="AM83" s="45">
        <v>0</v>
      </c>
      <c r="AN83" s="2" t="s">
        <v>83</v>
      </c>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row>
    <row r="84" spans="1:66" ht="15.75" customHeight="1" x14ac:dyDescent="0.3">
      <c r="A84" s="2">
        <v>83</v>
      </c>
      <c r="B84" s="2" t="s">
        <v>66</v>
      </c>
      <c r="C84" s="3">
        <v>44699.51245869213</v>
      </c>
      <c r="D84" s="2" t="s">
        <v>515</v>
      </c>
      <c r="E84" s="2" t="s">
        <v>516</v>
      </c>
      <c r="F84" s="2" t="s">
        <v>517</v>
      </c>
      <c r="G84" s="2">
        <v>6042311316</v>
      </c>
      <c r="H84" s="38">
        <v>6</v>
      </c>
      <c r="I84" s="38" t="s">
        <v>70</v>
      </c>
      <c r="J84" s="38">
        <v>1</v>
      </c>
      <c r="K84" s="39">
        <f t="shared" si="3"/>
        <v>0.16666666666666666</v>
      </c>
      <c r="L84" s="38">
        <v>0</v>
      </c>
      <c r="M84" s="40">
        <f t="shared" si="4"/>
        <v>0</v>
      </c>
      <c r="N84" s="38">
        <v>1</v>
      </c>
      <c r="O84" s="40">
        <f t="shared" si="5"/>
        <v>1</v>
      </c>
      <c r="P84" s="38" t="s">
        <v>87</v>
      </c>
      <c r="Q84" s="38" t="s">
        <v>88</v>
      </c>
      <c r="R84" s="45" t="s">
        <v>72</v>
      </c>
      <c r="S84" s="45" t="s">
        <v>163</v>
      </c>
      <c r="T84" s="45" t="s">
        <v>163</v>
      </c>
      <c r="U84" s="49" t="s">
        <v>75</v>
      </c>
      <c r="V84" s="49">
        <v>20</v>
      </c>
      <c r="W84" s="49">
        <v>1</v>
      </c>
      <c r="X84" s="49">
        <v>20</v>
      </c>
      <c r="Y84" s="49">
        <v>4</v>
      </c>
      <c r="Z84" s="49" t="s">
        <v>70</v>
      </c>
      <c r="AA84" s="49" t="s">
        <v>76</v>
      </c>
      <c r="AB84" s="49" t="s">
        <v>77</v>
      </c>
      <c r="AC84" s="54" t="s">
        <v>91</v>
      </c>
      <c r="AD84" s="54" t="s">
        <v>92</v>
      </c>
      <c r="AE84" s="54" t="s">
        <v>79</v>
      </c>
      <c r="AF84" s="54" t="s">
        <v>94</v>
      </c>
      <c r="AG84" s="54">
        <v>4</v>
      </c>
      <c r="AH84" s="54">
        <v>4</v>
      </c>
      <c r="AI84" s="54" t="s">
        <v>81</v>
      </c>
      <c r="AJ84" s="45" t="s">
        <v>249</v>
      </c>
      <c r="AK84" s="45">
        <v>1</v>
      </c>
      <c r="AL84" s="45" t="s">
        <v>96</v>
      </c>
      <c r="AM84" s="45">
        <v>0</v>
      </c>
      <c r="AN84" s="2" t="s">
        <v>83</v>
      </c>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row>
    <row r="85" spans="1:66" ht="15.75" customHeight="1" x14ac:dyDescent="0.3">
      <c r="A85" s="2">
        <v>84</v>
      </c>
      <c r="B85" s="2" t="s">
        <v>66</v>
      </c>
      <c r="C85" s="3">
        <v>44699.541895682865</v>
      </c>
      <c r="D85" s="2" t="s">
        <v>518</v>
      </c>
      <c r="E85" s="2" t="s">
        <v>519</v>
      </c>
      <c r="F85" s="2" t="s">
        <v>520</v>
      </c>
      <c r="G85" s="2">
        <v>6045115128</v>
      </c>
      <c r="H85" s="38">
        <v>4</v>
      </c>
      <c r="I85" s="38" t="s">
        <v>70</v>
      </c>
      <c r="J85" s="38">
        <v>1</v>
      </c>
      <c r="K85" s="39">
        <f t="shared" si="3"/>
        <v>0.25</v>
      </c>
      <c r="L85" s="38">
        <v>0</v>
      </c>
      <c r="M85" s="40">
        <f t="shared" si="4"/>
        <v>0</v>
      </c>
      <c r="N85" s="38">
        <v>1</v>
      </c>
      <c r="O85" s="40">
        <f t="shared" si="5"/>
        <v>1</v>
      </c>
      <c r="P85" s="38" t="s">
        <v>87</v>
      </c>
      <c r="Q85" s="38" t="s">
        <v>70</v>
      </c>
      <c r="R85" s="45" t="s">
        <v>72</v>
      </c>
      <c r="S85" s="45" t="s">
        <v>333</v>
      </c>
      <c r="T85" s="45" t="s">
        <v>333</v>
      </c>
      <c r="U85" s="50" t="s">
        <v>88</v>
      </c>
      <c r="V85" s="49">
        <v>0</v>
      </c>
      <c r="W85" s="50"/>
      <c r="X85" s="50"/>
      <c r="Y85" s="50"/>
      <c r="Z85" s="50"/>
      <c r="AA85" s="50"/>
      <c r="AB85" s="50"/>
      <c r="AC85" s="54" t="s">
        <v>78</v>
      </c>
      <c r="AD85" s="54" t="s">
        <v>92</v>
      </c>
      <c r="AE85" s="54" t="s">
        <v>521</v>
      </c>
      <c r="AF85" s="54" t="s">
        <v>94</v>
      </c>
      <c r="AG85" s="54">
        <v>3</v>
      </c>
      <c r="AH85" s="54">
        <v>3</v>
      </c>
      <c r="AI85" s="54" t="s">
        <v>81</v>
      </c>
      <c r="AJ85" s="45" t="s">
        <v>249</v>
      </c>
      <c r="AK85" s="45">
        <v>5</v>
      </c>
      <c r="AL85" s="45" t="s">
        <v>96</v>
      </c>
      <c r="AM85" s="45">
        <v>0</v>
      </c>
      <c r="AN85" s="2" t="s">
        <v>83</v>
      </c>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row>
    <row r="86" spans="1:66" ht="15.75" customHeight="1" x14ac:dyDescent="0.3">
      <c r="A86" s="2">
        <v>85</v>
      </c>
      <c r="B86" s="2" t="s">
        <v>66</v>
      </c>
      <c r="C86" s="3">
        <v>44698.435793240744</v>
      </c>
      <c r="D86" s="2" t="s">
        <v>522</v>
      </c>
      <c r="E86" s="2" t="s">
        <v>523</v>
      </c>
      <c r="F86" s="2" t="s">
        <v>524</v>
      </c>
      <c r="G86" s="2">
        <v>6043582139</v>
      </c>
      <c r="H86" s="38">
        <v>3</v>
      </c>
      <c r="I86" s="38" t="s">
        <v>70</v>
      </c>
      <c r="J86" s="38">
        <v>1</v>
      </c>
      <c r="K86" s="39">
        <f t="shared" si="3"/>
        <v>0.33333333333333331</v>
      </c>
      <c r="L86" s="38">
        <v>0</v>
      </c>
      <c r="M86" s="40">
        <f t="shared" si="4"/>
        <v>0</v>
      </c>
      <c r="N86" s="38">
        <v>1</v>
      </c>
      <c r="O86" s="40">
        <f t="shared" si="5"/>
        <v>1</v>
      </c>
      <c r="P86" s="38" t="s">
        <v>87</v>
      </c>
      <c r="Q86" s="38" t="s">
        <v>88</v>
      </c>
      <c r="R86" s="45" t="s">
        <v>121</v>
      </c>
      <c r="S86" s="45" t="s">
        <v>179</v>
      </c>
      <c r="T86" s="45" t="s">
        <v>134</v>
      </c>
      <c r="U86" s="49" t="s">
        <v>75</v>
      </c>
      <c r="V86" s="49">
        <v>10</v>
      </c>
      <c r="W86" s="49">
        <v>1</v>
      </c>
      <c r="X86" s="49">
        <v>15</v>
      </c>
      <c r="Y86" s="49">
        <v>3</v>
      </c>
      <c r="Z86" s="49" t="s">
        <v>70</v>
      </c>
      <c r="AA86" s="49" t="s">
        <v>76</v>
      </c>
      <c r="AB86" s="49" t="s">
        <v>102</v>
      </c>
      <c r="AC86" s="54" t="s">
        <v>91</v>
      </c>
      <c r="AD86" s="54">
        <v>4</v>
      </c>
      <c r="AE86" s="54" t="s">
        <v>525</v>
      </c>
      <c r="AF86" s="54" t="s">
        <v>94</v>
      </c>
      <c r="AG86" s="54">
        <v>4</v>
      </c>
      <c r="AH86" s="54">
        <v>4</v>
      </c>
      <c r="AI86" s="54" t="s">
        <v>526</v>
      </c>
      <c r="AJ86" s="45" t="s">
        <v>527</v>
      </c>
      <c r="AK86" s="45">
        <v>0</v>
      </c>
      <c r="AL86" s="45" t="s">
        <v>96</v>
      </c>
      <c r="AM86" s="45">
        <v>0</v>
      </c>
      <c r="AN86" s="2" t="s">
        <v>83</v>
      </c>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row>
    <row r="87" spans="1:66" ht="15.75" customHeight="1" x14ac:dyDescent="0.3">
      <c r="A87" s="2">
        <v>86</v>
      </c>
      <c r="B87" s="2" t="s">
        <v>66</v>
      </c>
      <c r="C87" s="3">
        <v>44698.448075856482</v>
      </c>
      <c r="D87" s="2" t="s">
        <v>97</v>
      </c>
      <c r="E87" s="2" t="s">
        <v>528</v>
      </c>
      <c r="F87" s="2" t="s">
        <v>529</v>
      </c>
      <c r="G87" s="2">
        <v>3196449212</v>
      </c>
      <c r="H87" s="38">
        <v>2</v>
      </c>
      <c r="I87" s="38" t="s">
        <v>88</v>
      </c>
      <c r="J87" s="41"/>
      <c r="K87" s="39">
        <f t="shared" si="3"/>
        <v>0</v>
      </c>
      <c r="L87" s="41"/>
      <c r="M87" s="40" t="str">
        <f t="shared" si="4"/>
        <v/>
      </c>
      <c r="N87" s="41"/>
      <c r="O87" s="40" t="str">
        <f t="shared" si="5"/>
        <v/>
      </c>
      <c r="P87" s="41"/>
      <c r="Q87" s="41"/>
      <c r="R87" s="45" t="s">
        <v>72</v>
      </c>
      <c r="S87" s="45" t="s">
        <v>163</v>
      </c>
      <c r="T87" s="45" t="s">
        <v>163</v>
      </c>
      <c r="U87" s="50" t="s">
        <v>88</v>
      </c>
      <c r="V87" s="49">
        <v>0</v>
      </c>
      <c r="W87" s="50"/>
      <c r="X87" s="50"/>
      <c r="Y87" s="50"/>
      <c r="Z87" s="50"/>
      <c r="AA87" s="50"/>
      <c r="AB87" s="50"/>
      <c r="AC87" s="54" t="s">
        <v>273</v>
      </c>
      <c r="AD87" s="54" t="s">
        <v>126</v>
      </c>
      <c r="AE87" s="54" t="s">
        <v>222</v>
      </c>
      <c r="AF87" s="54" t="s">
        <v>94</v>
      </c>
      <c r="AG87" s="54">
        <v>3</v>
      </c>
      <c r="AH87" s="54">
        <v>3</v>
      </c>
      <c r="AI87" s="54" t="s">
        <v>81</v>
      </c>
      <c r="AJ87" s="45" t="s">
        <v>214</v>
      </c>
      <c r="AK87" s="45">
        <v>0</v>
      </c>
      <c r="AL87" s="45" t="s">
        <v>96</v>
      </c>
      <c r="AM87" s="45">
        <v>0</v>
      </c>
      <c r="AN87" s="2" t="s">
        <v>83</v>
      </c>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row>
    <row r="88" spans="1:66" ht="15.75" customHeight="1" x14ac:dyDescent="0.3">
      <c r="A88" s="2">
        <v>87</v>
      </c>
      <c r="B88" s="2" t="s">
        <v>66</v>
      </c>
      <c r="C88" s="3">
        <v>44698.53839170139</v>
      </c>
      <c r="D88" s="2" t="s">
        <v>530</v>
      </c>
      <c r="E88" s="2" t="s">
        <v>531</v>
      </c>
      <c r="F88" s="2" t="s">
        <v>298</v>
      </c>
      <c r="G88" s="2">
        <v>6044077238</v>
      </c>
      <c r="H88" s="38">
        <v>2</v>
      </c>
      <c r="I88" s="38" t="s">
        <v>70</v>
      </c>
      <c r="J88" s="38">
        <v>1</v>
      </c>
      <c r="K88" s="39">
        <f t="shared" si="3"/>
        <v>0.5</v>
      </c>
      <c r="L88" s="38">
        <v>0</v>
      </c>
      <c r="M88" s="40">
        <f t="shared" si="4"/>
        <v>0</v>
      </c>
      <c r="N88" s="38">
        <v>0</v>
      </c>
      <c r="O88" s="40">
        <f t="shared" si="5"/>
        <v>0</v>
      </c>
      <c r="P88" s="38" t="s">
        <v>139</v>
      </c>
      <c r="Q88" s="38" t="s">
        <v>88</v>
      </c>
      <c r="R88" s="45" t="s">
        <v>72</v>
      </c>
      <c r="S88" s="45" t="s">
        <v>532</v>
      </c>
      <c r="T88" s="45" t="s">
        <v>267</v>
      </c>
      <c r="U88" s="50" t="s">
        <v>88</v>
      </c>
      <c r="V88" s="49">
        <v>0</v>
      </c>
      <c r="W88" s="50"/>
      <c r="X88" s="50"/>
      <c r="Y88" s="50"/>
      <c r="Z88" s="50"/>
      <c r="AA88" s="50"/>
      <c r="AB88" s="50"/>
      <c r="AC88" s="54" t="s">
        <v>91</v>
      </c>
      <c r="AD88" s="54">
        <v>5</v>
      </c>
      <c r="AE88" s="54" t="s">
        <v>135</v>
      </c>
      <c r="AF88" s="54" t="s">
        <v>401</v>
      </c>
      <c r="AG88" s="54">
        <v>2</v>
      </c>
      <c r="AH88" s="54">
        <v>2</v>
      </c>
      <c r="AI88" s="54" t="s">
        <v>81</v>
      </c>
      <c r="AJ88" s="45" t="s">
        <v>95</v>
      </c>
      <c r="AK88" s="45">
        <v>0</v>
      </c>
      <c r="AL88" s="45" t="s">
        <v>96</v>
      </c>
      <c r="AM88" s="45">
        <v>0</v>
      </c>
      <c r="AN88" s="2" t="s">
        <v>83</v>
      </c>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row>
    <row r="89" spans="1:66" ht="15.75" customHeight="1" x14ac:dyDescent="0.3">
      <c r="A89" s="2">
        <v>88</v>
      </c>
      <c r="B89" s="2" t="s">
        <v>66</v>
      </c>
      <c r="C89" s="3">
        <v>44699.457546516205</v>
      </c>
      <c r="D89" s="2" t="s">
        <v>533</v>
      </c>
      <c r="E89" s="2" t="s">
        <v>534</v>
      </c>
      <c r="F89" s="2" t="s">
        <v>535</v>
      </c>
      <c r="G89" s="2">
        <v>31258506</v>
      </c>
      <c r="H89" s="38">
        <v>5</v>
      </c>
      <c r="I89" s="38" t="s">
        <v>70</v>
      </c>
      <c r="J89" s="38">
        <v>2</v>
      </c>
      <c r="K89" s="39">
        <f t="shared" si="3"/>
        <v>0.4</v>
      </c>
      <c r="L89" s="38">
        <v>0</v>
      </c>
      <c r="M89" s="40">
        <f t="shared" si="4"/>
        <v>0</v>
      </c>
      <c r="N89" s="38">
        <v>2</v>
      </c>
      <c r="O89" s="40">
        <f t="shared" si="5"/>
        <v>1</v>
      </c>
      <c r="P89" s="38" t="s">
        <v>265</v>
      </c>
      <c r="Q89" s="38" t="s">
        <v>70</v>
      </c>
      <c r="R89" s="45" t="s">
        <v>72</v>
      </c>
      <c r="S89" s="45" t="s">
        <v>179</v>
      </c>
      <c r="T89" s="45" t="s">
        <v>134</v>
      </c>
      <c r="U89" s="49" t="s">
        <v>75</v>
      </c>
      <c r="V89" s="49">
        <v>50</v>
      </c>
      <c r="W89" s="49">
        <v>1</v>
      </c>
      <c r="X89" s="49">
        <v>50</v>
      </c>
      <c r="Y89" s="49">
        <v>3</v>
      </c>
      <c r="Z89" s="49" t="s">
        <v>70</v>
      </c>
      <c r="AA89" s="49" t="s">
        <v>76</v>
      </c>
      <c r="AB89" s="49" t="s">
        <v>102</v>
      </c>
      <c r="AC89" s="54" t="s">
        <v>78</v>
      </c>
      <c r="AD89" s="54" t="s">
        <v>92</v>
      </c>
      <c r="AE89" s="54" t="s">
        <v>536</v>
      </c>
      <c r="AF89" s="54" t="s">
        <v>537</v>
      </c>
      <c r="AG89" s="54">
        <v>1</v>
      </c>
      <c r="AH89" s="54">
        <v>1</v>
      </c>
      <c r="AI89" s="54" t="s">
        <v>81</v>
      </c>
      <c r="AJ89" s="45" t="s">
        <v>95</v>
      </c>
      <c r="AK89" s="45">
        <v>0</v>
      </c>
      <c r="AL89" s="45" t="s">
        <v>96</v>
      </c>
      <c r="AM89" s="45">
        <v>0</v>
      </c>
      <c r="AN89" s="2" t="s">
        <v>83</v>
      </c>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row>
    <row r="90" spans="1:66" ht="15.75" customHeight="1" x14ac:dyDescent="0.3">
      <c r="A90" s="2">
        <v>89</v>
      </c>
      <c r="B90" s="2" t="s">
        <v>66</v>
      </c>
      <c r="C90" s="3">
        <v>44699.463066354168</v>
      </c>
      <c r="D90" s="2" t="s">
        <v>538</v>
      </c>
      <c r="E90" s="2" t="s">
        <v>539</v>
      </c>
      <c r="F90" s="2" t="s">
        <v>540</v>
      </c>
      <c r="G90" s="2">
        <v>3137316622</v>
      </c>
      <c r="H90" s="38">
        <v>6</v>
      </c>
      <c r="I90" s="38" t="s">
        <v>70</v>
      </c>
      <c r="J90" s="38">
        <v>4</v>
      </c>
      <c r="K90" s="39">
        <f t="shared" si="3"/>
        <v>0.66666666666666663</v>
      </c>
      <c r="L90" s="42" t="s">
        <v>541</v>
      </c>
      <c r="M90" s="40">
        <f t="shared" si="4"/>
        <v>1</v>
      </c>
      <c r="N90" s="38">
        <v>4</v>
      </c>
      <c r="O90" s="40">
        <f t="shared" si="5"/>
        <v>1</v>
      </c>
      <c r="P90" s="38" t="s">
        <v>87</v>
      </c>
      <c r="Q90" s="38" t="s">
        <v>88</v>
      </c>
      <c r="R90" s="45" t="s">
        <v>72</v>
      </c>
      <c r="S90" s="45" t="s">
        <v>179</v>
      </c>
      <c r="T90" s="45" t="s">
        <v>134</v>
      </c>
      <c r="U90" s="49" t="s">
        <v>75</v>
      </c>
      <c r="V90" s="49">
        <v>20</v>
      </c>
      <c r="W90" s="49">
        <v>2</v>
      </c>
      <c r="X90" s="49">
        <v>40</v>
      </c>
      <c r="Y90" s="49">
        <v>3</v>
      </c>
      <c r="Z90" s="49" t="s">
        <v>70</v>
      </c>
      <c r="AA90" s="49" t="s">
        <v>76</v>
      </c>
      <c r="AB90" s="49" t="s">
        <v>77</v>
      </c>
      <c r="AC90" s="54" t="s">
        <v>78</v>
      </c>
      <c r="AD90" s="54" t="s">
        <v>92</v>
      </c>
      <c r="AE90" s="54" t="s">
        <v>397</v>
      </c>
      <c r="AF90" s="54" t="s">
        <v>401</v>
      </c>
      <c r="AG90" s="54">
        <v>4</v>
      </c>
      <c r="AH90" s="54">
        <v>4</v>
      </c>
      <c r="AI90" s="54" t="s">
        <v>542</v>
      </c>
      <c r="AJ90" s="45" t="s">
        <v>95</v>
      </c>
      <c r="AK90" s="45">
        <v>0</v>
      </c>
      <c r="AL90" s="45" t="s">
        <v>96</v>
      </c>
      <c r="AM90" s="45">
        <v>0</v>
      </c>
      <c r="AN90" s="2" t="s">
        <v>83</v>
      </c>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row>
    <row r="91" spans="1:66" ht="15.75" customHeight="1" x14ac:dyDescent="0.3">
      <c r="A91" s="2">
        <v>90</v>
      </c>
      <c r="B91" s="2" t="s">
        <v>66</v>
      </c>
      <c r="C91" s="3">
        <v>44697.517297662038</v>
      </c>
      <c r="D91" s="2" t="s">
        <v>543</v>
      </c>
      <c r="E91" s="2" t="s">
        <v>544</v>
      </c>
      <c r="F91" s="2" t="s">
        <v>545</v>
      </c>
      <c r="G91" s="2">
        <v>3046296269</v>
      </c>
      <c r="H91" s="38">
        <v>2</v>
      </c>
      <c r="I91" s="38" t="s">
        <v>70</v>
      </c>
      <c r="J91" s="38">
        <v>2</v>
      </c>
      <c r="K91" s="39">
        <f t="shared" si="3"/>
        <v>1</v>
      </c>
      <c r="L91" s="38">
        <v>0</v>
      </c>
      <c r="M91" s="40">
        <f t="shared" si="4"/>
        <v>0</v>
      </c>
      <c r="N91" s="38">
        <v>2</v>
      </c>
      <c r="O91" s="40">
        <f t="shared" si="5"/>
        <v>1</v>
      </c>
      <c r="P91" s="38" t="s">
        <v>87</v>
      </c>
      <c r="Q91" s="38" t="s">
        <v>88</v>
      </c>
      <c r="R91" s="45" t="s">
        <v>72</v>
      </c>
      <c r="S91" s="45" t="s">
        <v>291</v>
      </c>
      <c r="T91" s="45" t="s">
        <v>134</v>
      </c>
      <c r="U91" s="49" t="s">
        <v>75</v>
      </c>
      <c r="V91" s="49">
        <v>1</v>
      </c>
      <c r="W91" s="49">
        <v>1</v>
      </c>
      <c r="X91" s="49">
        <v>3</v>
      </c>
      <c r="Y91" s="49">
        <v>3</v>
      </c>
      <c r="Z91" s="49" t="s">
        <v>70</v>
      </c>
      <c r="AA91" s="49" t="s">
        <v>76</v>
      </c>
      <c r="AB91" s="49" t="s">
        <v>77</v>
      </c>
      <c r="AC91" s="54" t="s">
        <v>125</v>
      </c>
      <c r="AD91" s="54">
        <v>2</v>
      </c>
      <c r="AE91" s="54" t="s">
        <v>546</v>
      </c>
      <c r="AF91" s="54" t="s">
        <v>164</v>
      </c>
      <c r="AG91" s="54">
        <v>1</v>
      </c>
      <c r="AH91" s="54">
        <v>3</v>
      </c>
      <c r="AI91" s="54" t="s">
        <v>357</v>
      </c>
      <c r="AJ91" s="45" t="s">
        <v>82</v>
      </c>
      <c r="AK91" s="45">
        <v>2</v>
      </c>
      <c r="AL91" s="45" t="s">
        <v>547</v>
      </c>
      <c r="AM91" s="45">
        <v>3</v>
      </c>
      <c r="AN91" s="2" t="s">
        <v>83</v>
      </c>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row>
    <row r="92" spans="1:66" ht="15.75" customHeight="1" x14ac:dyDescent="0.3">
      <c r="A92" s="2">
        <v>91</v>
      </c>
      <c r="B92" s="2" t="s">
        <v>66</v>
      </c>
      <c r="C92" s="3">
        <v>44697.525297858796</v>
      </c>
      <c r="D92" s="2" t="s">
        <v>548</v>
      </c>
      <c r="E92" s="2" t="s">
        <v>549</v>
      </c>
      <c r="F92" s="2" t="s">
        <v>550</v>
      </c>
      <c r="G92" s="2">
        <v>2312098</v>
      </c>
      <c r="H92" s="38">
        <v>6</v>
      </c>
      <c r="I92" s="38" t="s">
        <v>70</v>
      </c>
      <c r="J92" s="38">
        <v>3</v>
      </c>
      <c r="K92" s="39">
        <f t="shared" si="3"/>
        <v>0.5</v>
      </c>
      <c r="L92" s="38">
        <v>0</v>
      </c>
      <c r="M92" s="40">
        <f t="shared" si="4"/>
        <v>0</v>
      </c>
      <c r="N92" s="38">
        <v>3</v>
      </c>
      <c r="O92" s="40">
        <f t="shared" si="5"/>
        <v>1</v>
      </c>
      <c r="P92" s="38" t="s">
        <v>87</v>
      </c>
      <c r="Q92" s="38" t="s">
        <v>88</v>
      </c>
      <c r="R92" s="45" t="s">
        <v>72</v>
      </c>
      <c r="S92" s="45" t="s">
        <v>551</v>
      </c>
      <c r="T92" s="45" t="s">
        <v>243</v>
      </c>
      <c r="U92" s="49" t="s">
        <v>292</v>
      </c>
      <c r="V92" s="49">
        <v>1</v>
      </c>
      <c r="W92" s="49">
        <v>2</v>
      </c>
      <c r="X92" s="49">
        <v>5</v>
      </c>
      <c r="Y92" s="49">
        <v>3</v>
      </c>
      <c r="Z92" s="49" t="s">
        <v>70</v>
      </c>
      <c r="AA92" s="49" t="s">
        <v>76</v>
      </c>
      <c r="AB92" s="49" t="s">
        <v>102</v>
      </c>
      <c r="AC92" s="54" t="s">
        <v>552</v>
      </c>
      <c r="AD92" s="54" t="s">
        <v>126</v>
      </c>
      <c r="AE92" s="54" t="s">
        <v>79</v>
      </c>
      <c r="AF92" s="54" t="s">
        <v>553</v>
      </c>
      <c r="AG92" s="54">
        <v>3</v>
      </c>
      <c r="AH92" s="54">
        <v>4</v>
      </c>
      <c r="AI92" s="54" t="s">
        <v>81</v>
      </c>
      <c r="AJ92" s="45" t="s">
        <v>554</v>
      </c>
      <c r="AK92" s="45">
        <v>7</v>
      </c>
      <c r="AL92" s="45" t="s">
        <v>82</v>
      </c>
      <c r="AM92" s="45">
        <v>1</v>
      </c>
      <c r="AN92" s="2" t="s">
        <v>83</v>
      </c>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row>
    <row r="93" spans="1:66" ht="15.75" customHeight="1" x14ac:dyDescent="0.3">
      <c r="A93" s="2">
        <v>92</v>
      </c>
      <c r="B93" s="2" t="s">
        <v>66</v>
      </c>
      <c r="C93" s="3">
        <v>44697.537965358795</v>
      </c>
      <c r="D93" s="2" t="s">
        <v>555</v>
      </c>
      <c r="E93" s="2" t="s">
        <v>556</v>
      </c>
      <c r="F93" s="2" t="s">
        <v>557</v>
      </c>
      <c r="G93" s="2">
        <v>3128710148</v>
      </c>
      <c r="H93" s="38">
        <v>2</v>
      </c>
      <c r="I93" s="38" t="s">
        <v>70</v>
      </c>
      <c r="J93" s="38">
        <v>1</v>
      </c>
      <c r="K93" s="39">
        <f t="shared" si="3"/>
        <v>0.5</v>
      </c>
      <c r="L93" s="38">
        <v>0</v>
      </c>
      <c r="M93" s="40">
        <f t="shared" si="4"/>
        <v>0</v>
      </c>
      <c r="N93" s="38">
        <v>1</v>
      </c>
      <c r="O93" s="40">
        <f t="shared" si="5"/>
        <v>1</v>
      </c>
      <c r="P93" s="38" t="s">
        <v>139</v>
      </c>
      <c r="Q93" s="38" t="s">
        <v>88</v>
      </c>
      <c r="R93" s="45" t="s">
        <v>72</v>
      </c>
      <c r="S93" s="45" t="s">
        <v>558</v>
      </c>
      <c r="T93" s="45" t="s">
        <v>74</v>
      </c>
      <c r="U93" s="50" t="s">
        <v>88</v>
      </c>
      <c r="V93" s="49">
        <v>0</v>
      </c>
      <c r="W93" s="50"/>
      <c r="X93" s="50"/>
      <c r="Y93" s="50"/>
      <c r="Z93" s="50"/>
      <c r="AA93" s="50"/>
      <c r="AB93" s="50"/>
      <c r="AC93" s="54" t="s">
        <v>180</v>
      </c>
      <c r="AD93" s="54" t="s">
        <v>426</v>
      </c>
      <c r="AE93" s="54" t="s">
        <v>559</v>
      </c>
      <c r="AF93" s="54" t="s">
        <v>560</v>
      </c>
      <c r="AG93" s="54">
        <v>4</v>
      </c>
      <c r="AH93" s="54">
        <v>2</v>
      </c>
      <c r="AI93" s="54" t="s">
        <v>106</v>
      </c>
      <c r="AJ93" s="45" t="s">
        <v>82</v>
      </c>
      <c r="AK93" s="45">
        <v>3</v>
      </c>
      <c r="AL93" s="45" t="s">
        <v>561</v>
      </c>
      <c r="AM93" s="45">
        <v>3</v>
      </c>
      <c r="AN93" s="2" t="s">
        <v>83</v>
      </c>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row>
    <row r="94" spans="1:66" ht="15.75" customHeight="1" x14ac:dyDescent="0.3">
      <c r="A94" s="2">
        <v>93</v>
      </c>
      <c r="B94" s="2" t="s">
        <v>66</v>
      </c>
      <c r="C94" s="3">
        <v>44697.547141759263</v>
      </c>
      <c r="D94" s="2" t="s">
        <v>562</v>
      </c>
      <c r="E94" s="2" t="s">
        <v>563</v>
      </c>
      <c r="F94" s="2" t="s">
        <v>564</v>
      </c>
      <c r="G94" s="2">
        <v>3127348875</v>
      </c>
      <c r="H94" s="38">
        <v>2</v>
      </c>
      <c r="I94" s="38" t="s">
        <v>70</v>
      </c>
      <c r="J94" s="38">
        <v>1</v>
      </c>
      <c r="K94" s="39">
        <f t="shared" si="3"/>
        <v>0.5</v>
      </c>
      <c r="L94" s="38">
        <v>0</v>
      </c>
      <c r="M94" s="40">
        <f t="shared" si="4"/>
        <v>0</v>
      </c>
      <c r="N94" s="38">
        <v>1</v>
      </c>
      <c r="O94" s="40">
        <f t="shared" si="5"/>
        <v>1</v>
      </c>
      <c r="P94" s="38" t="s">
        <v>87</v>
      </c>
      <c r="Q94" s="38" t="s">
        <v>88</v>
      </c>
      <c r="R94" s="45" t="s">
        <v>169</v>
      </c>
      <c r="S94" s="45" t="s">
        <v>565</v>
      </c>
      <c r="T94" s="45" t="s">
        <v>566</v>
      </c>
      <c r="U94" s="49" t="s">
        <v>235</v>
      </c>
      <c r="V94" s="49">
        <v>1</v>
      </c>
      <c r="W94" s="49">
        <v>1</v>
      </c>
      <c r="X94" s="49">
        <v>70</v>
      </c>
      <c r="Y94" s="49">
        <v>5</v>
      </c>
      <c r="Z94" s="49" t="s">
        <v>70</v>
      </c>
      <c r="AA94" s="49" t="s">
        <v>76</v>
      </c>
      <c r="AB94" s="49" t="s">
        <v>124</v>
      </c>
      <c r="AC94" s="54" t="s">
        <v>125</v>
      </c>
      <c r="AD94" s="54" t="s">
        <v>426</v>
      </c>
      <c r="AE94" s="54" t="s">
        <v>300</v>
      </c>
      <c r="AF94" s="54" t="s">
        <v>105</v>
      </c>
      <c r="AG94" s="54">
        <v>5</v>
      </c>
      <c r="AH94" s="54">
        <v>1</v>
      </c>
      <c r="AI94" s="54" t="s">
        <v>357</v>
      </c>
      <c r="AJ94" s="45" t="s">
        <v>294</v>
      </c>
      <c r="AK94" s="45">
        <v>1</v>
      </c>
      <c r="AL94" s="45" t="s">
        <v>294</v>
      </c>
      <c r="AM94" s="45">
        <v>1</v>
      </c>
      <c r="AN94" s="2" t="s">
        <v>83</v>
      </c>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row>
    <row r="95" spans="1:66" ht="15.75" customHeight="1" x14ac:dyDescent="0.3">
      <c r="A95" s="2">
        <v>94</v>
      </c>
      <c r="B95" s="2" t="s">
        <v>66</v>
      </c>
      <c r="C95" s="3">
        <v>44697.554511539347</v>
      </c>
      <c r="D95" s="2" t="s">
        <v>567</v>
      </c>
      <c r="E95" s="2" t="s">
        <v>568</v>
      </c>
      <c r="F95" s="2" t="s">
        <v>569</v>
      </c>
      <c r="G95" s="2">
        <v>3172504224</v>
      </c>
      <c r="H95" s="38">
        <v>1</v>
      </c>
      <c r="I95" s="38" t="s">
        <v>70</v>
      </c>
      <c r="J95" s="38">
        <v>1</v>
      </c>
      <c r="K95" s="39">
        <f t="shared" si="3"/>
        <v>1</v>
      </c>
      <c r="L95" s="38">
        <v>0</v>
      </c>
      <c r="M95" s="40">
        <f t="shared" si="4"/>
        <v>0</v>
      </c>
      <c r="N95" s="38">
        <v>1</v>
      </c>
      <c r="O95" s="40">
        <f t="shared" si="5"/>
        <v>1</v>
      </c>
      <c r="P95" s="38" t="s">
        <v>139</v>
      </c>
      <c r="Q95" s="38" t="s">
        <v>70</v>
      </c>
      <c r="R95" s="45" t="s">
        <v>72</v>
      </c>
      <c r="S95" s="45" t="s">
        <v>570</v>
      </c>
      <c r="T95" s="45" t="s">
        <v>134</v>
      </c>
      <c r="U95" s="49" t="s">
        <v>75</v>
      </c>
      <c r="V95" s="49">
        <v>1</v>
      </c>
      <c r="W95" s="49">
        <v>1</v>
      </c>
      <c r="X95" s="49">
        <v>5</v>
      </c>
      <c r="Y95" s="49">
        <v>5</v>
      </c>
      <c r="Z95" s="49" t="s">
        <v>70</v>
      </c>
      <c r="AA95" s="49" t="s">
        <v>76</v>
      </c>
      <c r="AB95" s="49" t="s">
        <v>77</v>
      </c>
      <c r="AC95" s="54" t="s">
        <v>78</v>
      </c>
      <c r="AD95" s="54" t="s">
        <v>126</v>
      </c>
      <c r="AE95" s="54" t="s">
        <v>571</v>
      </c>
      <c r="AF95" s="54" t="s">
        <v>244</v>
      </c>
      <c r="AG95" s="54">
        <v>3</v>
      </c>
      <c r="AH95" s="54">
        <v>1</v>
      </c>
      <c r="AI95" s="54" t="s">
        <v>81</v>
      </c>
      <c r="AJ95" s="45" t="s">
        <v>82</v>
      </c>
      <c r="AK95" s="45">
        <v>1</v>
      </c>
      <c r="AL95" s="45" t="s">
        <v>554</v>
      </c>
      <c r="AM95" s="45">
        <v>1</v>
      </c>
      <c r="AN95" s="2" t="s">
        <v>83</v>
      </c>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row>
    <row r="96" spans="1:66" ht="15.75" customHeight="1" x14ac:dyDescent="0.3">
      <c r="A96" s="2">
        <v>95</v>
      </c>
      <c r="B96" s="2" t="s">
        <v>66</v>
      </c>
      <c r="C96" s="3">
        <v>44699.478047418983</v>
      </c>
      <c r="D96" s="2" t="s">
        <v>572</v>
      </c>
      <c r="E96" s="2" t="s">
        <v>573</v>
      </c>
      <c r="F96" s="2" t="s">
        <v>574</v>
      </c>
      <c r="G96" s="2">
        <v>3002922645</v>
      </c>
      <c r="H96" s="38">
        <v>8</v>
      </c>
      <c r="I96" s="38" t="s">
        <v>70</v>
      </c>
      <c r="J96" s="38">
        <v>1</v>
      </c>
      <c r="K96" s="39">
        <f t="shared" si="3"/>
        <v>0.125</v>
      </c>
      <c r="L96" s="38">
        <v>0</v>
      </c>
      <c r="M96" s="40">
        <f t="shared" si="4"/>
        <v>0</v>
      </c>
      <c r="N96" s="38">
        <v>1</v>
      </c>
      <c r="O96" s="40">
        <f t="shared" si="5"/>
        <v>1</v>
      </c>
      <c r="P96" s="38" t="s">
        <v>139</v>
      </c>
      <c r="Q96" s="38" t="s">
        <v>88</v>
      </c>
      <c r="R96" s="45" t="s">
        <v>72</v>
      </c>
      <c r="S96" s="45" t="s">
        <v>163</v>
      </c>
      <c r="T96" s="45" t="s">
        <v>163</v>
      </c>
      <c r="U96" s="50" t="s">
        <v>88</v>
      </c>
      <c r="V96" s="49">
        <v>0</v>
      </c>
      <c r="W96" s="50"/>
      <c r="X96" s="50"/>
      <c r="Y96" s="50"/>
      <c r="Z96" s="50"/>
      <c r="AA96" s="50"/>
      <c r="AB96" s="50"/>
      <c r="AC96" s="54" t="s">
        <v>78</v>
      </c>
      <c r="AD96" s="54" t="s">
        <v>92</v>
      </c>
      <c r="AE96" s="54" t="s">
        <v>575</v>
      </c>
      <c r="AF96" s="54" t="s">
        <v>94</v>
      </c>
      <c r="AG96" s="54">
        <v>4</v>
      </c>
      <c r="AH96" s="54">
        <v>4</v>
      </c>
      <c r="AI96" s="54" t="s">
        <v>576</v>
      </c>
      <c r="AJ96" s="45" t="s">
        <v>577</v>
      </c>
      <c r="AK96" s="45">
        <v>10</v>
      </c>
      <c r="AL96" s="45" t="s">
        <v>96</v>
      </c>
      <c r="AM96" s="45">
        <v>0</v>
      </c>
      <c r="AN96" s="2" t="s">
        <v>83</v>
      </c>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row>
    <row r="97" spans="1:66" ht="15.75" customHeight="1" x14ac:dyDescent="0.3">
      <c r="A97" s="2">
        <v>96</v>
      </c>
      <c r="B97" s="2" t="s">
        <v>66</v>
      </c>
      <c r="C97" s="3">
        <v>44703.466124606479</v>
      </c>
      <c r="D97" s="2" t="s">
        <v>578</v>
      </c>
      <c r="E97" s="2" t="s">
        <v>167</v>
      </c>
      <c r="F97" s="2" t="s">
        <v>579</v>
      </c>
      <c r="G97" s="2">
        <v>4481844</v>
      </c>
      <c r="H97" s="38">
        <v>5</v>
      </c>
      <c r="I97" s="38" t="s">
        <v>70</v>
      </c>
      <c r="J97" s="38">
        <v>1</v>
      </c>
      <c r="K97" s="39">
        <f t="shared" si="3"/>
        <v>0.2</v>
      </c>
      <c r="L97" s="38">
        <v>0</v>
      </c>
      <c r="M97" s="40">
        <f t="shared" si="4"/>
        <v>0</v>
      </c>
      <c r="N97" s="38">
        <v>1</v>
      </c>
      <c r="O97" s="40">
        <f t="shared" si="5"/>
        <v>1</v>
      </c>
      <c r="P97" s="38" t="s">
        <v>139</v>
      </c>
      <c r="Q97" s="38" t="s">
        <v>70</v>
      </c>
      <c r="R97" s="45" t="s">
        <v>580</v>
      </c>
      <c r="S97" s="45" t="s">
        <v>581</v>
      </c>
      <c r="T97" s="45" t="s">
        <v>171</v>
      </c>
      <c r="U97" s="50" t="s">
        <v>88</v>
      </c>
      <c r="V97" s="49">
        <v>0</v>
      </c>
      <c r="W97" s="50"/>
      <c r="X97" s="50"/>
      <c r="Y97" s="50"/>
      <c r="Z97" s="50"/>
      <c r="AA97" s="50"/>
      <c r="AB97" s="50"/>
      <c r="AC97" s="54" t="s">
        <v>78</v>
      </c>
      <c r="AD97" s="54" t="s">
        <v>92</v>
      </c>
      <c r="AE97" s="54" t="s">
        <v>582</v>
      </c>
      <c r="AF97" s="54" t="s">
        <v>260</v>
      </c>
      <c r="AG97" s="54">
        <v>3</v>
      </c>
      <c r="AH97" s="54">
        <v>3</v>
      </c>
      <c r="AI97" s="54" t="s">
        <v>81</v>
      </c>
      <c r="AJ97" s="45" t="s">
        <v>95</v>
      </c>
      <c r="AK97" s="45">
        <v>0</v>
      </c>
      <c r="AL97" s="45" t="s">
        <v>96</v>
      </c>
      <c r="AM97" s="45">
        <v>0</v>
      </c>
      <c r="AN97" s="2" t="s">
        <v>83</v>
      </c>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row>
    <row r="98" spans="1:66" ht="15.75" customHeight="1" x14ac:dyDescent="0.3">
      <c r="A98" s="2">
        <v>97</v>
      </c>
      <c r="B98" s="2" t="s">
        <v>66</v>
      </c>
      <c r="C98" s="3">
        <v>44697.575128078708</v>
      </c>
      <c r="D98" s="2" t="s">
        <v>583</v>
      </c>
      <c r="E98" s="2" t="s">
        <v>584</v>
      </c>
      <c r="F98" s="2" t="s">
        <v>585</v>
      </c>
      <c r="G98" s="2">
        <v>3144395979</v>
      </c>
      <c r="H98" s="38">
        <v>2</v>
      </c>
      <c r="I98" s="38" t="s">
        <v>70</v>
      </c>
      <c r="J98" s="38">
        <v>1</v>
      </c>
      <c r="K98" s="39">
        <f t="shared" si="3"/>
        <v>0.5</v>
      </c>
      <c r="L98" s="38">
        <v>0</v>
      </c>
      <c r="M98" s="40">
        <f t="shared" si="4"/>
        <v>0</v>
      </c>
      <c r="N98" s="38">
        <v>1</v>
      </c>
      <c r="O98" s="40">
        <f t="shared" si="5"/>
        <v>1</v>
      </c>
      <c r="P98" s="38" t="s">
        <v>139</v>
      </c>
      <c r="Q98" s="38" t="s">
        <v>88</v>
      </c>
      <c r="R98" s="45" t="s">
        <v>72</v>
      </c>
      <c r="S98" s="45" t="s">
        <v>89</v>
      </c>
      <c r="T98" s="45" t="s">
        <v>90</v>
      </c>
      <c r="U98" s="49" t="s">
        <v>75</v>
      </c>
      <c r="V98" s="49">
        <v>2</v>
      </c>
      <c r="W98" s="49">
        <v>2</v>
      </c>
      <c r="X98" s="49">
        <v>3</v>
      </c>
      <c r="Y98" s="49">
        <v>2</v>
      </c>
      <c r="Z98" s="49" t="s">
        <v>70</v>
      </c>
      <c r="AA98" s="49" t="s">
        <v>76</v>
      </c>
      <c r="AB98" s="49" t="s">
        <v>77</v>
      </c>
      <c r="AC98" s="54" t="s">
        <v>148</v>
      </c>
      <c r="AD98" s="54" t="s">
        <v>426</v>
      </c>
      <c r="AE98" s="54" t="s">
        <v>127</v>
      </c>
      <c r="AF98" s="54" t="s">
        <v>94</v>
      </c>
      <c r="AG98" s="54">
        <v>3</v>
      </c>
      <c r="AH98" s="54">
        <v>4</v>
      </c>
      <c r="AI98" s="54" t="s">
        <v>81</v>
      </c>
      <c r="AJ98" s="45" t="s">
        <v>82</v>
      </c>
      <c r="AK98" s="45">
        <v>2</v>
      </c>
      <c r="AL98" s="45" t="s">
        <v>82</v>
      </c>
      <c r="AM98" s="45">
        <v>2</v>
      </c>
      <c r="AN98" s="2" t="s">
        <v>83</v>
      </c>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row>
    <row r="99" spans="1:66" ht="15.75" customHeight="1" x14ac:dyDescent="0.3">
      <c r="A99" s="2">
        <v>98</v>
      </c>
      <c r="B99" s="2" t="s">
        <v>66</v>
      </c>
      <c r="C99" s="3">
        <v>44703.48269203704</v>
      </c>
      <c r="D99" s="2" t="s">
        <v>586</v>
      </c>
      <c r="E99" s="2" t="s">
        <v>587</v>
      </c>
      <c r="F99" s="2" t="s">
        <v>588</v>
      </c>
      <c r="G99" s="2">
        <v>3218597731</v>
      </c>
      <c r="H99" s="38">
        <v>1</v>
      </c>
      <c r="I99" s="38" t="s">
        <v>70</v>
      </c>
      <c r="J99" s="38">
        <v>1</v>
      </c>
      <c r="K99" s="39">
        <f t="shared" si="3"/>
        <v>1</v>
      </c>
      <c r="L99" s="38">
        <v>0</v>
      </c>
      <c r="M99" s="40">
        <f t="shared" si="4"/>
        <v>0</v>
      </c>
      <c r="N99" s="38">
        <v>1</v>
      </c>
      <c r="O99" s="40">
        <f t="shared" si="5"/>
        <v>1</v>
      </c>
      <c r="P99" s="38" t="s">
        <v>265</v>
      </c>
      <c r="Q99" s="38" t="s">
        <v>88</v>
      </c>
      <c r="R99" s="45" t="s">
        <v>72</v>
      </c>
      <c r="S99" s="45" t="s">
        <v>587</v>
      </c>
      <c r="T99" s="45" t="s">
        <v>388</v>
      </c>
      <c r="U99" s="50" t="s">
        <v>88</v>
      </c>
      <c r="V99" s="49">
        <v>0</v>
      </c>
      <c r="W99" s="50"/>
      <c r="X99" s="50"/>
      <c r="Y99" s="50"/>
      <c r="Z99" s="50"/>
      <c r="AA99" s="50"/>
      <c r="AB99" s="50"/>
      <c r="AC99" s="54" t="s">
        <v>91</v>
      </c>
      <c r="AD99" s="54" t="s">
        <v>92</v>
      </c>
      <c r="AE99" s="54" t="s">
        <v>135</v>
      </c>
      <c r="AF99" s="54" t="s">
        <v>589</v>
      </c>
      <c r="AG99" s="54">
        <v>5</v>
      </c>
      <c r="AH99" s="54">
        <v>5</v>
      </c>
      <c r="AI99" s="54" t="s">
        <v>106</v>
      </c>
      <c r="AJ99" s="45" t="s">
        <v>95</v>
      </c>
      <c r="AK99" s="45">
        <v>0</v>
      </c>
      <c r="AL99" s="45" t="s">
        <v>96</v>
      </c>
      <c r="AM99" s="45">
        <v>0</v>
      </c>
      <c r="AN99" s="2" t="s">
        <v>83</v>
      </c>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row>
    <row r="100" spans="1:66" ht="15.75" customHeight="1" x14ac:dyDescent="0.3">
      <c r="A100" s="2">
        <v>99</v>
      </c>
      <c r="B100" s="2" t="s">
        <v>66</v>
      </c>
      <c r="C100" s="3">
        <v>44697.839625914348</v>
      </c>
      <c r="D100" s="2" t="s">
        <v>590</v>
      </c>
      <c r="E100" s="2" t="s">
        <v>591</v>
      </c>
      <c r="F100" s="2" t="s">
        <v>592</v>
      </c>
      <c r="G100" s="2">
        <v>3176348875</v>
      </c>
      <c r="H100" s="38">
        <v>8</v>
      </c>
      <c r="I100" s="38" t="s">
        <v>70</v>
      </c>
      <c r="J100" s="38">
        <v>5</v>
      </c>
      <c r="K100" s="39">
        <f t="shared" si="3"/>
        <v>0.625</v>
      </c>
      <c r="L100" s="38">
        <v>2</v>
      </c>
      <c r="M100" s="40">
        <f t="shared" si="4"/>
        <v>0.4</v>
      </c>
      <c r="N100" s="38">
        <v>2</v>
      </c>
      <c r="O100" s="40">
        <f t="shared" si="5"/>
        <v>0.4</v>
      </c>
      <c r="P100" s="38" t="s">
        <v>279</v>
      </c>
      <c r="Q100" s="38" t="s">
        <v>70</v>
      </c>
      <c r="R100" s="45" t="s">
        <v>72</v>
      </c>
      <c r="S100" s="45" t="s">
        <v>179</v>
      </c>
      <c r="T100" s="45" t="s">
        <v>134</v>
      </c>
      <c r="U100" s="49" t="s">
        <v>75</v>
      </c>
      <c r="V100" s="49">
        <v>1</v>
      </c>
      <c r="W100" s="49">
        <v>1</v>
      </c>
      <c r="X100" s="49">
        <v>20</v>
      </c>
      <c r="Y100" s="49">
        <v>3</v>
      </c>
      <c r="Z100" s="49" t="s">
        <v>70</v>
      </c>
      <c r="AA100" s="49" t="s">
        <v>76</v>
      </c>
      <c r="AB100" s="49" t="s">
        <v>102</v>
      </c>
      <c r="AC100" s="54" t="s">
        <v>593</v>
      </c>
      <c r="AD100" s="54">
        <v>5</v>
      </c>
      <c r="AE100" s="54" t="s">
        <v>172</v>
      </c>
      <c r="AF100" s="54" t="s">
        <v>94</v>
      </c>
      <c r="AG100" s="54">
        <v>2</v>
      </c>
      <c r="AH100" s="54">
        <v>2</v>
      </c>
      <c r="AI100" s="54" t="s">
        <v>81</v>
      </c>
      <c r="AJ100" s="45" t="s">
        <v>82</v>
      </c>
      <c r="AK100" s="45">
        <v>1</v>
      </c>
      <c r="AL100" s="45" t="s">
        <v>82</v>
      </c>
      <c r="AM100" s="45">
        <v>5</v>
      </c>
      <c r="AN100" s="2" t="s">
        <v>83</v>
      </c>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row>
    <row r="101" spans="1:66" ht="15.75" customHeight="1" x14ac:dyDescent="0.3">
      <c r="A101" s="2">
        <v>100</v>
      </c>
      <c r="B101" s="2" t="s">
        <v>66</v>
      </c>
      <c r="C101" s="3">
        <v>44697.844882951387</v>
      </c>
      <c r="D101" s="2" t="s">
        <v>594</v>
      </c>
      <c r="E101" s="2" t="s">
        <v>595</v>
      </c>
      <c r="F101" s="2" t="s">
        <v>596</v>
      </c>
      <c r="G101" s="2">
        <v>3137677109</v>
      </c>
      <c r="H101" s="38">
        <v>3</v>
      </c>
      <c r="I101" s="38" t="s">
        <v>70</v>
      </c>
      <c r="J101" s="38">
        <v>1</v>
      </c>
      <c r="K101" s="39">
        <f t="shared" si="3"/>
        <v>0.33333333333333331</v>
      </c>
      <c r="L101" s="38">
        <v>0</v>
      </c>
      <c r="M101" s="40">
        <f t="shared" si="4"/>
        <v>0</v>
      </c>
      <c r="N101" s="38">
        <v>1</v>
      </c>
      <c r="O101" s="40">
        <f t="shared" si="5"/>
        <v>1</v>
      </c>
      <c r="P101" s="38" t="s">
        <v>87</v>
      </c>
      <c r="Q101" s="38" t="s">
        <v>88</v>
      </c>
      <c r="R101" s="45" t="s">
        <v>72</v>
      </c>
      <c r="S101" s="45" t="s">
        <v>179</v>
      </c>
      <c r="T101" s="45" t="s">
        <v>134</v>
      </c>
      <c r="U101" s="49" t="s">
        <v>75</v>
      </c>
      <c r="V101" s="49">
        <v>1</v>
      </c>
      <c r="W101" s="49">
        <v>1</v>
      </c>
      <c r="X101" s="49">
        <v>8</v>
      </c>
      <c r="Y101" s="49">
        <v>3</v>
      </c>
      <c r="Z101" s="49" t="s">
        <v>70</v>
      </c>
      <c r="AA101" s="49" t="s">
        <v>76</v>
      </c>
      <c r="AB101" s="49" t="s">
        <v>77</v>
      </c>
      <c r="AC101" s="54" t="s">
        <v>597</v>
      </c>
      <c r="AD101" s="54">
        <v>5</v>
      </c>
      <c r="AE101" s="54" t="s">
        <v>546</v>
      </c>
      <c r="AF101" s="54" t="s">
        <v>94</v>
      </c>
      <c r="AG101" s="54">
        <v>2</v>
      </c>
      <c r="AH101" s="54">
        <v>2</v>
      </c>
      <c r="AI101" s="54" t="s">
        <v>81</v>
      </c>
      <c r="AJ101" s="45" t="s">
        <v>95</v>
      </c>
      <c r="AK101" s="45">
        <v>0</v>
      </c>
      <c r="AL101" s="45" t="s">
        <v>598</v>
      </c>
      <c r="AM101" s="45">
        <v>0</v>
      </c>
      <c r="AN101" s="2" t="s">
        <v>83</v>
      </c>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row>
    <row r="102" spans="1:66" ht="15.75" customHeight="1" x14ac:dyDescent="0.3">
      <c r="A102" s="2">
        <v>101</v>
      </c>
      <c r="B102" s="2" t="s">
        <v>66</v>
      </c>
      <c r="C102" s="3">
        <v>44697.511969016203</v>
      </c>
      <c r="D102" s="2" t="s">
        <v>599</v>
      </c>
      <c r="E102" s="2" t="s">
        <v>600</v>
      </c>
      <c r="F102" s="2" t="s">
        <v>601</v>
      </c>
      <c r="G102" s="2">
        <v>3138706049</v>
      </c>
      <c r="H102" s="38">
        <v>5</v>
      </c>
      <c r="I102" s="38" t="s">
        <v>70</v>
      </c>
      <c r="J102" s="38">
        <v>5</v>
      </c>
      <c r="K102" s="39">
        <f t="shared" si="3"/>
        <v>1</v>
      </c>
      <c r="L102" s="38">
        <v>0</v>
      </c>
      <c r="M102" s="40">
        <f t="shared" si="4"/>
        <v>0</v>
      </c>
      <c r="N102" s="38">
        <v>1</v>
      </c>
      <c r="O102" s="40">
        <f t="shared" si="5"/>
        <v>0.2</v>
      </c>
      <c r="P102" s="38" t="s">
        <v>87</v>
      </c>
      <c r="Q102" s="38" t="s">
        <v>88</v>
      </c>
      <c r="R102" s="45" t="s">
        <v>72</v>
      </c>
      <c r="S102" s="45" t="s">
        <v>602</v>
      </c>
      <c r="T102" s="45" t="s">
        <v>201</v>
      </c>
      <c r="U102" s="50" t="s">
        <v>88</v>
      </c>
      <c r="V102" s="49">
        <v>0</v>
      </c>
      <c r="W102" s="50"/>
      <c r="X102" s="50"/>
      <c r="Y102" s="50"/>
      <c r="Z102" s="50"/>
      <c r="AA102" s="50"/>
      <c r="AB102" s="50"/>
      <c r="AC102" s="54" t="s">
        <v>180</v>
      </c>
      <c r="AD102" s="54" t="s">
        <v>126</v>
      </c>
      <c r="AE102" s="54" t="s">
        <v>222</v>
      </c>
      <c r="AF102" s="54" t="s">
        <v>94</v>
      </c>
      <c r="AG102" s="54">
        <v>5</v>
      </c>
      <c r="AH102" s="54">
        <v>1</v>
      </c>
      <c r="AI102" s="54" t="s">
        <v>81</v>
      </c>
      <c r="AJ102" s="45" t="s">
        <v>82</v>
      </c>
      <c r="AK102" s="45">
        <v>2</v>
      </c>
      <c r="AL102" s="45" t="s">
        <v>96</v>
      </c>
      <c r="AM102" s="45">
        <v>0</v>
      </c>
      <c r="AN102" s="2" t="s">
        <v>83</v>
      </c>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row>
    <row r="103" spans="1:66" ht="15.75" customHeight="1" x14ac:dyDescent="0.3">
      <c r="A103" s="2">
        <v>102</v>
      </c>
      <c r="B103" s="2" t="s">
        <v>66</v>
      </c>
      <c r="C103" s="3">
        <v>44697.529314490741</v>
      </c>
      <c r="D103" s="2" t="s">
        <v>603</v>
      </c>
      <c r="E103" s="2" t="s">
        <v>604</v>
      </c>
      <c r="F103" s="2" t="s">
        <v>605</v>
      </c>
      <c r="G103" s="2">
        <v>3226076097</v>
      </c>
      <c r="H103" s="38">
        <v>2</v>
      </c>
      <c r="I103" s="38" t="s">
        <v>70</v>
      </c>
      <c r="J103" s="38">
        <v>1</v>
      </c>
      <c r="K103" s="39">
        <f t="shared" si="3"/>
        <v>0.5</v>
      </c>
      <c r="L103" s="38">
        <v>0</v>
      </c>
      <c r="M103" s="40">
        <f t="shared" si="4"/>
        <v>0</v>
      </c>
      <c r="N103" s="38">
        <v>0</v>
      </c>
      <c r="O103" s="40">
        <f t="shared" si="5"/>
        <v>0</v>
      </c>
      <c r="P103" s="38" t="s">
        <v>87</v>
      </c>
      <c r="Q103" s="38" t="s">
        <v>88</v>
      </c>
      <c r="R103" s="45" t="s">
        <v>72</v>
      </c>
      <c r="S103" s="45" t="s">
        <v>558</v>
      </c>
      <c r="T103" s="45" t="s">
        <v>74</v>
      </c>
      <c r="U103" s="50" t="s">
        <v>88</v>
      </c>
      <c r="V103" s="49">
        <v>0</v>
      </c>
      <c r="W103" s="50"/>
      <c r="X103" s="50"/>
      <c r="Y103" s="50"/>
      <c r="Z103" s="50"/>
      <c r="AA103" s="50"/>
      <c r="AB103" s="50"/>
      <c r="AC103" s="54" t="s">
        <v>125</v>
      </c>
      <c r="AD103" s="54" t="s">
        <v>126</v>
      </c>
      <c r="AE103" s="54" t="s">
        <v>546</v>
      </c>
      <c r="AF103" s="54" t="s">
        <v>244</v>
      </c>
      <c r="AG103" s="54">
        <v>3</v>
      </c>
      <c r="AH103" s="54">
        <v>3</v>
      </c>
      <c r="AI103" s="54" t="s">
        <v>357</v>
      </c>
      <c r="AJ103" s="45" t="s">
        <v>82</v>
      </c>
      <c r="AK103" s="45">
        <v>4</v>
      </c>
      <c r="AL103" s="45" t="s">
        <v>96</v>
      </c>
      <c r="AM103" s="45">
        <v>0</v>
      </c>
      <c r="AN103" s="2" t="s">
        <v>83</v>
      </c>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row>
    <row r="104" spans="1:66" ht="15.75" customHeight="1" x14ac:dyDescent="0.3">
      <c r="A104" s="2">
        <v>103</v>
      </c>
      <c r="B104" s="2" t="s">
        <v>66</v>
      </c>
      <c r="C104" s="3">
        <v>44697.55928371528</v>
      </c>
      <c r="D104" s="2" t="s">
        <v>606</v>
      </c>
      <c r="E104" s="2" t="s">
        <v>607</v>
      </c>
      <c r="F104" s="2" t="s">
        <v>608</v>
      </c>
      <c r="G104" s="2">
        <v>3045307959</v>
      </c>
      <c r="H104" s="38">
        <v>2</v>
      </c>
      <c r="I104" s="38" t="s">
        <v>88</v>
      </c>
      <c r="J104" s="41"/>
      <c r="K104" s="39">
        <f t="shared" si="3"/>
        <v>0</v>
      </c>
      <c r="L104" s="41"/>
      <c r="M104" s="40" t="str">
        <f t="shared" si="4"/>
        <v/>
      </c>
      <c r="N104" s="41"/>
      <c r="O104" s="40" t="str">
        <f t="shared" si="5"/>
        <v/>
      </c>
      <c r="P104" s="41"/>
      <c r="Q104" s="41"/>
      <c r="R104" s="45" t="s">
        <v>72</v>
      </c>
      <c r="S104" s="45" t="s">
        <v>609</v>
      </c>
      <c r="T104" s="45" t="s">
        <v>134</v>
      </c>
      <c r="U104" s="50" t="s">
        <v>88</v>
      </c>
      <c r="V104" s="49">
        <v>0</v>
      </c>
      <c r="W104" s="50"/>
      <c r="X104" s="50"/>
      <c r="Y104" s="50"/>
      <c r="Z104" s="50"/>
      <c r="AA104" s="50"/>
      <c r="AB104" s="50"/>
      <c r="AC104" s="54" t="s">
        <v>273</v>
      </c>
      <c r="AD104" s="54">
        <v>2</v>
      </c>
      <c r="AE104" s="54" t="s">
        <v>79</v>
      </c>
      <c r="AF104" s="54" t="s">
        <v>150</v>
      </c>
      <c r="AG104" s="54">
        <v>3</v>
      </c>
      <c r="AH104" s="54">
        <v>2</v>
      </c>
      <c r="AI104" s="54" t="s">
        <v>88</v>
      </c>
      <c r="AJ104" s="45" t="s">
        <v>95</v>
      </c>
      <c r="AK104" s="45">
        <v>0</v>
      </c>
      <c r="AL104" s="45" t="s">
        <v>96</v>
      </c>
      <c r="AM104" s="45">
        <v>0</v>
      </c>
      <c r="AN104" s="2" t="s">
        <v>83</v>
      </c>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row>
    <row r="105" spans="1:66" ht="15.75" customHeight="1" x14ac:dyDescent="0.3">
      <c r="A105" s="2">
        <v>104</v>
      </c>
      <c r="B105" s="2" t="s">
        <v>66</v>
      </c>
      <c r="C105" s="3">
        <v>44697.570390115739</v>
      </c>
      <c r="D105" s="2" t="s">
        <v>610</v>
      </c>
      <c r="E105" s="2" t="s">
        <v>611</v>
      </c>
      <c r="F105" s="2" t="s">
        <v>612</v>
      </c>
      <c r="G105" s="2">
        <v>3176348875</v>
      </c>
      <c r="H105" s="38">
        <v>6</v>
      </c>
      <c r="I105" s="38" t="s">
        <v>70</v>
      </c>
      <c r="J105" s="38">
        <v>5</v>
      </c>
      <c r="K105" s="39">
        <f t="shared" si="3"/>
        <v>0.83333333333333337</v>
      </c>
      <c r="L105" s="38">
        <v>1</v>
      </c>
      <c r="M105" s="40">
        <f t="shared" si="4"/>
        <v>0.2</v>
      </c>
      <c r="N105" s="38">
        <v>1</v>
      </c>
      <c r="O105" s="40">
        <f t="shared" si="5"/>
        <v>0.2</v>
      </c>
      <c r="P105" s="38" t="s">
        <v>279</v>
      </c>
      <c r="Q105" s="38" t="s">
        <v>88</v>
      </c>
      <c r="R105" s="45" t="s">
        <v>72</v>
      </c>
      <c r="S105" s="45" t="s">
        <v>179</v>
      </c>
      <c r="T105" s="45" t="s">
        <v>134</v>
      </c>
      <c r="U105" s="49" t="s">
        <v>75</v>
      </c>
      <c r="V105" s="49">
        <v>1</v>
      </c>
      <c r="W105" s="49">
        <v>1</v>
      </c>
      <c r="X105" s="49">
        <v>10</v>
      </c>
      <c r="Y105" s="49">
        <v>3</v>
      </c>
      <c r="Z105" s="49" t="s">
        <v>70</v>
      </c>
      <c r="AA105" s="49" t="s">
        <v>76</v>
      </c>
      <c r="AB105" s="49" t="s">
        <v>102</v>
      </c>
      <c r="AC105" s="54" t="s">
        <v>91</v>
      </c>
      <c r="AD105" s="54" t="s">
        <v>92</v>
      </c>
      <c r="AE105" s="54" t="s">
        <v>613</v>
      </c>
      <c r="AF105" s="54" t="s">
        <v>94</v>
      </c>
      <c r="AG105" s="54">
        <v>3</v>
      </c>
      <c r="AH105" s="54">
        <v>3</v>
      </c>
      <c r="AI105" s="54" t="s">
        <v>81</v>
      </c>
      <c r="AJ105" s="45" t="s">
        <v>614</v>
      </c>
      <c r="AK105" s="45">
        <v>0</v>
      </c>
      <c r="AL105" s="45" t="s">
        <v>96</v>
      </c>
      <c r="AM105" s="57" t="s">
        <v>615</v>
      </c>
      <c r="AN105" s="2" t="s">
        <v>83</v>
      </c>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row>
    <row r="106" spans="1:66" ht="15.75" customHeight="1" x14ac:dyDescent="0.3">
      <c r="A106" s="2">
        <v>105</v>
      </c>
      <c r="B106" s="2" t="s">
        <v>66</v>
      </c>
      <c r="C106" s="3">
        <v>44697.580932916666</v>
      </c>
      <c r="D106" s="2" t="s">
        <v>616</v>
      </c>
      <c r="E106" s="2" t="s">
        <v>617</v>
      </c>
      <c r="F106" s="2" t="s">
        <v>618</v>
      </c>
      <c r="G106" s="2">
        <v>3136329581</v>
      </c>
      <c r="H106" s="38">
        <v>2</v>
      </c>
      <c r="I106" s="38" t="s">
        <v>88</v>
      </c>
      <c r="J106" s="41"/>
      <c r="K106" s="39">
        <f t="shared" si="3"/>
        <v>0</v>
      </c>
      <c r="L106" s="41"/>
      <c r="M106" s="40" t="str">
        <f t="shared" si="4"/>
        <v/>
      </c>
      <c r="N106" s="41"/>
      <c r="O106" s="40" t="str">
        <f t="shared" si="5"/>
        <v/>
      </c>
      <c r="P106" s="41"/>
      <c r="Q106" s="41"/>
      <c r="R106" s="45" t="s">
        <v>72</v>
      </c>
      <c r="S106" s="45" t="s">
        <v>558</v>
      </c>
      <c r="T106" s="45" t="s">
        <v>74</v>
      </c>
      <c r="U106" s="50" t="s">
        <v>88</v>
      </c>
      <c r="V106" s="49">
        <v>0</v>
      </c>
      <c r="W106" s="50"/>
      <c r="X106" s="50"/>
      <c r="Y106" s="50"/>
      <c r="Z106" s="50"/>
      <c r="AA106" s="50"/>
      <c r="AB106" s="50"/>
      <c r="AC106" s="54" t="s">
        <v>125</v>
      </c>
      <c r="AD106" s="54" t="s">
        <v>126</v>
      </c>
      <c r="AE106" s="54" t="s">
        <v>449</v>
      </c>
      <c r="AF106" s="54" t="s">
        <v>150</v>
      </c>
      <c r="AG106" s="54">
        <v>4</v>
      </c>
      <c r="AH106" s="54">
        <v>3</v>
      </c>
      <c r="AI106" s="54" t="s">
        <v>106</v>
      </c>
      <c r="AJ106" s="45" t="s">
        <v>82</v>
      </c>
      <c r="AK106" s="45">
        <v>1</v>
      </c>
      <c r="AL106" s="45" t="s">
        <v>96</v>
      </c>
      <c r="AM106" s="45">
        <v>0</v>
      </c>
      <c r="AN106" s="2" t="s">
        <v>83</v>
      </c>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row>
    <row r="107" spans="1:66" ht="15.75" customHeight="1" x14ac:dyDescent="0.3">
      <c r="A107" s="2">
        <v>106</v>
      </c>
      <c r="B107" s="2" t="s">
        <v>66</v>
      </c>
      <c r="C107" s="3">
        <v>44699.662909421299</v>
      </c>
      <c r="D107" s="2" t="s">
        <v>619</v>
      </c>
      <c r="E107" s="2" t="s">
        <v>620</v>
      </c>
      <c r="F107" s="2" t="s">
        <v>621</v>
      </c>
      <c r="G107" s="2">
        <v>3207196076</v>
      </c>
      <c r="H107" s="38">
        <v>11</v>
      </c>
      <c r="I107" s="38" t="s">
        <v>70</v>
      </c>
      <c r="J107" s="38">
        <v>9</v>
      </c>
      <c r="K107" s="39">
        <f t="shared" si="3"/>
        <v>0.81818181818181823</v>
      </c>
      <c r="L107" s="38">
        <v>0</v>
      </c>
      <c r="M107" s="40">
        <f t="shared" si="4"/>
        <v>0</v>
      </c>
      <c r="N107" s="38">
        <v>9</v>
      </c>
      <c r="O107" s="40">
        <f t="shared" si="5"/>
        <v>1</v>
      </c>
      <c r="P107" s="38" t="s">
        <v>87</v>
      </c>
      <c r="Q107" s="38" t="s">
        <v>88</v>
      </c>
      <c r="R107" s="45" t="s">
        <v>72</v>
      </c>
      <c r="S107" s="45" t="s">
        <v>179</v>
      </c>
      <c r="T107" s="45" t="s">
        <v>134</v>
      </c>
      <c r="U107" s="50" t="s">
        <v>88</v>
      </c>
      <c r="V107" s="49">
        <v>0</v>
      </c>
      <c r="W107" s="50"/>
      <c r="X107" s="50"/>
      <c r="Y107" s="50"/>
      <c r="Z107" s="50"/>
      <c r="AA107" s="50"/>
      <c r="AB107" s="50"/>
      <c r="AC107" s="54" t="s">
        <v>622</v>
      </c>
      <c r="AD107" s="54" t="s">
        <v>92</v>
      </c>
      <c r="AE107" s="54" t="s">
        <v>546</v>
      </c>
      <c r="AF107" s="54" t="s">
        <v>269</v>
      </c>
      <c r="AG107" s="54">
        <v>3</v>
      </c>
      <c r="AH107" s="54">
        <v>3</v>
      </c>
      <c r="AI107" s="54" t="s">
        <v>81</v>
      </c>
      <c r="AJ107" s="45" t="s">
        <v>351</v>
      </c>
      <c r="AK107" s="45">
        <v>9</v>
      </c>
      <c r="AL107" s="45" t="s">
        <v>623</v>
      </c>
      <c r="AM107" s="45">
        <v>9</v>
      </c>
      <c r="AN107" s="2" t="s">
        <v>83</v>
      </c>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row>
    <row r="108" spans="1:66" ht="15.75" customHeight="1" x14ac:dyDescent="0.3">
      <c r="A108" s="2">
        <v>107</v>
      </c>
      <c r="B108" s="2" t="s">
        <v>66</v>
      </c>
      <c r="C108" s="3">
        <v>44697.847504074074</v>
      </c>
      <c r="D108" s="2" t="s">
        <v>594</v>
      </c>
      <c r="E108" s="2" t="s">
        <v>624</v>
      </c>
      <c r="F108" s="2" t="s">
        <v>625</v>
      </c>
      <c r="G108" s="2">
        <v>3137677109</v>
      </c>
      <c r="H108" s="38">
        <v>5</v>
      </c>
      <c r="I108" s="38" t="s">
        <v>70</v>
      </c>
      <c r="J108" s="38">
        <v>3</v>
      </c>
      <c r="K108" s="39">
        <f t="shared" si="3"/>
        <v>0.6</v>
      </c>
      <c r="L108" s="38">
        <v>0</v>
      </c>
      <c r="M108" s="40">
        <f t="shared" si="4"/>
        <v>0</v>
      </c>
      <c r="N108" s="38">
        <v>3</v>
      </c>
      <c r="O108" s="40">
        <f t="shared" si="5"/>
        <v>1</v>
      </c>
      <c r="P108" s="38" t="s">
        <v>87</v>
      </c>
      <c r="Q108" s="38" t="s">
        <v>88</v>
      </c>
      <c r="R108" s="45" t="s">
        <v>72</v>
      </c>
      <c r="S108" s="45" t="s">
        <v>179</v>
      </c>
      <c r="T108" s="45" t="s">
        <v>134</v>
      </c>
      <c r="U108" s="49" t="s">
        <v>75</v>
      </c>
      <c r="V108" s="49">
        <v>1</v>
      </c>
      <c r="W108" s="49">
        <v>1</v>
      </c>
      <c r="X108" s="49">
        <v>20</v>
      </c>
      <c r="Y108" s="49">
        <v>3</v>
      </c>
      <c r="Z108" s="49" t="s">
        <v>70</v>
      </c>
      <c r="AA108" s="49" t="s">
        <v>76</v>
      </c>
      <c r="AB108" s="49" t="s">
        <v>102</v>
      </c>
      <c r="AC108" s="54" t="s">
        <v>78</v>
      </c>
      <c r="AD108" s="54" t="s">
        <v>92</v>
      </c>
      <c r="AE108" s="54" t="s">
        <v>127</v>
      </c>
      <c r="AF108" s="54" t="s">
        <v>94</v>
      </c>
      <c r="AG108" s="54">
        <v>2</v>
      </c>
      <c r="AH108" s="54">
        <v>5</v>
      </c>
      <c r="AI108" s="54" t="s">
        <v>81</v>
      </c>
      <c r="AJ108" s="45" t="s">
        <v>95</v>
      </c>
      <c r="AK108" s="45">
        <v>0</v>
      </c>
      <c r="AL108" s="45" t="s">
        <v>96</v>
      </c>
      <c r="AM108" s="45">
        <v>0</v>
      </c>
      <c r="AN108" s="2" t="s">
        <v>83</v>
      </c>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row>
    <row r="109" spans="1:66" ht="15.75" customHeight="1" x14ac:dyDescent="0.3">
      <c r="A109" s="2">
        <v>108</v>
      </c>
      <c r="B109" s="2" t="s">
        <v>66</v>
      </c>
      <c r="C109" s="3">
        <v>44698.549953043985</v>
      </c>
      <c r="D109" s="2" t="s">
        <v>626</v>
      </c>
      <c r="E109" s="2" t="s">
        <v>627</v>
      </c>
      <c r="F109" s="2" t="s">
        <v>628</v>
      </c>
      <c r="G109" s="2">
        <v>3137677109</v>
      </c>
      <c r="H109" s="38">
        <v>8</v>
      </c>
      <c r="I109" s="38" t="s">
        <v>70</v>
      </c>
      <c r="J109" s="38">
        <v>6</v>
      </c>
      <c r="K109" s="39">
        <f t="shared" si="3"/>
        <v>0.75</v>
      </c>
      <c r="L109" s="38">
        <v>0</v>
      </c>
      <c r="M109" s="40">
        <f t="shared" si="4"/>
        <v>0</v>
      </c>
      <c r="N109" s="38">
        <v>6</v>
      </c>
      <c r="O109" s="40">
        <f t="shared" si="5"/>
        <v>1</v>
      </c>
      <c r="P109" s="38" t="s">
        <v>71</v>
      </c>
      <c r="Q109" s="38" t="s">
        <v>88</v>
      </c>
      <c r="R109" s="45" t="s">
        <v>72</v>
      </c>
      <c r="S109" s="45" t="s">
        <v>179</v>
      </c>
      <c r="T109" s="45" t="s">
        <v>134</v>
      </c>
      <c r="U109" s="49" t="s">
        <v>235</v>
      </c>
      <c r="V109" s="49">
        <v>2</v>
      </c>
      <c r="W109" s="49">
        <v>2</v>
      </c>
      <c r="X109" s="49">
        <v>300</v>
      </c>
      <c r="Y109" s="49">
        <v>3</v>
      </c>
      <c r="Z109" s="49" t="s">
        <v>70</v>
      </c>
      <c r="AA109" s="49" t="s">
        <v>76</v>
      </c>
      <c r="AB109" s="49" t="s">
        <v>77</v>
      </c>
      <c r="AC109" s="54" t="s">
        <v>91</v>
      </c>
      <c r="AD109" s="54" t="s">
        <v>92</v>
      </c>
      <c r="AE109" s="54" t="s">
        <v>469</v>
      </c>
      <c r="AF109" s="54" t="s">
        <v>260</v>
      </c>
      <c r="AG109" s="54">
        <v>2</v>
      </c>
      <c r="AH109" s="54">
        <v>2</v>
      </c>
      <c r="AI109" s="54" t="s">
        <v>81</v>
      </c>
      <c r="AJ109" s="45" t="s">
        <v>95</v>
      </c>
      <c r="AK109" s="45">
        <v>0</v>
      </c>
      <c r="AL109" s="45" t="s">
        <v>96</v>
      </c>
      <c r="AM109" s="45">
        <v>0</v>
      </c>
      <c r="AN109" s="2" t="s">
        <v>83</v>
      </c>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row>
    <row r="110" spans="1:66" ht="15.75" customHeight="1" x14ac:dyDescent="0.3">
      <c r="A110" s="2">
        <v>109</v>
      </c>
      <c r="B110" s="2" t="s">
        <v>66</v>
      </c>
      <c r="C110" s="3">
        <v>44699.654239212963</v>
      </c>
      <c r="D110" s="2" t="s">
        <v>629</v>
      </c>
      <c r="E110" s="2" t="s">
        <v>630</v>
      </c>
      <c r="F110" s="2" t="s">
        <v>631</v>
      </c>
      <c r="G110" s="2">
        <v>329535960</v>
      </c>
      <c r="H110" s="38">
        <v>2</v>
      </c>
      <c r="I110" s="38" t="s">
        <v>70</v>
      </c>
      <c r="J110" s="38">
        <v>1</v>
      </c>
      <c r="K110" s="39">
        <f t="shared" si="3"/>
        <v>0.5</v>
      </c>
      <c r="L110" s="38">
        <v>0</v>
      </c>
      <c r="M110" s="40">
        <f t="shared" si="4"/>
        <v>0</v>
      </c>
      <c r="N110" s="38">
        <v>0</v>
      </c>
      <c r="O110" s="40">
        <f t="shared" si="5"/>
        <v>0</v>
      </c>
      <c r="P110" s="38" t="s">
        <v>139</v>
      </c>
      <c r="Q110" s="38" t="s">
        <v>70</v>
      </c>
      <c r="R110" s="45" t="s">
        <v>72</v>
      </c>
      <c r="S110" s="45" t="s">
        <v>291</v>
      </c>
      <c r="T110" s="45" t="s">
        <v>134</v>
      </c>
      <c r="U110" s="50" t="s">
        <v>88</v>
      </c>
      <c r="V110" s="49">
        <v>0</v>
      </c>
      <c r="W110" s="50"/>
      <c r="X110" s="50"/>
      <c r="Y110" s="50"/>
      <c r="Z110" s="50"/>
      <c r="AA110" s="50"/>
      <c r="AB110" s="50"/>
      <c r="AC110" s="54" t="s">
        <v>91</v>
      </c>
      <c r="AD110" s="54">
        <v>5</v>
      </c>
      <c r="AE110" s="54" t="s">
        <v>142</v>
      </c>
      <c r="AF110" s="54" t="s">
        <v>94</v>
      </c>
      <c r="AG110" s="54">
        <v>5</v>
      </c>
      <c r="AH110" s="54">
        <v>5</v>
      </c>
      <c r="AI110" s="54" t="s">
        <v>81</v>
      </c>
      <c r="AJ110" s="45" t="s">
        <v>194</v>
      </c>
      <c r="AK110" s="45">
        <v>1</v>
      </c>
      <c r="AL110" s="45" t="s">
        <v>175</v>
      </c>
      <c r="AM110" s="45">
        <v>1</v>
      </c>
      <c r="AN110" s="2" t="s">
        <v>83</v>
      </c>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row>
    <row r="111" spans="1:66" ht="15.75" customHeight="1" x14ac:dyDescent="0.3">
      <c r="A111" s="2">
        <v>110</v>
      </c>
      <c r="B111" s="2" t="s">
        <v>66</v>
      </c>
      <c r="C111" s="3">
        <v>44699.676094328708</v>
      </c>
      <c r="D111" s="2" t="s">
        <v>632</v>
      </c>
      <c r="E111" s="2" t="s">
        <v>633</v>
      </c>
      <c r="F111" s="2" t="s">
        <v>634</v>
      </c>
      <c r="G111" s="2">
        <v>3135979093</v>
      </c>
      <c r="H111" s="38">
        <v>2</v>
      </c>
      <c r="I111" s="38" t="s">
        <v>70</v>
      </c>
      <c r="J111" s="38">
        <v>2</v>
      </c>
      <c r="K111" s="39">
        <f t="shared" si="3"/>
        <v>1</v>
      </c>
      <c r="L111" s="38">
        <v>0</v>
      </c>
      <c r="M111" s="40">
        <f t="shared" si="4"/>
        <v>0</v>
      </c>
      <c r="N111" s="38">
        <v>2</v>
      </c>
      <c r="O111" s="40">
        <f t="shared" si="5"/>
        <v>1</v>
      </c>
      <c r="P111" s="38" t="s">
        <v>87</v>
      </c>
      <c r="Q111" s="38" t="s">
        <v>88</v>
      </c>
      <c r="R111" s="45" t="s">
        <v>121</v>
      </c>
      <c r="S111" s="45" t="s">
        <v>635</v>
      </c>
      <c r="T111" s="45" t="s">
        <v>134</v>
      </c>
      <c r="U111" s="49" t="s">
        <v>75</v>
      </c>
      <c r="V111" s="49">
        <v>2</v>
      </c>
      <c r="W111" s="49">
        <v>2</v>
      </c>
      <c r="X111" s="49">
        <v>20</v>
      </c>
      <c r="Y111" s="49">
        <v>2</v>
      </c>
      <c r="Z111" s="49" t="s">
        <v>70</v>
      </c>
      <c r="AA111" s="49" t="s">
        <v>76</v>
      </c>
      <c r="AB111" s="49" t="s">
        <v>77</v>
      </c>
      <c r="AC111" s="54" t="s">
        <v>91</v>
      </c>
      <c r="AD111" s="54" t="s">
        <v>92</v>
      </c>
      <c r="AE111" s="54" t="s">
        <v>449</v>
      </c>
      <c r="AF111" s="54" t="s">
        <v>80</v>
      </c>
      <c r="AG111" s="54">
        <v>5</v>
      </c>
      <c r="AH111" s="54">
        <v>1</v>
      </c>
      <c r="AI111" s="54" t="s">
        <v>81</v>
      </c>
      <c r="AJ111" s="45" t="s">
        <v>194</v>
      </c>
      <c r="AK111" s="45">
        <v>2</v>
      </c>
      <c r="AL111" s="45" t="s">
        <v>636</v>
      </c>
      <c r="AM111" s="45">
        <v>1</v>
      </c>
      <c r="AN111" s="2" t="s">
        <v>83</v>
      </c>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row>
    <row r="112" spans="1:66" ht="15.75" customHeight="1" x14ac:dyDescent="0.3">
      <c r="A112" s="2">
        <v>111</v>
      </c>
      <c r="B112" s="2" t="s">
        <v>66</v>
      </c>
      <c r="C112" s="3">
        <v>44699.681970000005</v>
      </c>
      <c r="D112" s="2" t="s">
        <v>637</v>
      </c>
      <c r="E112" s="2" t="s">
        <v>638</v>
      </c>
      <c r="F112" s="2" t="s">
        <v>639</v>
      </c>
      <c r="G112" s="2">
        <v>3232960393</v>
      </c>
      <c r="H112" s="38">
        <v>3</v>
      </c>
      <c r="I112" s="38" t="s">
        <v>70</v>
      </c>
      <c r="J112" s="38">
        <v>3</v>
      </c>
      <c r="K112" s="39">
        <f t="shared" si="3"/>
        <v>1</v>
      </c>
      <c r="L112" s="38">
        <v>0</v>
      </c>
      <c r="M112" s="40">
        <f t="shared" si="4"/>
        <v>0</v>
      </c>
      <c r="N112" s="38">
        <v>3</v>
      </c>
      <c r="O112" s="40">
        <f t="shared" si="5"/>
        <v>1</v>
      </c>
      <c r="P112" s="38" t="s">
        <v>87</v>
      </c>
      <c r="Q112" s="38" t="s">
        <v>88</v>
      </c>
      <c r="R112" s="45" t="s">
        <v>169</v>
      </c>
      <c r="S112" s="45" t="s">
        <v>609</v>
      </c>
      <c r="T112" s="45" t="s">
        <v>134</v>
      </c>
      <c r="U112" s="49" t="s">
        <v>75</v>
      </c>
      <c r="V112" s="49">
        <v>1</v>
      </c>
      <c r="W112" s="49">
        <v>1</v>
      </c>
      <c r="X112" s="49">
        <v>10</v>
      </c>
      <c r="Y112" s="49">
        <v>5</v>
      </c>
      <c r="Z112" s="49" t="s">
        <v>70</v>
      </c>
      <c r="AA112" s="49" t="s">
        <v>76</v>
      </c>
      <c r="AB112" s="49" t="s">
        <v>102</v>
      </c>
      <c r="AC112" s="54" t="s">
        <v>91</v>
      </c>
      <c r="AD112" s="54" t="s">
        <v>92</v>
      </c>
      <c r="AE112" s="54" t="s">
        <v>640</v>
      </c>
      <c r="AF112" s="54" t="s">
        <v>401</v>
      </c>
      <c r="AG112" s="54">
        <v>5</v>
      </c>
      <c r="AH112" s="54">
        <v>1</v>
      </c>
      <c r="AI112" s="54" t="s">
        <v>106</v>
      </c>
      <c r="AJ112" s="45" t="s">
        <v>82</v>
      </c>
      <c r="AK112" s="45">
        <v>2</v>
      </c>
      <c r="AL112" s="45" t="s">
        <v>547</v>
      </c>
      <c r="AM112" s="45">
        <v>6</v>
      </c>
      <c r="AN112" s="2" t="s">
        <v>83</v>
      </c>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row>
    <row r="113" spans="1:66" ht="15.75" customHeight="1" x14ac:dyDescent="0.3">
      <c r="A113" s="2">
        <v>112</v>
      </c>
      <c r="B113" s="2" t="s">
        <v>66</v>
      </c>
      <c r="C113" s="3">
        <v>44700.529584131946</v>
      </c>
      <c r="D113" s="2" t="s">
        <v>641</v>
      </c>
      <c r="E113" s="2" t="s">
        <v>642</v>
      </c>
      <c r="F113" s="2" t="s">
        <v>643</v>
      </c>
      <c r="G113" s="2">
        <v>3105070781</v>
      </c>
      <c r="H113" s="38">
        <v>9</v>
      </c>
      <c r="I113" s="38" t="s">
        <v>70</v>
      </c>
      <c r="J113" s="38">
        <v>6</v>
      </c>
      <c r="K113" s="39">
        <f t="shared" si="3"/>
        <v>0.66666666666666663</v>
      </c>
      <c r="L113" s="38">
        <v>0</v>
      </c>
      <c r="M113" s="40">
        <f t="shared" si="4"/>
        <v>0</v>
      </c>
      <c r="N113" s="38">
        <v>6</v>
      </c>
      <c r="O113" s="40">
        <f t="shared" si="5"/>
        <v>1</v>
      </c>
      <c r="P113" s="38" t="s">
        <v>87</v>
      </c>
      <c r="Q113" s="38" t="s">
        <v>88</v>
      </c>
      <c r="R113" s="45" t="s">
        <v>383</v>
      </c>
      <c r="S113" s="45" t="s">
        <v>644</v>
      </c>
      <c r="T113" s="45" t="s">
        <v>201</v>
      </c>
      <c r="U113" s="50" t="s">
        <v>88</v>
      </c>
      <c r="V113" s="49">
        <v>0</v>
      </c>
      <c r="W113" s="50"/>
      <c r="X113" s="50"/>
      <c r="Y113" s="50"/>
      <c r="Z113" s="50"/>
      <c r="AA113" s="50"/>
      <c r="AB113" s="50"/>
      <c r="AC113" s="54" t="s">
        <v>645</v>
      </c>
      <c r="AD113" s="54" t="s">
        <v>126</v>
      </c>
      <c r="AE113" s="54" t="s">
        <v>476</v>
      </c>
      <c r="AF113" s="54" t="s">
        <v>150</v>
      </c>
      <c r="AG113" s="54">
        <v>5</v>
      </c>
      <c r="AH113" s="54">
        <v>2</v>
      </c>
      <c r="AI113" s="54" t="s">
        <v>106</v>
      </c>
      <c r="AJ113" s="45" t="s">
        <v>82</v>
      </c>
      <c r="AK113" s="45">
        <v>10</v>
      </c>
      <c r="AL113" s="45" t="s">
        <v>82</v>
      </c>
      <c r="AM113" s="45">
        <v>10</v>
      </c>
      <c r="AN113" s="2" t="s">
        <v>83</v>
      </c>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row>
    <row r="114" spans="1:66" ht="15.75" customHeight="1" x14ac:dyDescent="0.3">
      <c r="A114" s="2">
        <v>113</v>
      </c>
      <c r="B114" s="2" t="s">
        <v>66</v>
      </c>
      <c r="C114" s="3">
        <v>44698.552185462962</v>
      </c>
      <c r="D114" s="2" t="s">
        <v>626</v>
      </c>
      <c r="E114" s="2" t="s">
        <v>646</v>
      </c>
      <c r="F114" s="2" t="s">
        <v>647</v>
      </c>
      <c r="G114" s="2">
        <v>3137677109</v>
      </c>
      <c r="H114" s="38">
        <v>4</v>
      </c>
      <c r="I114" s="38" t="s">
        <v>70</v>
      </c>
      <c r="J114" s="38">
        <v>2</v>
      </c>
      <c r="K114" s="39">
        <f t="shared" si="3"/>
        <v>0.5</v>
      </c>
      <c r="L114" s="38">
        <v>0</v>
      </c>
      <c r="M114" s="40">
        <f t="shared" si="4"/>
        <v>0</v>
      </c>
      <c r="N114" s="38">
        <v>0</v>
      </c>
      <c r="O114" s="40">
        <f t="shared" si="5"/>
        <v>0</v>
      </c>
      <c r="P114" s="38" t="s">
        <v>87</v>
      </c>
      <c r="Q114" s="38" t="s">
        <v>88</v>
      </c>
      <c r="R114" s="45" t="s">
        <v>72</v>
      </c>
      <c r="S114" s="45" t="s">
        <v>179</v>
      </c>
      <c r="T114" s="45" t="s">
        <v>134</v>
      </c>
      <c r="U114" s="50" t="s">
        <v>88</v>
      </c>
      <c r="V114" s="49">
        <v>0</v>
      </c>
      <c r="W114" s="50"/>
      <c r="X114" s="50"/>
      <c r="Y114" s="50"/>
      <c r="Z114" s="50"/>
      <c r="AA114" s="50"/>
      <c r="AB114" s="50"/>
      <c r="AC114" s="54" t="s">
        <v>78</v>
      </c>
      <c r="AD114" s="54">
        <v>5</v>
      </c>
      <c r="AE114" s="54" t="s">
        <v>648</v>
      </c>
      <c r="AF114" s="54" t="s">
        <v>94</v>
      </c>
      <c r="AG114" s="54">
        <v>1</v>
      </c>
      <c r="AH114" s="54">
        <v>1</v>
      </c>
      <c r="AI114" s="54" t="s">
        <v>81</v>
      </c>
      <c r="AJ114" s="45" t="s">
        <v>95</v>
      </c>
      <c r="AK114" s="45">
        <v>0</v>
      </c>
      <c r="AL114" s="45" t="s">
        <v>96</v>
      </c>
      <c r="AM114" s="45">
        <v>0</v>
      </c>
      <c r="AN114" s="2" t="s">
        <v>83</v>
      </c>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row>
    <row r="115" spans="1:66" ht="15.75" customHeight="1" x14ac:dyDescent="0.3">
      <c r="A115" s="2">
        <v>114</v>
      </c>
      <c r="B115" s="2" t="s">
        <v>66</v>
      </c>
      <c r="C115" s="3">
        <v>44698.417950706018</v>
      </c>
      <c r="D115" s="2" t="s">
        <v>97</v>
      </c>
      <c r="E115" s="2" t="s">
        <v>649</v>
      </c>
      <c r="F115" s="2" t="s">
        <v>650</v>
      </c>
      <c r="G115" s="2">
        <v>3232272262</v>
      </c>
      <c r="H115" s="38">
        <v>2</v>
      </c>
      <c r="I115" s="38" t="s">
        <v>70</v>
      </c>
      <c r="J115" s="38">
        <v>1</v>
      </c>
      <c r="K115" s="39">
        <f t="shared" si="3"/>
        <v>0.5</v>
      </c>
      <c r="L115" s="38">
        <v>0</v>
      </c>
      <c r="M115" s="40">
        <f t="shared" si="4"/>
        <v>0</v>
      </c>
      <c r="N115" s="38">
        <v>0</v>
      </c>
      <c r="O115" s="40">
        <f t="shared" si="5"/>
        <v>0</v>
      </c>
      <c r="P115" s="38" t="s">
        <v>139</v>
      </c>
      <c r="Q115" s="38" t="s">
        <v>88</v>
      </c>
      <c r="R115" s="45" t="s">
        <v>72</v>
      </c>
      <c r="S115" s="45" t="s">
        <v>651</v>
      </c>
      <c r="T115" s="45" t="s">
        <v>134</v>
      </c>
      <c r="U115" s="50" t="s">
        <v>88</v>
      </c>
      <c r="V115" s="49">
        <v>0</v>
      </c>
      <c r="W115" s="50"/>
      <c r="X115" s="50"/>
      <c r="Y115" s="50"/>
      <c r="Z115" s="50"/>
      <c r="AA115" s="50"/>
      <c r="AB115" s="50"/>
      <c r="AC115" s="54" t="s">
        <v>468</v>
      </c>
      <c r="AD115" s="54">
        <v>2</v>
      </c>
      <c r="AE115" s="54" t="s">
        <v>546</v>
      </c>
      <c r="AF115" s="54" t="s">
        <v>150</v>
      </c>
      <c r="AG115" s="54">
        <v>5</v>
      </c>
      <c r="AH115" s="54">
        <v>2</v>
      </c>
      <c r="AI115" s="54" t="s">
        <v>106</v>
      </c>
      <c r="AJ115" s="45" t="s">
        <v>107</v>
      </c>
      <c r="AK115" s="45">
        <v>2</v>
      </c>
      <c r="AL115" s="45" t="s">
        <v>82</v>
      </c>
      <c r="AM115" s="45">
        <v>2</v>
      </c>
      <c r="AN115" s="2" t="s">
        <v>83</v>
      </c>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row>
    <row r="116" spans="1:66" ht="15.75" customHeight="1" x14ac:dyDescent="0.3">
      <c r="A116" s="2">
        <v>115</v>
      </c>
      <c r="B116" s="2" t="s">
        <v>66</v>
      </c>
      <c r="C116" s="3">
        <v>44698.55550023148</v>
      </c>
      <c r="D116" s="2" t="s">
        <v>626</v>
      </c>
      <c r="E116" s="2" t="s">
        <v>652</v>
      </c>
      <c r="F116" s="2" t="s">
        <v>653</v>
      </c>
      <c r="G116" s="2">
        <v>3137677109</v>
      </c>
      <c r="H116" s="38">
        <v>6</v>
      </c>
      <c r="I116" s="38" t="s">
        <v>70</v>
      </c>
      <c r="J116" s="38">
        <v>5</v>
      </c>
      <c r="K116" s="39">
        <f t="shared" si="3"/>
        <v>0.83333333333333337</v>
      </c>
      <c r="L116" s="38">
        <v>0</v>
      </c>
      <c r="M116" s="40">
        <f t="shared" si="4"/>
        <v>0</v>
      </c>
      <c r="N116" s="38">
        <v>0</v>
      </c>
      <c r="O116" s="40">
        <f t="shared" si="5"/>
        <v>0</v>
      </c>
      <c r="P116" s="38" t="s">
        <v>71</v>
      </c>
      <c r="Q116" s="38" t="s">
        <v>88</v>
      </c>
      <c r="R116" s="45" t="s">
        <v>72</v>
      </c>
      <c r="S116" s="45" t="s">
        <v>179</v>
      </c>
      <c r="T116" s="45" t="s">
        <v>134</v>
      </c>
      <c r="U116" s="50" t="s">
        <v>88</v>
      </c>
      <c r="V116" s="49">
        <v>0</v>
      </c>
      <c r="W116" s="50"/>
      <c r="X116" s="50"/>
      <c r="Y116" s="50"/>
      <c r="Z116" s="50"/>
      <c r="AA116" s="50"/>
      <c r="AB116" s="50"/>
      <c r="AC116" s="54" t="s">
        <v>78</v>
      </c>
      <c r="AD116" s="54" t="s">
        <v>92</v>
      </c>
      <c r="AE116" s="54" t="s">
        <v>327</v>
      </c>
      <c r="AF116" s="54" t="s">
        <v>94</v>
      </c>
      <c r="AG116" s="54">
        <v>1</v>
      </c>
      <c r="AH116" s="54">
        <v>1</v>
      </c>
      <c r="AI116" s="54" t="s">
        <v>81</v>
      </c>
      <c r="AJ116" s="45" t="s">
        <v>95</v>
      </c>
      <c r="AK116" s="45">
        <v>0</v>
      </c>
      <c r="AL116" s="45" t="s">
        <v>96</v>
      </c>
      <c r="AM116" s="45">
        <v>0</v>
      </c>
      <c r="AN116" s="2" t="s">
        <v>83</v>
      </c>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row>
    <row r="117" spans="1:66" ht="15.75" customHeight="1" x14ac:dyDescent="0.3">
      <c r="A117" s="2">
        <v>116</v>
      </c>
      <c r="B117" s="2" t="s">
        <v>66</v>
      </c>
      <c r="C117" s="3">
        <v>44699.63926674769</v>
      </c>
      <c r="D117" s="2" t="s">
        <v>654</v>
      </c>
      <c r="E117" s="2" t="s">
        <v>655</v>
      </c>
      <c r="F117" s="2" t="s">
        <v>656</v>
      </c>
      <c r="G117" s="2">
        <v>6043020325</v>
      </c>
      <c r="H117" s="38">
        <v>19</v>
      </c>
      <c r="I117" s="38" t="s">
        <v>70</v>
      </c>
      <c r="J117" s="38">
        <v>8</v>
      </c>
      <c r="K117" s="39">
        <f t="shared" si="3"/>
        <v>0.42105263157894735</v>
      </c>
      <c r="L117" s="38">
        <v>0</v>
      </c>
      <c r="M117" s="40">
        <f t="shared" si="4"/>
        <v>0</v>
      </c>
      <c r="N117" s="38">
        <v>8</v>
      </c>
      <c r="O117" s="40">
        <f t="shared" si="5"/>
        <v>1</v>
      </c>
      <c r="P117" s="38" t="s">
        <v>87</v>
      </c>
      <c r="Q117" s="38" t="s">
        <v>70</v>
      </c>
      <c r="R117" s="45" t="s">
        <v>72</v>
      </c>
      <c r="S117" s="45" t="s">
        <v>333</v>
      </c>
      <c r="T117" s="45" t="s">
        <v>333</v>
      </c>
      <c r="U117" s="49" t="s">
        <v>75</v>
      </c>
      <c r="V117" s="49">
        <v>3</v>
      </c>
      <c r="W117" s="49">
        <v>2</v>
      </c>
      <c r="X117" s="49">
        <v>120</v>
      </c>
      <c r="Y117" s="49">
        <v>3</v>
      </c>
      <c r="Z117" s="49" t="s">
        <v>70</v>
      </c>
      <c r="AA117" s="49" t="s">
        <v>76</v>
      </c>
      <c r="AB117" s="49" t="s">
        <v>77</v>
      </c>
      <c r="AC117" s="54" t="s">
        <v>78</v>
      </c>
      <c r="AD117" s="54" t="s">
        <v>92</v>
      </c>
      <c r="AE117" s="54" t="s">
        <v>93</v>
      </c>
      <c r="AF117" s="54" t="s">
        <v>260</v>
      </c>
      <c r="AG117" s="54">
        <v>2</v>
      </c>
      <c r="AH117" s="54">
        <v>2</v>
      </c>
      <c r="AI117" s="54" t="s">
        <v>81</v>
      </c>
      <c r="AJ117" s="45" t="s">
        <v>329</v>
      </c>
      <c r="AK117" s="45">
        <v>8</v>
      </c>
      <c r="AL117" s="45" t="s">
        <v>96</v>
      </c>
      <c r="AM117" s="45">
        <v>0</v>
      </c>
      <c r="AN117" s="2" t="s">
        <v>83</v>
      </c>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row>
    <row r="118" spans="1:66" ht="15.75" customHeight="1" x14ac:dyDescent="0.3">
      <c r="A118" s="2">
        <v>117</v>
      </c>
      <c r="B118" s="2" t="s">
        <v>66</v>
      </c>
      <c r="C118" s="3">
        <v>44698.452592511574</v>
      </c>
      <c r="D118" s="2" t="s">
        <v>657</v>
      </c>
      <c r="E118" s="2" t="s">
        <v>658</v>
      </c>
      <c r="F118" s="2" t="s">
        <v>659</v>
      </c>
      <c r="G118" s="2" t="s">
        <v>660</v>
      </c>
      <c r="H118" s="38">
        <v>3</v>
      </c>
      <c r="I118" s="38" t="s">
        <v>70</v>
      </c>
      <c r="J118" s="38">
        <v>2</v>
      </c>
      <c r="K118" s="39">
        <f t="shared" si="3"/>
        <v>0.66666666666666663</v>
      </c>
      <c r="L118" s="38">
        <v>0</v>
      </c>
      <c r="M118" s="40">
        <f t="shared" si="4"/>
        <v>0</v>
      </c>
      <c r="N118" s="38">
        <v>2</v>
      </c>
      <c r="O118" s="40">
        <f t="shared" si="5"/>
        <v>1</v>
      </c>
      <c r="P118" s="38" t="s">
        <v>139</v>
      </c>
      <c r="Q118" s="38" t="s">
        <v>88</v>
      </c>
      <c r="R118" s="45" t="s">
        <v>121</v>
      </c>
      <c r="S118" s="45" t="s">
        <v>635</v>
      </c>
      <c r="T118" s="45" t="s">
        <v>134</v>
      </c>
      <c r="U118" s="49" t="s">
        <v>75</v>
      </c>
      <c r="V118" s="49">
        <v>2</v>
      </c>
      <c r="W118" s="49">
        <v>2</v>
      </c>
      <c r="X118" s="49">
        <v>60</v>
      </c>
      <c r="Y118" s="49">
        <v>3</v>
      </c>
      <c r="Z118" s="49" t="s">
        <v>70</v>
      </c>
      <c r="AA118" s="49" t="s">
        <v>76</v>
      </c>
      <c r="AB118" s="49" t="s">
        <v>102</v>
      </c>
      <c r="AC118" s="54" t="s">
        <v>91</v>
      </c>
      <c r="AD118" s="54">
        <v>3</v>
      </c>
      <c r="AE118" s="54" t="s">
        <v>575</v>
      </c>
      <c r="AF118" s="54" t="s">
        <v>94</v>
      </c>
      <c r="AG118" s="54">
        <v>5</v>
      </c>
      <c r="AH118" s="54">
        <v>2</v>
      </c>
      <c r="AI118" s="54" t="s">
        <v>81</v>
      </c>
      <c r="AJ118" s="45" t="s">
        <v>159</v>
      </c>
      <c r="AK118" s="45">
        <v>2</v>
      </c>
      <c r="AL118" s="45" t="s">
        <v>96</v>
      </c>
      <c r="AM118" s="45">
        <v>0</v>
      </c>
      <c r="AN118" s="2" t="s">
        <v>83</v>
      </c>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row>
    <row r="119" spans="1:66" ht="15.75" customHeight="1" x14ac:dyDescent="0.3">
      <c r="A119" s="2">
        <v>118</v>
      </c>
      <c r="B119" s="2" t="s">
        <v>66</v>
      </c>
      <c r="C119" s="3">
        <v>44699.649168229167</v>
      </c>
      <c r="D119" s="2" t="s">
        <v>661</v>
      </c>
      <c r="E119" s="2" t="s">
        <v>662</v>
      </c>
      <c r="F119" s="2" t="s">
        <v>663</v>
      </c>
      <c r="G119" s="2">
        <v>3014910019</v>
      </c>
      <c r="H119" s="38">
        <v>5</v>
      </c>
      <c r="I119" s="38" t="s">
        <v>70</v>
      </c>
      <c r="J119" s="38">
        <v>3</v>
      </c>
      <c r="K119" s="39">
        <f t="shared" si="3"/>
        <v>0.6</v>
      </c>
      <c r="L119" s="38">
        <v>0</v>
      </c>
      <c r="M119" s="40">
        <f t="shared" si="4"/>
        <v>0</v>
      </c>
      <c r="N119" s="38">
        <v>3</v>
      </c>
      <c r="O119" s="40">
        <f t="shared" si="5"/>
        <v>1</v>
      </c>
      <c r="P119" s="38" t="s">
        <v>87</v>
      </c>
      <c r="Q119" s="38" t="s">
        <v>88</v>
      </c>
      <c r="R119" s="45" t="s">
        <v>72</v>
      </c>
      <c r="S119" s="45" t="s">
        <v>635</v>
      </c>
      <c r="T119" s="45" t="s">
        <v>134</v>
      </c>
      <c r="U119" s="49" t="s">
        <v>75</v>
      </c>
      <c r="V119" s="49">
        <v>2</v>
      </c>
      <c r="W119" s="49">
        <v>2</v>
      </c>
      <c r="X119" s="49">
        <v>20</v>
      </c>
      <c r="Y119" s="49">
        <v>3</v>
      </c>
      <c r="Z119" s="49" t="s">
        <v>70</v>
      </c>
      <c r="AA119" s="49" t="s">
        <v>76</v>
      </c>
      <c r="AB119" s="49" t="s">
        <v>102</v>
      </c>
      <c r="AC119" s="54" t="s">
        <v>78</v>
      </c>
      <c r="AD119" s="54">
        <v>3</v>
      </c>
      <c r="AE119" s="54" t="s">
        <v>79</v>
      </c>
      <c r="AF119" s="54" t="s">
        <v>94</v>
      </c>
      <c r="AG119" s="54">
        <v>3</v>
      </c>
      <c r="AH119" s="54">
        <v>2</v>
      </c>
      <c r="AI119" s="54" t="s">
        <v>81</v>
      </c>
      <c r="AJ119" s="45" t="s">
        <v>95</v>
      </c>
      <c r="AK119" s="45">
        <v>0</v>
      </c>
      <c r="AL119" s="45" t="s">
        <v>96</v>
      </c>
      <c r="AM119" s="45">
        <v>0</v>
      </c>
      <c r="AN119" s="2" t="s">
        <v>83</v>
      </c>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row>
    <row r="120" spans="1:66" ht="15.75" customHeight="1" x14ac:dyDescent="0.3">
      <c r="A120" s="2">
        <v>119</v>
      </c>
      <c r="B120" s="2" t="s">
        <v>66</v>
      </c>
      <c r="C120" s="3">
        <v>44698.461719317129</v>
      </c>
      <c r="D120" s="2" t="s">
        <v>97</v>
      </c>
      <c r="E120" s="2" t="s">
        <v>664</v>
      </c>
      <c r="F120" s="2" t="s">
        <v>665</v>
      </c>
      <c r="G120" s="2">
        <v>3136870391</v>
      </c>
      <c r="H120" s="38">
        <v>3</v>
      </c>
      <c r="I120" s="38" t="s">
        <v>70</v>
      </c>
      <c r="J120" s="38">
        <v>2</v>
      </c>
      <c r="K120" s="39">
        <f t="shared" si="3"/>
        <v>0.66666666666666663</v>
      </c>
      <c r="L120" s="38">
        <v>0</v>
      </c>
      <c r="M120" s="40">
        <f t="shared" si="4"/>
        <v>0</v>
      </c>
      <c r="N120" s="38">
        <v>2</v>
      </c>
      <c r="O120" s="40">
        <f t="shared" si="5"/>
        <v>1</v>
      </c>
      <c r="P120" s="38" t="s">
        <v>139</v>
      </c>
      <c r="Q120" s="38" t="s">
        <v>88</v>
      </c>
      <c r="R120" s="45" t="s">
        <v>72</v>
      </c>
      <c r="S120" s="45" t="s">
        <v>73</v>
      </c>
      <c r="T120" s="45" t="s">
        <v>74</v>
      </c>
      <c r="U120" s="50" t="s">
        <v>88</v>
      </c>
      <c r="V120" s="49">
        <v>0</v>
      </c>
      <c r="W120" s="50"/>
      <c r="X120" s="50"/>
      <c r="Y120" s="50"/>
      <c r="Z120" s="50"/>
      <c r="AA120" s="50"/>
      <c r="AB120" s="50"/>
      <c r="AC120" s="54" t="s">
        <v>468</v>
      </c>
      <c r="AD120" s="54">
        <v>2</v>
      </c>
      <c r="AE120" s="54" t="s">
        <v>666</v>
      </c>
      <c r="AF120" s="54" t="s">
        <v>94</v>
      </c>
      <c r="AG120" s="54">
        <v>5</v>
      </c>
      <c r="AH120" s="54">
        <v>2</v>
      </c>
      <c r="AI120" s="54" t="s">
        <v>174</v>
      </c>
      <c r="AJ120" s="45" t="s">
        <v>82</v>
      </c>
      <c r="AK120" s="45">
        <v>3</v>
      </c>
      <c r="AL120" s="45" t="s">
        <v>82</v>
      </c>
      <c r="AM120" s="45">
        <v>2</v>
      </c>
      <c r="AN120" s="2" t="s">
        <v>83</v>
      </c>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row>
    <row r="121" spans="1:66" ht="15.75" customHeight="1" x14ac:dyDescent="0.3">
      <c r="A121" s="2">
        <v>120</v>
      </c>
      <c r="B121" s="2" t="s">
        <v>66</v>
      </c>
      <c r="C121" s="3">
        <v>44698.483996365743</v>
      </c>
      <c r="D121" s="2" t="s">
        <v>377</v>
      </c>
      <c r="E121" s="2" t="s">
        <v>667</v>
      </c>
      <c r="F121" s="2" t="s">
        <v>668</v>
      </c>
      <c r="G121" s="2">
        <v>3147611231</v>
      </c>
      <c r="H121" s="38">
        <v>1</v>
      </c>
      <c r="I121" s="38" t="s">
        <v>88</v>
      </c>
      <c r="J121" s="41"/>
      <c r="K121" s="39">
        <f t="shared" si="3"/>
        <v>0</v>
      </c>
      <c r="L121" s="41"/>
      <c r="M121" s="40" t="str">
        <f t="shared" si="4"/>
        <v/>
      </c>
      <c r="N121" s="41"/>
      <c r="O121" s="40" t="str">
        <f t="shared" si="5"/>
        <v/>
      </c>
      <c r="P121" s="41"/>
      <c r="Q121" s="41"/>
      <c r="R121" s="45" t="s">
        <v>72</v>
      </c>
      <c r="S121" s="45" t="s">
        <v>100</v>
      </c>
      <c r="T121" s="45" t="s">
        <v>101</v>
      </c>
      <c r="U121" s="49" t="s">
        <v>292</v>
      </c>
      <c r="V121" s="49">
        <v>2</v>
      </c>
      <c r="W121" s="49">
        <v>2</v>
      </c>
      <c r="X121" s="49">
        <v>80</v>
      </c>
      <c r="Y121" s="49">
        <v>2</v>
      </c>
      <c r="Z121" s="49" t="s">
        <v>70</v>
      </c>
      <c r="AA121" s="49" t="s">
        <v>76</v>
      </c>
      <c r="AB121" s="49" t="s">
        <v>102</v>
      </c>
      <c r="AC121" s="54" t="s">
        <v>468</v>
      </c>
      <c r="AD121" s="54">
        <v>3</v>
      </c>
      <c r="AE121" s="54" t="s">
        <v>79</v>
      </c>
      <c r="AF121" s="54" t="s">
        <v>669</v>
      </c>
      <c r="AG121" s="54">
        <v>5</v>
      </c>
      <c r="AH121" s="54">
        <v>1</v>
      </c>
      <c r="AI121" s="54" t="s">
        <v>106</v>
      </c>
      <c r="AJ121" s="45" t="s">
        <v>95</v>
      </c>
      <c r="AK121" s="45">
        <v>0</v>
      </c>
      <c r="AL121" s="45" t="s">
        <v>294</v>
      </c>
      <c r="AM121" s="45">
        <v>3</v>
      </c>
      <c r="AN121" s="2" t="s">
        <v>83</v>
      </c>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row>
    <row r="122" spans="1:66" ht="15.75" customHeight="1" x14ac:dyDescent="0.3">
      <c r="A122" s="2">
        <v>121</v>
      </c>
      <c r="B122" s="2" t="s">
        <v>66</v>
      </c>
      <c r="C122" s="3">
        <v>44697.533500277779</v>
      </c>
      <c r="D122" s="2" t="s">
        <v>670</v>
      </c>
      <c r="E122" s="2" t="s">
        <v>671</v>
      </c>
      <c r="F122" s="2" t="s">
        <v>672</v>
      </c>
      <c r="G122" s="2">
        <v>3137677109</v>
      </c>
      <c r="H122" s="38">
        <v>14</v>
      </c>
      <c r="I122" s="38" t="s">
        <v>70</v>
      </c>
      <c r="J122" s="38">
        <v>7</v>
      </c>
      <c r="K122" s="39">
        <f t="shared" si="3"/>
        <v>0.5</v>
      </c>
      <c r="L122" s="38">
        <v>1</v>
      </c>
      <c r="M122" s="40">
        <f t="shared" si="4"/>
        <v>0.14285714285714285</v>
      </c>
      <c r="N122" s="38">
        <v>1</v>
      </c>
      <c r="O122" s="40">
        <f t="shared" si="5"/>
        <v>0.14285714285714285</v>
      </c>
      <c r="P122" s="38" t="s">
        <v>673</v>
      </c>
      <c r="Q122" s="38" t="s">
        <v>70</v>
      </c>
      <c r="R122" s="45" t="s">
        <v>72</v>
      </c>
      <c r="S122" s="45" t="s">
        <v>179</v>
      </c>
      <c r="T122" s="45" t="s">
        <v>134</v>
      </c>
      <c r="U122" s="49" t="s">
        <v>75</v>
      </c>
      <c r="V122" s="49">
        <v>31</v>
      </c>
      <c r="W122" s="49">
        <v>1</v>
      </c>
      <c r="X122" s="49">
        <v>30</v>
      </c>
      <c r="Y122" s="49">
        <v>3</v>
      </c>
      <c r="Z122" s="49" t="s">
        <v>70</v>
      </c>
      <c r="AA122" s="49" t="s">
        <v>76</v>
      </c>
      <c r="AB122" s="49" t="s">
        <v>77</v>
      </c>
      <c r="AC122" s="54" t="s">
        <v>674</v>
      </c>
      <c r="AD122" s="54">
        <v>3</v>
      </c>
      <c r="AE122" s="54" t="s">
        <v>546</v>
      </c>
      <c r="AF122" s="54" t="s">
        <v>269</v>
      </c>
      <c r="AG122" s="54">
        <v>1</v>
      </c>
      <c r="AH122" s="54">
        <v>1</v>
      </c>
      <c r="AI122" s="54" t="s">
        <v>81</v>
      </c>
      <c r="AJ122" s="45" t="s">
        <v>159</v>
      </c>
      <c r="AK122" s="45">
        <v>20</v>
      </c>
      <c r="AL122" s="45" t="s">
        <v>96</v>
      </c>
      <c r="AM122" s="45">
        <v>0</v>
      </c>
      <c r="AN122" s="2" t="s">
        <v>83</v>
      </c>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row>
    <row r="123" spans="1:66" ht="15.75" customHeight="1" x14ac:dyDescent="0.3">
      <c r="A123" s="2">
        <v>122</v>
      </c>
      <c r="B123" s="2" t="s">
        <v>66</v>
      </c>
      <c r="C123" s="3">
        <v>44698.436206307873</v>
      </c>
      <c r="D123" s="2" t="s">
        <v>675</v>
      </c>
      <c r="E123" s="2" t="s">
        <v>676</v>
      </c>
      <c r="F123" s="2" t="s">
        <v>677</v>
      </c>
      <c r="G123" s="2">
        <v>3244159574</v>
      </c>
      <c r="H123" s="38">
        <v>150</v>
      </c>
      <c r="I123" s="38" t="s">
        <v>70</v>
      </c>
      <c r="J123" s="38">
        <v>26</v>
      </c>
      <c r="K123" s="39">
        <f t="shared" si="3"/>
        <v>0.17333333333333334</v>
      </c>
      <c r="L123" s="38">
        <v>0</v>
      </c>
      <c r="M123" s="40">
        <f t="shared" si="4"/>
        <v>0</v>
      </c>
      <c r="N123" s="38">
        <v>26</v>
      </c>
      <c r="O123" s="40">
        <f t="shared" si="5"/>
        <v>1</v>
      </c>
      <c r="P123" s="38" t="s">
        <v>139</v>
      </c>
      <c r="Q123" s="38" t="s">
        <v>70</v>
      </c>
      <c r="R123" s="45" t="s">
        <v>219</v>
      </c>
      <c r="S123" s="45" t="s">
        <v>220</v>
      </c>
      <c r="T123" s="45" t="s">
        <v>201</v>
      </c>
      <c r="U123" s="49" t="s">
        <v>75</v>
      </c>
      <c r="V123" s="49">
        <v>5</v>
      </c>
      <c r="W123" s="49">
        <v>3</v>
      </c>
      <c r="X123" s="49">
        <v>380</v>
      </c>
      <c r="Y123" s="49">
        <v>3</v>
      </c>
      <c r="Z123" s="49" t="s">
        <v>70</v>
      </c>
      <c r="AA123" s="49" t="s">
        <v>76</v>
      </c>
      <c r="AB123" s="49" t="s">
        <v>102</v>
      </c>
      <c r="AC123" s="54" t="s">
        <v>678</v>
      </c>
      <c r="AD123" s="54" t="s">
        <v>92</v>
      </c>
      <c r="AE123" s="54" t="s">
        <v>222</v>
      </c>
      <c r="AF123" s="54" t="s">
        <v>158</v>
      </c>
      <c r="AG123" s="54">
        <v>5</v>
      </c>
      <c r="AH123" s="54">
        <v>1</v>
      </c>
      <c r="AI123" s="54" t="s">
        <v>106</v>
      </c>
      <c r="AJ123" s="45" t="s">
        <v>294</v>
      </c>
      <c r="AK123" s="45">
        <v>8</v>
      </c>
      <c r="AL123" s="45" t="s">
        <v>96</v>
      </c>
      <c r="AM123" s="45">
        <v>0</v>
      </c>
      <c r="AN123" s="2" t="s">
        <v>83</v>
      </c>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row>
    <row r="124" spans="1:66" ht="15.75" customHeight="1" x14ac:dyDescent="0.3">
      <c r="A124" s="2">
        <v>123</v>
      </c>
      <c r="B124" s="2" t="s">
        <v>66</v>
      </c>
      <c r="C124" s="3">
        <v>44698.498007731483</v>
      </c>
      <c r="D124" s="2" t="s">
        <v>97</v>
      </c>
      <c r="E124" s="2" t="s">
        <v>679</v>
      </c>
      <c r="F124" s="2" t="s">
        <v>680</v>
      </c>
      <c r="G124" s="2">
        <v>5112127</v>
      </c>
      <c r="H124" s="38">
        <v>6</v>
      </c>
      <c r="I124" s="38" t="s">
        <v>70</v>
      </c>
      <c r="J124" s="38">
        <v>3</v>
      </c>
      <c r="K124" s="39">
        <f t="shared" si="3"/>
        <v>0.5</v>
      </c>
      <c r="L124" s="38">
        <v>0</v>
      </c>
      <c r="M124" s="40">
        <f t="shared" si="4"/>
        <v>0</v>
      </c>
      <c r="N124" s="38">
        <v>3</v>
      </c>
      <c r="O124" s="40">
        <f t="shared" si="5"/>
        <v>1</v>
      </c>
      <c r="P124" s="38" t="s">
        <v>139</v>
      </c>
      <c r="Q124" s="38" t="s">
        <v>70</v>
      </c>
      <c r="R124" s="45" t="s">
        <v>681</v>
      </c>
      <c r="S124" s="45" t="s">
        <v>682</v>
      </c>
      <c r="T124" s="45" t="s">
        <v>134</v>
      </c>
      <c r="U124" s="49" t="s">
        <v>75</v>
      </c>
      <c r="V124" s="49">
        <v>1</v>
      </c>
      <c r="W124" s="49">
        <v>1</v>
      </c>
      <c r="X124" s="49">
        <v>10</v>
      </c>
      <c r="Y124" s="49">
        <v>3</v>
      </c>
      <c r="Z124" s="49" t="s">
        <v>70</v>
      </c>
      <c r="AA124" s="49" t="s">
        <v>76</v>
      </c>
      <c r="AB124" s="49" t="s">
        <v>102</v>
      </c>
      <c r="AC124" s="54" t="s">
        <v>683</v>
      </c>
      <c r="AD124" s="54">
        <v>2</v>
      </c>
      <c r="AE124" s="54" t="s">
        <v>476</v>
      </c>
      <c r="AF124" s="54" t="s">
        <v>164</v>
      </c>
      <c r="AG124" s="54">
        <v>5</v>
      </c>
      <c r="AH124" s="54">
        <v>1</v>
      </c>
      <c r="AI124" s="54" t="s">
        <v>106</v>
      </c>
      <c r="AJ124" s="45" t="s">
        <v>95</v>
      </c>
      <c r="AK124" s="45">
        <v>0</v>
      </c>
      <c r="AL124" s="45" t="s">
        <v>82</v>
      </c>
      <c r="AM124" s="45">
        <v>5</v>
      </c>
      <c r="AN124" s="2" t="s">
        <v>83</v>
      </c>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row>
    <row r="125" spans="1:66" ht="15.75" customHeight="1" x14ac:dyDescent="0.3">
      <c r="A125" s="2">
        <v>124</v>
      </c>
      <c r="B125" s="2" t="s">
        <v>66</v>
      </c>
      <c r="C125" s="3">
        <v>44698.501832164351</v>
      </c>
      <c r="D125" s="2" t="s">
        <v>97</v>
      </c>
      <c r="E125" s="2" t="s">
        <v>684</v>
      </c>
      <c r="F125" s="2" t="s">
        <v>685</v>
      </c>
      <c r="G125" s="2">
        <v>3043724022</v>
      </c>
      <c r="H125" s="38">
        <v>5</v>
      </c>
      <c r="I125" s="38" t="s">
        <v>70</v>
      </c>
      <c r="J125" s="38">
        <v>5</v>
      </c>
      <c r="K125" s="39">
        <f t="shared" si="3"/>
        <v>1</v>
      </c>
      <c r="L125" s="38">
        <v>0</v>
      </c>
      <c r="M125" s="40">
        <f t="shared" si="4"/>
        <v>0</v>
      </c>
      <c r="N125" s="38">
        <v>5</v>
      </c>
      <c r="O125" s="40">
        <f t="shared" si="5"/>
        <v>1</v>
      </c>
      <c r="P125" s="38" t="s">
        <v>139</v>
      </c>
      <c r="Q125" s="38" t="s">
        <v>70</v>
      </c>
      <c r="R125" s="45" t="s">
        <v>72</v>
      </c>
      <c r="S125" s="45" t="s">
        <v>686</v>
      </c>
      <c r="T125" s="45" t="s">
        <v>201</v>
      </c>
      <c r="U125" s="49" t="s">
        <v>292</v>
      </c>
      <c r="V125" s="49">
        <v>1</v>
      </c>
      <c r="W125" s="49">
        <v>1</v>
      </c>
      <c r="X125" s="49">
        <v>88</v>
      </c>
      <c r="Y125" s="49">
        <v>3</v>
      </c>
      <c r="Z125" s="49" t="s">
        <v>70</v>
      </c>
      <c r="AA125" s="49" t="s">
        <v>76</v>
      </c>
      <c r="AB125" s="49" t="s">
        <v>102</v>
      </c>
      <c r="AC125" s="54" t="s">
        <v>103</v>
      </c>
      <c r="AD125" s="54">
        <v>2</v>
      </c>
      <c r="AE125" s="54" t="s">
        <v>149</v>
      </c>
      <c r="AF125" s="54" t="s">
        <v>687</v>
      </c>
      <c r="AG125" s="54">
        <v>5</v>
      </c>
      <c r="AH125" s="54">
        <v>1</v>
      </c>
      <c r="AI125" s="54" t="s">
        <v>106</v>
      </c>
      <c r="AJ125" s="45" t="s">
        <v>82</v>
      </c>
      <c r="AK125" s="45">
        <v>12</v>
      </c>
      <c r="AL125" s="45" t="s">
        <v>82</v>
      </c>
      <c r="AM125" s="45">
        <v>12</v>
      </c>
      <c r="AN125" s="2" t="s">
        <v>83</v>
      </c>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row>
    <row r="126" spans="1:66" ht="15.75" customHeight="1" x14ac:dyDescent="0.3">
      <c r="A126" s="2">
        <v>125</v>
      </c>
      <c r="B126" s="2" t="s">
        <v>66</v>
      </c>
      <c r="C126" s="3">
        <v>44698.441055451389</v>
      </c>
      <c r="D126" s="2" t="s">
        <v>97</v>
      </c>
      <c r="E126" s="2" t="s">
        <v>688</v>
      </c>
      <c r="F126" s="2" t="s">
        <v>689</v>
      </c>
      <c r="G126" s="2">
        <v>3148320954</v>
      </c>
      <c r="H126" s="38">
        <v>3</v>
      </c>
      <c r="I126" s="38" t="s">
        <v>70</v>
      </c>
      <c r="J126" s="38">
        <v>1</v>
      </c>
      <c r="K126" s="39">
        <f t="shared" si="3"/>
        <v>0.33333333333333331</v>
      </c>
      <c r="L126" s="38">
        <v>0</v>
      </c>
      <c r="M126" s="40">
        <f t="shared" si="4"/>
        <v>0</v>
      </c>
      <c r="N126" s="38">
        <v>1</v>
      </c>
      <c r="O126" s="40">
        <f t="shared" si="5"/>
        <v>1</v>
      </c>
      <c r="P126" s="38" t="s">
        <v>139</v>
      </c>
      <c r="Q126" s="38" t="s">
        <v>70</v>
      </c>
      <c r="R126" s="45" t="s">
        <v>72</v>
      </c>
      <c r="S126" s="45" t="s">
        <v>690</v>
      </c>
      <c r="T126" s="45" t="s">
        <v>482</v>
      </c>
      <c r="U126" s="49" t="s">
        <v>75</v>
      </c>
      <c r="V126" s="49">
        <v>2</v>
      </c>
      <c r="W126" s="49">
        <v>1</v>
      </c>
      <c r="X126" s="49">
        <v>220</v>
      </c>
      <c r="Y126" s="49">
        <v>4</v>
      </c>
      <c r="Z126" s="49" t="s">
        <v>70</v>
      </c>
      <c r="AA126" s="49" t="s">
        <v>76</v>
      </c>
      <c r="AB126" s="49" t="s">
        <v>102</v>
      </c>
      <c r="AC126" s="54" t="s">
        <v>645</v>
      </c>
      <c r="AD126" s="54" t="s">
        <v>92</v>
      </c>
      <c r="AE126" s="54" t="s">
        <v>691</v>
      </c>
      <c r="AF126" s="54" t="s">
        <v>158</v>
      </c>
      <c r="AG126" s="54">
        <v>5</v>
      </c>
      <c r="AH126" s="54">
        <v>1</v>
      </c>
      <c r="AI126" s="54" t="s">
        <v>692</v>
      </c>
      <c r="AJ126" s="45" t="s">
        <v>294</v>
      </c>
      <c r="AK126" s="45">
        <v>5</v>
      </c>
      <c r="AL126" s="45" t="s">
        <v>96</v>
      </c>
      <c r="AM126" s="45">
        <v>0</v>
      </c>
      <c r="AN126" s="2" t="s">
        <v>83</v>
      </c>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row>
    <row r="127" spans="1:66" ht="15.75" customHeight="1" x14ac:dyDescent="0.3">
      <c r="A127" s="2">
        <v>126</v>
      </c>
      <c r="B127" s="2" t="s">
        <v>66</v>
      </c>
      <c r="C127" s="3">
        <v>44698.525227824073</v>
      </c>
      <c r="D127" s="2" t="s">
        <v>97</v>
      </c>
      <c r="E127" s="2" t="s">
        <v>693</v>
      </c>
      <c r="F127" s="2" t="s">
        <v>694</v>
      </c>
      <c r="G127" s="2">
        <v>5112285</v>
      </c>
      <c r="H127" s="38">
        <v>3</v>
      </c>
      <c r="I127" s="38" t="s">
        <v>88</v>
      </c>
      <c r="J127" s="41"/>
      <c r="K127" s="39">
        <f t="shared" si="3"/>
        <v>0</v>
      </c>
      <c r="L127" s="41"/>
      <c r="M127" s="40" t="str">
        <f t="shared" si="4"/>
        <v/>
      </c>
      <c r="N127" s="41"/>
      <c r="O127" s="40" t="str">
        <f t="shared" si="5"/>
        <v/>
      </c>
      <c r="P127" s="41"/>
      <c r="Q127" s="41"/>
      <c r="R127" s="45" t="s">
        <v>72</v>
      </c>
      <c r="S127" s="45" t="s">
        <v>695</v>
      </c>
      <c r="T127" s="45" t="s">
        <v>696</v>
      </c>
      <c r="U127" s="49" t="s">
        <v>292</v>
      </c>
      <c r="V127" s="49">
        <v>1</v>
      </c>
      <c r="W127" s="49">
        <v>2</v>
      </c>
      <c r="X127" s="49">
        <v>100</v>
      </c>
      <c r="Y127" s="49">
        <v>3</v>
      </c>
      <c r="Z127" s="49" t="s">
        <v>70</v>
      </c>
      <c r="AA127" s="49" t="s">
        <v>76</v>
      </c>
      <c r="AB127" s="49" t="s">
        <v>102</v>
      </c>
      <c r="AC127" s="54" t="s">
        <v>103</v>
      </c>
      <c r="AD127" s="54" t="s">
        <v>92</v>
      </c>
      <c r="AE127" s="54" t="s">
        <v>79</v>
      </c>
      <c r="AF127" s="54" t="s">
        <v>697</v>
      </c>
      <c r="AG127" s="54">
        <v>3</v>
      </c>
      <c r="AH127" s="54">
        <v>1</v>
      </c>
      <c r="AI127" s="54" t="s">
        <v>165</v>
      </c>
      <c r="AJ127" s="45" t="s">
        <v>82</v>
      </c>
      <c r="AK127" s="45">
        <v>10</v>
      </c>
      <c r="AL127" s="45" t="s">
        <v>82</v>
      </c>
      <c r="AM127" s="45">
        <v>12</v>
      </c>
      <c r="AN127" s="2" t="s">
        <v>83</v>
      </c>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row>
    <row r="128" spans="1:66" ht="15.75" customHeight="1" x14ac:dyDescent="0.3">
      <c r="A128" s="2">
        <v>127</v>
      </c>
      <c r="B128" s="2" t="s">
        <v>66</v>
      </c>
      <c r="C128" s="3">
        <v>44698.446345891207</v>
      </c>
      <c r="D128" s="2" t="s">
        <v>698</v>
      </c>
      <c r="E128" s="2" t="s">
        <v>699</v>
      </c>
      <c r="F128" s="2" t="s">
        <v>700</v>
      </c>
      <c r="G128" s="2">
        <v>3232306173</v>
      </c>
      <c r="H128" s="38">
        <v>6</v>
      </c>
      <c r="I128" s="38" t="s">
        <v>70</v>
      </c>
      <c r="J128" s="38">
        <v>2</v>
      </c>
      <c r="K128" s="39">
        <f t="shared" si="3"/>
        <v>0.33333333333333331</v>
      </c>
      <c r="L128" s="38">
        <v>0</v>
      </c>
      <c r="M128" s="40">
        <f t="shared" si="4"/>
        <v>0</v>
      </c>
      <c r="N128" s="38">
        <v>2</v>
      </c>
      <c r="O128" s="40">
        <f t="shared" si="5"/>
        <v>1</v>
      </c>
      <c r="P128" s="38" t="s">
        <v>139</v>
      </c>
      <c r="Q128" s="38" t="s">
        <v>88</v>
      </c>
      <c r="R128" s="45" t="s">
        <v>121</v>
      </c>
      <c r="S128" s="45" t="s">
        <v>170</v>
      </c>
      <c r="T128" s="45" t="s">
        <v>171</v>
      </c>
      <c r="U128" s="49" t="s">
        <v>75</v>
      </c>
      <c r="V128" s="49">
        <v>2</v>
      </c>
      <c r="W128" s="49">
        <v>1</v>
      </c>
      <c r="X128" s="49">
        <v>64</v>
      </c>
      <c r="Y128" s="49">
        <v>5</v>
      </c>
      <c r="Z128" s="49" t="s">
        <v>70</v>
      </c>
      <c r="AA128" s="49" t="s">
        <v>76</v>
      </c>
      <c r="AB128" s="49" t="s">
        <v>102</v>
      </c>
      <c r="AC128" s="54" t="s">
        <v>645</v>
      </c>
      <c r="AD128" s="54" t="s">
        <v>92</v>
      </c>
      <c r="AE128" s="54" t="s">
        <v>439</v>
      </c>
      <c r="AF128" s="54" t="s">
        <v>269</v>
      </c>
      <c r="AG128" s="54">
        <v>5</v>
      </c>
      <c r="AH128" s="54">
        <v>1</v>
      </c>
      <c r="AI128" s="54" t="s">
        <v>106</v>
      </c>
      <c r="AJ128" s="45" t="s">
        <v>95</v>
      </c>
      <c r="AK128" s="45">
        <v>0</v>
      </c>
      <c r="AL128" s="45" t="s">
        <v>96</v>
      </c>
      <c r="AM128" s="45">
        <v>0</v>
      </c>
      <c r="AN128" s="2" t="s">
        <v>83</v>
      </c>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row>
    <row r="129" spans="1:66" ht="15.75" customHeight="1" x14ac:dyDescent="0.3">
      <c r="A129" s="2">
        <v>128</v>
      </c>
      <c r="B129" s="2" t="s">
        <v>66</v>
      </c>
      <c r="C129" s="3">
        <v>44698.453415532407</v>
      </c>
      <c r="D129" s="2" t="s">
        <v>701</v>
      </c>
      <c r="E129" s="2" t="s">
        <v>702</v>
      </c>
      <c r="F129" s="2" t="s">
        <v>703</v>
      </c>
      <c r="G129" s="2">
        <v>3217811915</v>
      </c>
      <c r="H129" s="38">
        <v>12</v>
      </c>
      <c r="I129" s="38" t="s">
        <v>70</v>
      </c>
      <c r="J129" s="38">
        <v>3</v>
      </c>
      <c r="K129" s="39">
        <f t="shared" ref="K129:K191" si="6">J129/H129</f>
        <v>0.25</v>
      </c>
      <c r="L129" s="38">
        <v>0</v>
      </c>
      <c r="M129" s="40">
        <f t="shared" si="4"/>
        <v>0</v>
      </c>
      <c r="N129" s="38">
        <v>3</v>
      </c>
      <c r="O129" s="40">
        <f t="shared" si="5"/>
        <v>1</v>
      </c>
      <c r="P129" s="38" t="s">
        <v>139</v>
      </c>
      <c r="Q129" s="38" t="s">
        <v>70</v>
      </c>
      <c r="R129" s="45" t="s">
        <v>72</v>
      </c>
      <c r="S129" s="45" t="s">
        <v>704</v>
      </c>
      <c r="T129" s="45" t="s">
        <v>482</v>
      </c>
      <c r="U129" s="49" t="s">
        <v>75</v>
      </c>
      <c r="V129" s="49">
        <v>5</v>
      </c>
      <c r="W129" s="49">
        <v>2</v>
      </c>
      <c r="X129" s="49">
        <v>200</v>
      </c>
      <c r="Y129" s="49">
        <v>5</v>
      </c>
      <c r="Z129" s="49" t="s">
        <v>70</v>
      </c>
      <c r="AA129" s="49" t="s">
        <v>76</v>
      </c>
      <c r="AB129" s="49" t="s">
        <v>102</v>
      </c>
      <c r="AC129" s="54" t="s">
        <v>678</v>
      </c>
      <c r="AD129" s="54">
        <v>3</v>
      </c>
      <c r="AE129" s="54" t="s">
        <v>705</v>
      </c>
      <c r="AF129" s="54" t="s">
        <v>158</v>
      </c>
      <c r="AG129" s="54">
        <v>4</v>
      </c>
      <c r="AH129" s="54">
        <v>1</v>
      </c>
      <c r="AI129" s="54" t="s">
        <v>106</v>
      </c>
      <c r="AJ129" s="45" t="s">
        <v>339</v>
      </c>
      <c r="AK129" s="45">
        <v>6</v>
      </c>
      <c r="AL129" s="45" t="s">
        <v>96</v>
      </c>
      <c r="AM129" s="45">
        <v>0</v>
      </c>
      <c r="AN129" s="2" t="s">
        <v>83</v>
      </c>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row>
    <row r="130" spans="1:66" ht="15.75" customHeight="1" x14ac:dyDescent="0.3">
      <c r="A130" s="2">
        <v>129</v>
      </c>
      <c r="B130" s="2" t="s">
        <v>66</v>
      </c>
      <c r="C130" s="3">
        <v>44698.488102812495</v>
      </c>
      <c r="D130" s="2" t="s">
        <v>377</v>
      </c>
      <c r="E130" s="2" t="s">
        <v>706</v>
      </c>
      <c r="F130" s="2" t="s">
        <v>707</v>
      </c>
      <c r="G130" s="2">
        <v>3127376280</v>
      </c>
      <c r="H130" s="38">
        <v>5</v>
      </c>
      <c r="I130" s="38" t="s">
        <v>88</v>
      </c>
      <c r="J130" s="41"/>
      <c r="K130" s="39">
        <f t="shared" si="6"/>
        <v>0</v>
      </c>
      <c r="L130" s="41"/>
      <c r="M130" s="40" t="str">
        <f t="shared" ref="M130:M192" si="7">IFERROR(L130/J130,"")</f>
        <v/>
      </c>
      <c r="N130" s="41"/>
      <c r="O130" s="40" t="str">
        <f t="shared" ref="O130:O192" si="8">IFERROR(N130/J130,"")</f>
        <v/>
      </c>
      <c r="P130" s="41"/>
      <c r="Q130" s="41"/>
      <c r="R130" s="45" t="s">
        <v>72</v>
      </c>
      <c r="S130" s="45" t="s">
        <v>100</v>
      </c>
      <c r="T130" s="45" t="s">
        <v>101</v>
      </c>
      <c r="U130" s="49" t="s">
        <v>75</v>
      </c>
      <c r="V130" s="49">
        <v>1</v>
      </c>
      <c r="W130" s="49">
        <v>2</v>
      </c>
      <c r="X130" s="49">
        <v>50</v>
      </c>
      <c r="Y130" s="49">
        <v>4</v>
      </c>
      <c r="Z130" s="49" t="s">
        <v>70</v>
      </c>
      <c r="AA130" s="49" t="s">
        <v>76</v>
      </c>
      <c r="AB130" s="49" t="s">
        <v>102</v>
      </c>
      <c r="AC130" s="54" t="s">
        <v>103</v>
      </c>
      <c r="AD130" s="54" t="s">
        <v>92</v>
      </c>
      <c r="AE130" s="54" t="s">
        <v>142</v>
      </c>
      <c r="AF130" s="54" t="s">
        <v>94</v>
      </c>
      <c r="AG130" s="54">
        <v>5</v>
      </c>
      <c r="AH130" s="54">
        <v>1</v>
      </c>
      <c r="AI130" s="54" t="s">
        <v>106</v>
      </c>
      <c r="AJ130" s="45" t="s">
        <v>95</v>
      </c>
      <c r="AK130" s="45">
        <v>0</v>
      </c>
      <c r="AL130" s="45" t="s">
        <v>96</v>
      </c>
      <c r="AM130" s="45">
        <v>0</v>
      </c>
      <c r="AN130" s="2" t="s">
        <v>83</v>
      </c>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row>
    <row r="131" spans="1:66" ht="15.75" customHeight="1" x14ac:dyDescent="0.3">
      <c r="A131" s="2">
        <v>130</v>
      </c>
      <c r="B131" s="2" t="s">
        <v>66</v>
      </c>
      <c r="C131" s="3">
        <v>44698.492414363427</v>
      </c>
      <c r="D131" s="2" t="s">
        <v>97</v>
      </c>
      <c r="E131" s="2" t="s">
        <v>708</v>
      </c>
      <c r="F131" s="2" t="s">
        <v>709</v>
      </c>
      <c r="G131" s="2">
        <v>5017951</v>
      </c>
      <c r="H131" s="38">
        <v>4</v>
      </c>
      <c r="I131" s="38" t="s">
        <v>88</v>
      </c>
      <c r="J131" s="41"/>
      <c r="K131" s="39">
        <f t="shared" si="6"/>
        <v>0</v>
      </c>
      <c r="L131" s="41"/>
      <c r="M131" s="40" t="str">
        <f t="shared" si="7"/>
        <v/>
      </c>
      <c r="N131" s="41"/>
      <c r="O131" s="40" t="str">
        <f t="shared" si="8"/>
        <v/>
      </c>
      <c r="P131" s="41"/>
      <c r="Q131" s="41"/>
      <c r="R131" s="45" t="s">
        <v>72</v>
      </c>
      <c r="S131" s="45" t="s">
        <v>710</v>
      </c>
      <c r="T131" s="45" t="s">
        <v>710</v>
      </c>
      <c r="U131" s="49" t="s">
        <v>75</v>
      </c>
      <c r="V131" s="49">
        <v>1</v>
      </c>
      <c r="W131" s="49">
        <v>2</v>
      </c>
      <c r="X131" s="49">
        <v>20</v>
      </c>
      <c r="Y131" s="49">
        <v>3</v>
      </c>
      <c r="Z131" s="49" t="s">
        <v>70</v>
      </c>
      <c r="AA131" s="49" t="s">
        <v>76</v>
      </c>
      <c r="AB131" s="49" t="s">
        <v>102</v>
      </c>
      <c r="AC131" s="54" t="s">
        <v>711</v>
      </c>
      <c r="AD131" s="54">
        <v>2</v>
      </c>
      <c r="AE131" s="54" t="s">
        <v>712</v>
      </c>
      <c r="AF131" s="54" t="s">
        <v>164</v>
      </c>
      <c r="AG131" s="54">
        <v>5</v>
      </c>
      <c r="AH131" s="54">
        <v>1</v>
      </c>
      <c r="AI131" s="54" t="s">
        <v>106</v>
      </c>
      <c r="AJ131" s="45" t="s">
        <v>95</v>
      </c>
      <c r="AK131" s="45">
        <v>0</v>
      </c>
      <c r="AL131" s="45" t="s">
        <v>96</v>
      </c>
      <c r="AM131" s="45">
        <v>0</v>
      </c>
      <c r="AN131" s="2" t="s">
        <v>83</v>
      </c>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row>
    <row r="132" spans="1:66" ht="15.75" customHeight="1" x14ac:dyDescent="0.3">
      <c r="A132" s="2">
        <v>131</v>
      </c>
      <c r="B132" s="2" t="s">
        <v>66</v>
      </c>
      <c r="C132" s="3">
        <v>44698.521739201387</v>
      </c>
      <c r="D132" s="2" t="s">
        <v>377</v>
      </c>
      <c r="E132" s="2" t="s">
        <v>713</v>
      </c>
      <c r="F132" s="2" t="s">
        <v>714</v>
      </c>
      <c r="G132" s="2">
        <v>3232272262</v>
      </c>
      <c r="H132" s="38">
        <v>1</v>
      </c>
      <c r="I132" s="38" t="s">
        <v>88</v>
      </c>
      <c r="J132" s="41"/>
      <c r="K132" s="39">
        <f t="shared" si="6"/>
        <v>0</v>
      </c>
      <c r="L132" s="41"/>
      <c r="M132" s="40" t="str">
        <f t="shared" si="7"/>
        <v/>
      </c>
      <c r="N132" s="41"/>
      <c r="O132" s="40" t="str">
        <f t="shared" si="8"/>
        <v/>
      </c>
      <c r="P132" s="41"/>
      <c r="Q132" s="41"/>
      <c r="R132" s="45" t="s">
        <v>72</v>
      </c>
      <c r="S132" s="45" t="s">
        <v>715</v>
      </c>
      <c r="T132" s="45" t="s">
        <v>201</v>
      </c>
      <c r="U132" s="50" t="s">
        <v>88</v>
      </c>
      <c r="V132" s="49">
        <v>0</v>
      </c>
      <c r="W132" s="50"/>
      <c r="X132" s="50"/>
      <c r="Y132" s="50"/>
      <c r="Z132" s="50"/>
      <c r="AA132" s="50"/>
      <c r="AB132" s="50"/>
      <c r="AC132" s="54" t="s">
        <v>716</v>
      </c>
      <c r="AD132" s="54">
        <v>2</v>
      </c>
      <c r="AE132" s="54" t="s">
        <v>546</v>
      </c>
      <c r="AF132" s="54" t="s">
        <v>150</v>
      </c>
      <c r="AG132" s="54">
        <v>5</v>
      </c>
      <c r="AH132" s="54">
        <v>1</v>
      </c>
      <c r="AI132" s="54" t="s">
        <v>106</v>
      </c>
      <c r="AJ132" s="45" t="s">
        <v>95</v>
      </c>
      <c r="AK132" s="45">
        <v>0</v>
      </c>
      <c r="AL132" s="45" t="s">
        <v>96</v>
      </c>
      <c r="AM132" s="45">
        <v>0</v>
      </c>
      <c r="AN132" s="2" t="s">
        <v>83</v>
      </c>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row>
    <row r="133" spans="1:66" ht="15.75" customHeight="1" x14ac:dyDescent="0.3">
      <c r="A133" s="2">
        <v>132</v>
      </c>
      <c r="B133" s="2" t="s">
        <v>66</v>
      </c>
      <c r="C133" s="3">
        <v>44700.534756990739</v>
      </c>
      <c r="D133" s="2" t="s">
        <v>717</v>
      </c>
      <c r="E133" s="2" t="s">
        <v>718</v>
      </c>
      <c r="F133" s="2" t="s">
        <v>719</v>
      </c>
      <c r="G133" s="2">
        <v>3165880085</v>
      </c>
      <c r="H133" s="38">
        <v>2</v>
      </c>
      <c r="I133" s="38" t="s">
        <v>88</v>
      </c>
      <c r="J133" s="41"/>
      <c r="K133" s="39">
        <f t="shared" si="6"/>
        <v>0</v>
      </c>
      <c r="L133" s="41"/>
      <c r="M133" s="40" t="str">
        <f t="shared" si="7"/>
        <v/>
      </c>
      <c r="N133" s="41"/>
      <c r="O133" s="40" t="str">
        <f t="shared" si="8"/>
        <v/>
      </c>
      <c r="P133" s="41"/>
      <c r="Q133" s="41"/>
      <c r="R133" s="45" t="s">
        <v>72</v>
      </c>
      <c r="S133" s="45" t="s">
        <v>720</v>
      </c>
      <c r="T133" s="45" t="s">
        <v>134</v>
      </c>
      <c r="U133" s="50" t="s">
        <v>88</v>
      </c>
      <c r="V133" s="49">
        <v>0</v>
      </c>
      <c r="W133" s="50"/>
      <c r="X133" s="50"/>
      <c r="Y133" s="50"/>
      <c r="Z133" s="50"/>
      <c r="AA133" s="50"/>
      <c r="AB133" s="50"/>
      <c r="AC133" s="54" t="s">
        <v>78</v>
      </c>
      <c r="AD133" s="54" t="s">
        <v>426</v>
      </c>
      <c r="AE133" s="54" t="s">
        <v>79</v>
      </c>
      <c r="AF133" s="54" t="s">
        <v>94</v>
      </c>
      <c r="AG133" s="54">
        <v>3</v>
      </c>
      <c r="AH133" s="54">
        <v>2</v>
      </c>
      <c r="AI133" s="54" t="s">
        <v>106</v>
      </c>
      <c r="AJ133" s="45" t="s">
        <v>554</v>
      </c>
      <c r="AK133" s="45">
        <v>2</v>
      </c>
      <c r="AL133" s="45" t="s">
        <v>554</v>
      </c>
      <c r="AM133" s="45">
        <v>5</v>
      </c>
      <c r="AN133" s="2" t="s">
        <v>83</v>
      </c>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row>
    <row r="134" spans="1:66" ht="15.75" customHeight="1" x14ac:dyDescent="0.3">
      <c r="A134" s="2">
        <v>133</v>
      </c>
      <c r="B134" s="2" t="s">
        <v>66</v>
      </c>
      <c r="C134" s="3">
        <v>44700.54032255787</v>
      </c>
      <c r="D134" s="2" t="s">
        <v>721</v>
      </c>
      <c r="E134" s="2" t="s">
        <v>722</v>
      </c>
      <c r="F134" s="2" t="s">
        <v>723</v>
      </c>
      <c r="G134" s="2">
        <v>3233922055</v>
      </c>
      <c r="H134" s="38">
        <v>2</v>
      </c>
      <c r="I134" s="38" t="s">
        <v>70</v>
      </c>
      <c r="J134" s="38">
        <v>1</v>
      </c>
      <c r="K134" s="39">
        <f t="shared" si="6"/>
        <v>0.5</v>
      </c>
      <c r="L134" s="38">
        <v>0</v>
      </c>
      <c r="M134" s="40">
        <f t="shared" si="7"/>
        <v>0</v>
      </c>
      <c r="N134" s="38">
        <v>1</v>
      </c>
      <c r="O134" s="40">
        <f t="shared" si="8"/>
        <v>1</v>
      </c>
      <c r="P134" s="38" t="s">
        <v>139</v>
      </c>
      <c r="Q134" s="38" t="s">
        <v>88</v>
      </c>
      <c r="R134" s="45" t="s">
        <v>72</v>
      </c>
      <c r="S134" s="45" t="s">
        <v>609</v>
      </c>
      <c r="T134" s="45" t="s">
        <v>134</v>
      </c>
      <c r="U134" s="50" t="s">
        <v>88</v>
      </c>
      <c r="V134" s="49">
        <v>0</v>
      </c>
      <c r="W134" s="50"/>
      <c r="X134" s="50"/>
      <c r="Y134" s="50"/>
      <c r="Z134" s="50"/>
      <c r="AA134" s="50"/>
      <c r="AB134" s="50"/>
      <c r="AC134" s="54" t="s">
        <v>78</v>
      </c>
      <c r="AD134" s="54" t="s">
        <v>181</v>
      </c>
      <c r="AE134" s="54" t="s">
        <v>79</v>
      </c>
      <c r="AF134" s="54" t="s">
        <v>94</v>
      </c>
      <c r="AG134" s="54">
        <v>2</v>
      </c>
      <c r="AH134" s="54">
        <v>1</v>
      </c>
      <c r="AI134" s="54" t="s">
        <v>106</v>
      </c>
      <c r="AJ134" s="45" t="s">
        <v>95</v>
      </c>
      <c r="AK134" s="45">
        <v>0</v>
      </c>
      <c r="AL134" s="45" t="s">
        <v>214</v>
      </c>
      <c r="AM134" s="45">
        <v>1</v>
      </c>
      <c r="AN134" s="2" t="s">
        <v>83</v>
      </c>
      <c r="AO134" s="59"/>
      <c r="AP134" s="59"/>
      <c r="AQ134" s="59"/>
      <c r="AR134" s="59"/>
      <c r="AS134" s="59"/>
      <c r="AT134" s="59"/>
      <c r="AU134" s="59"/>
      <c r="AV134" s="59"/>
      <c r="AW134" s="59"/>
      <c r="AX134" s="59"/>
      <c r="AY134" s="59"/>
      <c r="AZ134" s="59"/>
      <c r="BA134" s="59"/>
      <c r="BB134" s="59"/>
      <c r="BC134" s="59"/>
      <c r="BD134" s="59"/>
      <c r="BE134" s="59"/>
      <c r="BF134" s="59"/>
      <c r="BG134" s="59"/>
      <c r="BH134" s="59"/>
      <c r="BI134" s="59"/>
      <c r="BJ134" s="59"/>
      <c r="BK134" s="59"/>
      <c r="BL134" s="59"/>
      <c r="BM134" s="59"/>
      <c r="BN134" s="59"/>
    </row>
    <row r="135" spans="1:66" ht="15.75" customHeight="1" x14ac:dyDescent="0.3">
      <c r="A135" s="2">
        <v>134</v>
      </c>
      <c r="B135" s="2" t="s">
        <v>66</v>
      </c>
      <c r="C135" s="3">
        <v>44700.547089699074</v>
      </c>
      <c r="D135" s="2" t="s">
        <v>724</v>
      </c>
      <c r="E135" s="2" t="s">
        <v>725</v>
      </c>
      <c r="F135" s="2" t="s">
        <v>726</v>
      </c>
      <c r="G135" s="2">
        <v>3116588258</v>
      </c>
      <c r="H135" s="38">
        <v>2</v>
      </c>
      <c r="I135" s="38" t="s">
        <v>70</v>
      </c>
      <c r="J135" s="38">
        <v>2</v>
      </c>
      <c r="K135" s="39">
        <f t="shared" si="6"/>
        <v>1</v>
      </c>
      <c r="L135" s="38">
        <v>0</v>
      </c>
      <c r="M135" s="40">
        <f t="shared" si="7"/>
        <v>0</v>
      </c>
      <c r="N135" s="38">
        <v>0</v>
      </c>
      <c r="O135" s="40">
        <f t="shared" si="8"/>
        <v>0</v>
      </c>
      <c r="P135" s="38" t="s">
        <v>139</v>
      </c>
      <c r="Q135" s="38" t="s">
        <v>88</v>
      </c>
      <c r="R135" s="45" t="s">
        <v>72</v>
      </c>
      <c r="S135" s="45" t="s">
        <v>609</v>
      </c>
      <c r="T135" s="45" t="s">
        <v>134</v>
      </c>
      <c r="U135" s="50" t="s">
        <v>88</v>
      </c>
      <c r="V135" s="49">
        <v>0</v>
      </c>
      <c r="W135" s="50"/>
      <c r="X135" s="50"/>
      <c r="Y135" s="50"/>
      <c r="Z135" s="50"/>
      <c r="AA135" s="50"/>
      <c r="AB135" s="50"/>
      <c r="AC135" s="54" t="s">
        <v>78</v>
      </c>
      <c r="AD135" s="54">
        <v>5</v>
      </c>
      <c r="AE135" s="54" t="s">
        <v>93</v>
      </c>
      <c r="AF135" s="54" t="s">
        <v>94</v>
      </c>
      <c r="AG135" s="54">
        <v>4</v>
      </c>
      <c r="AH135" s="54">
        <v>2</v>
      </c>
      <c r="AI135" s="54" t="s">
        <v>357</v>
      </c>
      <c r="AJ135" s="45" t="s">
        <v>82</v>
      </c>
      <c r="AK135" s="45">
        <v>1</v>
      </c>
      <c r="AL135" s="45" t="s">
        <v>82</v>
      </c>
      <c r="AM135" s="45">
        <v>1</v>
      </c>
      <c r="AN135" s="2" t="s">
        <v>83</v>
      </c>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row>
    <row r="136" spans="1:66" ht="15.75" customHeight="1" x14ac:dyDescent="0.3">
      <c r="A136" s="2">
        <v>135</v>
      </c>
      <c r="B136" s="2" t="s">
        <v>66</v>
      </c>
      <c r="C136" s="3">
        <v>44700.552088425931</v>
      </c>
      <c r="D136" s="2" t="s">
        <v>727</v>
      </c>
      <c r="E136" s="2" t="s">
        <v>728</v>
      </c>
      <c r="F136" s="2" t="s">
        <v>729</v>
      </c>
      <c r="G136" s="2">
        <v>3146299549</v>
      </c>
      <c r="H136" s="38">
        <v>2</v>
      </c>
      <c r="I136" s="38" t="s">
        <v>70</v>
      </c>
      <c r="J136" s="38">
        <v>2</v>
      </c>
      <c r="K136" s="39">
        <f t="shared" si="6"/>
        <v>1</v>
      </c>
      <c r="L136" s="38">
        <v>0</v>
      </c>
      <c r="M136" s="40">
        <f t="shared" si="7"/>
        <v>0</v>
      </c>
      <c r="N136" s="38">
        <v>0</v>
      </c>
      <c r="O136" s="40">
        <f t="shared" si="8"/>
        <v>0</v>
      </c>
      <c r="P136" s="38" t="s">
        <v>139</v>
      </c>
      <c r="Q136" s="38" t="s">
        <v>88</v>
      </c>
      <c r="R136" s="45" t="s">
        <v>72</v>
      </c>
      <c r="S136" s="45" t="s">
        <v>730</v>
      </c>
      <c r="T136" s="45" t="s">
        <v>134</v>
      </c>
      <c r="U136" s="50" t="s">
        <v>88</v>
      </c>
      <c r="V136" s="49">
        <v>0</v>
      </c>
      <c r="W136" s="50"/>
      <c r="X136" s="50"/>
      <c r="Y136" s="50"/>
      <c r="Z136" s="50"/>
      <c r="AA136" s="50"/>
      <c r="AB136" s="50"/>
      <c r="AC136" s="54" t="s">
        <v>78</v>
      </c>
      <c r="AD136" s="54" t="s">
        <v>126</v>
      </c>
      <c r="AE136" s="54" t="s">
        <v>79</v>
      </c>
      <c r="AF136" s="54" t="s">
        <v>94</v>
      </c>
      <c r="AG136" s="54">
        <v>3</v>
      </c>
      <c r="AH136" s="54">
        <v>1</v>
      </c>
      <c r="AI136" s="54" t="s">
        <v>106</v>
      </c>
      <c r="AJ136" s="45" t="s">
        <v>95</v>
      </c>
      <c r="AK136" s="45">
        <v>0</v>
      </c>
      <c r="AL136" s="45" t="s">
        <v>554</v>
      </c>
      <c r="AM136" s="45">
        <v>3</v>
      </c>
      <c r="AN136" s="2" t="s">
        <v>83</v>
      </c>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row>
    <row r="137" spans="1:66" ht="15.75" customHeight="1" x14ac:dyDescent="0.3">
      <c r="A137" s="2">
        <v>136</v>
      </c>
      <c r="B137" s="2" t="s">
        <v>66</v>
      </c>
      <c r="C137" s="3">
        <v>44699.688644988426</v>
      </c>
      <c r="D137" s="2" t="s">
        <v>731</v>
      </c>
      <c r="E137" s="2" t="s">
        <v>732</v>
      </c>
      <c r="F137" s="2" t="s">
        <v>733</v>
      </c>
      <c r="G137" s="2">
        <v>3147145257</v>
      </c>
      <c r="H137" s="38">
        <v>3</v>
      </c>
      <c r="I137" s="38" t="s">
        <v>70</v>
      </c>
      <c r="J137" s="38">
        <v>3</v>
      </c>
      <c r="K137" s="39">
        <f t="shared" si="6"/>
        <v>1</v>
      </c>
      <c r="L137" s="38">
        <v>0</v>
      </c>
      <c r="M137" s="40">
        <f t="shared" si="7"/>
        <v>0</v>
      </c>
      <c r="N137" s="38">
        <v>3</v>
      </c>
      <c r="O137" s="40">
        <f t="shared" si="8"/>
        <v>1</v>
      </c>
      <c r="P137" s="38" t="s">
        <v>87</v>
      </c>
      <c r="Q137" s="38" t="s">
        <v>88</v>
      </c>
      <c r="R137" s="45" t="s">
        <v>72</v>
      </c>
      <c r="S137" s="45" t="s">
        <v>635</v>
      </c>
      <c r="T137" s="45" t="s">
        <v>134</v>
      </c>
      <c r="U137" s="50" t="s">
        <v>88</v>
      </c>
      <c r="V137" s="49">
        <v>0</v>
      </c>
      <c r="W137" s="50"/>
      <c r="X137" s="50"/>
      <c r="Y137" s="50"/>
      <c r="Z137" s="50"/>
      <c r="AA137" s="50"/>
      <c r="AB137" s="50"/>
      <c r="AC137" s="54" t="s">
        <v>91</v>
      </c>
      <c r="AD137" s="54" t="s">
        <v>92</v>
      </c>
      <c r="AE137" s="54" t="s">
        <v>79</v>
      </c>
      <c r="AF137" s="54" t="s">
        <v>94</v>
      </c>
      <c r="AG137" s="54">
        <v>1</v>
      </c>
      <c r="AH137" s="54">
        <v>1</v>
      </c>
      <c r="AI137" s="54" t="s">
        <v>106</v>
      </c>
      <c r="AJ137" s="45" t="s">
        <v>95</v>
      </c>
      <c r="AK137" s="45">
        <v>0</v>
      </c>
      <c r="AL137" s="45" t="s">
        <v>96</v>
      </c>
      <c r="AM137" s="45">
        <v>0</v>
      </c>
      <c r="AN137" s="2" t="s">
        <v>83</v>
      </c>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row>
    <row r="138" spans="1:66" ht="15.75" customHeight="1" x14ac:dyDescent="0.3">
      <c r="A138" s="2">
        <v>137</v>
      </c>
      <c r="B138" s="2" t="s">
        <v>66</v>
      </c>
      <c r="C138" s="3">
        <v>44700.638978923613</v>
      </c>
      <c r="D138" s="2" t="s">
        <v>734</v>
      </c>
      <c r="E138" s="2" t="s">
        <v>408</v>
      </c>
      <c r="F138" s="2" t="s">
        <v>735</v>
      </c>
      <c r="G138" s="2">
        <v>3182753056</v>
      </c>
      <c r="H138" s="38">
        <v>4</v>
      </c>
      <c r="I138" s="38" t="s">
        <v>70</v>
      </c>
      <c r="J138" s="38">
        <v>3</v>
      </c>
      <c r="K138" s="39">
        <f t="shared" si="6"/>
        <v>0.75</v>
      </c>
      <c r="L138" s="38">
        <v>0</v>
      </c>
      <c r="M138" s="40">
        <f t="shared" si="7"/>
        <v>0</v>
      </c>
      <c r="N138" s="38">
        <v>3</v>
      </c>
      <c r="O138" s="40">
        <f t="shared" si="8"/>
        <v>1</v>
      </c>
      <c r="P138" s="38" t="s">
        <v>87</v>
      </c>
      <c r="Q138" s="38" t="s">
        <v>88</v>
      </c>
      <c r="R138" s="45" t="s">
        <v>72</v>
      </c>
      <c r="S138" s="45" t="s">
        <v>609</v>
      </c>
      <c r="T138" s="45" t="s">
        <v>134</v>
      </c>
      <c r="U138" s="49" t="s">
        <v>75</v>
      </c>
      <c r="V138" s="49">
        <v>1</v>
      </c>
      <c r="W138" s="49">
        <v>2</v>
      </c>
      <c r="X138" s="49">
        <v>10</v>
      </c>
      <c r="Y138" s="49">
        <v>3</v>
      </c>
      <c r="Z138" s="49" t="s">
        <v>70</v>
      </c>
      <c r="AA138" s="49" t="s">
        <v>76</v>
      </c>
      <c r="AB138" s="49" t="s">
        <v>77</v>
      </c>
      <c r="AC138" s="54" t="s">
        <v>78</v>
      </c>
      <c r="AD138" s="54" t="s">
        <v>426</v>
      </c>
      <c r="AE138" s="54" t="s">
        <v>268</v>
      </c>
      <c r="AF138" s="54" t="s">
        <v>150</v>
      </c>
      <c r="AG138" s="54">
        <v>3</v>
      </c>
      <c r="AH138" s="54">
        <v>1</v>
      </c>
      <c r="AI138" s="54" t="s">
        <v>106</v>
      </c>
      <c r="AJ138" s="45" t="s">
        <v>95</v>
      </c>
      <c r="AK138" s="45">
        <v>0</v>
      </c>
      <c r="AL138" s="45" t="s">
        <v>96</v>
      </c>
      <c r="AM138" s="45">
        <v>0</v>
      </c>
      <c r="AN138" s="2" t="s">
        <v>83</v>
      </c>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row>
    <row r="139" spans="1:66" ht="15.75" customHeight="1" x14ac:dyDescent="0.3">
      <c r="A139" s="2">
        <v>138</v>
      </c>
      <c r="B139" s="2" t="s">
        <v>66</v>
      </c>
      <c r="C139" s="3">
        <v>44698.470073912038</v>
      </c>
      <c r="D139" s="2" t="s">
        <v>736</v>
      </c>
      <c r="E139" s="2" t="s">
        <v>737</v>
      </c>
      <c r="F139" s="2" t="s">
        <v>738</v>
      </c>
      <c r="G139" s="2">
        <v>3122549646</v>
      </c>
      <c r="H139" s="38">
        <v>27</v>
      </c>
      <c r="I139" s="38" t="s">
        <v>70</v>
      </c>
      <c r="J139" s="38">
        <v>20</v>
      </c>
      <c r="K139" s="39">
        <f t="shared" si="6"/>
        <v>0.7407407407407407</v>
      </c>
      <c r="L139" s="38">
        <v>0</v>
      </c>
      <c r="M139" s="40">
        <f t="shared" si="7"/>
        <v>0</v>
      </c>
      <c r="N139" s="38">
        <v>20</v>
      </c>
      <c r="O139" s="40">
        <f t="shared" si="8"/>
        <v>1</v>
      </c>
      <c r="P139" s="38" t="s">
        <v>87</v>
      </c>
      <c r="Q139" s="38" t="s">
        <v>70</v>
      </c>
      <c r="R139" s="45" t="s">
        <v>72</v>
      </c>
      <c r="S139" s="45" t="s">
        <v>609</v>
      </c>
      <c r="T139" s="45" t="s">
        <v>134</v>
      </c>
      <c r="U139" s="49" t="s">
        <v>75</v>
      </c>
      <c r="V139" s="49">
        <v>1</v>
      </c>
      <c r="W139" s="49">
        <v>4</v>
      </c>
      <c r="X139" s="49">
        <v>20</v>
      </c>
      <c r="Y139" s="49">
        <v>5</v>
      </c>
      <c r="Z139" s="49" t="s">
        <v>70</v>
      </c>
      <c r="AA139" s="49" t="s">
        <v>76</v>
      </c>
      <c r="AB139" s="49" t="s">
        <v>77</v>
      </c>
      <c r="AC139" s="54" t="s">
        <v>431</v>
      </c>
      <c r="AD139" s="54">
        <v>4</v>
      </c>
      <c r="AE139" s="54" t="s">
        <v>104</v>
      </c>
      <c r="AF139" s="54" t="s">
        <v>80</v>
      </c>
      <c r="AG139" s="54">
        <v>4</v>
      </c>
      <c r="AH139" s="54">
        <v>5</v>
      </c>
      <c r="AI139" s="54" t="s">
        <v>739</v>
      </c>
      <c r="AJ139" s="45" t="s">
        <v>95</v>
      </c>
      <c r="AK139" s="45">
        <v>0</v>
      </c>
      <c r="AL139" s="45" t="s">
        <v>547</v>
      </c>
      <c r="AM139" s="45">
        <v>3</v>
      </c>
      <c r="AN139" s="2" t="s">
        <v>83</v>
      </c>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row>
    <row r="140" spans="1:66" ht="15.75" customHeight="1" x14ac:dyDescent="0.3">
      <c r="A140" s="2">
        <v>139</v>
      </c>
      <c r="B140" s="2" t="s">
        <v>66</v>
      </c>
      <c r="C140" s="3">
        <v>44699.517513888888</v>
      </c>
      <c r="D140" s="2" t="s">
        <v>740</v>
      </c>
      <c r="E140" s="2" t="s">
        <v>741</v>
      </c>
      <c r="F140" s="2" t="s">
        <v>742</v>
      </c>
      <c r="G140" s="2">
        <v>6045112158</v>
      </c>
      <c r="H140" s="38">
        <v>2</v>
      </c>
      <c r="I140" s="38" t="s">
        <v>70</v>
      </c>
      <c r="J140" s="38">
        <v>1</v>
      </c>
      <c r="K140" s="39">
        <f t="shared" si="6"/>
        <v>0.5</v>
      </c>
      <c r="L140" s="38">
        <v>1</v>
      </c>
      <c r="M140" s="40">
        <f t="shared" si="7"/>
        <v>1</v>
      </c>
      <c r="N140" s="38">
        <v>1</v>
      </c>
      <c r="O140" s="40">
        <f t="shared" si="8"/>
        <v>1</v>
      </c>
      <c r="P140" s="38" t="s">
        <v>139</v>
      </c>
      <c r="Q140" s="38" t="s">
        <v>70</v>
      </c>
      <c r="R140" s="45" t="s">
        <v>72</v>
      </c>
      <c r="S140" s="45" t="s">
        <v>333</v>
      </c>
      <c r="T140" s="45" t="s">
        <v>333</v>
      </c>
      <c r="U140" s="49" t="s">
        <v>292</v>
      </c>
      <c r="V140" s="49">
        <v>1</v>
      </c>
      <c r="W140" s="49">
        <v>4</v>
      </c>
      <c r="X140" s="49">
        <v>7</v>
      </c>
      <c r="Y140" s="49">
        <v>3</v>
      </c>
      <c r="Z140" s="49" t="s">
        <v>70</v>
      </c>
      <c r="AA140" s="49" t="s">
        <v>76</v>
      </c>
      <c r="AB140" s="49" t="s">
        <v>77</v>
      </c>
      <c r="AC140" s="54" t="s">
        <v>468</v>
      </c>
      <c r="AD140" s="54" t="s">
        <v>426</v>
      </c>
      <c r="AE140" s="54" t="s">
        <v>449</v>
      </c>
      <c r="AF140" s="54" t="s">
        <v>94</v>
      </c>
      <c r="AG140" s="54">
        <v>4</v>
      </c>
      <c r="AH140" s="54">
        <v>5</v>
      </c>
      <c r="AI140" s="54" t="s">
        <v>81</v>
      </c>
      <c r="AJ140" s="45" t="s">
        <v>82</v>
      </c>
      <c r="AK140" s="45">
        <v>3</v>
      </c>
      <c r="AL140" s="45" t="s">
        <v>82</v>
      </c>
      <c r="AM140" s="45">
        <v>2</v>
      </c>
      <c r="AN140" s="2" t="s">
        <v>83</v>
      </c>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row>
    <row r="141" spans="1:66" ht="15.75" customHeight="1" x14ac:dyDescent="0.3">
      <c r="A141" s="2">
        <v>140</v>
      </c>
      <c r="B141" s="2" t="s">
        <v>66</v>
      </c>
      <c r="C141" s="3">
        <v>44700.645712939819</v>
      </c>
      <c r="D141" s="2" t="s">
        <v>743</v>
      </c>
      <c r="E141" s="2" t="s">
        <v>744</v>
      </c>
      <c r="F141" s="2" t="s">
        <v>745</v>
      </c>
      <c r="G141" s="2">
        <v>3135255009</v>
      </c>
      <c r="H141" s="38">
        <v>1</v>
      </c>
      <c r="I141" s="38" t="s">
        <v>70</v>
      </c>
      <c r="J141" s="38">
        <v>1</v>
      </c>
      <c r="K141" s="39">
        <f t="shared" si="6"/>
        <v>1</v>
      </c>
      <c r="L141" s="38">
        <v>0</v>
      </c>
      <c r="M141" s="40">
        <f t="shared" si="7"/>
        <v>0</v>
      </c>
      <c r="N141" s="38">
        <v>1</v>
      </c>
      <c r="O141" s="40">
        <f t="shared" si="8"/>
        <v>1</v>
      </c>
      <c r="P141" s="38" t="s">
        <v>139</v>
      </c>
      <c r="Q141" s="38" t="s">
        <v>88</v>
      </c>
      <c r="R141" s="45" t="s">
        <v>72</v>
      </c>
      <c r="S141" s="45" t="s">
        <v>746</v>
      </c>
      <c r="T141" s="45" t="s">
        <v>207</v>
      </c>
      <c r="U141" s="49" t="s">
        <v>292</v>
      </c>
      <c r="V141" s="49">
        <v>1</v>
      </c>
      <c r="W141" s="49">
        <v>1</v>
      </c>
      <c r="X141" s="49">
        <v>3</v>
      </c>
      <c r="Y141" s="49">
        <v>3</v>
      </c>
      <c r="Z141" s="49" t="s">
        <v>70</v>
      </c>
      <c r="AA141" s="49" t="s">
        <v>76</v>
      </c>
      <c r="AB141" s="49" t="s">
        <v>102</v>
      </c>
      <c r="AC141" s="54" t="s">
        <v>91</v>
      </c>
      <c r="AD141" s="54">
        <v>5</v>
      </c>
      <c r="AE141" s="54" t="s">
        <v>79</v>
      </c>
      <c r="AF141" s="54" t="s">
        <v>94</v>
      </c>
      <c r="AG141" s="54">
        <v>4</v>
      </c>
      <c r="AH141" s="54">
        <v>4</v>
      </c>
      <c r="AI141" s="54" t="s">
        <v>357</v>
      </c>
      <c r="AJ141" s="45" t="s">
        <v>95</v>
      </c>
      <c r="AK141" s="45">
        <v>0</v>
      </c>
      <c r="AL141" s="45" t="s">
        <v>96</v>
      </c>
      <c r="AM141" s="45">
        <v>0</v>
      </c>
      <c r="AN141" s="2" t="s">
        <v>83</v>
      </c>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row>
    <row r="142" spans="1:66" ht="15.75" customHeight="1" x14ac:dyDescent="0.3">
      <c r="A142" s="2">
        <v>141</v>
      </c>
      <c r="B142" s="2" t="s">
        <v>66</v>
      </c>
      <c r="C142" s="3">
        <v>44699.539507256944</v>
      </c>
      <c r="D142" s="2" t="s">
        <v>747</v>
      </c>
      <c r="E142" s="2" t="s">
        <v>748</v>
      </c>
      <c r="F142" s="2" t="s">
        <v>749</v>
      </c>
      <c r="G142" s="2">
        <v>3245407572</v>
      </c>
      <c r="H142" s="38">
        <v>3</v>
      </c>
      <c r="I142" s="38" t="s">
        <v>70</v>
      </c>
      <c r="J142" s="38">
        <v>3</v>
      </c>
      <c r="K142" s="39">
        <f t="shared" si="6"/>
        <v>1</v>
      </c>
      <c r="L142" s="38">
        <v>0</v>
      </c>
      <c r="M142" s="40">
        <f t="shared" si="7"/>
        <v>0</v>
      </c>
      <c r="N142" s="38">
        <v>3</v>
      </c>
      <c r="O142" s="40">
        <f t="shared" si="8"/>
        <v>1</v>
      </c>
      <c r="P142" s="38" t="s">
        <v>139</v>
      </c>
      <c r="Q142" s="38" t="s">
        <v>88</v>
      </c>
      <c r="R142" s="45" t="s">
        <v>72</v>
      </c>
      <c r="S142" s="45" t="s">
        <v>558</v>
      </c>
      <c r="T142" s="45" t="s">
        <v>74</v>
      </c>
      <c r="U142" s="49" t="s">
        <v>75</v>
      </c>
      <c r="V142" s="49">
        <v>1</v>
      </c>
      <c r="W142" s="49">
        <v>2</v>
      </c>
      <c r="X142" s="49">
        <v>50</v>
      </c>
      <c r="Y142" s="49">
        <v>3</v>
      </c>
      <c r="Z142" s="49" t="s">
        <v>70</v>
      </c>
      <c r="AA142" s="49" t="s">
        <v>76</v>
      </c>
      <c r="AB142" s="49" t="s">
        <v>77</v>
      </c>
      <c r="AC142" s="54" t="s">
        <v>78</v>
      </c>
      <c r="AD142" s="54" t="s">
        <v>426</v>
      </c>
      <c r="AE142" s="54" t="s">
        <v>449</v>
      </c>
      <c r="AF142" s="54" t="s">
        <v>193</v>
      </c>
      <c r="AG142" s="54">
        <v>1</v>
      </c>
      <c r="AH142" s="54">
        <v>1</v>
      </c>
      <c r="AI142" s="54" t="s">
        <v>106</v>
      </c>
      <c r="AJ142" s="45" t="s">
        <v>554</v>
      </c>
      <c r="AK142" s="45">
        <v>2</v>
      </c>
      <c r="AL142" s="45" t="s">
        <v>554</v>
      </c>
      <c r="AM142" s="45">
        <v>2</v>
      </c>
      <c r="AN142" s="2" t="s">
        <v>83</v>
      </c>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row>
    <row r="143" spans="1:66" ht="15.75" customHeight="1" x14ac:dyDescent="0.3">
      <c r="A143" s="2">
        <v>142</v>
      </c>
      <c r="B143" s="2" t="s">
        <v>66</v>
      </c>
      <c r="C143" s="3">
        <v>44700.651709664351</v>
      </c>
      <c r="D143" s="2" t="s">
        <v>750</v>
      </c>
      <c r="E143" s="2" t="s">
        <v>751</v>
      </c>
      <c r="F143" s="2" t="s">
        <v>752</v>
      </c>
      <c r="G143" s="2">
        <v>6042311960</v>
      </c>
      <c r="H143" s="38">
        <v>4</v>
      </c>
      <c r="I143" s="38" t="s">
        <v>70</v>
      </c>
      <c r="J143" s="38">
        <v>2</v>
      </c>
      <c r="K143" s="39">
        <f t="shared" si="6"/>
        <v>0.5</v>
      </c>
      <c r="L143" s="38">
        <v>0</v>
      </c>
      <c r="M143" s="40">
        <f t="shared" si="7"/>
        <v>0</v>
      </c>
      <c r="N143" s="38">
        <v>2</v>
      </c>
      <c r="O143" s="40">
        <f t="shared" si="8"/>
        <v>1</v>
      </c>
      <c r="P143" s="38" t="s">
        <v>139</v>
      </c>
      <c r="Q143" s="38" t="s">
        <v>88</v>
      </c>
      <c r="R143" s="45" t="s">
        <v>72</v>
      </c>
      <c r="S143" s="45" t="s">
        <v>753</v>
      </c>
      <c r="T143" s="45" t="s">
        <v>321</v>
      </c>
      <c r="U143" s="50" t="s">
        <v>88</v>
      </c>
      <c r="V143" s="49">
        <v>0</v>
      </c>
      <c r="W143" s="50"/>
      <c r="X143" s="50"/>
      <c r="Y143" s="50"/>
      <c r="Z143" s="50"/>
      <c r="AA143" s="50"/>
      <c r="AB143" s="50"/>
      <c r="AC143" s="54" t="s">
        <v>91</v>
      </c>
      <c r="AD143" s="54" t="s">
        <v>92</v>
      </c>
      <c r="AE143" s="54" t="s">
        <v>268</v>
      </c>
      <c r="AF143" s="54" t="s">
        <v>80</v>
      </c>
      <c r="AG143" s="54">
        <v>4</v>
      </c>
      <c r="AH143" s="54">
        <v>1</v>
      </c>
      <c r="AI143" s="54" t="s">
        <v>106</v>
      </c>
      <c r="AJ143" s="45" t="s">
        <v>95</v>
      </c>
      <c r="AK143" s="45">
        <v>0</v>
      </c>
      <c r="AL143" s="45" t="s">
        <v>96</v>
      </c>
      <c r="AM143" s="45">
        <v>0</v>
      </c>
      <c r="AN143" s="2" t="s">
        <v>83</v>
      </c>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row>
    <row r="144" spans="1:66" ht="15.75" customHeight="1" x14ac:dyDescent="0.3">
      <c r="A144" s="2">
        <v>143</v>
      </c>
      <c r="B144" s="2" t="s">
        <v>66</v>
      </c>
      <c r="C144" s="3">
        <v>44700.509107164355</v>
      </c>
      <c r="D144" s="2" t="s">
        <v>377</v>
      </c>
      <c r="E144" s="2" t="s">
        <v>754</v>
      </c>
      <c r="F144" s="2" t="s">
        <v>755</v>
      </c>
      <c r="G144" s="2" t="s">
        <v>97</v>
      </c>
      <c r="H144" s="38">
        <v>3</v>
      </c>
      <c r="I144" s="38" t="s">
        <v>70</v>
      </c>
      <c r="J144" s="38">
        <v>3</v>
      </c>
      <c r="K144" s="39">
        <f t="shared" si="6"/>
        <v>1</v>
      </c>
      <c r="L144" s="38">
        <v>0</v>
      </c>
      <c r="M144" s="40">
        <f t="shared" si="7"/>
        <v>0</v>
      </c>
      <c r="N144" s="38">
        <v>3</v>
      </c>
      <c r="O144" s="40">
        <f t="shared" si="8"/>
        <v>1</v>
      </c>
      <c r="P144" s="38" t="s">
        <v>87</v>
      </c>
      <c r="Q144" s="38" t="s">
        <v>88</v>
      </c>
      <c r="R144" s="45" t="s">
        <v>756</v>
      </c>
      <c r="S144" s="45" t="s">
        <v>757</v>
      </c>
      <c r="T144" s="45" t="s">
        <v>308</v>
      </c>
      <c r="U144" s="50" t="s">
        <v>88</v>
      </c>
      <c r="V144" s="49">
        <v>0</v>
      </c>
      <c r="W144" s="50"/>
      <c r="X144" s="50"/>
      <c r="Y144" s="50"/>
      <c r="Z144" s="50"/>
      <c r="AA144" s="50"/>
      <c r="AB144" s="50"/>
      <c r="AC144" s="54" t="s">
        <v>91</v>
      </c>
      <c r="AD144" s="54" t="s">
        <v>92</v>
      </c>
      <c r="AE144" s="54" t="s">
        <v>449</v>
      </c>
      <c r="AF144" s="54" t="s">
        <v>80</v>
      </c>
      <c r="AG144" s="54">
        <v>5</v>
      </c>
      <c r="AH144" s="54">
        <v>2</v>
      </c>
      <c r="AI144" s="54" t="s">
        <v>81</v>
      </c>
      <c r="AJ144" s="45" t="s">
        <v>95</v>
      </c>
      <c r="AK144" s="45">
        <v>0</v>
      </c>
      <c r="AL144" s="45" t="s">
        <v>96</v>
      </c>
      <c r="AM144" s="45">
        <v>0</v>
      </c>
      <c r="AN144" s="2" t="s">
        <v>83</v>
      </c>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row>
    <row r="145" spans="1:66" ht="15.75" customHeight="1" x14ac:dyDescent="0.3">
      <c r="A145" s="2">
        <v>144</v>
      </c>
      <c r="B145" s="2" t="s">
        <v>66</v>
      </c>
      <c r="C145" s="3">
        <v>44699.558779629631</v>
      </c>
      <c r="D145" s="2" t="s">
        <v>758</v>
      </c>
      <c r="E145" s="2" t="s">
        <v>759</v>
      </c>
      <c r="F145" s="2" t="s">
        <v>760</v>
      </c>
      <c r="G145" s="2">
        <v>3122950297</v>
      </c>
      <c r="H145" s="38">
        <v>1</v>
      </c>
      <c r="I145" s="38" t="s">
        <v>88</v>
      </c>
      <c r="J145" s="41"/>
      <c r="K145" s="39">
        <f t="shared" si="6"/>
        <v>0</v>
      </c>
      <c r="L145" s="41"/>
      <c r="M145" s="40" t="str">
        <f t="shared" si="7"/>
        <v/>
      </c>
      <c r="N145" s="41"/>
      <c r="O145" s="40" t="str">
        <f t="shared" si="8"/>
        <v/>
      </c>
      <c r="P145" s="41"/>
      <c r="Q145" s="41"/>
      <c r="R145" s="45" t="s">
        <v>72</v>
      </c>
      <c r="S145" s="45" t="s">
        <v>753</v>
      </c>
      <c r="T145" s="45" t="s">
        <v>321</v>
      </c>
      <c r="U145" s="50" t="s">
        <v>88</v>
      </c>
      <c r="V145" s="49">
        <v>0</v>
      </c>
      <c r="W145" s="50"/>
      <c r="X145" s="50"/>
      <c r="Y145" s="50"/>
      <c r="Z145" s="50"/>
      <c r="AA145" s="50"/>
      <c r="AB145" s="50"/>
      <c r="AC145" s="54" t="s">
        <v>78</v>
      </c>
      <c r="AD145" s="54">
        <v>2</v>
      </c>
      <c r="AE145" s="54" t="s">
        <v>93</v>
      </c>
      <c r="AF145" s="54" t="s">
        <v>94</v>
      </c>
      <c r="AG145" s="54">
        <v>3</v>
      </c>
      <c r="AH145" s="54">
        <v>1</v>
      </c>
      <c r="AI145" s="54" t="s">
        <v>81</v>
      </c>
      <c r="AJ145" s="45" t="s">
        <v>82</v>
      </c>
      <c r="AK145" s="45">
        <v>2</v>
      </c>
      <c r="AL145" s="45" t="s">
        <v>554</v>
      </c>
      <c r="AM145" s="45">
        <v>1</v>
      </c>
      <c r="AN145" s="2" t="s">
        <v>83</v>
      </c>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row>
    <row r="146" spans="1:66" ht="15.75" customHeight="1" x14ac:dyDescent="0.3">
      <c r="A146" s="2">
        <v>145</v>
      </c>
      <c r="B146" s="2" t="s">
        <v>66</v>
      </c>
      <c r="C146" s="3">
        <v>44700.655664710648</v>
      </c>
      <c r="D146" s="2" t="s">
        <v>761</v>
      </c>
      <c r="E146" s="2" t="s">
        <v>762</v>
      </c>
      <c r="F146" s="2" t="s">
        <v>763</v>
      </c>
      <c r="G146" s="2">
        <v>2319582</v>
      </c>
      <c r="H146" s="38">
        <v>2</v>
      </c>
      <c r="I146" s="38" t="s">
        <v>70</v>
      </c>
      <c r="J146" s="38">
        <v>1</v>
      </c>
      <c r="K146" s="39">
        <f t="shared" si="6"/>
        <v>0.5</v>
      </c>
      <c r="L146" s="38">
        <v>0</v>
      </c>
      <c r="M146" s="40">
        <f t="shared" si="7"/>
        <v>0</v>
      </c>
      <c r="N146" s="38">
        <v>1</v>
      </c>
      <c r="O146" s="40">
        <f t="shared" si="8"/>
        <v>1</v>
      </c>
      <c r="P146" s="38" t="s">
        <v>139</v>
      </c>
      <c r="Q146" s="38" t="s">
        <v>88</v>
      </c>
      <c r="R146" s="45" t="s">
        <v>764</v>
      </c>
      <c r="S146" s="45" t="s">
        <v>765</v>
      </c>
      <c r="T146" s="45" t="s">
        <v>90</v>
      </c>
      <c r="U146" s="49" t="s">
        <v>75</v>
      </c>
      <c r="V146" s="49">
        <v>1</v>
      </c>
      <c r="W146" s="49">
        <v>2</v>
      </c>
      <c r="X146" s="49">
        <v>10</v>
      </c>
      <c r="Y146" s="49">
        <v>3</v>
      </c>
      <c r="Z146" s="49" t="s">
        <v>70</v>
      </c>
      <c r="AA146" s="49" t="s">
        <v>76</v>
      </c>
      <c r="AB146" s="49" t="s">
        <v>77</v>
      </c>
      <c r="AC146" s="54" t="s">
        <v>91</v>
      </c>
      <c r="AD146" s="54">
        <v>2</v>
      </c>
      <c r="AE146" s="54" t="s">
        <v>79</v>
      </c>
      <c r="AF146" s="54" t="s">
        <v>94</v>
      </c>
      <c r="AG146" s="54">
        <v>3</v>
      </c>
      <c r="AH146" s="54">
        <v>1</v>
      </c>
      <c r="AI146" s="54" t="s">
        <v>81</v>
      </c>
      <c r="AJ146" s="45" t="s">
        <v>554</v>
      </c>
      <c r="AK146" s="45">
        <v>1</v>
      </c>
      <c r="AL146" s="45" t="s">
        <v>96</v>
      </c>
      <c r="AM146" s="45">
        <v>0</v>
      </c>
      <c r="AN146" s="2" t="s">
        <v>83</v>
      </c>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row>
    <row r="147" spans="1:66" ht="15.75" customHeight="1" x14ac:dyDescent="0.3">
      <c r="A147" s="2">
        <v>146</v>
      </c>
      <c r="B147" s="2" t="s">
        <v>66</v>
      </c>
      <c r="C147" s="3">
        <v>44697.511819942127</v>
      </c>
      <c r="D147" s="2" t="s">
        <v>766</v>
      </c>
      <c r="E147" s="2" t="s">
        <v>767</v>
      </c>
      <c r="F147" s="2" t="s">
        <v>768</v>
      </c>
      <c r="G147" s="2">
        <v>3166703342</v>
      </c>
      <c r="H147" s="38">
        <v>2</v>
      </c>
      <c r="I147" s="38" t="s">
        <v>70</v>
      </c>
      <c r="J147" s="38">
        <v>1</v>
      </c>
      <c r="K147" s="39">
        <f t="shared" si="6"/>
        <v>0.5</v>
      </c>
      <c r="L147" s="38">
        <v>0</v>
      </c>
      <c r="M147" s="40">
        <f t="shared" si="7"/>
        <v>0</v>
      </c>
      <c r="N147" s="38">
        <v>1</v>
      </c>
      <c r="O147" s="40">
        <f t="shared" si="8"/>
        <v>1</v>
      </c>
      <c r="P147" s="38" t="s">
        <v>87</v>
      </c>
      <c r="Q147" s="38" t="s">
        <v>70</v>
      </c>
      <c r="R147" s="45" t="s">
        <v>769</v>
      </c>
      <c r="S147" s="45" t="s">
        <v>770</v>
      </c>
      <c r="T147" s="45" t="s">
        <v>201</v>
      </c>
      <c r="U147" s="49" t="s">
        <v>75</v>
      </c>
      <c r="V147" s="49">
        <v>1</v>
      </c>
      <c r="W147" s="49">
        <v>1</v>
      </c>
      <c r="X147" s="49">
        <v>6</v>
      </c>
      <c r="Y147" s="49">
        <v>2</v>
      </c>
      <c r="Z147" s="49" t="s">
        <v>70</v>
      </c>
      <c r="AA147" s="49" t="s">
        <v>76</v>
      </c>
      <c r="AB147" s="49" t="s">
        <v>102</v>
      </c>
      <c r="AC147" s="54" t="s">
        <v>273</v>
      </c>
      <c r="AD147" s="54" t="s">
        <v>126</v>
      </c>
      <c r="AE147" s="54" t="s">
        <v>771</v>
      </c>
      <c r="AF147" s="54" t="s">
        <v>94</v>
      </c>
      <c r="AG147" s="54">
        <v>5</v>
      </c>
      <c r="AH147" s="54">
        <v>5</v>
      </c>
      <c r="AI147" s="54" t="s">
        <v>81</v>
      </c>
      <c r="AJ147" s="45" t="s">
        <v>95</v>
      </c>
      <c r="AK147" s="45">
        <v>0</v>
      </c>
      <c r="AL147" s="45" t="s">
        <v>96</v>
      </c>
      <c r="AM147" s="45">
        <v>0</v>
      </c>
      <c r="AN147" s="2" t="s">
        <v>83</v>
      </c>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row>
    <row r="148" spans="1:66" ht="15.75" customHeight="1" x14ac:dyDescent="0.3">
      <c r="A148" s="2">
        <v>147</v>
      </c>
      <c r="B148" s="2" t="s">
        <v>66</v>
      </c>
      <c r="C148" s="3">
        <v>44699.717093090279</v>
      </c>
      <c r="D148" s="2" t="s">
        <v>772</v>
      </c>
      <c r="E148" s="2" t="s">
        <v>773</v>
      </c>
      <c r="F148" s="2" t="s">
        <v>774</v>
      </c>
      <c r="G148" s="2">
        <v>3148215102</v>
      </c>
      <c r="H148" s="38">
        <v>12</v>
      </c>
      <c r="I148" s="38" t="s">
        <v>70</v>
      </c>
      <c r="J148" s="38">
        <v>4</v>
      </c>
      <c r="K148" s="39">
        <f t="shared" si="6"/>
        <v>0.33333333333333331</v>
      </c>
      <c r="L148" s="38">
        <v>0</v>
      </c>
      <c r="M148" s="40">
        <f t="shared" si="7"/>
        <v>0</v>
      </c>
      <c r="N148" s="38">
        <v>4</v>
      </c>
      <c r="O148" s="40">
        <f t="shared" si="8"/>
        <v>1</v>
      </c>
      <c r="P148" s="38" t="s">
        <v>139</v>
      </c>
      <c r="Q148" s="38" t="s">
        <v>88</v>
      </c>
      <c r="R148" s="45" t="s">
        <v>72</v>
      </c>
      <c r="S148" s="45" t="s">
        <v>644</v>
      </c>
      <c r="T148" s="45" t="s">
        <v>201</v>
      </c>
      <c r="U148" s="49" t="s">
        <v>75</v>
      </c>
      <c r="V148" s="49">
        <v>1</v>
      </c>
      <c r="W148" s="49">
        <v>4</v>
      </c>
      <c r="X148" s="49">
        <v>60</v>
      </c>
      <c r="Y148" s="49">
        <v>5</v>
      </c>
      <c r="Z148" s="49" t="s">
        <v>70</v>
      </c>
      <c r="AA148" s="49" t="s">
        <v>76</v>
      </c>
      <c r="AB148" s="49" t="s">
        <v>102</v>
      </c>
      <c r="AC148" s="54" t="s">
        <v>78</v>
      </c>
      <c r="AD148" s="54">
        <v>3</v>
      </c>
      <c r="AE148" s="54" t="s">
        <v>309</v>
      </c>
      <c r="AF148" s="54" t="s">
        <v>433</v>
      </c>
      <c r="AG148" s="54">
        <v>5</v>
      </c>
      <c r="AH148" s="54">
        <v>1</v>
      </c>
      <c r="AI148" s="54" t="s">
        <v>275</v>
      </c>
      <c r="AJ148" s="45" t="s">
        <v>95</v>
      </c>
      <c r="AK148" s="45">
        <v>0</v>
      </c>
      <c r="AL148" s="45" t="s">
        <v>547</v>
      </c>
      <c r="AM148" s="45">
        <v>5</v>
      </c>
      <c r="AN148" s="2" t="s">
        <v>83</v>
      </c>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row>
    <row r="149" spans="1:66" ht="15.75" customHeight="1" x14ac:dyDescent="0.3">
      <c r="A149" s="2">
        <v>148</v>
      </c>
      <c r="B149" s="2" t="s">
        <v>66</v>
      </c>
      <c r="C149" s="3">
        <v>44697.521997847223</v>
      </c>
      <c r="D149" s="2" t="s">
        <v>775</v>
      </c>
      <c r="E149" s="2" t="s">
        <v>776</v>
      </c>
      <c r="F149" s="2" t="s">
        <v>777</v>
      </c>
      <c r="G149" s="2">
        <v>3205302644</v>
      </c>
      <c r="H149" s="38">
        <v>3</v>
      </c>
      <c r="I149" s="38" t="s">
        <v>70</v>
      </c>
      <c r="J149" s="38">
        <v>1</v>
      </c>
      <c r="K149" s="39">
        <f t="shared" si="6"/>
        <v>0.33333333333333331</v>
      </c>
      <c r="L149" s="38">
        <v>1</v>
      </c>
      <c r="M149" s="40">
        <f t="shared" si="7"/>
        <v>1</v>
      </c>
      <c r="N149" s="38">
        <v>0</v>
      </c>
      <c r="O149" s="40">
        <f t="shared" si="8"/>
        <v>0</v>
      </c>
      <c r="P149" s="38" t="s">
        <v>139</v>
      </c>
      <c r="Q149" s="38" t="s">
        <v>70</v>
      </c>
      <c r="R149" s="45" t="s">
        <v>72</v>
      </c>
      <c r="S149" s="45" t="s">
        <v>778</v>
      </c>
      <c r="T149" s="45" t="s">
        <v>134</v>
      </c>
      <c r="U149" s="49" t="s">
        <v>75</v>
      </c>
      <c r="V149" s="49">
        <v>1</v>
      </c>
      <c r="W149" s="49">
        <v>1</v>
      </c>
      <c r="X149" s="49">
        <v>3</v>
      </c>
      <c r="Y149" s="49">
        <v>1</v>
      </c>
      <c r="Z149" s="49" t="s">
        <v>70</v>
      </c>
      <c r="AA149" s="49" t="s">
        <v>76</v>
      </c>
      <c r="AB149" s="49" t="s">
        <v>77</v>
      </c>
      <c r="AC149" s="54" t="s">
        <v>273</v>
      </c>
      <c r="AD149" s="54" t="s">
        <v>126</v>
      </c>
      <c r="AE149" s="54" t="s">
        <v>779</v>
      </c>
      <c r="AF149" s="54" t="s">
        <v>94</v>
      </c>
      <c r="AG149" s="54">
        <v>3</v>
      </c>
      <c r="AH149" s="54">
        <v>2</v>
      </c>
      <c r="AI149" s="54" t="s">
        <v>88</v>
      </c>
      <c r="AJ149" s="45" t="s">
        <v>82</v>
      </c>
      <c r="AK149" s="45">
        <v>1</v>
      </c>
      <c r="AL149" s="45" t="s">
        <v>82</v>
      </c>
      <c r="AM149" s="45">
        <v>1</v>
      </c>
      <c r="AN149" s="2" t="s">
        <v>83</v>
      </c>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row>
    <row r="150" spans="1:66" ht="15.75" customHeight="1" x14ac:dyDescent="0.3">
      <c r="A150" s="2">
        <v>149</v>
      </c>
      <c r="B150" s="2" t="s">
        <v>66</v>
      </c>
      <c r="C150" s="3">
        <v>44699.532872094904</v>
      </c>
      <c r="D150" s="2" t="s">
        <v>780</v>
      </c>
      <c r="E150" s="2" t="s">
        <v>781</v>
      </c>
      <c r="F150" s="2" t="s">
        <v>782</v>
      </c>
      <c r="G150" s="2">
        <v>3225398465</v>
      </c>
      <c r="H150" s="38">
        <v>3</v>
      </c>
      <c r="I150" s="38" t="s">
        <v>70</v>
      </c>
      <c r="J150" s="38">
        <v>2</v>
      </c>
      <c r="K150" s="39">
        <f t="shared" si="6"/>
        <v>0.66666666666666663</v>
      </c>
      <c r="L150" s="38">
        <v>0</v>
      </c>
      <c r="M150" s="40">
        <f t="shared" si="7"/>
        <v>0</v>
      </c>
      <c r="N150" s="38">
        <v>2</v>
      </c>
      <c r="O150" s="40">
        <f t="shared" si="8"/>
        <v>1</v>
      </c>
      <c r="P150" s="38" t="s">
        <v>139</v>
      </c>
      <c r="Q150" s="38" t="s">
        <v>88</v>
      </c>
      <c r="R150" s="45" t="s">
        <v>72</v>
      </c>
      <c r="S150" s="45" t="s">
        <v>783</v>
      </c>
      <c r="T150" s="45" t="s">
        <v>784</v>
      </c>
      <c r="U150" s="50" t="s">
        <v>88</v>
      </c>
      <c r="V150" s="49">
        <v>0</v>
      </c>
      <c r="W150" s="50"/>
      <c r="X150" s="50"/>
      <c r="Y150" s="50"/>
      <c r="Z150" s="50"/>
      <c r="AA150" s="50"/>
      <c r="AB150" s="50"/>
      <c r="AC150" s="54" t="s">
        <v>273</v>
      </c>
      <c r="AD150" s="54" t="s">
        <v>426</v>
      </c>
      <c r="AE150" s="54" t="s">
        <v>785</v>
      </c>
      <c r="AF150" s="54" t="s">
        <v>94</v>
      </c>
      <c r="AG150" s="54">
        <v>4</v>
      </c>
      <c r="AH150" s="54">
        <v>3</v>
      </c>
      <c r="AI150" s="54" t="s">
        <v>106</v>
      </c>
      <c r="AJ150" s="45" t="s">
        <v>95</v>
      </c>
      <c r="AK150" s="45">
        <v>0</v>
      </c>
      <c r="AL150" s="45" t="s">
        <v>96</v>
      </c>
      <c r="AM150" s="45">
        <v>0</v>
      </c>
      <c r="AN150" s="2" t="s">
        <v>83</v>
      </c>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row>
    <row r="151" spans="1:66" ht="15.75" customHeight="1" x14ac:dyDescent="0.3">
      <c r="A151" s="2">
        <v>150</v>
      </c>
      <c r="B151" s="2" t="s">
        <v>66</v>
      </c>
      <c r="C151" s="3">
        <v>44699.546529664352</v>
      </c>
      <c r="D151" s="2" t="s">
        <v>786</v>
      </c>
      <c r="E151" s="2" t="s">
        <v>787</v>
      </c>
      <c r="F151" s="2" t="s">
        <v>788</v>
      </c>
      <c r="G151" s="2">
        <v>3007386539</v>
      </c>
      <c r="H151" s="38">
        <v>2</v>
      </c>
      <c r="I151" s="38" t="s">
        <v>70</v>
      </c>
      <c r="J151" s="38">
        <v>2</v>
      </c>
      <c r="K151" s="39">
        <f t="shared" si="6"/>
        <v>1</v>
      </c>
      <c r="L151" s="38">
        <v>0</v>
      </c>
      <c r="M151" s="40">
        <f t="shared" si="7"/>
        <v>0</v>
      </c>
      <c r="N151" s="38">
        <v>2</v>
      </c>
      <c r="O151" s="40">
        <f t="shared" si="8"/>
        <v>1</v>
      </c>
      <c r="P151" s="38" t="s">
        <v>87</v>
      </c>
      <c r="Q151" s="38" t="s">
        <v>88</v>
      </c>
      <c r="R151" s="45" t="s">
        <v>72</v>
      </c>
      <c r="S151" s="45" t="s">
        <v>651</v>
      </c>
      <c r="T151" s="45" t="s">
        <v>134</v>
      </c>
      <c r="U151" s="50" t="s">
        <v>88</v>
      </c>
      <c r="V151" s="49">
        <v>0</v>
      </c>
      <c r="W151" s="50"/>
      <c r="X151" s="50"/>
      <c r="Y151" s="50"/>
      <c r="Z151" s="50"/>
      <c r="AA151" s="50"/>
      <c r="AB151" s="50"/>
      <c r="AC151" s="54" t="s">
        <v>78</v>
      </c>
      <c r="AD151" s="54">
        <v>5</v>
      </c>
      <c r="AE151" s="54" t="s">
        <v>172</v>
      </c>
      <c r="AF151" s="54" t="s">
        <v>193</v>
      </c>
      <c r="AG151" s="54">
        <v>5</v>
      </c>
      <c r="AH151" s="54">
        <v>5</v>
      </c>
      <c r="AI151" s="54" t="s">
        <v>81</v>
      </c>
      <c r="AJ151" s="45" t="s">
        <v>554</v>
      </c>
      <c r="AK151" s="45">
        <v>1</v>
      </c>
      <c r="AL151" s="45" t="s">
        <v>96</v>
      </c>
      <c r="AM151" s="45">
        <v>0</v>
      </c>
      <c r="AN151" s="2" t="s">
        <v>83</v>
      </c>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row>
    <row r="152" spans="1:66" ht="15.75" customHeight="1" x14ac:dyDescent="0.3">
      <c r="A152" s="2">
        <v>151</v>
      </c>
      <c r="B152" s="2" t="s">
        <v>66</v>
      </c>
      <c r="C152" s="3">
        <v>44699.555594791665</v>
      </c>
      <c r="D152" s="2" t="s">
        <v>789</v>
      </c>
      <c r="E152" s="2" t="s">
        <v>790</v>
      </c>
      <c r="F152" s="2" t="s">
        <v>791</v>
      </c>
      <c r="G152" s="2">
        <v>3044000170</v>
      </c>
      <c r="H152" s="38">
        <v>3</v>
      </c>
      <c r="I152" s="38" t="s">
        <v>88</v>
      </c>
      <c r="J152" s="41"/>
      <c r="K152" s="39">
        <f t="shared" si="6"/>
        <v>0</v>
      </c>
      <c r="L152" s="41"/>
      <c r="M152" s="40" t="str">
        <f t="shared" si="7"/>
        <v/>
      </c>
      <c r="N152" s="41"/>
      <c r="O152" s="40" t="str">
        <f t="shared" si="8"/>
        <v/>
      </c>
      <c r="P152" s="41"/>
      <c r="Q152" s="41"/>
      <c r="R152" s="45" t="s">
        <v>72</v>
      </c>
      <c r="S152" s="45" t="s">
        <v>792</v>
      </c>
      <c r="T152" s="45" t="s">
        <v>267</v>
      </c>
      <c r="U152" s="50" t="s">
        <v>88</v>
      </c>
      <c r="V152" s="49">
        <v>0</v>
      </c>
      <c r="W152" s="50"/>
      <c r="X152" s="50"/>
      <c r="Y152" s="50"/>
      <c r="Z152" s="50"/>
      <c r="AA152" s="50"/>
      <c r="AB152" s="50"/>
      <c r="AC152" s="54" t="s">
        <v>91</v>
      </c>
      <c r="AD152" s="54" t="s">
        <v>426</v>
      </c>
      <c r="AE152" s="54" t="s">
        <v>157</v>
      </c>
      <c r="AF152" s="54" t="s">
        <v>80</v>
      </c>
      <c r="AG152" s="54">
        <v>1</v>
      </c>
      <c r="AH152" s="54">
        <v>1</v>
      </c>
      <c r="AI152" s="54" t="s">
        <v>106</v>
      </c>
      <c r="AJ152" s="45" t="s">
        <v>95</v>
      </c>
      <c r="AK152" s="45">
        <v>0</v>
      </c>
      <c r="AL152" s="45" t="s">
        <v>96</v>
      </c>
      <c r="AM152" s="45">
        <v>0</v>
      </c>
      <c r="AN152" s="2" t="s">
        <v>83</v>
      </c>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row>
    <row r="153" spans="1:66" ht="15.75" customHeight="1" x14ac:dyDescent="0.3">
      <c r="A153" s="2">
        <v>152</v>
      </c>
      <c r="B153" s="2" t="s">
        <v>66</v>
      </c>
      <c r="C153" s="3">
        <v>44699.70505128472</v>
      </c>
      <c r="D153" s="2" t="s">
        <v>793</v>
      </c>
      <c r="E153" s="2" t="s">
        <v>794</v>
      </c>
      <c r="F153" s="2" t="s">
        <v>795</v>
      </c>
      <c r="G153" s="2">
        <v>3222128371</v>
      </c>
      <c r="H153" s="38">
        <v>3</v>
      </c>
      <c r="I153" s="38" t="s">
        <v>70</v>
      </c>
      <c r="J153" s="38">
        <v>1</v>
      </c>
      <c r="K153" s="39">
        <f t="shared" si="6"/>
        <v>0.33333333333333331</v>
      </c>
      <c r="L153" s="38">
        <v>0</v>
      </c>
      <c r="M153" s="40">
        <f t="shared" si="7"/>
        <v>0</v>
      </c>
      <c r="N153" s="38">
        <v>1</v>
      </c>
      <c r="O153" s="40">
        <f t="shared" si="8"/>
        <v>1</v>
      </c>
      <c r="P153" s="38" t="s">
        <v>139</v>
      </c>
      <c r="Q153" s="38" t="s">
        <v>88</v>
      </c>
      <c r="R153" s="45" t="s">
        <v>72</v>
      </c>
      <c r="S153" s="45" t="s">
        <v>753</v>
      </c>
      <c r="T153" s="45" t="s">
        <v>321</v>
      </c>
      <c r="U153" s="49" t="s">
        <v>75</v>
      </c>
      <c r="V153" s="49">
        <v>2</v>
      </c>
      <c r="W153" s="49">
        <v>4</v>
      </c>
      <c r="X153" s="49">
        <v>10</v>
      </c>
      <c r="Y153" s="49">
        <v>3</v>
      </c>
      <c r="Z153" s="49" t="s">
        <v>70</v>
      </c>
      <c r="AA153" s="49" t="s">
        <v>76</v>
      </c>
      <c r="AB153" s="49" t="s">
        <v>102</v>
      </c>
      <c r="AC153" s="54" t="s">
        <v>78</v>
      </c>
      <c r="AD153" s="54" t="s">
        <v>426</v>
      </c>
      <c r="AE153" s="54" t="s">
        <v>93</v>
      </c>
      <c r="AF153" s="54" t="s">
        <v>115</v>
      </c>
      <c r="AG153" s="54">
        <v>3</v>
      </c>
      <c r="AH153" s="54">
        <v>1</v>
      </c>
      <c r="AI153" s="54" t="s">
        <v>81</v>
      </c>
      <c r="AJ153" s="45" t="s">
        <v>95</v>
      </c>
      <c r="AK153" s="45">
        <v>0</v>
      </c>
      <c r="AL153" s="45" t="s">
        <v>96</v>
      </c>
      <c r="AM153" s="45">
        <v>0</v>
      </c>
      <c r="AN153" s="2" t="s">
        <v>83</v>
      </c>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row>
    <row r="154" spans="1:66" ht="15.75" customHeight="1" x14ac:dyDescent="0.3">
      <c r="A154" s="2">
        <v>153</v>
      </c>
      <c r="B154" s="2" t="s">
        <v>66</v>
      </c>
      <c r="C154" s="3">
        <v>44699.710250752316</v>
      </c>
      <c r="D154" s="2" t="s">
        <v>796</v>
      </c>
      <c r="E154" s="2" t="s">
        <v>797</v>
      </c>
      <c r="F154" s="2" t="s">
        <v>798</v>
      </c>
      <c r="G154" s="2">
        <v>635142094</v>
      </c>
      <c r="H154" s="38">
        <v>5</v>
      </c>
      <c r="I154" s="38" t="s">
        <v>70</v>
      </c>
      <c r="J154" s="38">
        <v>3</v>
      </c>
      <c r="K154" s="39">
        <f t="shared" si="6"/>
        <v>0.6</v>
      </c>
      <c r="L154" s="38">
        <v>0</v>
      </c>
      <c r="M154" s="40">
        <f t="shared" si="7"/>
        <v>0</v>
      </c>
      <c r="N154" s="38">
        <v>3</v>
      </c>
      <c r="O154" s="40">
        <f t="shared" si="8"/>
        <v>1</v>
      </c>
      <c r="P154" s="38" t="s">
        <v>139</v>
      </c>
      <c r="Q154" s="38" t="s">
        <v>88</v>
      </c>
      <c r="R154" s="45" t="s">
        <v>72</v>
      </c>
      <c r="S154" s="45" t="s">
        <v>89</v>
      </c>
      <c r="T154" s="45" t="s">
        <v>90</v>
      </c>
      <c r="U154" s="49" t="s">
        <v>292</v>
      </c>
      <c r="V154" s="49">
        <v>1</v>
      </c>
      <c r="W154" s="49">
        <v>2</v>
      </c>
      <c r="X154" s="49">
        <v>7</v>
      </c>
      <c r="Y154" s="49">
        <v>3</v>
      </c>
      <c r="Z154" s="49" t="s">
        <v>70</v>
      </c>
      <c r="AA154" s="49" t="s">
        <v>76</v>
      </c>
      <c r="AB154" s="49" t="s">
        <v>77</v>
      </c>
      <c r="AC154" s="54" t="s">
        <v>78</v>
      </c>
      <c r="AD154" s="54" t="s">
        <v>181</v>
      </c>
      <c r="AE154" s="54" t="s">
        <v>93</v>
      </c>
      <c r="AF154" s="54" t="s">
        <v>115</v>
      </c>
      <c r="AG154" s="54">
        <v>3</v>
      </c>
      <c r="AH154" s="54">
        <v>1</v>
      </c>
      <c r="AI154" s="54" t="s">
        <v>357</v>
      </c>
      <c r="AJ154" s="45" t="s">
        <v>95</v>
      </c>
      <c r="AK154" s="45">
        <v>0</v>
      </c>
      <c r="AL154" s="45" t="s">
        <v>96</v>
      </c>
      <c r="AM154" s="45">
        <v>0</v>
      </c>
      <c r="AN154" s="2" t="s">
        <v>83</v>
      </c>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row>
    <row r="155" spans="1:66" ht="15.75" customHeight="1" x14ac:dyDescent="0.3">
      <c r="A155" s="2">
        <v>154</v>
      </c>
      <c r="B155" s="2" t="s">
        <v>66</v>
      </c>
      <c r="C155" s="3">
        <v>44697.530075462964</v>
      </c>
      <c r="D155" s="2" t="s">
        <v>799</v>
      </c>
      <c r="E155" s="2" t="s">
        <v>800</v>
      </c>
      <c r="F155" s="2" t="s">
        <v>801</v>
      </c>
      <c r="G155" s="2">
        <v>3206081383</v>
      </c>
      <c r="H155" s="38">
        <v>8</v>
      </c>
      <c r="I155" s="38" t="s">
        <v>70</v>
      </c>
      <c r="J155" s="38">
        <v>8</v>
      </c>
      <c r="K155" s="39">
        <f t="shared" si="6"/>
        <v>1</v>
      </c>
      <c r="L155" s="38">
        <v>8</v>
      </c>
      <c r="M155" s="40">
        <f t="shared" si="7"/>
        <v>1</v>
      </c>
      <c r="N155" s="38">
        <v>8</v>
      </c>
      <c r="O155" s="40">
        <f t="shared" si="8"/>
        <v>1</v>
      </c>
      <c r="P155" s="38" t="s">
        <v>87</v>
      </c>
      <c r="Q155" s="38" t="s">
        <v>70</v>
      </c>
      <c r="R155" s="45" t="s">
        <v>72</v>
      </c>
      <c r="S155" s="45" t="s">
        <v>179</v>
      </c>
      <c r="T155" s="45" t="s">
        <v>134</v>
      </c>
      <c r="U155" s="49" t="s">
        <v>75</v>
      </c>
      <c r="V155" s="49">
        <v>1</v>
      </c>
      <c r="W155" s="49">
        <v>2</v>
      </c>
      <c r="X155" s="49">
        <v>40</v>
      </c>
      <c r="Y155" s="49">
        <v>2</v>
      </c>
      <c r="Z155" s="49" t="s">
        <v>70</v>
      </c>
      <c r="AA155" s="49" t="s">
        <v>76</v>
      </c>
      <c r="AB155" s="49" t="s">
        <v>77</v>
      </c>
      <c r="AC155" s="54" t="s">
        <v>468</v>
      </c>
      <c r="AD155" s="54">
        <v>3</v>
      </c>
      <c r="AE155" s="54" t="s">
        <v>546</v>
      </c>
      <c r="AF155" s="54" t="s">
        <v>193</v>
      </c>
      <c r="AG155" s="54">
        <v>5</v>
      </c>
      <c r="AH155" s="54">
        <v>5</v>
      </c>
      <c r="AI155" s="54" t="s">
        <v>81</v>
      </c>
      <c r="AJ155" s="45" t="s">
        <v>802</v>
      </c>
      <c r="AK155" s="45">
        <v>5</v>
      </c>
      <c r="AL155" s="45" t="s">
        <v>96</v>
      </c>
      <c r="AM155" s="45">
        <v>0</v>
      </c>
      <c r="AN155" s="2" t="s">
        <v>83</v>
      </c>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row>
    <row r="156" spans="1:66" ht="15.75" customHeight="1" x14ac:dyDescent="0.3">
      <c r="A156" s="2">
        <v>155</v>
      </c>
      <c r="B156" s="2" t="s">
        <v>66</v>
      </c>
      <c r="C156" s="3">
        <v>44697.536281504625</v>
      </c>
      <c r="D156" s="2" t="s">
        <v>803</v>
      </c>
      <c r="E156" s="2" t="s">
        <v>804</v>
      </c>
      <c r="F156" s="2" t="s">
        <v>805</v>
      </c>
      <c r="G156" s="2">
        <v>3128661890</v>
      </c>
      <c r="H156" s="38">
        <v>2</v>
      </c>
      <c r="I156" s="38" t="s">
        <v>88</v>
      </c>
      <c r="J156" s="41"/>
      <c r="K156" s="39">
        <f t="shared" si="6"/>
        <v>0</v>
      </c>
      <c r="L156" s="41"/>
      <c r="M156" s="40" t="str">
        <f t="shared" si="7"/>
        <v/>
      </c>
      <c r="N156" s="41"/>
      <c r="O156" s="40" t="str">
        <f t="shared" si="8"/>
        <v/>
      </c>
      <c r="P156" s="41"/>
      <c r="Q156" s="41"/>
      <c r="R156" s="45" t="s">
        <v>806</v>
      </c>
      <c r="S156" s="45" t="s">
        <v>807</v>
      </c>
      <c r="T156" s="45" t="s">
        <v>321</v>
      </c>
      <c r="U156" s="50" t="s">
        <v>88</v>
      </c>
      <c r="V156" s="49">
        <v>0</v>
      </c>
      <c r="W156" s="50"/>
      <c r="X156" s="50"/>
      <c r="Y156" s="50"/>
      <c r="Z156" s="50"/>
      <c r="AA156" s="50"/>
      <c r="AB156" s="50"/>
      <c r="AC156" s="54" t="s">
        <v>180</v>
      </c>
      <c r="AD156" s="54" t="s">
        <v>181</v>
      </c>
      <c r="AE156" s="54" t="s">
        <v>808</v>
      </c>
      <c r="AF156" s="54" t="s">
        <v>94</v>
      </c>
      <c r="AG156" s="54">
        <v>5</v>
      </c>
      <c r="AH156" s="54">
        <v>5</v>
      </c>
      <c r="AI156" s="54" t="s">
        <v>81</v>
      </c>
      <c r="AJ156" s="45" t="s">
        <v>95</v>
      </c>
      <c r="AK156" s="45">
        <v>0</v>
      </c>
      <c r="AL156" s="45" t="s">
        <v>96</v>
      </c>
      <c r="AM156" s="45">
        <v>0</v>
      </c>
      <c r="AN156" s="2" t="s">
        <v>83</v>
      </c>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row>
    <row r="157" spans="1:66" ht="15.75" customHeight="1" x14ac:dyDescent="0.3">
      <c r="A157" s="2">
        <v>156</v>
      </c>
      <c r="B157" s="2" t="s">
        <v>66</v>
      </c>
      <c r="C157" s="3">
        <v>44697.544689085647</v>
      </c>
      <c r="D157" s="2" t="s">
        <v>809</v>
      </c>
      <c r="E157" s="2" t="s">
        <v>810</v>
      </c>
      <c r="F157" s="2" t="s">
        <v>811</v>
      </c>
      <c r="G157" s="2">
        <v>3145287436</v>
      </c>
      <c r="H157" s="38">
        <v>2</v>
      </c>
      <c r="I157" s="38" t="s">
        <v>70</v>
      </c>
      <c r="J157" s="38">
        <v>1</v>
      </c>
      <c r="K157" s="39">
        <f t="shared" si="6"/>
        <v>0.5</v>
      </c>
      <c r="L157" s="38">
        <v>1</v>
      </c>
      <c r="M157" s="40">
        <f t="shared" si="7"/>
        <v>1</v>
      </c>
      <c r="N157" s="38">
        <v>1</v>
      </c>
      <c r="O157" s="40">
        <f t="shared" si="8"/>
        <v>1</v>
      </c>
      <c r="P157" s="38" t="s">
        <v>87</v>
      </c>
      <c r="Q157" s="38" t="s">
        <v>88</v>
      </c>
      <c r="R157" s="45" t="s">
        <v>812</v>
      </c>
      <c r="S157" s="45" t="s">
        <v>813</v>
      </c>
      <c r="T157" s="45" t="s">
        <v>321</v>
      </c>
      <c r="U157" s="49" t="s">
        <v>75</v>
      </c>
      <c r="V157" s="49">
        <v>1</v>
      </c>
      <c r="W157" s="49">
        <v>2</v>
      </c>
      <c r="X157" s="49">
        <v>24</v>
      </c>
      <c r="Y157" s="49">
        <v>3</v>
      </c>
      <c r="Z157" s="49" t="s">
        <v>70</v>
      </c>
      <c r="AA157" s="49" t="s">
        <v>76</v>
      </c>
      <c r="AB157" s="49" t="s">
        <v>77</v>
      </c>
      <c r="AC157" s="54" t="s">
        <v>91</v>
      </c>
      <c r="AD157" s="54" t="s">
        <v>92</v>
      </c>
      <c r="AE157" s="54" t="s">
        <v>779</v>
      </c>
      <c r="AF157" s="54" t="s">
        <v>150</v>
      </c>
      <c r="AG157" s="54">
        <v>2</v>
      </c>
      <c r="AH157" s="54">
        <v>4</v>
      </c>
      <c r="AI157" s="54" t="s">
        <v>81</v>
      </c>
      <c r="AJ157" s="45" t="s">
        <v>95</v>
      </c>
      <c r="AK157" s="45">
        <v>0</v>
      </c>
      <c r="AL157" s="45" t="s">
        <v>96</v>
      </c>
      <c r="AM157" s="45">
        <v>0</v>
      </c>
      <c r="AN157" s="2" t="s">
        <v>83</v>
      </c>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row>
    <row r="158" spans="1:66" ht="15.75" customHeight="1" x14ac:dyDescent="0.3">
      <c r="A158" s="2">
        <v>157</v>
      </c>
      <c r="B158" s="2" t="s">
        <v>66</v>
      </c>
      <c r="C158" s="3">
        <v>44697.578859803238</v>
      </c>
      <c r="D158" s="2" t="s">
        <v>814</v>
      </c>
      <c r="E158" s="2" t="s">
        <v>815</v>
      </c>
      <c r="F158" s="2" t="s">
        <v>816</v>
      </c>
      <c r="G158" s="2">
        <v>3187557369</v>
      </c>
      <c r="H158" s="38">
        <v>3</v>
      </c>
      <c r="I158" s="38" t="s">
        <v>70</v>
      </c>
      <c r="J158" s="38">
        <v>2</v>
      </c>
      <c r="K158" s="39">
        <f t="shared" si="6"/>
        <v>0.66666666666666663</v>
      </c>
      <c r="L158" s="38">
        <v>2</v>
      </c>
      <c r="M158" s="40">
        <f t="shared" si="7"/>
        <v>1</v>
      </c>
      <c r="N158" s="38">
        <v>2</v>
      </c>
      <c r="O158" s="40">
        <f t="shared" si="8"/>
        <v>1</v>
      </c>
      <c r="P158" s="38" t="s">
        <v>139</v>
      </c>
      <c r="Q158" s="38" t="s">
        <v>88</v>
      </c>
      <c r="R158" s="45" t="s">
        <v>72</v>
      </c>
      <c r="S158" s="45" t="s">
        <v>817</v>
      </c>
      <c r="T158" s="45" t="s">
        <v>514</v>
      </c>
      <c r="U158" s="49" t="s">
        <v>75</v>
      </c>
      <c r="V158" s="49">
        <v>1</v>
      </c>
      <c r="W158" s="49">
        <v>1</v>
      </c>
      <c r="X158" s="49">
        <v>8</v>
      </c>
      <c r="Y158" s="49">
        <v>4</v>
      </c>
      <c r="Z158" s="49" t="s">
        <v>70</v>
      </c>
      <c r="AA158" s="49" t="s">
        <v>76</v>
      </c>
      <c r="AB158" s="49" t="s">
        <v>77</v>
      </c>
      <c r="AC158" s="54" t="s">
        <v>91</v>
      </c>
      <c r="AD158" s="54" t="s">
        <v>92</v>
      </c>
      <c r="AE158" s="54" t="s">
        <v>779</v>
      </c>
      <c r="AF158" s="54" t="s">
        <v>94</v>
      </c>
      <c r="AG158" s="54">
        <v>5</v>
      </c>
      <c r="AH158" s="54">
        <v>1</v>
      </c>
      <c r="AI158" s="54" t="s">
        <v>81</v>
      </c>
      <c r="AJ158" s="45" t="s">
        <v>554</v>
      </c>
      <c r="AK158" s="45">
        <v>1</v>
      </c>
      <c r="AL158" s="45" t="s">
        <v>554</v>
      </c>
      <c r="AM158" s="45">
        <v>3</v>
      </c>
      <c r="AN158" s="2" t="s">
        <v>83</v>
      </c>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row>
    <row r="159" spans="1:66" ht="15.75" customHeight="1" x14ac:dyDescent="0.3">
      <c r="A159" s="2">
        <v>158</v>
      </c>
      <c r="B159" s="2" t="s">
        <v>66</v>
      </c>
      <c r="C159" s="3">
        <v>44697.548493831018</v>
      </c>
      <c r="D159" s="2" t="s">
        <v>818</v>
      </c>
      <c r="E159" s="2" t="s">
        <v>819</v>
      </c>
      <c r="F159" s="2" t="s">
        <v>820</v>
      </c>
      <c r="G159" s="2">
        <v>3044936871</v>
      </c>
      <c r="H159" s="38">
        <v>2</v>
      </c>
      <c r="I159" s="38" t="s">
        <v>88</v>
      </c>
      <c r="J159" s="41"/>
      <c r="K159" s="39">
        <f t="shared" si="6"/>
        <v>0</v>
      </c>
      <c r="L159" s="41"/>
      <c r="M159" s="40" t="str">
        <f t="shared" si="7"/>
        <v/>
      </c>
      <c r="N159" s="41"/>
      <c r="O159" s="40" t="str">
        <f t="shared" si="8"/>
        <v/>
      </c>
      <c r="P159" s="41"/>
      <c r="Q159" s="41"/>
      <c r="R159" s="45" t="s">
        <v>72</v>
      </c>
      <c r="S159" s="45" t="s">
        <v>753</v>
      </c>
      <c r="T159" s="45" t="s">
        <v>321</v>
      </c>
      <c r="U159" s="49" t="s">
        <v>75</v>
      </c>
      <c r="V159" s="49">
        <v>2</v>
      </c>
      <c r="W159" s="49">
        <v>2</v>
      </c>
      <c r="X159" s="49">
        <v>30</v>
      </c>
      <c r="Y159" s="49">
        <v>3</v>
      </c>
      <c r="Z159" s="49" t="s">
        <v>70</v>
      </c>
      <c r="AA159" s="49" t="s">
        <v>76</v>
      </c>
      <c r="AB159" s="49" t="s">
        <v>77</v>
      </c>
      <c r="AC159" s="54" t="s">
        <v>91</v>
      </c>
      <c r="AD159" s="54" t="s">
        <v>92</v>
      </c>
      <c r="AE159" s="54" t="s">
        <v>135</v>
      </c>
      <c r="AF159" s="54" t="s">
        <v>821</v>
      </c>
      <c r="AG159" s="54">
        <v>4</v>
      </c>
      <c r="AH159" s="54">
        <v>3</v>
      </c>
      <c r="AI159" s="54" t="s">
        <v>81</v>
      </c>
      <c r="AJ159" s="45" t="s">
        <v>95</v>
      </c>
      <c r="AK159" s="45">
        <v>0</v>
      </c>
      <c r="AL159" s="45" t="s">
        <v>96</v>
      </c>
      <c r="AM159" s="45">
        <v>0</v>
      </c>
      <c r="AN159" s="2" t="s">
        <v>83</v>
      </c>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row>
    <row r="160" spans="1:66" ht="15.75" customHeight="1" x14ac:dyDescent="0.3">
      <c r="A160" s="2">
        <v>159</v>
      </c>
      <c r="B160" s="2" t="s">
        <v>66</v>
      </c>
      <c r="C160" s="3">
        <v>44698.513404687503</v>
      </c>
      <c r="D160" s="2" t="s">
        <v>377</v>
      </c>
      <c r="E160" s="2" t="s">
        <v>822</v>
      </c>
      <c r="F160" s="2" t="s">
        <v>823</v>
      </c>
      <c r="G160" s="2">
        <v>2311298</v>
      </c>
      <c r="H160" s="38">
        <v>2</v>
      </c>
      <c r="I160" s="38" t="s">
        <v>88</v>
      </c>
      <c r="J160" s="41"/>
      <c r="K160" s="39">
        <f t="shared" si="6"/>
        <v>0</v>
      </c>
      <c r="L160" s="41"/>
      <c r="M160" s="40" t="str">
        <f t="shared" si="7"/>
        <v/>
      </c>
      <c r="N160" s="41"/>
      <c r="O160" s="40" t="str">
        <f t="shared" si="8"/>
        <v/>
      </c>
      <c r="P160" s="41"/>
      <c r="Q160" s="41"/>
      <c r="R160" s="45" t="s">
        <v>824</v>
      </c>
      <c r="S160" s="45" t="s">
        <v>825</v>
      </c>
      <c r="T160" s="45" t="s">
        <v>321</v>
      </c>
      <c r="U160" s="49" t="s">
        <v>75</v>
      </c>
      <c r="V160" s="49">
        <v>1</v>
      </c>
      <c r="W160" s="49">
        <v>2</v>
      </c>
      <c r="X160" s="49">
        <v>12</v>
      </c>
      <c r="Y160" s="49">
        <v>2</v>
      </c>
      <c r="Z160" s="49" t="s">
        <v>70</v>
      </c>
      <c r="AA160" s="49" t="s">
        <v>76</v>
      </c>
      <c r="AB160" s="49" t="s">
        <v>77</v>
      </c>
      <c r="AC160" s="54" t="s">
        <v>78</v>
      </c>
      <c r="AD160" s="54" t="s">
        <v>92</v>
      </c>
      <c r="AE160" s="54" t="s">
        <v>826</v>
      </c>
      <c r="AF160" s="54" t="s">
        <v>827</v>
      </c>
      <c r="AG160" s="54">
        <v>5</v>
      </c>
      <c r="AH160" s="54">
        <v>5</v>
      </c>
      <c r="AI160" s="54" t="s">
        <v>81</v>
      </c>
      <c r="AJ160" s="45" t="s">
        <v>95</v>
      </c>
      <c r="AK160" s="45">
        <v>0</v>
      </c>
      <c r="AL160" s="45" t="s">
        <v>96</v>
      </c>
      <c r="AM160" s="45">
        <v>0</v>
      </c>
      <c r="AN160" s="2" t="s">
        <v>83</v>
      </c>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59"/>
      <c r="BL160" s="59"/>
      <c r="BM160" s="59"/>
      <c r="BN160" s="59"/>
    </row>
    <row r="161" spans="1:66" ht="15.75" customHeight="1" x14ac:dyDescent="0.3">
      <c r="A161" s="2">
        <v>160</v>
      </c>
      <c r="B161" s="2" t="s">
        <v>66</v>
      </c>
      <c r="C161" s="3">
        <v>44697.555694675924</v>
      </c>
      <c r="D161" s="2" t="s">
        <v>377</v>
      </c>
      <c r="E161" s="2" t="s">
        <v>828</v>
      </c>
      <c r="F161" s="2" t="s">
        <v>829</v>
      </c>
      <c r="G161" s="2">
        <v>3146558944</v>
      </c>
      <c r="H161" s="38">
        <v>1</v>
      </c>
      <c r="I161" s="38" t="s">
        <v>88</v>
      </c>
      <c r="J161" s="41"/>
      <c r="K161" s="39">
        <f t="shared" si="6"/>
        <v>0</v>
      </c>
      <c r="L161" s="41"/>
      <c r="M161" s="40" t="str">
        <f t="shared" si="7"/>
        <v/>
      </c>
      <c r="N161" s="41"/>
      <c r="O161" s="40" t="str">
        <f t="shared" si="8"/>
        <v/>
      </c>
      <c r="P161" s="41"/>
      <c r="Q161" s="41"/>
      <c r="R161" s="45" t="s">
        <v>72</v>
      </c>
      <c r="S161" s="45" t="s">
        <v>830</v>
      </c>
      <c r="T161" s="45" t="s">
        <v>207</v>
      </c>
      <c r="U161" s="50" t="s">
        <v>88</v>
      </c>
      <c r="V161" s="49">
        <v>0</v>
      </c>
      <c r="W161" s="50"/>
      <c r="X161" s="50"/>
      <c r="Y161" s="50"/>
      <c r="Z161" s="50"/>
      <c r="AA161" s="50"/>
      <c r="AB161" s="50"/>
      <c r="AC161" s="54" t="s">
        <v>91</v>
      </c>
      <c r="AD161" s="54" t="s">
        <v>92</v>
      </c>
      <c r="AE161" s="54" t="s">
        <v>546</v>
      </c>
      <c r="AF161" s="54" t="s">
        <v>831</v>
      </c>
      <c r="AG161" s="54">
        <v>5</v>
      </c>
      <c r="AH161" s="54">
        <v>3</v>
      </c>
      <c r="AI161" s="54" t="s">
        <v>81</v>
      </c>
      <c r="AJ161" s="45" t="s">
        <v>95</v>
      </c>
      <c r="AK161" s="45">
        <v>0</v>
      </c>
      <c r="AL161" s="45" t="s">
        <v>96</v>
      </c>
      <c r="AM161" s="45">
        <v>0</v>
      </c>
      <c r="AN161" s="2" t="s">
        <v>83</v>
      </c>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59"/>
      <c r="BL161" s="59"/>
      <c r="BM161" s="59"/>
      <c r="BN161" s="59"/>
    </row>
    <row r="162" spans="1:66" ht="15.75" customHeight="1" x14ac:dyDescent="0.3">
      <c r="A162" s="2">
        <v>161</v>
      </c>
      <c r="B162" s="2" t="s">
        <v>66</v>
      </c>
      <c r="C162" s="3">
        <v>44697.560218888888</v>
      </c>
      <c r="D162" s="2" t="s">
        <v>832</v>
      </c>
      <c r="E162" s="2" t="s">
        <v>833</v>
      </c>
      <c r="F162" s="2" t="s">
        <v>834</v>
      </c>
      <c r="G162" s="2">
        <v>3196919000</v>
      </c>
      <c r="H162" s="38">
        <v>10</v>
      </c>
      <c r="I162" s="38" t="s">
        <v>70</v>
      </c>
      <c r="J162" s="38">
        <v>7</v>
      </c>
      <c r="K162" s="39">
        <f t="shared" si="6"/>
        <v>0.7</v>
      </c>
      <c r="L162" s="38">
        <v>7</v>
      </c>
      <c r="M162" s="40">
        <f t="shared" si="7"/>
        <v>1</v>
      </c>
      <c r="N162" s="38">
        <v>7</v>
      </c>
      <c r="O162" s="40">
        <f t="shared" si="8"/>
        <v>1</v>
      </c>
      <c r="P162" s="38" t="s">
        <v>87</v>
      </c>
      <c r="Q162" s="38" t="s">
        <v>70</v>
      </c>
      <c r="R162" s="45" t="s">
        <v>756</v>
      </c>
      <c r="S162" s="45" t="s">
        <v>757</v>
      </c>
      <c r="T162" s="45" t="s">
        <v>308</v>
      </c>
      <c r="U162" s="49" t="s">
        <v>75</v>
      </c>
      <c r="V162" s="49">
        <v>1</v>
      </c>
      <c r="W162" s="49">
        <v>2</v>
      </c>
      <c r="X162" s="49">
        <v>48</v>
      </c>
      <c r="Y162" s="49">
        <v>3</v>
      </c>
      <c r="Z162" s="49" t="s">
        <v>70</v>
      </c>
      <c r="AA162" s="49" t="s">
        <v>76</v>
      </c>
      <c r="AB162" s="49" t="s">
        <v>835</v>
      </c>
      <c r="AC162" s="54" t="s">
        <v>91</v>
      </c>
      <c r="AD162" s="54" t="s">
        <v>92</v>
      </c>
      <c r="AE162" s="54" t="s">
        <v>274</v>
      </c>
      <c r="AF162" s="54" t="s">
        <v>150</v>
      </c>
      <c r="AG162" s="54">
        <v>5</v>
      </c>
      <c r="AH162" s="54">
        <v>2</v>
      </c>
      <c r="AI162" s="54" t="s">
        <v>81</v>
      </c>
      <c r="AJ162" s="45" t="s">
        <v>95</v>
      </c>
      <c r="AK162" s="45">
        <v>0</v>
      </c>
      <c r="AL162" s="45" t="s">
        <v>96</v>
      </c>
      <c r="AM162" s="45">
        <v>0</v>
      </c>
      <c r="AN162" s="2" t="s">
        <v>83</v>
      </c>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59"/>
      <c r="BL162" s="59"/>
      <c r="BM162" s="59"/>
      <c r="BN162" s="59"/>
    </row>
    <row r="163" spans="1:66" ht="15.75" customHeight="1" x14ac:dyDescent="0.3">
      <c r="A163" s="2">
        <v>162</v>
      </c>
      <c r="B163" s="2" t="s">
        <v>66</v>
      </c>
      <c r="C163" s="3">
        <v>44697.57080725694</v>
      </c>
      <c r="D163" s="2" t="s">
        <v>836</v>
      </c>
      <c r="E163" s="2" t="s">
        <v>837</v>
      </c>
      <c r="F163" s="2" t="s">
        <v>838</v>
      </c>
      <c r="G163" s="2" t="s">
        <v>97</v>
      </c>
      <c r="H163" s="38">
        <v>1</v>
      </c>
      <c r="I163" s="38" t="s">
        <v>70</v>
      </c>
      <c r="J163" s="38">
        <v>1</v>
      </c>
      <c r="K163" s="39">
        <f t="shared" si="6"/>
        <v>1</v>
      </c>
      <c r="L163" s="38">
        <v>1</v>
      </c>
      <c r="M163" s="40">
        <f t="shared" si="7"/>
        <v>1</v>
      </c>
      <c r="N163" s="38">
        <v>1</v>
      </c>
      <c r="O163" s="40">
        <f t="shared" si="8"/>
        <v>1</v>
      </c>
      <c r="P163" s="38" t="s">
        <v>87</v>
      </c>
      <c r="Q163" s="38" t="s">
        <v>70</v>
      </c>
      <c r="R163" s="45" t="s">
        <v>756</v>
      </c>
      <c r="S163" s="45" t="s">
        <v>757</v>
      </c>
      <c r="T163" s="45" t="s">
        <v>308</v>
      </c>
      <c r="U163" s="50" t="s">
        <v>88</v>
      </c>
      <c r="V163" s="49">
        <v>0</v>
      </c>
      <c r="W163" s="50"/>
      <c r="X163" s="50"/>
      <c r="Y163" s="50"/>
      <c r="Z163" s="50"/>
      <c r="AA163" s="50"/>
      <c r="AB163" s="50"/>
      <c r="AC163" s="54" t="s">
        <v>839</v>
      </c>
      <c r="AD163" s="54" t="s">
        <v>92</v>
      </c>
      <c r="AE163" s="54" t="s">
        <v>546</v>
      </c>
      <c r="AF163" s="54" t="s">
        <v>94</v>
      </c>
      <c r="AG163" s="54">
        <v>5</v>
      </c>
      <c r="AH163" s="54">
        <v>5</v>
      </c>
      <c r="AI163" s="54" t="s">
        <v>81</v>
      </c>
      <c r="AJ163" s="45" t="s">
        <v>95</v>
      </c>
      <c r="AK163" s="45">
        <v>0</v>
      </c>
      <c r="AL163" s="45" t="s">
        <v>96</v>
      </c>
      <c r="AM163" s="45">
        <v>0</v>
      </c>
      <c r="AN163" s="2" t="s">
        <v>83</v>
      </c>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row>
    <row r="164" spans="1:66" ht="15.75" customHeight="1" x14ac:dyDescent="0.3">
      <c r="A164" s="2">
        <v>163</v>
      </c>
      <c r="B164" s="2" t="s">
        <v>66</v>
      </c>
      <c r="C164" s="3">
        <v>44697.583812557874</v>
      </c>
      <c r="D164" s="2" t="s">
        <v>840</v>
      </c>
      <c r="E164" s="2" t="s">
        <v>841</v>
      </c>
      <c r="F164" s="2" t="s">
        <v>842</v>
      </c>
      <c r="G164" s="2">
        <v>3122680166</v>
      </c>
      <c r="H164" s="38">
        <v>1</v>
      </c>
      <c r="I164" s="38" t="s">
        <v>70</v>
      </c>
      <c r="J164" s="38">
        <v>1</v>
      </c>
      <c r="K164" s="39">
        <f t="shared" si="6"/>
        <v>1</v>
      </c>
      <c r="L164" s="38">
        <v>1</v>
      </c>
      <c r="M164" s="40">
        <f t="shared" si="7"/>
        <v>1</v>
      </c>
      <c r="N164" s="38">
        <v>1</v>
      </c>
      <c r="O164" s="40">
        <f t="shared" si="8"/>
        <v>1</v>
      </c>
      <c r="P164" s="38" t="s">
        <v>87</v>
      </c>
      <c r="Q164" s="38" t="s">
        <v>88</v>
      </c>
      <c r="R164" s="45" t="s">
        <v>72</v>
      </c>
      <c r="S164" s="45" t="s">
        <v>89</v>
      </c>
      <c r="T164" s="45" t="s">
        <v>90</v>
      </c>
      <c r="U164" s="50" t="s">
        <v>88</v>
      </c>
      <c r="V164" s="49">
        <v>0</v>
      </c>
      <c r="W164" s="50"/>
      <c r="X164" s="50"/>
      <c r="Y164" s="50"/>
      <c r="Z164" s="50"/>
      <c r="AA164" s="50"/>
      <c r="AB164" s="50"/>
      <c r="AC164" s="54" t="s">
        <v>91</v>
      </c>
      <c r="AD164" s="54">
        <v>2</v>
      </c>
      <c r="AE164" s="54" t="s">
        <v>843</v>
      </c>
      <c r="AF164" s="54" t="s">
        <v>94</v>
      </c>
      <c r="AG164" s="54">
        <v>5</v>
      </c>
      <c r="AH164" s="54">
        <v>5</v>
      </c>
      <c r="AI164" s="54" t="s">
        <v>81</v>
      </c>
      <c r="AJ164" s="45" t="s">
        <v>844</v>
      </c>
      <c r="AK164" s="45">
        <v>0</v>
      </c>
      <c r="AL164" s="45" t="s">
        <v>96</v>
      </c>
      <c r="AM164" s="45">
        <v>0</v>
      </c>
      <c r="AN164" s="2" t="s">
        <v>83</v>
      </c>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row>
    <row r="165" spans="1:66" ht="15.75" customHeight="1" x14ac:dyDescent="0.3">
      <c r="A165" s="2">
        <v>164</v>
      </c>
      <c r="B165" s="2" t="s">
        <v>66</v>
      </c>
      <c r="C165" s="3">
        <v>44698.42017099537</v>
      </c>
      <c r="D165" s="2" t="s">
        <v>845</v>
      </c>
      <c r="E165" s="2" t="s">
        <v>846</v>
      </c>
      <c r="F165" s="2" t="s">
        <v>847</v>
      </c>
      <c r="G165" s="2">
        <v>3117039356</v>
      </c>
      <c r="H165" s="38">
        <v>15</v>
      </c>
      <c r="I165" s="38" t="s">
        <v>70</v>
      </c>
      <c r="J165" s="38">
        <v>9</v>
      </c>
      <c r="K165" s="39">
        <f t="shared" si="6"/>
        <v>0.6</v>
      </c>
      <c r="L165" s="38">
        <v>4</v>
      </c>
      <c r="M165" s="40">
        <f t="shared" si="7"/>
        <v>0.44444444444444442</v>
      </c>
      <c r="N165" s="38">
        <v>9</v>
      </c>
      <c r="O165" s="40">
        <f t="shared" si="8"/>
        <v>1</v>
      </c>
      <c r="P165" s="38" t="s">
        <v>87</v>
      </c>
      <c r="Q165" s="38" t="s">
        <v>70</v>
      </c>
      <c r="R165" s="45" t="s">
        <v>72</v>
      </c>
      <c r="S165" s="45" t="s">
        <v>179</v>
      </c>
      <c r="T165" s="45" t="s">
        <v>134</v>
      </c>
      <c r="U165" s="49" t="s">
        <v>75</v>
      </c>
      <c r="V165" s="49">
        <v>1</v>
      </c>
      <c r="W165" s="49">
        <v>4</v>
      </c>
      <c r="X165" s="49">
        <v>320</v>
      </c>
      <c r="Y165" s="49">
        <v>6</v>
      </c>
      <c r="Z165" s="49" t="s">
        <v>70</v>
      </c>
      <c r="AA165" s="49" t="s">
        <v>76</v>
      </c>
      <c r="AB165" s="49" t="s">
        <v>77</v>
      </c>
      <c r="AC165" s="54" t="s">
        <v>91</v>
      </c>
      <c r="AD165" s="54" t="s">
        <v>92</v>
      </c>
      <c r="AE165" s="54" t="s">
        <v>848</v>
      </c>
      <c r="AF165" s="54" t="s">
        <v>849</v>
      </c>
      <c r="AG165" s="54">
        <v>5</v>
      </c>
      <c r="AH165" s="54">
        <v>1</v>
      </c>
      <c r="AI165" s="54" t="s">
        <v>850</v>
      </c>
      <c r="AJ165" s="45" t="s">
        <v>95</v>
      </c>
      <c r="AK165" s="45">
        <v>0</v>
      </c>
      <c r="AL165" s="45" t="s">
        <v>96</v>
      </c>
      <c r="AM165" s="45">
        <v>0</v>
      </c>
      <c r="AN165" s="2" t="s">
        <v>83</v>
      </c>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row>
    <row r="166" spans="1:66" ht="15.75" customHeight="1" x14ac:dyDescent="0.3">
      <c r="A166" s="2">
        <v>165</v>
      </c>
      <c r="B166" s="2" t="s">
        <v>66</v>
      </c>
      <c r="C166" s="3">
        <v>44698.428482037038</v>
      </c>
      <c r="D166" s="2" t="s">
        <v>851</v>
      </c>
      <c r="E166" s="2" t="s">
        <v>852</v>
      </c>
      <c r="F166" s="2" t="s">
        <v>853</v>
      </c>
      <c r="G166" s="2">
        <v>3023355929</v>
      </c>
      <c r="H166" s="38">
        <v>6</v>
      </c>
      <c r="I166" s="38" t="s">
        <v>70</v>
      </c>
      <c r="J166" s="38">
        <v>6</v>
      </c>
      <c r="K166" s="39">
        <f t="shared" si="6"/>
        <v>1</v>
      </c>
      <c r="L166" s="38">
        <v>6</v>
      </c>
      <c r="M166" s="40">
        <f t="shared" si="7"/>
        <v>1</v>
      </c>
      <c r="N166" s="38">
        <v>6</v>
      </c>
      <c r="O166" s="40">
        <f t="shared" si="8"/>
        <v>1</v>
      </c>
      <c r="P166" s="38" t="s">
        <v>139</v>
      </c>
      <c r="Q166" s="38" t="s">
        <v>88</v>
      </c>
      <c r="R166" s="45" t="s">
        <v>72</v>
      </c>
      <c r="S166" s="45" t="s">
        <v>73</v>
      </c>
      <c r="T166" s="45" t="s">
        <v>74</v>
      </c>
      <c r="U166" s="49" t="s">
        <v>75</v>
      </c>
      <c r="V166" s="49">
        <v>1</v>
      </c>
      <c r="W166" s="49">
        <v>1</v>
      </c>
      <c r="X166" s="49">
        <v>60</v>
      </c>
      <c r="Y166" s="49">
        <v>3</v>
      </c>
      <c r="Z166" s="49" t="s">
        <v>70</v>
      </c>
      <c r="AA166" s="49" t="s">
        <v>76</v>
      </c>
      <c r="AB166" s="49" t="s">
        <v>77</v>
      </c>
      <c r="AC166" s="54" t="s">
        <v>91</v>
      </c>
      <c r="AD166" s="54" t="s">
        <v>92</v>
      </c>
      <c r="AE166" s="54" t="s">
        <v>854</v>
      </c>
      <c r="AF166" s="54" t="s">
        <v>94</v>
      </c>
      <c r="AG166" s="54">
        <v>3</v>
      </c>
      <c r="AH166" s="54">
        <v>3</v>
      </c>
      <c r="AI166" s="54" t="s">
        <v>81</v>
      </c>
      <c r="AJ166" s="45" t="s">
        <v>95</v>
      </c>
      <c r="AK166" s="45">
        <v>0</v>
      </c>
      <c r="AL166" s="45" t="s">
        <v>96</v>
      </c>
      <c r="AM166" s="45">
        <v>0</v>
      </c>
      <c r="AN166" s="2" t="s">
        <v>83</v>
      </c>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row>
    <row r="167" spans="1:66" ht="15.75" customHeight="1" x14ac:dyDescent="0.3">
      <c r="A167" s="2">
        <v>166</v>
      </c>
      <c r="B167" s="2" t="s">
        <v>66</v>
      </c>
      <c r="C167" s="3">
        <v>44698.444566562495</v>
      </c>
      <c r="D167" s="2" t="s">
        <v>855</v>
      </c>
      <c r="E167" s="2" t="s">
        <v>856</v>
      </c>
      <c r="F167" s="2" t="s">
        <v>857</v>
      </c>
      <c r="G167" s="2">
        <v>3112188093</v>
      </c>
      <c r="H167" s="38">
        <v>2</v>
      </c>
      <c r="I167" s="38" t="s">
        <v>70</v>
      </c>
      <c r="J167" s="38">
        <v>2</v>
      </c>
      <c r="K167" s="39">
        <f t="shared" si="6"/>
        <v>1</v>
      </c>
      <c r="L167" s="38">
        <v>2</v>
      </c>
      <c r="M167" s="40">
        <f t="shared" si="7"/>
        <v>1</v>
      </c>
      <c r="N167" s="38">
        <v>2</v>
      </c>
      <c r="O167" s="40">
        <f t="shared" si="8"/>
        <v>1</v>
      </c>
      <c r="P167" s="38" t="s">
        <v>279</v>
      </c>
      <c r="Q167" s="38" t="s">
        <v>70</v>
      </c>
      <c r="R167" s="45" t="s">
        <v>72</v>
      </c>
      <c r="S167" s="45" t="s">
        <v>858</v>
      </c>
      <c r="T167" s="45" t="s">
        <v>514</v>
      </c>
      <c r="U167" s="49" t="s">
        <v>75</v>
      </c>
      <c r="V167" s="49">
        <v>1</v>
      </c>
      <c r="W167" s="49">
        <v>2</v>
      </c>
      <c r="X167" s="49">
        <v>48</v>
      </c>
      <c r="Y167" s="49">
        <v>4</v>
      </c>
      <c r="Z167" s="49" t="s">
        <v>70</v>
      </c>
      <c r="AA167" s="49" t="s">
        <v>76</v>
      </c>
      <c r="AB167" s="49" t="s">
        <v>77</v>
      </c>
      <c r="AC167" s="54" t="s">
        <v>91</v>
      </c>
      <c r="AD167" s="54" t="s">
        <v>92</v>
      </c>
      <c r="AE167" s="54" t="s">
        <v>859</v>
      </c>
      <c r="AF167" s="54" t="s">
        <v>860</v>
      </c>
      <c r="AG167" s="54">
        <v>5</v>
      </c>
      <c r="AH167" s="54">
        <v>1</v>
      </c>
      <c r="AI167" s="54" t="s">
        <v>81</v>
      </c>
      <c r="AJ167" s="45" t="s">
        <v>95</v>
      </c>
      <c r="AK167" s="45">
        <v>0</v>
      </c>
      <c r="AL167" s="45" t="s">
        <v>96</v>
      </c>
      <c r="AM167" s="45">
        <v>0</v>
      </c>
      <c r="AN167" s="2" t="s">
        <v>83</v>
      </c>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row>
    <row r="168" spans="1:66" ht="15.75" customHeight="1" x14ac:dyDescent="0.3">
      <c r="A168" s="2">
        <v>167</v>
      </c>
      <c r="B168" s="2" t="s">
        <v>66</v>
      </c>
      <c r="C168" s="3">
        <v>44699.461266817132</v>
      </c>
      <c r="D168" s="2" t="s">
        <v>861</v>
      </c>
      <c r="E168" s="2" t="s">
        <v>862</v>
      </c>
      <c r="F168" s="2" t="s">
        <v>863</v>
      </c>
      <c r="G168" s="2">
        <v>3004365344</v>
      </c>
      <c r="H168" s="38">
        <v>10</v>
      </c>
      <c r="I168" s="38" t="s">
        <v>70</v>
      </c>
      <c r="J168" s="38">
        <v>5</v>
      </c>
      <c r="K168" s="39">
        <f t="shared" si="6"/>
        <v>0.5</v>
      </c>
      <c r="L168" s="38">
        <v>5</v>
      </c>
      <c r="M168" s="40">
        <f t="shared" si="7"/>
        <v>1</v>
      </c>
      <c r="N168" s="38">
        <v>5</v>
      </c>
      <c r="O168" s="40">
        <f t="shared" si="8"/>
        <v>1</v>
      </c>
      <c r="P168" s="38" t="s">
        <v>87</v>
      </c>
      <c r="Q168" s="38" t="s">
        <v>70</v>
      </c>
      <c r="R168" s="45" t="s">
        <v>72</v>
      </c>
      <c r="S168" s="45" t="s">
        <v>864</v>
      </c>
      <c r="T168" s="45" t="s">
        <v>865</v>
      </c>
      <c r="U168" s="49" t="s">
        <v>75</v>
      </c>
      <c r="V168" s="49">
        <v>1</v>
      </c>
      <c r="W168" s="49">
        <v>2</v>
      </c>
      <c r="X168" s="49">
        <v>10</v>
      </c>
      <c r="Y168" s="49">
        <v>2</v>
      </c>
      <c r="Z168" s="49" t="s">
        <v>70</v>
      </c>
      <c r="AA168" s="49" t="s">
        <v>76</v>
      </c>
      <c r="AB168" s="49" t="s">
        <v>77</v>
      </c>
      <c r="AC168" s="54" t="s">
        <v>91</v>
      </c>
      <c r="AD168" s="54" t="s">
        <v>92</v>
      </c>
      <c r="AE168" s="54" t="s">
        <v>79</v>
      </c>
      <c r="AF168" s="54" t="s">
        <v>244</v>
      </c>
      <c r="AG168" s="54">
        <v>5</v>
      </c>
      <c r="AH168" s="54">
        <v>1</v>
      </c>
      <c r="AI168" s="54" t="s">
        <v>692</v>
      </c>
      <c r="AJ168" s="45" t="s">
        <v>82</v>
      </c>
      <c r="AK168" s="45">
        <v>100</v>
      </c>
      <c r="AL168" s="45" t="s">
        <v>82</v>
      </c>
      <c r="AM168" s="45">
        <v>0</v>
      </c>
      <c r="AN168" s="2" t="s">
        <v>83</v>
      </c>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59"/>
      <c r="BN168" s="59"/>
    </row>
    <row r="169" spans="1:66" ht="15.75" customHeight="1" x14ac:dyDescent="0.3">
      <c r="A169" s="2">
        <v>168</v>
      </c>
      <c r="B169" s="2" t="s">
        <v>66</v>
      </c>
      <c r="C169" s="3">
        <v>44698.479128923616</v>
      </c>
      <c r="D169" s="2" t="s">
        <v>866</v>
      </c>
      <c r="E169" s="2" t="s">
        <v>867</v>
      </c>
      <c r="F169" s="2" t="s">
        <v>868</v>
      </c>
      <c r="G169" s="2">
        <v>5117021</v>
      </c>
      <c r="H169" s="38">
        <v>5</v>
      </c>
      <c r="I169" s="38" t="s">
        <v>70</v>
      </c>
      <c r="J169" s="38">
        <v>1</v>
      </c>
      <c r="K169" s="39">
        <f t="shared" si="6"/>
        <v>0.2</v>
      </c>
      <c r="L169" s="38">
        <v>1</v>
      </c>
      <c r="M169" s="40">
        <f t="shared" si="7"/>
        <v>1</v>
      </c>
      <c r="N169" s="38">
        <v>1</v>
      </c>
      <c r="O169" s="40">
        <f t="shared" si="8"/>
        <v>1</v>
      </c>
      <c r="P169" s="38" t="s">
        <v>139</v>
      </c>
      <c r="Q169" s="38" t="s">
        <v>70</v>
      </c>
      <c r="R169" s="45" t="s">
        <v>72</v>
      </c>
      <c r="S169" s="45" t="s">
        <v>179</v>
      </c>
      <c r="T169" s="45" t="s">
        <v>134</v>
      </c>
      <c r="U169" s="49" t="s">
        <v>75</v>
      </c>
      <c r="V169" s="49">
        <v>1</v>
      </c>
      <c r="W169" s="49">
        <v>2</v>
      </c>
      <c r="X169" s="49">
        <v>48</v>
      </c>
      <c r="Y169" s="49">
        <v>2</v>
      </c>
      <c r="Z169" s="49" t="s">
        <v>70</v>
      </c>
      <c r="AA169" s="49" t="s">
        <v>76</v>
      </c>
      <c r="AB169" s="49" t="s">
        <v>77</v>
      </c>
      <c r="AC169" s="54" t="s">
        <v>91</v>
      </c>
      <c r="AD169" s="54" t="s">
        <v>92</v>
      </c>
      <c r="AE169" s="54" t="s">
        <v>93</v>
      </c>
      <c r="AF169" s="54" t="s">
        <v>94</v>
      </c>
      <c r="AG169" s="54">
        <v>5</v>
      </c>
      <c r="AH169" s="54">
        <v>2</v>
      </c>
      <c r="AI169" s="54" t="s">
        <v>81</v>
      </c>
      <c r="AJ169" s="45" t="s">
        <v>95</v>
      </c>
      <c r="AK169" s="45">
        <v>0</v>
      </c>
      <c r="AL169" s="45" t="s">
        <v>96</v>
      </c>
      <c r="AM169" s="45">
        <v>0</v>
      </c>
      <c r="AN169" s="2" t="s">
        <v>83</v>
      </c>
      <c r="AO169" s="59"/>
      <c r="AP169" s="59"/>
      <c r="AQ169" s="59"/>
      <c r="AR169" s="59"/>
      <c r="AS169" s="59"/>
      <c r="AT169" s="59"/>
      <c r="AU169" s="59"/>
      <c r="AV169" s="59"/>
      <c r="AW169" s="59"/>
      <c r="AX169" s="59"/>
      <c r="AY169" s="59"/>
      <c r="AZ169" s="59"/>
      <c r="BA169" s="59"/>
      <c r="BB169" s="59"/>
      <c r="BC169" s="59"/>
      <c r="BD169" s="59"/>
      <c r="BE169" s="59"/>
      <c r="BF169" s="59"/>
      <c r="BG169" s="59"/>
      <c r="BH169" s="59"/>
      <c r="BI169" s="59"/>
      <c r="BJ169" s="59"/>
      <c r="BK169" s="59"/>
      <c r="BL169" s="59"/>
      <c r="BM169" s="59"/>
      <c r="BN169" s="59"/>
    </row>
    <row r="170" spans="1:66" ht="15.75" customHeight="1" x14ac:dyDescent="0.3">
      <c r="A170" s="2">
        <v>169</v>
      </c>
      <c r="B170" s="2" t="s">
        <v>66</v>
      </c>
      <c r="C170" s="3">
        <v>44697.641611018524</v>
      </c>
      <c r="D170" s="2" t="s">
        <v>869</v>
      </c>
      <c r="E170" s="2" t="s">
        <v>870</v>
      </c>
      <c r="F170" s="2" t="s">
        <v>871</v>
      </c>
      <c r="G170" s="2">
        <v>3218507492</v>
      </c>
      <c r="H170" s="38">
        <v>7</v>
      </c>
      <c r="I170" s="38" t="s">
        <v>70</v>
      </c>
      <c r="J170" s="38">
        <v>3</v>
      </c>
      <c r="K170" s="39">
        <f t="shared" si="6"/>
        <v>0.42857142857142855</v>
      </c>
      <c r="L170" s="38">
        <v>0</v>
      </c>
      <c r="M170" s="40">
        <f t="shared" si="7"/>
        <v>0</v>
      </c>
      <c r="N170" s="38">
        <v>0</v>
      </c>
      <c r="O170" s="40">
        <f t="shared" si="8"/>
        <v>0</v>
      </c>
      <c r="P170" s="38" t="s">
        <v>87</v>
      </c>
      <c r="Q170" s="38" t="s">
        <v>88</v>
      </c>
      <c r="R170" s="45" t="s">
        <v>72</v>
      </c>
      <c r="S170" s="45" t="s">
        <v>872</v>
      </c>
      <c r="T170" s="45" t="s">
        <v>134</v>
      </c>
      <c r="U170" s="49" t="s">
        <v>873</v>
      </c>
      <c r="V170" s="49">
        <v>1</v>
      </c>
      <c r="W170" s="49">
        <v>2</v>
      </c>
      <c r="X170" s="49">
        <v>6</v>
      </c>
      <c r="Y170" s="49">
        <v>2</v>
      </c>
      <c r="Z170" s="49" t="s">
        <v>70</v>
      </c>
      <c r="AA170" s="49" t="s">
        <v>76</v>
      </c>
      <c r="AB170" s="49" t="s">
        <v>77</v>
      </c>
      <c r="AC170" s="54" t="s">
        <v>874</v>
      </c>
      <c r="AD170" s="54">
        <v>2</v>
      </c>
      <c r="AE170" s="54" t="s">
        <v>127</v>
      </c>
      <c r="AF170" s="54" t="s">
        <v>94</v>
      </c>
      <c r="AG170" s="54">
        <v>4</v>
      </c>
      <c r="AH170" s="54">
        <v>3</v>
      </c>
      <c r="AI170" s="54" t="s">
        <v>81</v>
      </c>
      <c r="AJ170" s="45" t="s">
        <v>875</v>
      </c>
      <c r="AK170" s="45">
        <v>2</v>
      </c>
      <c r="AL170" s="45" t="s">
        <v>232</v>
      </c>
      <c r="AM170" s="45">
        <v>1</v>
      </c>
      <c r="AN170" s="2" t="s">
        <v>83</v>
      </c>
      <c r="AO170" s="59"/>
      <c r="AP170" s="59"/>
      <c r="AQ170" s="59"/>
      <c r="AR170" s="59"/>
      <c r="AS170" s="59"/>
      <c r="AT170" s="59"/>
      <c r="AU170" s="59"/>
      <c r="AV170" s="59"/>
      <c r="AW170" s="59"/>
      <c r="AX170" s="59"/>
      <c r="AY170" s="59"/>
      <c r="AZ170" s="59"/>
      <c r="BA170" s="59"/>
      <c r="BB170" s="59"/>
      <c r="BC170" s="59"/>
      <c r="BD170" s="59"/>
      <c r="BE170" s="59"/>
      <c r="BF170" s="59"/>
      <c r="BG170" s="59"/>
      <c r="BH170" s="59"/>
      <c r="BI170" s="59"/>
      <c r="BJ170" s="59"/>
      <c r="BK170" s="59"/>
      <c r="BL170" s="59"/>
      <c r="BM170" s="59"/>
      <c r="BN170" s="59"/>
    </row>
    <row r="171" spans="1:66" ht="15.75" customHeight="1" x14ac:dyDescent="0.3">
      <c r="A171" s="2">
        <v>170</v>
      </c>
      <c r="B171" s="2" t="s">
        <v>66</v>
      </c>
      <c r="C171" s="3">
        <v>44697.651522650463</v>
      </c>
      <c r="D171" s="2" t="s">
        <v>876</v>
      </c>
      <c r="E171" s="2" t="s">
        <v>877</v>
      </c>
      <c r="F171" s="2" t="s">
        <v>878</v>
      </c>
      <c r="G171" s="2">
        <v>3113393324</v>
      </c>
      <c r="H171" s="38">
        <v>9</v>
      </c>
      <c r="I171" s="38" t="s">
        <v>70</v>
      </c>
      <c r="J171" s="38">
        <v>4</v>
      </c>
      <c r="K171" s="39">
        <f t="shared" si="6"/>
        <v>0.44444444444444442</v>
      </c>
      <c r="L171" s="38">
        <v>0</v>
      </c>
      <c r="M171" s="40">
        <f t="shared" si="7"/>
        <v>0</v>
      </c>
      <c r="N171" s="38">
        <v>0</v>
      </c>
      <c r="O171" s="40">
        <f t="shared" si="8"/>
        <v>0</v>
      </c>
      <c r="P171" s="38" t="s">
        <v>87</v>
      </c>
      <c r="Q171" s="38" t="s">
        <v>88</v>
      </c>
      <c r="R171" s="45" t="s">
        <v>72</v>
      </c>
      <c r="S171" s="45" t="s">
        <v>879</v>
      </c>
      <c r="T171" s="45" t="s">
        <v>134</v>
      </c>
      <c r="U171" s="49" t="s">
        <v>75</v>
      </c>
      <c r="V171" s="49">
        <v>1</v>
      </c>
      <c r="W171" s="49">
        <v>1</v>
      </c>
      <c r="X171" s="49">
        <v>3</v>
      </c>
      <c r="Y171" s="49">
        <v>2</v>
      </c>
      <c r="Z171" s="49" t="s">
        <v>70</v>
      </c>
      <c r="AA171" s="49" t="s">
        <v>76</v>
      </c>
      <c r="AB171" s="49" t="s">
        <v>102</v>
      </c>
      <c r="AC171" s="54" t="s">
        <v>622</v>
      </c>
      <c r="AD171" s="54" t="s">
        <v>126</v>
      </c>
      <c r="AE171" s="54" t="s">
        <v>127</v>
      </c>
      <c r="AF171" s="54" t="s">
        <v>150</v>
      </c>
      <c r="AG171" s="54">
        <v>4</v>
      </c>
      <c r="AH171" s="54">
        <v>2</v>
      </c>
      <c r="AI171" s="54" t="s">
        <v>275</v>
      </c>
      <c r="AJ171" s="45" t="s">
        <v>107</v>
      </c>
      <c r="AK171" s="45">
        <v>2</v>
      </c>
      <c r="AL171" s="45" t="s">
        <v>107</v>
      </c>
      <c r="AM171" s="45">
        <v>1</v>
      </c>
      <c r="AN171" s="2" t="s">
        <v>83</v>
      </c>
      <c r="AO171" s="59"/>
      <c r="AP171" s="59"/>
      <c r="AQ171" s="59"/>
      <c r="AR171" s="59"/>
      <c r="AS171" s="59"/>
      <c r="AT171" s="59"/>
      <c r="AU171" s="59"/>
      <c r="AV171" s="59"/>
      <c r="AW171" s="59"/>
      <c r="AX171" s="59"/>
      <c r="AY171" s="59"/>
      <c r="AZ171" s="59"/>
      <c r="BA171" s="59"/>
      <c r="BB171" s="59"/>
      <c r="BC171" s="59"/>
      <c r="BD171" s="59"/>
      <c r="BE171" s="59"/>
      <c r="BF171" s="59"/>
      <c r="BG171" s="59"/>
      <c r="BH171" s="59"/>
      <c r="BI171" s="59"/>
      <c r="BJ171" s="59"/>
      <c r="BK171" s="59"/>
      <c r="BL171" s="59"/>
      <c r="BM171" s="59"/>
      <c r="BN171" s="59"/>
    </row>
    <row r="172" spans="1:66" ht="15.75" customHeight="1" x14ac:dyDescent="0.3">
      <c r="A172" s="2">
        <v>171</v>
      </c>
      <c r="B172" s="2" t="s">
        <v>66</v>
      </c>
      <c r="C172" s="3">
        <v>44698.459257407405</v>
      </c>
      <c r="D172" s="2" t="s">
        <v>880</v>
      </c>
      <c r="E172" s="2" t="s">
        <v>881</v>
      </c>
      <c r="F172" s="2" t="s">
        <v>882</v>
      </c>
      <c r="G172" s="2">
        <v>5116443</v>
      </c>
      <c r="H172" s="38">
        <v>3</v>
      </c>
      <c r="I172" s="38" t="s">
        <v>70</v>
      </c>
      <c r="J172" s="38">
        <v>3</v>
      </c>
      <c r="K172" s="39">
        <f t="shared" si="6"/>
        <v>1</v>
      </c>
      <c r="L172" s="38">
        <v>2</v>
      </c>
      <c r="M172" s="40">
        <f t="shared" si="7"/>
        <v>0.66666666666666663</v>
      </c>
      <c r="N172" s="38">
        <v>3</v>
      </c>
      <c r="O172" s="40">
        <f t="shared" si="8"/>
        <v>1</v>
      </c>
      <c r="P172" s="38" t="s">
        <v>154</v>
      </c>
      <c r="Q172" s="38" t="s">
        <v>70</v>
      </c>
      <c r="R172" s="45" t="s">
        <v>447</v>
      </c>
      <c r="S172" s="45" t="s">
        <v>883</v>
      </c>
      <c r="T172" s="45" t="s">
        <v>134</v>
      </c>
      <c r="U172" s="49" t="s">
        <v>75</v>
      </c>
      <c r="V172" s="49">
        <v>1</v>
      </c>
      <c r="W172" s="49">
        <v>2</v>
      </c>
      <c r="X172" s="49">
        <v>50</v>
      </c>
      <c r="Y172" s="49">
        <v>3</v>
      </c>
      <c r="Z172" s="49" t="s">
        <v>70</v>
      </c>
      <c r="AA172" s="49" t="s">
        <v>76</v>
      </c>
      <c r="AB172" s="49" t="s">
        <v>77</v>
      </c>
      <c r="AC172" s="54" t="s">
        <v>622</v>
      </c>
      <c r="AD172" s="54">
        <v>2</v>
      </c>
      <c r="AE172" s="54" t="s">
        <v>884</v>
      </c>
      <c r="AF172" s="54" t="s">
        <v>94</v>
      </c>
      <c r="AG172" s="54">
        <v>5</v>
      </c>
      <c r="AH172" s="54">
        <v>5</v>
      </c>
      <c r="AI172" s="54" t="s">
        <v>81</v>
      </c>
      <c r="AJ172" s="45" t="s">
        <v>95</v>
      </c>
      <c r="AK172" s="45">
        <v>0</v>
      </c>
      <c r="AL172" s="45" t="s">
        <v>96</v>
      </c>
      <c r="AM172" s="45">
        <v>0</v>
      </c>
      <c r="AN172" s="2" t="s">
        <v>83</v>
      </c>
      <c r="AO172" s="59"/>
      <c r="AP172" s="59"/>
      <c r="AQ172" s="59"/>
      <c r="AR172" s="59"/>
      <c r="AS172" s="59"/>
      <c r="AT172" s="59"/>
      <c r="AU172" s="59"/>
      <c r="AV172" s="59"/>
      <c r="AW172" s="59"/>
      <c r="AX172" s="59"/>
      <c r="AY172" s="59"/>
      <c r="AZ172" s="59"/>
      <c r="BA172" s="59"/>
      <c r="BB172" s="59"/>
      <c r="BC172" s="59"/>
      <c r="BD172" s="59"/>
      <c r="BE172" s="59"/>
      <c r="BF172" s="59"/>
      <c r="BG172" s="59"/>
      <c r="BH172" s="59"/>
      <c r="BI172" s="59"/>
      <c r="BJ172" s="59"/>
      <c r="BK172" s="59"/>
      <c r="BL172" s="59"/>
      <c r="BM172" s="59"/>
      <c r="BN172" s="59"/>
    </row>
    <row r="173" spans="1:66" ht="15.75" customHeight="1" x14ac:dyDescent="0.3">
      <c r="A173" s="2">
        <v>172</v>
      </c>
      <c r="B173" s="2" t="s">
        <v>66</v>
      </c>
      <c r="C173" s="3">
        <v>44698.528227175921</v>
      </c>
      <c r="D173" s="2" t="s">
        <v>885</v>
      </c>
      <c r="E173" s="2" t="s">
        <v>886</v>
      </c>
      <c r="F173" s="2" t="s">
        <v>887</v>
      </c>
      <c r="G173" s="2">
        <v>3209849572</v>
      </c>
      <c r="H173" s="38">
        <v>5</v>
      </c>
      <c r="I173" s="38" t="s">
        <v>70</v>
      </c>
      <c r="J173" s="38">
        <v>3</v>
      </c>
      <c r="K173" s="39">
        <f t="shared" si="6"/>
        <v>0.6</v>
      </c>
      <c r="L173" s="38">
        <v>2</v>
      </c>
      <c r="M173" s="40">
        <f t="shared" si="7"/>
        <v>0.66666666666666663</v>
      </c>
      <c r="N173" s="38">
        <v>3</v>
      </c>
      <c r="O173" s="40">
        <f t="shared" si="8"/>
        <v>1</v>
      </c>
      <c r="P173" s="38" t="s">
        <v>87</v>
      </c>
      <c r="Q173" s="38" t="s">
        <v>70</v>
      </c>
      <c r="R173" s="45" t="s">
        <v>72</v>
      </c>
      <c r="S173" s="45" t="s">
        <v>179</v>
      </c>
      <c r="T173" s="45" t="s">
        <v>134</v>
      </c>
      <c r="U173" s="49" t="s">
        <v>75</v>
      </c>
      <c r="V173" s="49">
        <v>1</v>
      </c>
      <c r="W173" s="49">
        <v>1</v>
      </c>
      <c r="X173" s="49">
        <v>320</v>
      </c>
      <c r="Y173" s="49">
        <v>4</v>
      </c>
      <c r="Z173" s="49" t="s">
        <v>70</v>
      </c>
      <c r="AA173" s="49" t="s">
        <v>76</v>
      </c>
      <c r="AB173" s="49" t="s">
        <v>77</v>
      </c>
      <c r="AC173" s="54" t="s">
        <v>78</v>
      </c>
      <c r="AD173" s="54" t="s">
        <v>92</v>
      </c>
      <c r="AE173" s="54" t="s">
        <v>157</v>
      </c>
      <c r="AF173" s="54" t="s">
        <v>888</v>
      </c>
      <c r="AG173" s="54">
        <v>5</v>
      </c>
      <c r="AH173" s="54">
        <v>1</v>
      </c>
      <c r="AI173" s="54" t="s">
        <v>526</v>
      </c>
      <c r="AJ173" s="45" t="s">
        <v>95</v>
      </c>
      <c r="AK173" s="45">
        <v>0</v>
      </c>
      <c r="AL173" s="45" t="s">
        <v>96</v>
      </c>
      <c r="AM173" s="45">
        <v>0</v>
      </c>
      <c r="AN173" s="2" t="s">
        <v>83</v>
      </c>
      <c r="AO173" s="59"/>
      <c r="AP173" s="59"/>
      <c r="AQ173" s="59"/>
      <c r="AR173" s="59"/>
      <c r="AS173" s="59"/>
      <c r="AT173" s="59"/>
      <c r="AU173" s="59"/>
      <c r="AV173" s="59"/>
      <c r="AW173" s="59"/>
      <c r="AX173" s="59"/>
      <c r="AY173" s="59"/>
      <c r="AZ173" s="59"/>
      <c r="BA173" s="59"/>
      <c r="BB173" s="59"/>
      <c r="BC173" s="59"/>
      <c r="BD173" s="59"/>
      <c r="BE173" s="59"/>
      <c r="BF173" s="59"/>
      <c r="BG173" s="59"/>
      <c r="BH173" s="59"/>
      <c r="BI173" s="59"/>
      <c r="BJ173" s="59"/>
      <c r="BK173" s="59"/>
      <c r="BL173" s="59"/>
      <c r="BM173" s="59"/>
      <c r="BN173" s="59"/>
    </row>
    <row r="174" spans="1:66" ht="15.75" customHeight="1" x14ac:dyDescent="0.3">
      <c r="A174" s="2">
        <v>173</v>
      </c>
      <c r="B174" s="2" t="s">
        <v>66</v>
      </c>
      <c r="C174" s="3">
        <v>44697.69642320602</v>
      </c>
      <c r="D174" s="2" t="s">
        <v>889</v>
      </c>
      <c r="E174" s="2" t="s">
        <v>890</v>
      </c>
      <c r="F174" s="2" t="s">
        <v>891</v>
      </c>
      <c r="G174" s="2">
        <v>3504114428</v>
      </c>
      <c r="H174" s="38">
        <v>3</v>
      </c>
      <c r="I174" s="38" t="s">
        <v>70</v>
      </c>
      <c r="J174" s="38">
        <v>2</v>
      </c>
      <c r="K174" s="39">
        <f t="shared" si="6"/>
        <v>0.66666666666666663</v>
      </c>
      <c r="L174" s="38">
        <v>1</v>
      </c>
      <c r="M174" s="40">
        <f t="shared" si="7"/>
        <v>0.5</v>
      </c>
      <c r="N174" s="38">
        <v>2</v>
      </c>
      <c r="O174" s="40">
        <f t="shared" si="8"/>
        <v>1</v>
      </c>
      <c r="P174" s="38" t="s">
        <v>87</v>
      </c>
      <c r="Q174" s="38" t="s">
        <v>88</v>
      </c>
      <c r="R174" s="45" t="s">
        <v>72</v>
      </c>
      <c r="S174" s="45" t="s">
        <v>89</v>
      </c>
      <c r="T174" s="45" t="s">
        <v>90</v>
      </c>
      <c r="U174" s="49" t="s">
        <v>75</v>
      </c>
      <c r="V174" s="49">
        <v>1</v>
      </c>
      <c r="W174" s="49">
        <v>2</v>
      </c>
      <c r="X174" s="49">
        <v>4</v>
      </c>
      <c r="Y174" s="49">
        <v>2</v>
      </c>
      <c r="Z174" s="49" t="s">
        <v>70</v>
      </c>
      <c r="AA174" s="49" t="s">
        <v>76</v>
      </c>
      <c r="AB174" s="49" t="s">
        <v>77</v>
      </c>
      <c r="AC174" s="54" t="s">
        <v>892</v>
      </c>
      <c r="AD174" s="54" t="s">
        <v>126</v>
      </c>
      <c r="AE174" s="54" t="s">
        <v>893</v>
      </c>
      <c r="AF174" s="54" t="s">
        <v>260</v>
      </c>
      <c r="AG174" s="54">
        <v>4</v>
      </c>
      <c r="AH174" s="54">
        <v>3</v>
      </c>
      <c r="AI174" s="54" t="s">
        <v>81</v>
      </c>
      <c r="AJ174" s="45" t="s">
        <v>82</v>
      </c>
      <c r="AK174" s="45">
        <v>2</v>
      </c>
      <c r="AL174" s="45" t="s">
        <v>82</v>
      </c>
      <c r="AM174" s="45">
        <v>1</v>
      </c>
      <c r="AN174" s="2" t="s">
        <v>83</v>
      </c>
      <c r="AO174" s="59"/>
      <c r="AP174" s="59"/>
      <c r="AQ174" s="59"/>
      <c r="AR174" s="59"/>
      <c r="AS174" s="59"/>
      <c r="AT174" s="59"/>
      <c r="AU174" s="59"/>
      <c r="AV174" s="59"/>
      <c r="AW174" s="59"/>
      <c r="AX174" s="59"/>
      <c r="AY174" s="59"/>
      <c r="AZ174" s="59"/>
      <c r="BA174" s="59"/>
      <c r="BB174" s="59"/>
      <c r="BC174" s="59"/>
      <c r="BD174" s="59"/>
      <c r="BE174" s="59"/>
      <c r="BF174" s="59"/>
      <c r="BG174" s="59"/>
      <c r="BH174" s="59"/>
      <c r="BI174" s="59"/>
      <c r="BJ174" s="59"/>
      <c r="BK174" s="59"/>
      <c r="BL174" s="59"/>
      <c r="BM174" s="59"/>
      <c r="BN174" s="59"/>
    </row>
    <row r="175" spans="1:66" ht="15.75" customHeight="1" x14ac:dyDescent="0.3">
      <c r="A175" s="2">
        <v>174</v>
      </c>
      <c r="B175" s="2" t="s">
        <v>66</v>
      </c>
      <c r="C175" s="3">
        <v>44698.536336759258</v>
      </c>
      <c r="D175" s="2" t="s">
        <v>894</v>
      </c>
      <c r="E175" s="2" t="s">
        <v>895</v>
      </c>
      <c r="F175" s="2" t="s">
        <v>896</v>
      </c>
      <c r="G175" s="2">
        <v>3024369854</v>
      </c>
      <c r="H175" s="38">
        <v>1</v>
      </c>
      <c r="I175" s="38" t="s">
        <v>70</v>
      </c>
      <c r="J175" s="38">
        <v>1</v>
      </c>
      <c r="K175" s="39">
        <f t="shared" si="6"/>
        <v>1</v>
      </c>
      <c r="L175" s="38">
        <v>1</v>
      </c>
      <c r="M175" s="40">
        <f t="shared" si="7"/>
        <v>1</v>
      </c>
      <c r="N175" s="38">
        <v>1</v>
      </c>
      <c r="O175" s="40">
        <f t="shared" si="8"/>
        <v>1</v>
      </c>
      <c r="P175" s="38" t="s">
        <v>139</v>
      </c>
      <c r="Q175" s="38" t="s">
        <v>70</v>
      </c>
      <c r="R175" s="45" t="s">
        <v>72</v>
      </c>
      <c r="S175" s="45" t="s">
        <v>179</v>
      </c>
      <c r="T175" s="45" t="s">
        <v>134</v>
      </c>
      <c r="U175" s="50" t="s">
        <v>88</v>
      </c>
      <c r="V175" s="49">
        <v>0</v>
      </c>
      <c r="W175" s="50"/>
      <c r="X175" s="50"/>
      <c r="Y175" s="50"/>
      <c r="Z175" s="50"/>
      <c r="AA175" s="50"/>
      <c r="AB175" s="50"/>
      <c r="AC175" s="54" t="s">
        <v>892</v>
      </c>
      <c r="AD175" s="54">
        <v>2</v>
      </c>
      <c r="AE175" s="54" t="s">
        <v>449</v>
      </c>
      <c r="AF175" s="54" t="s">
        <v>94</v>
      </c>
      <c r="AG175" s="54">
        <v>5</v>
      </c>
      <c r="AH175" s="54">
        <v>2</v>
      </c>
      <c r="AI175" s="54" t="s">
        <v>81</v>
      </c>
      <c r="AJ175" s="45" t="s">
        <v>95</v>
      </c>
      <c r="AK175" s="45">
        <v>0</v>
      </c>
      <c r="AL175" s="45" t="s">
        <v>96</v>
      </c>
      <c r="AM175" s="45">
        <v>0</v>
      </c>
      <c r="AN175" s="2" t="s">
        <v>83</v>
      </c>
      <c r="AO175" s="59"/>
      <c r="AP175" s="59"/>
      <c r="AQ175" s="59"/>
      <c r="AR175" s="59"/>
      <c r="AS175" s="59"/>
      <c r="AT175" s="59"/>
      <c r="AU175" s="59"/>
      <c r="AV175" s="59"/>
      <c r="AW175" s="59"/>
      <c r="AX175" s="59"/>
      <c r="AY175" s="59"/>
      <c r="AZ175" s="59"/>
      <c r="BA175" s="59"/>
      <c r="BB175" s="59"/>
      <c r="BC175" s="59"/>
      <c r="BD175" s="59"/>
      <c r="BE175" s="59"/>
      <c r="BF175" s="59"/>
      <c r="BG175" s="59"/>
      <c r="BH175" s="59"/>
      <c r="BI175" s="59"/>
      <c r="BJ175" s="59"/>
      <c r="BK175" s="59"/>
      <c r="BL175" s="59"/>
      <c r="BM175" s="59"/>
      <c r="BN175" s="59"/>
    </row>
    <row r="176" spans="1:66" ht="15.75" customHeight="1" x14ac:dyDescent="0.3">
      <c r="A176" s="2">
        <v>175</v>
      </c>
      <c r="B176" s="2" t="s">
        <v>66</v>
      </c>
      <c r="C176" s="3">
        <v>44697.730624432872</v>
      </c>
      <c r="D176" s="2" t="s">
        <v>897</v>
      </c>
      <c r="E176" s="2" t="s">
        <v>898</v>
      </c>
      <c r="F176" s="2" t="s">
        <v>899</v>
      </c>
      <c r="G176" s="2">
        <v>3046445561</v>
      </c>
      <c r="H176" s="38">
        <v>5</v>
      </c>
      <c r="I176" s="38" t="s">
        <v>70</v>
      </c>
      <c r="J176" s="38">
        <v>1</v>
      </c>
      <c r="K176" s="39">
        <f t="shared" si="6"/>
        <v>0.2</v>
      </c>
      <c r="L176" s="38">
        <v>1</v>
      </c>
      <c r="M176" s="40">
        <f t="shared" si="7"/>
        <v>1</v>
      </c>
      <c r="N176" s="38">
        <v>0</v>
      </c>
      <c r="O176" s="40">
        <f t="shared" si="8"/>
        <v>0</v>
      </c>
      <c r="P176" s="38" t="s">
        <v>279</v>
      </c>
      <c r="Q176" s="38" t="s">
        <v>88</v>
      </c>
      <c r="R176" s="45" t="s">
        <v>72</v>
      </c>
      <c r="S176" s="45" t="s">
        <v>89</v>
      </c>
      <c r="T176" s="45" t="s">
        <v>90</v>
      </c>
      <c r="U176" s="49" t="s">
        <v>75</v>
      </c>
      <c r="V176" s="49">
        <v>1</v>
      </c>
      <c r="W176" s="49">
        <v>1</v>
      </c>
      <c r="X176" s="49">
        <v>2</v>
      </c>
      <c r="Y176" s="49">
        <v>3</v>
      </c>
      <c r="Z176" s="49" t="s">
        <v>70</v>
      </c>
      <c r="AA176" s="49" t="s">
        <v>76</v>
      </c>
      <c r="AB176" s="49" t="s">
        <v>102</v>
      </c>
      <c r="AC176" s="54" t="s">
        <v>180</v>
      </c>
      <c r="AD176" s="54" t="s">
        <v>126</v>
      </c>
      <c r="AE176" s="54" t="s">
        <v>127</v>
      </c>
      <c r="AF176" s="54" t="s">
        <v>94</v>
      </c>
      <c r="AG176" s="54">
        <v>3</v>
      </c>
      <c r="AH176" s="54">
        <v>3</v>
      </c>
      <c r="AI176" s="54" t="s">
        <v>494</v>
      </c>
      <c r="AJ176" s="45" t="s">
        <v>95</v>
      </c>
      <c r="AK176" s="45">
        <v>0</v>
      </c>
      <c r="AL176" s="45" t="s">
        <v>194</v>
      </c>
      <c r="AM176" s="45">
        <v>3</v>
      </c>
      <c r="AN176" s="2" t="s">
        <v>83</v>
      </c>
      <c r="AO176" s="59"/>
      <c r="AP176" s="59"/>
      <c r="AQ176" s="59"/>
      <c r="AR176" s="59"/>
      <c r="AS176" s="59"/>
      <c r="AT176" s="59"/>
      <c r="AU176" s="59"/>
      <c r="AV176" s="59"/>
      <c r="AW176" s="59"/>
      <c r="AX176" s="59"/>
      <c r="AY176" s="59"/>
      <c r="AZ176" s="59"/>
      <c r="BA176" s="59"/>
      <c r="BB176" s="59"/>
      <c r="BC176" s="59"/>
      <c r="BD176" s="59"/>
      <c r="BE176" s="59"/>
      <c r="BF176" s="59"/>
      <c r="BG176" s="59"/>
      <c r="BH176" s="59"/>
      <c r="BI176" s="59"/>
      <c r="BJ176" s="59"/>
      <c r="BK176" s="59"/>
      <c r="BL176" s="59"/>
      <c r="BM176" s="59"/>
      <c r="BN176" s="59"/>
    </row>
    <row r="177" spans="1:66" ht="15.75" customHeight="1" x14ac:dyDescent="0.3">
      <c r="A177" s="2">
        <v>176</v>
      </c>
      <c r="B177" s="2" t="s">
        <v>66</v>
      </c>
      <c r="C177" s="3">
        <v>44697.736210648145</v>
      </c>
      <c r="D177" s="2" t="s">
        <v>889</v>
      </c>
      <c r="E177" s="2" t="s">
        <v>900</v>
      </c>
      <c r="F177" s="2" t="s">
        <v>901</v>
      </c>
      <c r="G177" s="2">
        <v>3104055904</v>
      </c>
      <c r="H177" s="38">
        <v>4</v>
      </c>
      <c r="I177" s="38" t="s">
        <v>70</v>
      </c>
      <c r="J177" s="38">
        <v>1</v>
      </c>
      <c r="K177" s="39">
        <f t="shared" si="6"/>
        <v>0.25</v>
      </c>
      <c r="L177" s="38">
        <v>1</v>
      </c>
      <c r="M177" s="40">
        <f t="shared" si="7"/>
        <v>1</v>
      </c>
      <c r="N177" s="38">
        <v>0</v>
      </c>
      <c r="O177" s="40">
        <f t="shared" si="8"/>
        <v>0</v>
      </c>
      <c r="P177" s="38" t="s">
        <v>139</v>
      </c>
      <c r="Q177" s="38" t="s">
        <v>88</v>
      </c>
      <c r="R177" s="45" t="s">
        <v>72</v>
      </c>
      <c r="S177" s="45" t="s">
        <v>89</v>
      </c>
      <c r="T177" s="45" t="s">
        <v>90</v>
      </c>
      <c r="U177" s="49" t="s">
        <v>873</v>
      </c>
      <c r="V177" s="49">
        <v>1</v>
      </c>
      <c r="W177" s="49">
        <v>2</v>
      </c>
      <c r="X177" s="49">
        <v>6</v>
      </c>
      <c r="Y177" s="49">
        <v>3</v>
      </c>
      <c r="Z177" s="49" t="s">
        <v>70</v>
      </c>
      <c r="AA177" s="49" t="s">
        <v>76</v>
      </c>
      <c r="AB177" s="49" t="s">
        <v>77</v>
      </c>
      <c r="AC177" s="54" t="s">
        <v>902</v>
      </c>
      <c r="AD177" s="54">
        <v>2</v>
      </c>
      <c r="AE177" s="54" t="s">
        <v>127</v>
      </c>
      <c r="AF177" s="54" t="s">
        <v>903</v>
      </c>
      <c r="AG177" s="54">
        <v>4</v>
      </c>
      <c r="AH177" s="54">
        <v>4</v>
      </c>
      <c r="AI177" s="54" t="s">
        <v>494</v>
      </c>
      <c r="AJ177" s="45" t="s">
        <v>82</v>
      </c>
      <c r="AK177" s="45">
        <v>2</v>
      </c>
      <c r="AL177" s="45" t="s">
        <v>232</v>
      </c>
      <c r="AM177" s="45">
        <v>2</v>
      </c>
      <c r="AN177" s="2" t="s">
        <v>83</v>
      </c>
      <c r="AO177" s="59"/>
      <c r="AP177" s="59"/>
      <c r="AQ177" s="59"/>
      <c r="AR177" s="59"/>
      <c r="AS177" s="59"/>
      <c r="AT177" s="59"/>
      <c r="AU177" s="59"/>
      <c r="AV177" s="59"/>
      <c r="AW177" s="59"/>
      <c r="AX177" s="59"/>
      <c r="AY177" s="59"/>
      <c r="AZ177" s="59"/>
      <c r="BA177" s="59"/>
      <c r="BB177" s="59"/>
      <c r="BC177" s="59"/>
      <c r="BD177" s="59"/>
      <c r="BE177" s="59"/>
      <c r="BF177" s="59"/>
      <c r="BG177" s="59"/>
      <c r="BH177" s="59"/>
      <c r="BI177" s="59"/>
      <c r="BJ177" s="59"/>
      <c r="BK177" s="59"/>
      <c r="BL177" s="59"/>
      <c r="BM177" s="59"/>
      <c r="BN177" s="59"/>
    </row>
    <row r="178" spans="1:66" ht="15.75" customHeight="1" x14ac:dyDescent="0.3">
      <c r="A178" s="2">
        <v>177</v>
      </c>
      <c r="B178" s="2" t="s">
        <v>66</v>
      </c>
      <c r="C178" s="3">
        <v>44697.746544317131</v>
      </c>
      <c r="D178" s="2" t="s">
        <v>904</v>
      </c>
      <c r="E178" s="2" t="s">
        <v>905</v>
      </c>
      <c r="F178" s="2" t="s">
        <v>906</v>
      </c>
      <c r="G178" s="2">
        <v>3103910083</v>
      </c>
      <c r="H178" s="38">
        <v>3</v>
      </c>
      <c r="I178" s="38" t="s">
        <v>70</v>
      </c>
      <c r="J178" s="38">
        <v>3</v>
      </c>
      <c r="K178" s="39">
        <f t="shared" si="6"/>
        <v>1</v>
      </c>
      <c r="L178" s="38">
        <v>2</v>
      </c>
      <c r="M178" s="40">
        <f t="shared" si="7"/>
        <v>0.66666666666666663</v>
      </c>
      <c r="N178" s="38">
        <v>1</v>
      </c>
      <c r="O178" s="40">
        <f t="shared" si="8"/>
        <v>0.33333333333333331</v>
      </c>
      <c r="P178" s="38" t="s">
        <v>87</v>
      </c>
      <c r="Q178" s="38" t="s">
        <v>88</v>
      </c>
      <c r="R178" s="45" t="s">
        <v>72</v>
      </c>
      <c r="S178" s="45" t="s">
        <v>191</v>
      </c>
      <c r="T178" s="45" t="s">
        <v>134</v>
      </c>
      <c r="U178" s="49" t="s">
        <v>292</v>
      </c>
      <c r="V178" s="49">
        <v>1</v>
      </c>
      <c r="W178" s="49">
        <v>1</v>
      </c>
      <c r="X178" s="49">
        <v>2</v>
      </c>
      <c r="Y178" s="49">
        <v>2</v>
      </c>
      <c r="Z178" s="49" t="s">
        <v>70</v>
      </c>
      <c r="AA178" s="49" t="s">
        <v>76</v>
      </c>
      <c r="AB178" s="49" t="s">
        <v>77</v>
      </c>
      <c r="AC178" s="54" t="s">
        <v>180</v>
      </c>
      <c r="AD178" s="54" t="s">
        <v>126</v>
      </c>
      <c r="AE178" s="54" t="s">
        <v>127</v>
      </c>
      <c r="AF178" s="54" t="s">
        <v>94</v>
      </c>
      <c r="AG178" s="54">
        <v>3</v>
      </c>
      <c r="AH178" s="54">
        <v>3</v>
      </c>
      <c r="AI178" s="54" t="s">
        <v>907</v>
      </c>
      <c r="AJ178" s="45" t="s">
        <v>194</v>
      </c>
      <c r="AK178" s="45">
        <v>1</v>
      </c>
      <c r="AL178" s="45" t="s">
        <v>82</v>
      </c>
      <c r="AM178" s="45">
        <v>2</v>
      </c>
      <c r="AN178" s="2" t="s">
        <v>83</v>
      </c>
      <c r="AO178" s="59"/>
      <c r="AP178" s="59"/>
      <c r="AQ178" s="59"/>
      <c r="AR178" s="59"/>
      <c r="AS178" s="59"/>
      <c r="AT178" s="59"/>
      <c r="AU178" s="59"/>
      <c r="AV178" s="59"/>
      <c r="AW178" s="59"/>
      <c r="AX178" s="59"/>
      <c r="AY178" s="59"/>
      <c r="AZ178" s="59"/>
      <c r="BA178" s="59"/>
      <c r="BB178" s="59"/>
      <c r="BC178" s="59"/>
      <c r="BD178" s="59"/>
      <c r="BE178" s="59"/>
      <c r="BF178" s="59"/>
      <c r="BG178" s="59"/>
      <c r="BH178" s="59"/>
      <c r="BI178" s="59"/>
      <c r="BJ178" s="59"/>
      <c r="BK178" s="59"/>
      <c r="BL178" s="59"/>
      <c r="BM178" s="59"/>
      <c r="BN178" s="59"/>
    </row>
    <row r="179" spans="1:66" ht="15.75" customHeight="1" x14ac:dyDescent="0.3">
      <c r="A179" s="2">
        <v>178</v>
      </c>
      <c r="B179" s="2" t="s">
        <v>66</v>
      </c>
      <c r="C179" s="3">
        <v>44699.524895358802</v>
      </c>
      <c r="D179" s="2" t="s">
        <v>908</v>
      </c>
      <c r="E179" s="2" t="s">
        <v>909</v>
      </c>
      <c r="F179" s="2" t="s">
        <v>910</v>
      </c>
      <c r="G179" s="2" t="s">
        <v>911</v>
      </c>
      <c r="H179" s="38">
        <v>17</v>
      </c>
      <c r="I179" s="38" t="s">
        <v>70</v>
      </c>
      <c r="J179" s="38">
        <v>6</v>
      </c>
      <c r="K179" s="39">
        <f t="shared" si="6"/>
        <v>0.35294117647058826</v>
      </c>
      <c r="L179" s="38">
        <v>0</v>
      </c>
      <c r="M179" s="40">
        <f t="shared" si="7"/>
        <v>0</v>
      </c>
      <c r="N179" s="38">
        <v>6</v>
      </c>
      <c r="O179" s="40">
        <f t="shared" si="8"/>
        <v>1</v>
      </c>
      <c r="P179" s="38" t="s">
        <v>139</v>
      </c>
      <c r="Q179" s="38" t="s">
        <v>70</v>
      </c>
      <c r="R179" s="45" t="s">
        <v>912</v>
      </c>
      <c r="S179" s="45" t="s">
        <v>913</v>
      </c>
      <c r="T179" s="45" t="s">
        <v>163</v>
      </c>
      <c r="U179" s="49" t="s">
        <v>235</v>
      </c>
      <c r="V179" s="49">
        <v>3</v>
      </c>
      <c r="W179" s="49">
        <v>1</v>
      </c>
      <c r="X179" s="49">
        <v>1200</v>
      </c>
      <c r="Y179" s="49">
        <v>4</v>
      </c>
      <c r="Z179" s="49" t="s">
        <v>70</v>
      </c>
      <c r="AA179" s="49" t="s">
        <v>76</v>
      </c>
      <c r="AB179" s="49" t="s">
        <v>77</v>
      </c>
      <c r="AC179" s="54" t="s">
        <v>91</v>
      </c>
      <c r="AD179" s="54" t="s">
        <v>92</v>
      </c>
      <c r="AE179" s="54" t="s">
        <v>914</v>
      </c>
      <c r="AF179" s="54" t="s">
        <v>164</v>
      </c>
      <c r="AG179" s="54">
        <v>1</v>
      </c>
      <c r="AH179" s="54">
        <v>1</v>
      </c>
      <c r="AI179" s="54" t="s">
        <v>915</v>
      </c>
      <c r="AJ179" s="45" t="s">
        <v>95</v>
      </c>
      <c r="AK179" s="45">
        <v>0</v>
      </c>
      <c r="AL179" s="45" t="s">
        <v>294</v>
      </c>
      <c r="AM179" s="45">
        <v>10</v>
      </c>
      <c r="AN179" s="2" t="s">
        <v>83</v>
      </c>
      <c r="AO179" s="59"/>
      <c r="AP179" s="59"/>
      <c r="AQ179" s="59"/>
      <c r="AR179" s="59"/>
      <c r="AS179" s="59"/>
      <c r="AT179" s="59"/>
      <c r="AU179" s="59"/>
      <c r="AV179" s="59"/>
      <c r="AW179" s="59"/>
      <c r="AX179" s="59"/>
      <c r="AY179" s="59"/>
      <c r="AZ179" s="59"/>
      <c r="BA179" s="59"/>
      <c r="BB179" s="59"/>
      <c r="BC179" s="59"/>
      <c r="BD179" s="59"/>
      <c r="BE179" s="59"/>
      <c r="BF179" s="59"/>
      <c r="BG179" s="59"/>
      <c r="BH179" s="59"/>
      <c r="BI179" s="59"/>
      <c r="BJ179" s="59"/>
      <c r="BK179" s="59"/>
      <c r="BL179" s="59"/>
      <c r="BM179" s="59"/>
      <c r="BN179" s="59"/>
    </row>
    <row r="180" spans="1:66" ht="15.75" customHeight="1" x14ac:dyDescent="0.3">
      <c r="A180" s="2">
        <v>179</v>
      </c>
      <c r="B180" s="2" t="s">
        <v>66</v>
      </c>
      <c r="C180" s="3">
        <v>44698.541553194445</v>
      </c>
      <c r="D180" s="2" t="s">
        <v>916</v>
      </c>
      <c r="E180" s="2" t="s">
        <v>917</v>
      </c>
      <c r="F180" s="2" t="s">
        <v>918</v>
      </c>
      <c r="G180" s="2">
        <v>5792749</v>
      </c>
      <c r="H180" s="38">
        <v>5</v>
      </c>
      <c r="I180" s="38" t="s">
        <v>70</v>
      </c>
      <c r="J180" s="38">
        <v>3</v>
      </c>
      <c r="K180" s="39">
        <f t="shared" si="6"/>
        <v>0.6</v>
      </c>
      <c r="L180" s="38">
        <v>0</v>
      </c>
      <c r="M180" s="40">
        <f t="shared" si="7"/>
        <v>0</v>
      </c>
      <c r="N180" s="38">
        <v>3</v>
      </c>
      <c r="O180" s="40">
        <f t="shared" si="8"/>
        <v>1</v>
      </c>
      <c r="P180" s="38" t="s">
        <v>87</v>
      </c>
      <c r="Q180" s="38" t="s">
        <v>88</v>
      </c>
      <c r="R180" s="45" t="s">
        <v>919</v>
      </c>
      <c r="S180" s="45" t="s">
        <v>920</v>
      </c>
      <c r="T180" s="45" t="s">
        <v>388</v>
      </c>
      <c r="U180" s="49" t="s">
        <v>75</v>
      </c>
      <c r="V180" s="49">
        <v>1</v>
      </c>
      <c r="W180" s="49">
        <v>1</v>
      </c>
      <c r="X180" s="49">
        <v>6</v>
      </c>
      <c r="Y180" s="49">
        <v>2</v>
      </c>
      <c r="Z180" s="49" t="s">
        <v>70</v>
      </c>
      <c r="AA180" s="49" t="s">
        <v>76</v>
      </c>
      <c r="AB180" s="49" t="s">
        <v>77</v>
      </c>
      <c r="AC180" s="54" t="s">
        <v>91</v>
      </c>
      <c r="AD180" s="54" t="s">
        <v>92</v>
      </c>
      <c r="AE180" s="54" t="s">
        <v>384</v>
      </c>
      <c r="AF180" s="54" t="s">
        <v>80</v>
      </c>
      <c r="AG180" s="54">
        <v>5</v>
      </c>
      <c r="AH180" s="54">
        <v>3</v>
      </c>
      <c r="AI180" s="54" t="s">
        <v>81</v>
      </c>
      <c r="AJ180" s="45" t="s">
        <v>95</v>
      </c>
      <c r="AK180" s="45">
        <v>0</v>
      </c>
      <c r="AL180" s="45" t="s">
        <v>96</v>
      </c>
      <c r="AM180" s="45">
        <v>0</v>
      </c>
      <c r="AN180" s="2" t="s">
        <v>83</v>
      </c>
      <c r="AO180" s="59"/>
      <c r="AP180" s="59"/>
      <c r="AQ180" s="59"/>
      <c r="AR180" s="59"/>
      <c r="AS180" s="59"/>
      <c r="AT180" s="59"/>
      <c r="AU180" s="59"/>
      <c r="AV180" s="59"/>
      <c r="AW180" s="59"/>
      <c r="AX180" s="59"/>
      <c r="AY180" s="59"/>
      <c r="AZ180" s="59"/>
      <c r="BA180" s="59"/>
      <c r="BB180" s="59"/>
      <c r="BC180" s="59"/>
      <c r="BD180" s="59"/>
      <c r="BE180" s="59"/>
      <c r="BF180" s="59"/>
      <c r="BG180" s="59"/>
      <c r="BH180" s="59"/>
      <c r="BI180" s="59"/>
      <c r="BJ180" s="59"/>
      <c r="BK180" s="59"/>
      <c r="BL180" s="59"/>
      <c r="BM180" s="59"/>
      <c r="BN180" s="59"/>
    </row>
    <row r="181" spans="1:66" ht="15.75" customHeight="1" x14ac:dyDescent="0.3">
      <c r="A181" s="2">
        <v>180</v>
      </c>
      <c r="B181" s="2" t="s">
        <v>66</v>
      </c>
      <c r="C181" s="3">
        <v>44697.663514259257</v>
      </c>
      <c r="D181" s="2" t="s">
        <v>889</v>
      </c>
      <c r="E181" s="2" t="s">
        <v>921</v>
      </c>
      <c r="F181" s="2" t="s">
        <v>922</v>
      </c>
      <c r="G181" s="2" t="s">
        <v>923</v>
      </c>
      <c r="H181" s="38">
        <v>11</v>
      </c>
      <c r="I181" s="38" t="s">
        <v>70</v>
      </c>
      <c r="J181" s="38">
        <v>6</v>
      </c>
      <c r="K181" s="39">
        <f t="shared" si="6"/>
        <v>0.54545454545454541</v>
      </c>
      <c r="L181" s="38">
        <v>2</v>
      </c>
      <c r="M181" s="40">
        <f t="shared" si="7"/>
        <v>0.33333333333333331</v>
      </c>
      <c r="N181" s="38">
        <v>0</v>
      </c>
      <c r="O181" s="40">
        <f t="shared" si="8"/>
        <v>0</v>
      </c>
      <c r="P181" s="38" t="s">
        <v>87</v>
      </c>
      <c r="Q181" s="38" t="s">
        <v>88</v>
      </c>
      <c r="R181" s="45" t="s">
        <v>924</v>
      </c>
      <c r="S181" s="45" t="s">
        <v>925</v>
      </c>
      <c r="T181" s="45" t="s">
        <v>90</v>
      </c>
      <c r="U181" s="49" t="s">
        <v>292</v>
      </c>
      <c r="V181" s="49">
        <v>1</v>
      </c>
      <c r="W181" s="49">
        <v>2</v>
      </c>
      <c r="X181" s="49">
        <v>4</v>
      </c>
      <c r="Y181" s="49">
        <v>2</v>
      </c>
      <c r="Z181" s="49" t="s">
        <v>70</v>
      </c>
      <c r="AA181" s="49" t="s">
        <v>76</v>
      </c>
      <c r="AB181" s="49" t="s">
        <v>77</v>
      </c>
      <c r="AC181" s="54" t="s">
        <v>926</v>
      </c>
      <c r="AD181" s="54" t="s">
        <v>126</v>
      </c>
      <c r="AE181" s="54" t="s">
        <v>135</v>
      </c>
      <c r="AF181" s="54" t="s">
        <v>128</v>
      </c>
      <c r="AG181" s="54">
        <v>4</v>
      </c>
      <c r="AH181" s="54">
        <v>3</v>
      </c>
      <c r="AI181" s="54" t="s">
        <v>81</v>
      </c>
      <c r="AJ181" s="45" t="s">
        <v>875</v>
      </c>
      <c r="AK181" s="45">
        <v>2</v>
      </c>
      <c r="AL181" s="45" t="s">
        <v>96</v>
      </c>
      <c r="AM181" s="45">
        <v>0</v>
      </c>
      <c r="AN181" s="2" t="s">
        <v>83</v>
      </c>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row>
    <row r="182" spans="1:66" ht="15.75" customHeight="1" x14ac:dyDescent="0.3">
      <c r="A182" s="2">
        <v>181</v>
      </c>
      <c r="B182" s="2" t="s">
        <v>66</v>
      </c>
      <c r="C182" s="3">
        <v>44697.67482148148</v>
      </c>
      <c r="D182" s="2" t="s">
        <v>889</v>
      </c>
      <c r="E182" s="2" t="s">
        <v>927</v>
      </c>
      <c r="F182" s="2" t="s">
        <v>928</v>
      </c>
      <c r="G182" s="2">
        <v>3137709046</v>
      </c>
      <c r="H182" s="38">
        <v>9</v>
      </c>
      <c r="I182" s="38" t="s">
        <v>70</v>
      </c>
      <c r="J182" s="38">
        <v>2</v>
      </c>
      <c r="K182" s="39">
        <f t="shared" si="6"/>
        <v>0.22222222222222221</v>
      </c>
      <c r="L182" s="38">
        <v>0</v>
      </c>
      <c r="M182" s="40">
        <f t="shared" si="7"/>
        <v>0</v>
      </c>
      <c r="N182" s="38">
        <v>0</v>
      </c>
      <c r="O182" s="40">
        <f t="shared" si="8"/>
        <v>0</v>
      </c>
      <c r="P182" s="38" t="s">
        <v>87</v>
      </c>
      <c r="Q182" s="38" t="s">
        <v>88</v>
      </c>
      <c r="R182" s="45" t="s">
        <v>72</v>
      </c>
      <c r="S182" s="45" t="s">
        <v>191</v>
      </c>
      <c r="T182" s="45" t="s">
        <v>134</v>
      </c>
      <c r="U182" s="49" t="s">
        <v>873</v>
      </c>
      <c r="V182" s="49">
        <v>1</v>
      </c>
      <c r="W182" s="49">
        <v>1</v>
      </c>
      <c r="X182" s="49">
        <v>10</v>
      </c>
      <c r="Y182" s="49">
        <v>3</v>
      </c>
      <c r="Z182" s="49" t="s">
        <v>70</v>
      </c>
      <c r="AA182" s="49" t="s">
        <v>76</v>
      </c>
      <c r="AB182" s="49" t="s">
        <v>77</v>
      </c>
      <c r="AC182" s="54" t="s">
        <v>926</v>
      </c>
      <c r="AD182" s="54">
        <v>2</v>
      </c>
      <c r="AE182" s="54" t="s">
        <v>893</v>
      </c>
      <c r="AF182" s="54" t="s">
        <v>269</v>
      </c>
      <c r="AG182" s="54">
        <v>5</v>
      </c>
      <c r="AH182" s="54">
        <v>4</v>
      </c>
      <c r="AI182" s="54" t="s">
        <v>81</v>
      </c>
      <c r="AJ182" s="45" t="s">
        <v>95</v>
      </c>
      <c r="AK182" s="45">
        <v>0</v>
      </c>
      <c r="AL182" s="45" t="s">
        <v>96</v>
      </c>
      <c r="AM182" s="45">
        <v>0</v>
      </c>
      <c r="AN182" s="2" t="s">
        <v>83</v>
      </c>
      <c r="AO182" s="59"/>
      <c r="AP182" s="59"/>
      <c r="AQ182" s="59"/>
      <c r="AR182" s="59"/>
      <c r="AS182" s="59"/>
      <c r="AT182" s="59"/>
      <c r="AU182" s="59"/>
      <c r="AV182" s="59"/>
      <c r="AW182" s="59"/>
      <c r="AX182" s="59"/>
      <c r="AY182" s="59"/>
      <c r="AZ182" s="59"/>
      <c r="BA182" s="59"/>
      <c r="BB182" s="59"/>
      <c r="BC182" s="59"/>
      <c r="BD182" s="59"/>
      <c r="BE182" s="59"/>
      <c r="BF182" s="59"/>
      <c r="BG182" s="59"/>
      <c r="BH182" s="59"/>
      <c r="BI182" s="59"/>
      <c r="BJ182" s="59"/>
      <c r="BK182" s="59"/>
      <c r="BL182" s="59"/>
      <c r="BM182" s="59"/>
      <c r="BN182" s="59"/>
    </row>
    <row r="183" spans="1:66" ht="15.75" customHeight="1" x14ac:dyDescent="0.3">
      <c r="A183" s="2">
        <v>182</v>
      </c>
      <c r="B183" s="2" t="s">
        <v>66</v>
      </c>
      <c r="C183" s="3">
        <v>44697.707079409724</v>
      </c>
      <c r="D183" s="2" t="s">
        <v>929</v>
      </c>
      <c r="E183" s="2" t="s">
        <v>930</v>
      </c>
      <c r="F183" s="2" t="s">
        <v>931</v>
      </c>
      <c r="G183" s="2">
        <v>5129357</v>
      </c>
      <c r="H183" s="38">
        <v>6</v>
      </c>
      <c r="I183" s="38" t="s">
        <v>70</v>
      </c>
      <c r="J183" s="38">
        <v>3</v>
      </c>
      <c r="K183" s="39">
        <f t="shared" si="6"/>
        <v>0.5</v>
      </c>
      <c r="L183" s="38">
        <v>0</v>
      </c>
      <c r="M183" s="40">
        <f t="shared" si="7"/>
        <v>0</v>
      </c>
      <c r="N183" s="38">
        <v>0</v>
      </c>
      <c r="O183" s="40">
        <f t="shared" si="8"/>
        <v>0</v>
      </c>
      <c r="P183" s="38" t="s">
        <v>87</v>
      </c>
      <c r="Q183" s="38" t="s">
        <v>88</v>
      </c>
      <c r="R183" s="45" t="s">
        <v>72</v>
      </c>
      <c r="S183" s="45" t="s">
        <v>191</v>
      </c>
      <c r="T183" s="45" t="s">
        <v>134</v>
      </c>
      <c r="U183" s="49" t="s">
        <v>292</v>
      </c>
      <c r="V183" s="49">
        <v>1</v>
      </c>
      <c r="W183" s="49">
        <v>2</v>
      </c>
      <c r="X183" s="49">
        <v>3</v>
      </c>
      <c r="Y183" s="49">
        <v>2</v>
      </c>
      <c r="Z183" s="49" t="s">
        <v>70</v>
      </c>
      <c r="AA183" s="49" t="s">
        <v>76</v>
      </c>
      <c r="AB183" s="49" t="s">
        <v>102</v>
      </c>
      <c r="AC183" s="54" t="s">
        <v>926</v>
      </c>
      <c r="AD183" s="54" t="s">
        <v>126</v>
      </c>
      <c r="AE183" s="54" t="s">
        <v>893</v>
      </c>
      <c r="AF183" s="54" t="s">
        <v>932</v>
      </c>
      <c r="AG183" s="54">
        <v>3</v>
      </c>
      <c r="AH183" s="54">
        <v>3</v>
      </c>
      <c r="AI183" s="54" t="s">
        <v>494</v>
      </c>
      <c r="AJ183" s="45" t="s">
        <v>875</v>
      </c>
      <c r="AK183" s="45">
        <v>3</v>
      </c>
      <c r="AL183" s="45" t="s">
        <v>96</v>
      </c>
      <c r="AM183" s="45">
        <v>0</v>
      </c>
      <c r="AN183" s="2" t="s">
        <v>83</v>
      </c>
      <c r="AO183" s="59"/>
      <c r="AP183" s="59"/>
      <c r="AQ183" s="59"/>
      <c r="AR183" s="59"/>
      <c r="AS183" s="59"/>
      <c r="AT183" s="59"/>
      <c r="AU183" s="59"/>
      <c r="AV183" s="59"/>
      <c r="AW183" s="59"/>
      <c r="AX183" s="59"/>
      <c r="AY183" s="59"/>
      <c r="AZ183" s="59"/>
      <c r="BA183" s="59"/>
      <c r="BB183" s="59"/>
      <c r="BC183" s="59"/>
      <c r="BD183" s="59"/>
      <c r="BE183" s="59"/>
      <c r="BF183" s="59"/>
      <c r="BG183" s="59"/>
      <c r="BH183" s="59"/>
      <c r="BI183" s="59"/>
      <c r="BJ183" s="59"/>
      <c r="BK183" s="59"/>
      <c r="BL183" s="59"/>
      <c r="BM183" s="59"/>
      <c r="BN183" s="59"/>
    </row>
    <row r="184" spans="1:66" ht="15.75" customHeight="1" x14ac:dyDescent="0.3">
      <c r="A184" s="2">
        <v>183</v>
      </c>
      <c r="B184" s="2" t="s">
        <v>66</v>
      </c>
      <c r="C184" s="3">
        <v>44699.544389062503</v>
      </c>
      <c r="D184" s="2" t="s">
        <v>933</v>
      </c>
      <c r="E184" s="2" t="s">
        <v>934</v>
      </c>
      <c r="F184" s="2" t="s">
        <v>935</v>
      </c>
      <c r="G184" s="2">
        <v>3104943167</v>
      </c>
      <c r="H184" s="38">
        <v>1</v>
      </c>
      <c r="I184" s="38" t="s">
        <v>70</v>
      </c>
      <c r="J184" s="38">
        <v>1</v>
      </c>
      <c r="K184" s="39">
        <f t="shared" si="6"/>
        <v>1</v>
      </c>
      <c r="L184" s="38">
        <v>0</v>
      </c>
      <c r="M184" s="40">
        <f t="shared" si="7"/>
        <v>0</v>
      </c>
      <c r="N184" s="38">
        <v>1</v>
      </c>
      <c r="O184" s="40">
        <f t="shared" si="8"/>
        <v>1</v>
      </c>
      <c r="P184" s="38" t="s">
        <v>139</v>
      </c>
      <c r="Q184" s="38" t="s">
        <v>70</v>
      </c>
      <c r="R184" s="45" t="s">
        <v>72</v>
      </c>
      <c r="S184" s="45" t="s">
        <v>179</v>
      </c>
      <c r="T184" s="45" t="s">
        <v>134</v>
      </c>
      <c r="U184" s="49" t="s">
        <v>75</v>
      </c>
      <c r="V184" s="49">
        <v>1</v>
      </c>
      <c r="W184" s="49">
        <v>2</v>
      </c>
      <c r="X184" s="49">
        <v>250</v>
      </c>
      <c r="Y184" s="49">
        <v>3</v>
      </c>
      <c r="Z184" s="49" t="s">
        <v>70</v>
      </c>
      <c r="AA184" s="49" t="s">
        <v>76</v>
      </c>
      <c r="AB184" s="49" t="s">
        <v>77</v>
      </c>
      <c r="AC184" s="54" t="s">
        <v>78</v>
      </c>
      <c r="AD184" s="54">
        <v>2</v>
      </c>
      <c r="AE184" s="54" t="s">
        <v>476</v>
      </c>
      <c r="AF184" s="54" t="s">
        <v>164</v>
      </c>
      <c r="AG184" s="54">
        <v>5</v>
      </c>
      <c r="AH184" s="54">
        <v>1</v>
      </c>
      <c r="AI184" s="54" t="s">
        <v>494</v>
      </c>
      <c r="AJ184" s="45" t="s">
        <v>547</v>
      </c>
      <c r="AK184" s="45">
        <v>15</v>
      </c>
      <c r="AL184" s="45" t="s">
        <v>96</v>
      </c>
      <c r="AM184" s="45">
        <v>0</v>
      </c>
      <c r="AN184" s="2" t="s">
        <v>83</v>
      </c>
      <c r="AO184" s="59"/>
      <c r="AP184" s="59"/>
      <c r="AQ184" s="59"/>
      <c r="AR184" s="59"/>
      <c r="AS184" s="59"/>
      <c r="AT184" s="59"/>
      <c r="AU184" s="59"/>
      <c r="AV184" s="59"/>
      <c r="AW184" s="59"/>
      <c r="AX184" s="59"/>
      <c r="AY184" s="59"/>
      <c r="AZ184" s="59"/>
      <c r="BA184" s="59"/>
      <c r="BB184" s="59"/>
      <c r="BC184" s="59"/>
      <c r="BD184" s="59"/>
      <c r="BE184" s="59"/>
      <c r="BF184" s="59"/>
      <c r="BG184" s="59"/>
      <c r="BH184" s="59"/>
      <c r="BI184" s="59"/>
      <c r="BJ184" s="59"/>
      <c r="BK184" s="59"/>
      <c r="BL184" s="59"/>
      <c r="BM184" s="59"/>
      <c r="BN184" s="59"/>
    </row>
    <row r="185" spans="1:66" ht="15.75" customHeight="1" x14ac:dyDescent="0.3">
      <c r="A185" s="2">
        <v>184</v>
      </c>
      <c r="B185" s="2" t="s">
        <v>66</v>
      </c>
      <c r="C185" s="3">
        <v>44699.64161849537</v>
      </c>
      <c r="D185" s="2" t="s">
        <v>936</v>
      </c>
      <c r="E185" s="2" t="s">
        <v>937</v>
      </c>
      <c r="F185" s="2" t="s">
        <v>938</v>
      </c>
      <c r="G185" s="2">
        <v>3057283532</v>
      </c>
      <c r="H185" s="38">
        <v>1</v>
      </c>
      <c r="I185" s="38" t="s">
        <v>70</v>
      </c>
      <c r="J185" s="38">
        <v>1</v>
      </c>
      <c r="K185" s="39">
        <f t="shared" si="6"/>
        <v>1</v>
      </c>
      <c r="L185" s="38">
        <v>0</v>
      </c>
      <c r="M185" s="40">
        <f t="shared" si="7"/>
        <v>0</v>
      </c>
      <c r="N185" s="38">
        <v>1</v>
      </c>
      <c r="O185" s="40">
        <f t="shared" si="8"/>
        <v>1</v>
      </c>
      <c r="P185" s="38" t="s">
        <v>87</v>
      </c>
      <c r="Q185" s="38" t="s">
        <v>88</v>
      </c>
      <c r="R185" s="45" t="s">
        <v>72</v>
      </c>
      <c r="S185" s="45" t="s">
        <v>179</v>
      </c>
      <c r="T185" s="45" t="s">
        <v>134</v>
      </c>
      <c r="U185" s="50" t="s">
        <v>88</v>
      </c>
      <c r="V185" s="49">
        <v>0</v>
      </c>
      <c r="W185" s="50"/>
      <c r="X185" s="50"/>
      <c r="Y185" s="50"/>
      <c r="Z185" s="50"/>
      <c r="AA185" s="50"/>
      <c r="AB185" s="50"/>
      <c r="AC185" s="54" t="s">
        <v>91</v>
      </c>
      <c r="AD185" s="54" t="s">
        <v>92</v>
      </c>
      <c r="AE185" s="54" t="s">
        <v>826</v>
      </c>
      <c r="AF185" s="54" t="s">
        <v>939</v>
      </c>
      <c r="AG185" s="54">
        <v>5</v>
      </c>
      <c r="AH185" s="54">
        <v>3</v>
      </c>
      <c r="AI185" s="54" t="s">
        <v>81</v>
      </c>
      <c r="AJ185" s="45" t="s">
        <v>95</v>
      </c>
      <c r="AK185" s="45">
        <v>0</v>
      </c>
      <c r="AL185" s="45" t="s">
        <v>96</v>
      </c>
      <c r="AM185" s="45">
        <v>0</v>
      </c>
      <c r="AN185" s="2" t="s">
        <v>83</v>
      </c>
      <c r="AO185" s="59"/>
      <c r="AP185" s="59"/>
      <c r="AQ185" s="59"/>
      <c r="AR185" s="59"/>
      <c r="AS185" s="59"/>
      <c r="AT185" s="59"/>
      <c r="AU185" s="59"/>
      <c r="AV185" s="59"/>
      <c r="AW185" s="59"/>
      <c r="AX185" s="59"/>
      <c r="AY185" s="59"/>
      <c r="AZ185" s="59"/>
      <c r="BA185" s="59"/>
      <c r="BB185" s="59"/>
      <c r="BC185" s="59"/>
      <c r="BD185" s="59"/>
      <c r="BE185" s="59"/>
      <c r="BF185" s="59"/>
      <c r="BG185" s="59"/>
      <c r="BH185" s="59"/>
      <c r="BI185" s="59"/>
      <c r="BJ185" s="59"/>
      <c r="BK185" s="59"/>
      <c r="BL185" s="59"/>
      <c r="BM185" s="59"/>
      <c r="BN185" s="59"/>
    </row>
    <row r="186" spans="1:66" ht="15.75" customHeight="1" x14ac:dyDescent="0.3">
      <c r="A186" s="2">
        <v>185</v>
      </c>
      <c r="B186" s="2" t="s">
        <v>66</v>
      </c>
      <c r="C186" s="3">
        <v>44699.677709618059</v>
      </c>
      <c r="D186" s="2" t="s">
        <v>97</v>
      </c>
      <c r="E186" s="2" t="s">
        <v>940</v>
      </c>
      <c r="F186" s="2" t="s">
        <v>941</v>
      </c>
      <c r="G186" s="2">
        <v>3105109795</v>
      </c>
      <c r="H186" s="38">
        <v>2</v>
      </c>
      <c r="I186" s="38" t="s">
        <v>70</v>
      </c>
      <c r="J186" s="38">
        <v>2</v>
      </c>
      <c r="K186" s="39">
        <f t="shared" si="6"/>
        <v>1</v>
      </c>
      <c r="L186" s="38">
        <v>0</v>
      </c>
      <c r="M186" s="40">
        <f t="shared" si="7"/>
        <v>0</v>
      </c>
      <c r="N186" s="38">
        <v>2</v>
      </c>
      <c r="O186" s="40">
        <f t="shared" si="8"/>
        <v>1</v>
      </c>
      <c r="P186" s="38" t="s">
        <v>139</v>
      </c>
      <c r="Q186" s="38" t="s">
        <v>70</v>
      </c>
      <c r="R186" s="45" t="s">
        <v>72</v>
      </c>
      <c r="S186" s="45" t="s">
        <v>179</v>
      </c>
      <c r="T186" s="45" t="s">
        <v>134</v>
      </c>
      <c r="U186" s="49" t="s">
        <v>75</v>
      </c>
      <c r="V186" s="49">
        <v>1</v>
      </c>
      <c r="W186" s="49">
        <v>1</v>
      </c>
      <c r="X186" s="49">
        <v>16</v>
      </c>
      <c r="Y186" s="49">
        <v>2</v>
      </c>
      <c r="Z186" s="49" t="s">
        <v>70</v>
      </c>
      <c r="AA186" s="49" t="s">
        <v>76</v>
      </c>
      <c r="AB186" s="49" t="s">
        <v>77</v>
      </c>
      <c r="AC186" s="54" t="s">
        <v>78</v>
      </c>
      <c r="AD186" s="54">
        <v>3</v>
      </c>
      <c r="AE186" s="54" t="s">
        <v>449</v>
      </c>
      <c r="AF186" s="54" t="s">
        <v>94</v>
      </c>
      <c r="AG186" s="54">
        <v>5</v>
      </c>
      <c r="AH186" s="54">
        <v>3</v>
      </c>
      <c r="AI186" s="54" t="s">
        <v>81</v>
      </c>
      <c r="AJ186" s="45" t="s">
        <v>942</v>
      </c>
      <c r="AK186" s="45">
        <v>5</v>
      </c>
      <c r="AL186" s="45" t="s">
        <v>943</v>
      </c>
      <c r="AM186" s="45">
        <v>5</v>
      </c>
      <c r="AN186" s="2" t="s">
        <v>83</v>
      </c>
      <c r="AO186" s="59"/>
      <c r="AP186" s="59"/>
      <c r="AQ186" s="59"/>
      <c r="AR186" s="59"/>
      <c r="AS186" s="59"/>
      <c r="AT186" s="59"/>
      <c r="AU186" s="59"/>
      <c r="AV186" s="59"/>
      <c r="AW186" s="59"/>
      <c r="AX186" s="59"/>
      <c r="AY186" s="59"/>
      <c r="AZ186" s="59"/>
      <c r="BA186" s="59"/>
      <c r="BB186" s="59"/>
      <c r="BC186" s="59"/>
      <c r="BD186" s="59"/>
      <c r="BE186" s="59"/>
      <c r="BF186" s="59"/>
      <c r="BG186" s="59"/>
      <c r="BH186" s="59"/>
      <c r="BI186" s="59"/>
      <c r="BJ186" s="59"/>
      <c r="BK186" s="59"/>
      <c r="BL186" s="59"/>
      <c r="BM186" s="59"/>
      <c r="BN186" s="59"/>
    </row>
    <row r="187" spans="1:66" ht="15.75" customHeight="1" x14ac:dyDescent="0.3">
      <c r="A187" s="2">
        <v>186</v>
      </c>
      <c r="B187" s="2" t="s">
        <v>66</v>
      </c>
      <c r="C187" s="3">
        <v>44699.688280972223</v>
      </c>
      <c r="D187" s="2" t="s">
        <v>944</v>
      </c>
      <c r="E187" s="2" t="s">
        <v>945</v>
      </c>
      <c r="F187" s="2" t="s">
        <v>938</v>
      </c>
      <c r="G187" s="2">
        <v>3008505168</v>
      </c>
      <c r="H187" s="38">
        <v>1</v>
      </c>
      <c r="I187" s="38" t="s">
        <v>70</v>
      </c>
      <c r="J187" s="38">
        <v>1</v>
      </c>
      <c r="K187" s="39">
        <f t="shared" si="6"/>
        <v>1</v>
      </c>
      <c r="L187" s="38">
        <v>0</v>
      </c>
      <c r="M187" s="40">
        <f t="shared" si="7"/>
        <v>0</v>
      </c>
      <c r="N187" s="38">
        <v>1</v>
      </c>
      <c r="O187" s="40">
        <f t="shared" si="8"/>
        <v>1</v>
      </c>
      <c r="P187" s="38" t="s">
        <v>139</v>
      </c>
      <c r="Q187" s="38" t="s">
        <v>88</v>
      </c>
      <c r="R187" s="45" t="s">
        <v>72</v>
      </c>
      <c r="S187" s="45" t="s">
        <v>179</v>
      </c>
      <c r="T187" s="45" t="s">
        <v>134</v>
      </c>
      <c r="U187" s="49" t="s">
        <v>75</v>
      </c>
      <c r="V187" s="49">
        <v>1</v>
      </c>
      <c r="W187" s="49">
        <v>1</v>
      </c>
      <c r="X187" s="49">
        <v>4</v>
      </c>
      <c r="Y187" s="49">
        <v>1</v>
      </c>
      <c r="Z187" s="49" t="s">
        <v>70</v>
      </c>
      <c r="AA187" s="49" t="s">
        <v>76</v>
      </c>
      <c r="AB187" s="49" t="s">
        <v>102</v>
      </c>
      <c r="AC187" s="54" t="s">
        <v>91</v>
      </c>
      <c r="AD187" s="54">
        <v>4</v>
      </c>
      <c r="AE187" s="54" t="s">
        <v>172</v>
      </c>
      <c r="AF187" s="54" t="s">
        <v>94</v>
      </c>
      <c r="AG187" s="54">
        <v>3</v>
      </c>
      <c r="AH187" s="54">
        <v>1</v>
      </c>
      <c r="AI187" s="54" t="s">
        <v>946</v>
      </c>
      <c r="AJ187" s="45" t="s">
        <v>82</v>
      </c>
      <c r="AK187" s="45">
        <v>3</v>
      </c>
      <c r="AL187" s="45" t="s">
        <v>82</v>
      </c>
      <c r="AM187" s="45">
        <v>3</v>
      </c>
      <c r="AN187" s="2" t="s">
        <v>83</v>
      </c>
      <c r="AO187" s="59"/>
      <c r="AP187" s="59"/>
      <c r="AQ187" s="59"/>
      <c r="AR187" s="59"/>
      <c r="AS187" s="59"/>
      <c r="AT187" s="59"/>
      <c r="AU187" s="59"/>
      <c r="AV187" s="59"/>
      <c r="AW187" s="59"/>
      <c r="AX187" s="59"/>
      <c r="AY187" s="59"/>
      <c r="AZ187" s="59"/>
      <c r="BA187" s="59"/>
      <c r="BB187" s="59"/>
      <c r="BC187" s="59"/>
      <c r="BD187" s="59"/>
      <c r="BE187" s="59"/>
      <c r="BF187" s="59"/>
      <c r="BG187" s="59"/>
      <c r="BH187" s="59"/>
      <c r="BI187" s="59"/>
      <c r="BJ187" s="59"/>
      <c r="BK187" s="59"/>
      <c r="BL187" s="59"/>
      <c r="BM187" s="59"/>
      <c r="BN187" s="59"/>
    </row>
    <row r="188" spans="1:66" ht="15.75" customHeight="1" x14ac:dyDescent="0.3">
      <c r="A188" s="2">
        <v>187</v>
      </c>
      <c r="B188" s="2" t="s">
        <v>66</v>
      </c>
      <c r="C188" s="3">
        <v>44699.646672222225</v>
      </c>
      <c r="D188" s="2" t="s">
        <v>947</v>
      </c>
      <c r="E188" s="2" t="s">
        <v>948</v>
      </c>
      <c r="F188" s="2" t="s">
        <v>949</v>
      </c>
      <c r="G188" s="2">
        <v>3006754027</v>
      </c>
      <c r="H188" s="38">
        <v>2</v>
      </c>
      <c r="I188" s="38" t="s">
        <v>70</v>
      </c>
      <c r="J188" s="38">
        <v>2</v>
      </c>
      <c r="K188" s="39">
        <f t="shared" si="6"/>
        <v>1</v>
      </c>
      <c r="L188" s="38">
        <v>2</v>
      </c>
      <c r="M188" s="40">
        <f t="shared" si="7"/>
        <v>1</v>
      </c>
      <c r="N188" s="38">
        <v>0</v>
      </c>
      <c r="O188" s="40">
        <f t="shared" si="8"/>
        <v>0</v>
      </c>
      <c r="P188" s="38" t="s">
        <v>950</v>
      </c>
      <c r="Q188" s="38" t="s">
        <v>88</v>
      </c>
      <c r="R188" s="45" t="s">
        <v>72</v>
      </c>
      <c r="S188" s="45" t="s">
        <v>179</v>
      </c>
      <c r="T188" s="45" t="s">
        <v>134</v>
      </c>
      <c r="U188" s="50" t="s">
        <v>88</v>
      </c>
      <c r="V188" s="49">
        <v>0</v>
      </c>
      <c r="W188" s="50"/>
      <c r="X188" s="50"/>
      <c r="Y188" s="50"/>
      <c r="Z188" s="50"/>
      <c r="AA188" s="50"/>
      <c r="AB188" s="50"/>
      <c r="AC188" s="54" t="s">
        <v>91</v>
      </c>
      <c r="AD188" s="54" t="s">
        <v>92</v>
      </c>
      <c r="AE188" s="54" t="s">
        <v>449</v>
      </c>
      <c r="AF188" s="54" t="s">
        <v>94</v>
      </c>
      <c r="AG188" s="54">
        <v>2</v>
      </c>
      <c r="AH188" s="54">
        <v>1</v>
      </c>
      <c r="AI188" s="54" t="s">
        <v>165</v>
      </c>
      <c r="AJ188" s="45" t="s">
        <v>95</v>
      </c>
      <c r="AK188" s="45">
        <v>0</v>
      </c>
      <c r="AL188" s="45" t="s">
        <v>96</v>
      </c>
      <c r="AM188" s="45">
        <v>0</v>
      </c>
      <c r="AN188" s="2" t="s">
        <v>83</v>
      </c>
      <c r="AO188" s="59"/>
      <c r="AP188" s="59"/>
      <c r="AQ188" s="59"/>
      <c r="AR188" s="59"/>
      <c r="AS188" s="59"/>
      <c r="AT188" s="59"/>
      <c r="AU188" s="59"/>
      <c r="AV188" s="59"/>
      <c r="AW188" s="59"/>
      <c r="AX188" s="59"/>
      <c r="AY188" s="59"/>
      <c r="AZ188" s="59"/>
      <c r="BA188" s="59"/>
      <c r="BB188" s="59"/>
      <c r="BC188" s="59"/>
      <c r="BD188" s="59"/>
      <c r="BE188" s="59"/>
      <c r="BF188" s="59"/>
      <c r="BG188" s="59"/>
      <c r="BH188" s="59"/>
      <c r="BI188" s="59"/>
      <c r="BJ188" s="59"/>
      <c r="BK188" s="59"/>
      <c r="BL188" s="59"/>
      <c r="BM188" s="59"/>
      <c r="BN188" s="59"/>
    </row>
    <row r="189" spans="1:66" ht="15.75" customHeight="1" x14ac:dyDescent="0.3">
      <c r="A189" s="2">
        <v>188</v>
      </c>
      <c r="B189" s="2" t="s">
        <v>66</v>
      </c>
      <c r="C189" s="3">
        <v>44699.701168495369</v>
      </c>
      <c r="D189" s="2" t="s">
        <v>951</v>
      </c>
      <c r="E189" s="2" t="s">
        <v>952</v>
      </c>
      <c r="F189" s="2" t="s">
        <v>953</v>
      </c>
      <c r="G189" s="2">
        <v>3012332103</v>
      </c>
      <c r="H189" s="38">
        <v>3</v>
      </c>
      <c r="I189" s="38" t="s">
        <v>70</v>
      </c>
      <c r="J189" s="38">
        <v>3</v>
      </c>
      <c r="K189" s="39">
        <f t="shared" si="6"/>
        <v>1</v>
      </c>
      <c r="L189" s="38">
        <v>0</v>
      </c>
      <c r="M189" s="40">
        <f t="shared" si="7"/>
        <v>0</v>
      </c>
      <c r="N189" s="38">
        <v>3</v>
      </c>
      <c r="O189" s="40">
        <f t="shared" si="8"/>
        <v>1</v>
      </c>
      <c r="P189" s="38" t="s">
        <v>139</v>
      </c>
      <c r="Q189" s="38" t="s">
        <v>88</v>
      </c>
      <c r="R189" s="45" t="s">
        <v>72</v>
      </c>
      <c r="S189" s="45" t="s">
        <v>179</v>
      </c>
      <c r="T189" s="45" t="s">
        <v>134</v>
      </c>
      <c r="U189" s="49" t="s">
        <v>292</v>
      </c>
      <c r="V189" s="49">
        <v>1</v>
      </c>
      <c r="W189" s="51">
        <v>2</v>
      </c>
      <c r="X189" s="49">
        <v>800</v>
      </c>
      <c r="Y189" s="49">
        <v>3</v>
      </c>
      <c r="Z189" s="49" t="s">
        <v>70</v>
      </c>
      <c r="AA189" s="49" t="s">
        <v>76</v>
      </c>
      <c r="AB189" s="49" t="s">
        <v>77</v>
      </c>
      <c r="AC189" s="54" t="s">
        <v>91</v>
      </c>
      <c r="AD189" s="54" t="s">
        <v>92</v>
      </c>
      <c r="AE189" s="54" t="s">
        <v>93</v>
      </c>
      <c r="AF189" s="54" t="s">
        <v>94</v>
      </c>
      <c r="AG189" s="54">
        <v>5</v>
      </c>
      <c r="AH189" s="54">
        <v>2</v>
      </c>
      <c r="AI189" s="54" t="s">
        <v>81</v>
      </c>
      <c r="AJ189" s="45" t="s">
        <v>954</v>
      </c>
      <c r="AK189" s="45">
        <v>25</v>
      </c>
      <c r="AL189" s="45" t="s">
        <v>954</v>
      </c>
      <c r="AM189" s="45">
        <v>25</v>
      </c>
      <c r="AN189" s="2" t="s">
        <v>83</v>
      </c>
      <c r="AO189" s="59"/>
      <c r="AP189" s="59"/>
      <c r="AQ189" s="59"/>
      <c r="AR189" s="59"/>
      <c r="AS189" s="59"/>
      <c r="AT189" s="59"/>
      <c r="AU189" s="59"/>
      <c r="AV189" s="59"/>
      <c r="AW189" s="59"/>
      <c r="AX189" s="59"/>
      <c r="AY189" s="59"/>
      <c r="AZ189" s="59"/>
      <c r="BA189" s="59"/>
      <c r="BB189" s="59"/>
      <c r="BC189" s="59"/>
      <c r="BD189" s="59"/>
      <c r="BE189" s="59"/>
      <c r="BF189" s="59"/>
      <c r="BG189" s="59"/>
      <c r="BH189" s="59"/>
      <c r="BI189" s="59"/>
      <c r="BJ189" s="59"/>
      <c r="BK189" s="59"/>
      <c r="BL189" s="59"/>
      <c r="BM189" s="59"/>
      <c r="BN189" s="59"/>
    </row>
    <row r="190" spans="1:66" ht="15.75" customHeight="1" x14ac:dyDescent="0.3">
      <c r="A190" s="2">
        <v>189</v>
      </c>
      <c r="B190" s="2" t="s">
        <v>66</v>
      </c>
      <c r="C190" s="3">
        <v>44699.917139965277</v>
      </c>
      <c r="D190" s="2" t="s">
        <v>955</v>
      </c>
      <c r="E190" s="2" t="s">
        <v>956</v>
      </c>
      <c r="F190" s="2" t="s">
        <v>957</v>
      </c>
      <c r="G190" s="2" t="s">
        <v>958</v>
      </c>
      <c r="H190" s="38">
        <v>3</v>
      </c>
      <c r="I190" s="38" t="s">
        <v>70</v>
      </c>
      <c r="J190" s="38">
        <v>2</v>
      </c>
      <c r="K190" s="39">
        <f t="shared" si="6"/>
        <v>0.66666666666666663</v>
      </c>
      <c r="L190" s="38">
        <v>0</v>
      </c>
      <c r="M190" s="40">
        <f t="shared" si="7"/>
        <v>0</v>
      </c>
      <c r="N190" s="38">
        <v>1</v>
      </c>
      <c r="O190" s="40">
        <f t="shared" si="8"/>
        <v>0.5</v>
      </c>
      <c r="P190" s="38" t="s">
        <v>139</v>
      </c>
      <c r="Q190" s="38" t="s">
        <v>70</v>
      </c>
      <c r="R190" s="45" t="s">
        <v>72</v>
      </c>
      <c r="S190" s="45" t="s">
        <v>959</v>
      </c>
      <c r="T190" s="45" t="s">
        <v>267</v>
      </c>
      <c r="U190" s="49" t="s">
        <v>75</v>
      </c>
      <c r="V190" s="49">
        <v>1</v>
      </c>
      <c r="W190" s="49">
        <v>1</v>
      </c>
      <c r="X190" s="49">
        <v>1</v>
      </c>
      <c r="Y190" s="49">
        <v>2</v>
      </c>
      <c r="Z190" s="49" t="s">
        <v>70</v>
      </c>
      <c r="AA190" s="49" t="s">
        <v>76</v>
      </c>
      <c r="AB190" s="49" t="s">
        <v>102</v>
      </c>
      <c r="AC190" s="54" t="s">
        <v>125</v>
      </c>
      <c r="AD190" s="54">
        <v>2</v>
      </c>
      <c r="AE190" s="54" t="s">
        <v>127</v>
      </c>
      <c r="AF190" s="54" t="s">
        <v>244</v>
      </c>
      <c r="AG190" s="54">
        <v>3</v>
      </c>
      <c r="AH190" s="54">
        <v>4</v>
      </c>
      <c r="AI190" s="54" t="s">
        <v>494</v>
      </c>
      <c r="AJ190" s="45" t="s">
        <v>82</v>
      </c>
      <c r="AK190" s="45">
        <v>2</v>
      </c>
      <c r="AL190" s="45" t="s">
        <v>82</v>
      </c>
      <c r="AM190" s="45">
        <v>2</v>
      </c>
      <c r="AN190" s="2" t="s">
        <v>83</v>
      </c>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row>
    <row r="191" spans="1:66" ht="15.75" customHeight="1" x14ac:dyDescent="0.3">
      <c r="A191" s="2">
        <v>190</v>
      </c>
      <c r="B191" s="2" t="s">
        <v>66</v>
      </c>
      <c r="C191" s="3">
        <v>44699.920529583338</v>
      </c>
      <c r="D191" s="2" t="s">
        <v>889</v>
      </c>
      <c r="E191" s="2" t="s">
        <v>960</v>
      </c>
      <c r="F191" s="2" t="s">
        <v>961</v>
      </c>
      <c r="G191" s="2" t="s">
        <v>962</v>
      </c>
      <c r="H191" s="38">
        <v>5</v>
      </c>
      <c r="I191" s="38" t="s">
        <v>70</v>
      </c>
      <c r="J191" s="38">
        <v>3</v>
      </c>
      <c r="K191" s="39">
        <f t="shared" si="6"/>
        <v>0.6</v>
      </c>
      <c r="L191" s="38">
        <v>0</v>
      </c>
      <c r="M191" s="40">
        <f t="shared" si="7"/>
        <v>0</v>
      </c>
      <c r="N191" s="38">
        <v>0</v>
      </c>
      <c r="O191" s="40">
        <f t="shared" si="8"/>
        <v>0</v>
      </c>
      <c r="P191" s="38" t="s">
        <v>71</v>
      </c>
      <c r="Q191" s="38" t="s">
        <v>70</v>
      </c>
      <c r="R191" s="45" t="s">
        <v>72</v>
      </c>
      <c r="S191" s="45" t="s">
        <v>191</v>
      </c>
      <c r="T191" s="45" t="s">
        <v>134</v>
      </c>
      <c r="U191" s="49" t="s">
        <v>75</v>
      </c>
      <c r="V191" s="49">
        <v>1</v>
      </c>
      <c r="W191" s="49">
        <v>1</v>
      </c>
      <c r="X191" s="49">
        <v>2</v>
      </c>
      <c r="Y191" s="49">
        <v>2</v>
      </c>
      <c r="Z191" s="49" t="s">
        <v>70</v>
      </c>
      <c r="AA191" s="49" t="s">
        <v>76</v>
      </c>
      <c r="AB191" s="49" t="s">
        <v>77</v>
      </c>
      <c r="AC191" s="54" t="s">
        <v>180</v>
      </c>
      <c r="AD191" s="54" t="s">
        <v>126</v>
      </c>
      <c r="AE191" s="54" t="s">
        <v>274</v>
      </c>
      <c r="AF191" s="54" t="s">
        <v>150</v>
      </c>
      <c r="AG191" s="54">
        <v>5</v>
      </c>
      <c r="AH191" s="54">
        <v>4</v>
      </c>
      <c r="AI191" s="54" t="s">
        <v>963</v>
      </c>
      <c r="AJ191" s="45" t="s">
        <v>82</v>
      </c>
      <c r="AK191" s="45">
        <v>1</v>
      </c>
      <c r="AL191" s="45" t="s">
        <v>82</v>
      </c>
      <c r="AM191" s="45">
        <v>2</v>
      </c>
      <c r="AN191" s="2" t="s">
        <v>83</v>
      </c>
      <c r="AO191" s="59"/>
      <c r="AP191" s="59"/>
      <c r="AQ191" s="59"/>
      <c r="AR191" s="59"/>
      <c r="AS191" s="59"/>
      <c r="AT191" s="59"/>
      <c r="AU191" s="59"/>
      <c r="AV191" s="59"/>
      <c r="AW191" s="59"/>
      <c r="AX191" s="59"/>
      <c r="AY191" s="59"/>
      <c r="AZ191" s="59"/>
      <c r="BA191" s="59"/>
      <c r="BB191" s="59"/>
      <c r="BC191" s="59"/>
      <c r="BD191" s="59"/>
      <c r="BE191" s="59"/>
      <c r="BF191" s="59"/>
      <c r="BG191" s="59"/>
      <c r="BH191" s="59"/>
      <c r="BI191" s="59"/>
      <c r="BJ191" s="59"/>
      <c r="BK191" s="59"/>
      <c r="BL191" s="59"/>
      <c r="BM191" s="59"/>
      <c r="BN191" s="59"/>
    </row>
    <row r="192" spans="1:66" ht="15.75" customHeight="1" x14ac:dyDescent="0.3">
      <c r="A192" s="2">
        <v>191</v>
      </c>
      <c r="B192" s="2" t="s">
        <v>66</v>
      </c>
      <c r="C192" s="3">
        <v>44699.933197499995</v>
      </c>
      <c r="D192" s="2" t="s">
        <v>889</v>
      </c>
      <c r="E192" s="2" t="s">
        <v>964</v>
      </c>
      <c r="F192" s="2" t="s">
        <v>965</v>
      </c>
      <c r="G192" s="2" t="s">
        <v>966</v>
      </c>
      <c r="H192" s="38">
        <v>2</v>
      </c>
      <c r="I192" s="38" t="s">
        <v>70</v>
      </c>
      <c r="J192" s="38">
        <v>1</v>
      </c>
      <c r="K192" s="39">
        <f t="shared" ref="K192:K255" si="9">J192/H192</f>
        <v>0.5</v>
      </c>
      <c r="L192" s="38">
        <v>0</v>
      </c>
      <c r="M192" s="40">
        <f t="shared" si="7"/>
        <v>0</v>
      </c>
      <c r="N192" s="38">
        <v>0</v>
      </c>
      <c r="O192" s="40">
        <f t="shared" si="8"/>
        <v>0</v>
      </c>
      <c r="P192" s="38" t="s">
        <v>87</v>
      </c>
      <c r="Q192" s="38" t="s">
        <v>70</v>
      </c>
      <c r="R192" s="45" t="s">
        <v>72</v>
      </c>
      <c r="S192" s="45" t="s">
        <v>967</v>
      </c>
      <c r="T192" s="45" t="s">
        <v>134</v>
      </c>
      <c r="U192" s="49" t="s">
        <v>75</v>
      </c>
      <c r="V192" s="49">
        <v>1</v>
      </c>
      <c r="W192" s="49">
        <v>1</v>
      </c>
      <c r="X192" s="49">
        <v>2</v>
      </c>
      <c r="Y192" s="49">
        <v>2</v>
      </c>
      <c r="Z192" s="49" t="s">
        <v>70</v>
      </c>
      <c r="AA192" s="49" t="s">
        <v>76</v>
      </c>
      <c r="AB192" s="49" t="s">
        <v>77</v>
      </c>
      <c r="AC192" s="54" t="s">
        <v>968</v>
      </c>
      <c r="AD192" s="54">
        <v>2</v>
      </c>
      <c r="AE192" s="54" t="s">
        <v>274</v>
      </c>
      <c r="AF192" s="54" t="s">
        <v>244</v>
      </c>
      <c r="AG192" s="54">
        <v>5</v>
      </c>
      <c r="AH192" s="54">
        <v>5</v>
      </c>
      <c r="AI192" s="54" t="s">
        <v>963</v>
      </c>
      <c r="AJ192" s="45" t="s">
        <v>82</v>
      </c>
      <c r="AK192" s="45">
        <v>1</v>
      </c>
      <c r="AL192" s="45" t="s">
        <v>82</v>
      </c>
      <c r="AM192" s="45">
        <v>1</v>
      </c>
      <c r="AN192" s="2" t="s">
        <v>83</v>
      </c>
      <c r="AO192" s="59"/>
      <c r="AP192" s="59"/>
      <c r="AQ192" s="59"/>
      <c r="AR192" s="59"/>
      <c r="AS192" s="59"/>
      <c r="AT192" s="59"/>
      <c r="AU192" s="59"/>
      <c r="AV192" s="59"/>
      <c r="AW192" s="59"/>
      <c r="AX192" s="59"/>
      <c r="AY192" s="59"/>
      <c r="AZ192" s="59"/>
      <c r="BA192" s="59"/>
      <c r="BB192" s="59"/>
      <c r="BC192" s="59"/>
      <c r="BD192" s="59"/>
      <c r="BE192" s="59"/>
      <c r="BF192" s="59"/>
      <c r="BG192" s="59"/>
      <c r="BH192" s="59"/>
      <c r="BI192" s="59"/>
      <c r="BJ192" s="59"/>
      <c r="BK192" s="59"/>
      <c r="BL192" s="59"/>
      <c r="BM192" s="59"/>
      <c r="BN192" s="59"/>
    </row>
    <row r="193" spans="1:66" ht="15.75" customHeight="1" x14ac:dyDescent="0.3">
      <c r="A193" s="2">
        <v>192</v>
      </c>
      <c r="B193" s="2" t="s">
        <v>66</v>
      </c>
      <c r="C193" s="3">
        <v>44699.94177578704</v>
      </c>
      <c r="D193" s="2" t="s">
        <v>969</v>
      </c>
      <c r="E193" s="2" t="s">
        <v>970</v>
      </c>
      <c r="F193" s="2" t="s">
        <v>971</v>
      </c>
      <c r="G193" s="2" t="s">
        <v>972</v>
      </c>
      <c r="H193" s="38">
        <v>6</v>
      </c>
      <c r="I193" s="38" t="s">
        <v>70</v>
      </c>
      <c r="J193" s="38">
        <v>4</v>
      </c>
      <c r="K193" s="39">
        <f t="shared" si="9"/>
        <v>0.66666666666666663</v>
      </c>
      <c r="L193" s="38">
        <v>0</v>
      </c>
      <c r="M193" s="40">
        <f t="shared" ref="M193:M256" si="10">IFERROR(L193/J193,"")</f>
        <v>0</v>
      </c>
      <c r="N193" s="38">
        <v>1</v>
      </c>
      <c r="O193" s="40">
        <f t="shared" ref="O193:O256" si="11">IFERROR(N193/J193,"")</f>
        <v>0.25</v>
      </c>
      <c r="P193" s="38" t="s">
        <v>71</v>
      </c>
      <c r="Q193" s="38" t="s">
        <v>88</v>
      </c>
      <c r="R193" s="45" t="s">
        <v>72</v>
      </c>
      <c r="S193" s="45" t="s">
        <v>191</v>
      </c>
      <c r="T193" s="45" t="s">
        <v>134</v>
      </c>
      <c r="U193" s="49" t="s">
        <v>292</v>
      </c>
      <c r="V193" s="49">
        <v>1</v>
      </c>
      <c r="W193" s="49">
        <v>3</v>
      </c>
      <c r="X193" s="49">
        <v>3</v>
      </c>
      <c r="Y193" s="49">
        <v>2</v>
      </c>
      <c r="Z193" s="49" t="s">
        <v>70</v>
      </c>
      <c r="AA193" s="49" t="s">
        <v>76</v>
      </c>
      <c r="AB193" s="49" t="s">
        <v>77</v>
      </c>
      <c r="AC193" s="54" t="s">
        <v>645</v>
      </c>
      <c r="AD193" s="54" t="s">
        <v>126</v>
      </c>
      <c r="AE193" s="54" t="s">
        <v>274</v>
      </c>
      <c r="AF193" s="54" t="s">
        <v>244</v>
      </c>
      <c r="AG193" s="54">
        <v>4</v>
      </c>
      <c r="AH193" s="54">
        <v>3</v>
      </c>
      <c r="AI193" s="54" t="s">
        <v>973</v>
      </c>
      <c r="AJ193" s="45" t="s">
        <v>194</v>
      </c>
      <c r="AK193" s="45">
        <v>2</v>
      </c>
      <c r="AL193" s="45" t="s">
        <v>82</v>
      </c>
      <c r="AM193" s="45">
        <v>1</v>
      </c>
      <c r="AN193" s="2" t="s">
        <v>83</v>
      </c>
      <c r="AO193" s="59"/>
      <c r="AP193" s="59"/>
      <c r="AQ193" s="59"/>
      <c r="AR193" s="59"/>
      <c r="AS193" s="59"/>
      <c r="AT193" s="59"/>
      <c r="AU193" s="59"/>
      <c r="AV193" s="59"/>
      <c r="AW193" s="59"/>
      <c r="AX193" s="59"/>
      <c r="AY193" s="59"/>
      <c r="AZ193" s="59"/>
      <c r="BA193" s="59"/>
      <c r="BB193" s="59"/>
      <c r="BC193" s="59"/>
      <c r="BD193" s="59"/>
      <c r="BE193" s="59"/>
      <c r="BF193" s="59"/>
      <c r="BG193" s="59"/>
      <c r="BH193" s="59"/>
      <c r="BI193" s="59"/>
      <c r="BJ193" s="59"/>
      <c r="BK193" s="59"/>
      <c r="BL193" s="59"/>
      <c r="BM193" s="59"/>
      <c r="BN193" s="59"/>
    </row>
    <row r="194" spans="1:66" ht="15.75" customHeight="1" x14ac:dyDescent="0.3">
      <c r="A194" s="2">
        <v>193</v>
      </c>
      <c r="B194" s="2" t="s">
        <v>66</v>
      </c>
      <c r="C194" s="3">
        <v>44699.954562615741</v>
      </c>
      <c r="D194" s="2" t="s">
        <v>889</v>
      </c>
      <c r="E194" s="2" t="s">
        <v>974</v>
      </c>
      <c r="F194" s="2" t="s">
        <v>975</v>
      </c>
      <c r="G194" s="2" t="s">
        <v>976</v>
      </c>
      <c r="H194" s="38">
        <v>4</v>
      </c>
      <c r="I194" s="38" t="s">
        <v>70</v>
      </c>
      <c r="J194" s="38">
        <v>2</v>
      </c>
      <c r="K194" s="39">
        <f t="shared" si="9"/>
        <v>0.5</v>
      </c>
      <c r="L194" s="38">
        <v>0</v>
      </c>
      <c r="M194" s="40">
        <f t="shared" si="10"/>
        <v>0</v>
      </c>
      <c r="N194" s="38">
        <v>0</v>
      </c>
      <c r="O194" s="40">
        <f t="shared" si="11"/>
        <v>0</v>
      </c>
      <c r="P194" s="38" t="s">
        <v>139</v>
      </c>
      <c r="Q194" s="38" t="s">
        <v>88</v>
      </c>
      <c r="R194" s="45" t="s">
        <v>72</v>
      </c>
      <c r="S194" s="45" t="s">
        <v>89</v>
      </c>
      <c r="T194" s="45" t="s">
        <v>90</v>
      </c>
      <c r="U194" s="49" t="s">
        <v>75</v>
      </c>
      <c r="V194" s="49">
        <v>1</v>
      </c>
      <c r="W194" s="49">
        <v>1</v>
      </c>
      <c r="X194" s="49">
        <v>1</v>
      </c>
      <c r="Y194" s="49">
        <v>2</v>
      </c>
      <c r="Z194" s="49" t="s">
        <v>70</v>
      </c>
      <c r="AA194" s="49" t="s">
        <v>76</v>
      </c>
      <c r="AB194" s="49" t="s">
        <v>77</v>
      </c>
      <c r="AC194" s="54" t="s">
        <v>678</v>
      </c>
      <c r="AD194" s="54" t="s">
        <v>426</v>
      </c>
      <c r="AE194" s="54" t="s">
        <v>274</v>
      </c>
      <c r="AF194" s="54" t="s">
        <v>94</v>
      </c>
      <c r="AG194" s="54">
        <v>5</v>
      </c>
      <c r="AH194" s="54">
        <v>5</v>
      </c>
      <c r="AI194" s="54" t="s">
        <v>494</v>
      </c>
      <c r="AJ194" s="45" t="s">
        <v>82</v>
      </c>
      <c r="AK194" s="45">
        <v>4</v>
      </c>
      <c r="AL194" s="45" t="s">
        <v>82</v>
      </c>
      <c r="AM194" s="45">
        <v>2</v>
      </c>
      <c r="AN194" s="2" t="s">
        <v>83</v>
      </c>
      <c r="AO194" s="59"/>
      <c r="AP194" s="59"/>
      <c r="AQ194" s="59"/>
      <c r="AR194" s="59"/>
      <c r="AS194" s="59"/>
      <c r="AT194" s="59"/>
      <c r="AU194" s="59"/>
      <c r="AV194" s="59"/>
      <c r="AW194" s="59"/>
      <c r="AX194" s="59"/>
      <c r="AY194" s="59"/>
      <c r="AZ194" s="59"/>
      <c r="BA194" s="59"/>
      <c r="BB194" s="59"/>
      <c r="BC194" s="59"/>
      <c r="BD194" s="59"/>
      <c r="BE194" s="59"/>
      <c r="BF194" s="59"/>
      <c r="BG194" s="59"/>
      <c r="BH194" s="59"/>
      <c r="BI194" s="59"/>
      <c r="BJ194" s="59"/>
      <c r="BK194" s="59"/>
      <c r="BL194" s="59"/>
      <c r="BM194" s="59"/>
      <c r="BN194" s="59"/>
    </row>
    <row r="195" spans="1:66" ht="15.75" customHeight="1" x14ac:dyDescent="0.3">
      <c r="A195" s="2">
        <v>194</v>
      </c>
      <c r="B195" s="2" t="s">
        <v>66</v>
      </c>
      <c r="C195" s="3">
        <v>44699.969249467591</v>
      </c>
      <c r="D195" s="2" t="s">
        <v>889</v>
      </c>
      <c r="E195" s="2" t="s">
        <v>977</v>
      </c>
      <c r="F195" s="2" t="s">
        <v>978</v>
      </c>
      <c r="G195" s="2" t="s">
        <v>979</v>
      </c>
      <c r="H195" s="38">
        <v>9</v>
      </c>
      <c r="I195" s="38" t="s">
        <v>70</v>
      </c>
      <c r="J195" s="38">
        <v>5</v>
      </c>
      <c r="K195" s="39">
        <f t="shared" si="9"/>
        <v>0.55555555555555558</v>
      </c>
      <c r="L195" s="38">
        <v>0</v>
      </c>
      <c r="M195" s="40">
        <f t="shared" si="10"/>
        <v>0</v>
      </c>
      <c r="N195" s="38">
        <v>1</v>
      </c>
      <c r="O195" s="40">
        <f t="shared" si="11"/>
        <v>0.2</v>
      </c>
      <c r="P195" s="38" t="s">
        <v>139</v>
      </c>
      <c r="Q195" s="38" t="s">
        <v>70</v>
      </c>
      <c r="R195" s="45" t="s">
        <v>980</v>
      </c>
      <c r="S195" s="45" t="s">
        <v>981</v>
      </c>
      <c r="T195" s="45" t="s">
        <v>134</v>
      </c>
      <c r="U195" s="49" t="s">
        <v>75</v>
      </c>
      <c r="V195" s="49">
        <v>1</v>
      </c>
      <c r="W195" s="49">
        <v>2</v>
      </c>
      <c r="X195" s="49">
        <v>4</v>
      </c>
      <c r="Y195" s="49">
        <v>2</v>
      </c>
      <c r="Z195" s="49" t="s">
        <v>70</v>
      </c>
      <c r="AA195" s="49" t="s">
        <v>76</v>
      </c>
      <c r="AB195" s="49" t="s">
        <v>77</v>
      </c>
      <c r="AC195" s="54" t="s">
        <v>645</v>
      </c>
      <c r="AD195" s="54" t="s">
        <v>426</v>
      </c>
      <c r="AE195" s="54" t="s">
        <v>274</v>
      </c>
      <c r="AF195" s="54" t="s">
        <v>269</v>
      </c>
      <c r="AG195" s="54">
        <v>5</v>
      </c>
      <c r="AH195" s="54">
        <v>5</v>
      </c>
      <c r="AI195" s="54" t="s">
        <v>494</v>
      </c>
      <c r="AJ195" s="45" t="s">
        <v>82</v>
      </c>
      <c r="AK195" s="45">
        <v>5</v>
      </c>
      <c r="AL195" s="45" t="s">
        <v>82</v>
      </c>
      <c r="AM195" s="45">
        <v>2</v>
      </c>
      <c r="AN195" s="2" t="s">
        <v>83</v>
      </c>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row>
    <row r="196" spans="1:66" ht="15.75" customHeight="1" x14ac:dyDescent="0.3">
      <c r="A196" s="2">
        <v>195</v>
      </c>
      <c r="B196" s="2" t="s">
        <v>66</v>
      </c>
      <c r="C196" s="3">
        <v>44699.977035104166</v>
      </c>
      <c r="D196" s="2" t="s">
        <v>889</v>
      </c>
      <c r="E196" s="2" t="s">
        <v>982</v>
      </c>
      <c r="F196" s="2" t="s">
        <v>983</v>
      </c>
      <c r="G196" s="2" t="s">
        <v>984</v>
      </c>
      <c r="H196" s="38">
        <v>4</v>
      </c>
      <c r="I196" s="38" t="s">
        <v>70</v>
      </c>
      <c r="J196" s="38">
        <v>2</v>
      </c>
      <c r="K196" s="39">
        <f t="shared" si="9"/>
        <v>0.5</v>
      </c>
      <c r="L196" s="38">
        <v>0</v>
      </c>
      <c r="M196" s="40">
        <f t="shared" si="10"/>
        <v>0</v>
      </c>
      <c r="N196" s="38">
        <v>0</v>
      </c>
      <c r="O196" s="40">
        <f t="shared" si="11"/>
        <v>0</v>
      </c>
      <c r="P196" s="38" t="s">
        <v>139</v>
      </c>
      <c r="Q196" s="38" t="s">
        <v>88</v>
      </c>
      <c r="R196" s="45" t="s">
        <v>985</v>
      </c>
      <c r="S196" s="45" t="s">
        <v>986</v>
      </c>
      <c r="T196" s="45" t="s">
        <v>134</v>
      </c>
      <c r="U196" s="49" t="s">
        <v>75</v>
      </c>
      <c r="V196" s="49">
        <v>1</v>
      </c>
      <c r="W196" s="49">
        <v>1</v>
      </c>
      <c r="X196" s="49">
        <v>2</v>
      </c>
      <c r="Y196" s="49">
        <v>2</v>
      </c>
      <c r="Z196" s="49" t="s">
        <v>70</v>
      </c>
      <c r="AA196" s="49" t="s">
        <v>76</v>
      </c>
      <c r="AB196" s="49" t="s">
        <v>77</v>
      </c>
      <c r="AC196" s="54" t="s">
        <v>180</v>
      </c>
      <c r="AD196" s="54" t="s">
        <v>426</v>
      </c>
      <c r="AE196" s="54" t="s">
        <v>274</v>
      </c>
      <c r="AF196" s="54" t="s">
        <v>244</v>
      </c>
      <c r="AG196" s="54">
        <v>3</v>
      </c>
      <c r="AH196" s="54">
        <v>3</v>
      </c>
      <c r="AI196" s="54" t="s">
        <v>494</v>
      </c>
      <c r="AJ196" s="45" t="s">
        <v>82</v>
      </c>
      <c r="AK196" s="45">
        <v>3</v>
      </c>
      <c r="AL196" s="45" t="s">
        <v>82</v>
      </c>
      <c r="AM196" s="45">
        <v>1</v>
      </c>
      <c r="AN196" s="2" t="s">
        <v>83</v>
      </c>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row>
    <row r="197" spans="1:66" ht="15.75" customHeight="1" x14ac:dyDescent="0.3">
      <c r="A197" s="2">
        <v>196</v>
      </c>
      <c r="B197" s="2" t="s">
        <v>66</v>
      </c>
      <c r="C197" s="3">
        <v>44699.981089942128</v>
      </c>
      <c r="D197" s="2" t="s">
        <v>889</v>
      </c>
      <c r="E197" s="2" t="s">
        <v>987</v>
      </c>
      <c r="F197" s="2" t="s">
        <v>988</v>
      </c>
      <c r="G197" s="2" t="s">
        <v>989</v>
      </c>
      <c r="H197" s="38">
        <v>2</v>
      </c>
      <c r="I197" s="38" t="s">
        <v>70</v>
      </c>
      <c r="J197" s="38">
        <v>1</v>
      </c>
      <c r="K197" s="39">
        <f t="shared" si="9"/>
        <v>0.5</v>
      </c>
      <c r="L197" s="38">
        <v>0</v>
      </c>
      <c r="M197" s="40">
        <f t="shared" si="10"/>
        <v>0</v>
      </c>
      <c r="N197" s="38">
        <v>0</v>
      </c>
      <c r="O197" s="40">
        <f t="shared" si="11"/>
        <v>0</v>
      </c>
      <c r="P197" s="38" t="s">
        <v>139</v>
      </c>
      <c r="Q197" s="38" t="s">
        <v>70</v>
      </c>
      <c r="R197" s="45" t="s">
        <v>72</v>
      </c>
      <c r="S197" s="45" t="s">
        <v>191</v>
      </c>
      <c r="T197" s="45" t="s">
        <v>134</v>
      </c>
      <c r="U197" s="49" t="s">
        <v>75</v>
      </c>
      <c r="V197" s="49">
        <v>1</v>
      </c>
      <c r="W197" s="49">
        <v>1</v>
      </c>
      <c r="X197" s="49">
        <v>1</v>
      </c>
      <c r="Y197" s="49">
        <v>1</v>
      </c>
      <c r="Z197" s="49" t="s">
        <v>70</v>
      </c>
      <c r="AA197" s="49" t="s">
        <v>76</v>
      </c>
      <c r="AB197" s="49" t="s">
        <v>77</v>
      </c>
      <c r="AC197" s="54" t="s">
        <v>926</v>
      </c>
      <c r="AD197" s="54" t="s">
        <v>181</v>
      </c>
      <c r="AE197" s="54" t="s">
        <v>274</v>
      </c>
      <c r="AF197" s="54" t="s">
        <v>244</v>
      </c>
      <c r="AG197" s="54">
        <v>4</v>
      </c>
      <c r="AH197" s="54">
        <v>4</v>
      </c>
      <c r="AI197" s="54" t="s">
        <v>494</v>
      </c>
      <c r="AJ197" s="45" t="s">
        <v>82</v>
      </c>
      <c r="AK197" s="45">
        <v>2</v>
      </c>
      <c r="AL197" s="45" t="s">
        <v>82</v>
      </c>
      <c r="AM197" s="45">
        <v>2</v>
      </c>
      <c r="AN197" s="2" t="s">
        <v>83</v>
      </c>
      <c r="AO197" s="59"/>
      <c r="AP197" s="59"/>
      <c r="AQ197" s="59"/>
      <c r="AR197" s="59"/>
      <c r="AS197" s="59"/>
      <c r="AT197" s="59"/>
      <c r="AU197" s="59"/>
      <c r="AV197" s="59"/>
      <c r="AW197" s="59"/>
      <c r="AX197" s="59"/>
      <c r="AY197" s="59"/>
      <c r="AZ197" s="59"/>
      <c r="BA197" s="59"/>
      <c r="BB197" s="59"/>
      <c r="BC197" s="59"/>
      <c r="BD197" s="59"/>
      <c r="BE197" s="59"/>
      <c r="BF197" s="59"/>
      <c r="BG197" s="59"/>
      <c r="BH197" s="59"/>
      <c r="BI197" s="59"/>
      <c r="BJ197" s="59"/>
      <c r="BK197" s="59"/>
      <c r="BL197" s="59"/>
      <c r="BM197" s="59"/>
      <c r="BN197" s="59"/>
    </row>
    <row r="198" spans="1:66" ht="15.75" customHeight="1" x14ac:dyDescent="0.3">
      <c r="A198" s="2">
        <v>197</v>
      </c>
      <c r="B198" s="2" t="s">
        <v>66</v>
      </c>
      <c r="C198" s="3">
        <v>44699.654935833329</v>
      </c>
      <c r="D198" s="2" t="s">
        <v>990</v>
      </c>
      <c r="E198" s="2" t="s">
        <v>991</v>
      </c>
      <c r="F198" s="2" t="s">
        <v>992</v>
      </c>
      <c r="G198" s="2">
        <v>3152452085</v>
      </c>
      <c r="H198" s="38">
        <v>4</v>
      </c>
      <c r="I198" s="38" t="s">
        <v>70</v>
      </c>
      <c r="J198" s="38">
        <v>2</v>
      </c>
      <c r="K198" s="39">
        <f t="shared" si="9"/>
        <v>0.5</v>
      </c>
      <c r="L198" s="38">
        <v>0</v>
      </c>
      <c r="M198" s="40">
        <f t="shared" si="10"/>
        <v>0</v>
      </c>
      <c r="N198" s="38">
        <v>0</v>
      </c>
      <c r="O198" s="40">
        <f t="shared" si="11"/>
        <v>0</v>
      </c>
      <c r="P198" s="38" t="s">
        <v>139</v>
      </c>
      <c r="Q198" s="38" t="s">
        <v>88</v>
      </c>
      <c r="R198" s="45" t="s">
        <v>72</v>
      </c>
      <c r="S198" s="45" t="s">
        <v>179</v>
      </c>
      <c r="T198" s="45" t="s">
        <v>134</v>
      </c>
      <c r="U198" s="50" t="s">
        <v>88</v>
      </c>
      <c r="V198" s="49">
        <v>0</v>
      </c>
      <c r="W198" s="50"/>
      <c r="X198" s="50"/>
      <c r="Y198" s="50"/>
      <c r="Z198" s="50"/>
      <c r="AA198" s="50"/>
      <c r="AB198" s="50"/>
      <c r="AC198" s="54" t="s">
        <v>993</v>
      </c>
      <c r="AD198" s="54">
        <v>3</v>
      </c>
      <c r="AE198" s="54" t="s">
        <v>449</v>
      </c>
      <c r="AF198" s="54" t="s">
        <v>150</v>
      </c>
      <c r="AG198" s="54">
        <v>5</v>
      </c>
      <c r="AH198" s="54">
        <v>1</v>
      </c>
      <c r="AI198" s="54" t="s">
        <v>81</v>
      </c>
      <c r="AJ198" s="45" t="s">
        <v>95</v>
      </c>
      <c r="AK198" s="45">
        <v>0</v>
      </c>
      <c r="AL198" s="45" t="s">
        <v>96</v>
      </c>
      <c r="AM198" s="45">
        <v>0</v>
      </c>
      <c r="AN198" s="2" t="s">
        <v>83</v>
      </c>
      <c r="AO198" s="59"/>
      <c r="AP198" s="59"/>
      <c r="AQ198" s="59"/>
      <c r="AR198" s="59"/>
      <c r="AS198" s="59"/>
      <c r="AT198" s="59"/>
      <c r="AU198" s="59"/>
      <c r="AV198" s="59"/>
      <c r="AW198" s="59"/>
      <c r="AX198" s="59"/>
      <c r="AY198" s="59"/>
      <c r="AZ198" s="59"/>
      <c r="BA198" s="59"/>
      <c r="BB198" s="59"/>
      <c r="BC198" s="59"/>
      <c r="BD198" s="59"/>
      <c r="BE198" s="59"/>
      <c r="BF198" s="59"/>
      <c r="BG198" s="59"/>
      <c r="BH198" s="59"/>
      <c r="BI198" s="59"/>
      <c r="BJ198" s="59"/>
      <c r="BK198" s="59"/>
      <c r="BL198" s="59"/>
      <c r="BM198" s="59"/>
      <c r="BN198" s="59"/>
    </row>
    <row r="199" spans="1:66" ht="15.75" customHeight="1" x14ac:dyDescent="0.3">
      <c r="A199" s="2">
        <v>198</v>
      </c>
      <c r="B199" s="2" t="s">
        <v>66</v>
      </c>
      <c r="C199" s="3">
        <v>44702.369168206016</v>
      </c>
      <c r="D199" s="2" t="s">
        <v>994</v>
      </c>
      <c r="E199" s="2" t="s">
        <v>995</v>
      </c>
      <c r="F199" s="2" t="s">
        <v>996</v>
      </c>
      <c r="G199" s="2" t="s">
        <v>997</v>
      </c>
      <c r="H199" s="38">
        <v>2</v>
      </c>
      <c r="I199" s="38" t="s">
        <v>70</v>
      </c>
      <c r="J199" s="38">
        <v>2</v>
      </c>
      <c r="K199" s="39">
        <f t="shared" si="9"/>
        <v>1</v>
      </c>
      <c r="L199" s="38">
        <v>1</v>
      </c>
      <c r="M199" s="40">
        <f t="shared" si="10"/>
        <v>0.5</v>
      </c>
      <c r="N199" s="38">
        <v>1</v>
      </c>
      <c r="O199" s="40">
        <f t="shared" si="11"/>
        <v>0.5</v>
      </c>
      <c r="P199" s="38" t="s">
        <v>87</v>
      </c>
      <c r="Q199" s="38" t="s">
        <v>70</v>
      </c>
      <c r="R199" s="45" t="s">
        <v>998</v>
      </c>
      <c r="S199" s="45" t="s">
        <v>999</v>
      </c>
      <c r="T199" s="45" t="s">
        <v>134</v>
      </c>
      <c r="U199" s="49" t="s">
        <v>75</v>
      </c>
      <c r="V199" s="49">
        <v>1</v>
      </c>
      <c r="W199" s="49">
        <v>1</v>
      </c>
      <c r="X199" s="49">
        <v>3</v>
      </c>
      <c r="Y199" s="49">
        <v>3</v>
      </c>
      <c r="Z199" s="49" t="s">
        <v>70</v>
      </c>
      <c r="AA199" s="49" t="s">
        <v>76</v>
      </c>
      <c r="AB199" s="49" t="s">
        <v>77</v>
      </c>
      <c r="AC199" s="54" t="s">
        <v>180</v>
      </c>
      <c r="AD199" s="54" t="s">
        <v>426</v>
      </c>
      <c r="AE199" s="54" t="s">
        <v>127</v>
      </c>
      <c r="AF199" s="54" t="s">
        <v>269</v>
      </c>
      <c r="AG199" s="54">
        <v>5</v>
      </c>
      <c r="AH199" s="54">
        <v>3</v>
      </c>
      <c r="AI199" s="54" t="s">
        <v>483</v>
      </c>
      <c r="AJ199" s="45" t="s">
        <v>82</v>
      </c>
      <c r="AK199" s="45">
        <v>2</v>
      </c>
      <c r="AL199" s="45" t="s">
        <v>82</v>
      </c>
      <c r="AM199" s="45">
        <v>3</v>
      </c>
      <c r="AN199" s="2" t="s">
        <v>83</v>
      </c>
      <c r="AO199" s="59"/>
      <c r="AP199" s="59"/>
      <c r="AQ199" s="59"/>
      <c r="AR199" s="59"/>
      <c r="AS199" s="59"/>
      <c r="AT199" s="59"/>
      <c r="AU199" s="59"/>
      <c r="AV199" s="59"/>
      <c r="AW199" s="59"/>
      <c r="AX199" s="59"/>
      <c r="AY199" s="59"/>
      <c r="AZ199" s="59"/>
      <c r="BA199" s="59"/>
      <c r="BB199" s="59"/>
      <c r="BC199" s="59"/>
      <c r="BD199" s="59"/>
      <c r="BE199" s="59"/>
      <c r="BF199" s="59"/>
      <c r="BG199" s="59"/>
      <c r="BH199" s="59"/>
      <c r="BI199" s="59"/>
      <c r="BJ199" s="59"/>
      <c r="BK199" s="59"/>
      <c r="BL199" s="59"/>
      <c r="BM199" s="59"/>
      <c r="BN199" s="59"/>
    </row>
    <row r="200" spans="1:66" ht="15.75" customHeight="1" x14ac:dyDescent="0.3">
      <c r="A200" s="2">
        <v>199</v>
      </c>
      <c r="B200" s="2" t="s">
        <v>66</v>
      </c>
      <c r="C200" s="3">
        <v>44702.373580949075</v>
      </c>
      <c r="D200" s="2" t="s">
        <v>994</v>
      </c>
      <c r="E200" s="2" t="s">
        <v>1000</v>
      </c>
      <c r="F200" s="2" t="s">
        <v>1001</v>
      </c>
      <c r="G200" s="2" t="s">
        <v>1002</v>
      </c>
      <c r="H200" s="38">
        <v>5</v>
      </c>
      <c r="I200" s="38" t="s">
        <v>70</v>
      </c>
      <c r="J200" s="38">
        <v>3</v>
      </c>
      <c r="K200" s="39">
        <f t="shared" si="9"/>
        <v>0.6</v>
      </c>
      <c r="L200" s="38">
        <v>0</v>
      </c>
      <c r="M200" s="40">
        <f t="shared" si="10"/>
        <v>0</v>
      </c>
      <c r="N200" s="38">
        <v>0</v>
      </c>
      <c r="O200" s="40">
        <f t="shared" si="11"/>
        <v>0</v>
      </c>
      <c r="P200" s="38" t="s">
        <v>87</v>
      </c>
      <c r="Q200" s="38" t="s">
        <v>70</v>
      </c>
      <c r="R200" s="45" t="s">
        <v>121</v>
      </c>
      <c r="S200" s="45" t="s">
        <v>191</v>
      </c>
      <c r="T200" s="45" t="s">
        <v>134</v>
      </c>
      <c r="U200" s="49" t="s">
        <v>75</v>
      </c>
      <c r="V200" s="49">
        <v>1</v>
      </c>
      <c r="W200" s="49">
        <v>1</v>
      </c>
      <c r="X200" s="49">
        <v>2</v>
      </c>
      <c r="Y200" s="49">
        <v>2</v>
      </c>
      <c r="Z200" s="49" t="s">
        <v>70</v>
      </c>
      <c r="AA200" s="49" t="s">
        <v>76</v>
      </c>
      <c r="AB200" s="49" t="s">
        <v>102</v>
      </c>
      <c r="AC200" s="54" t="s">
        <v>180</v>
      </c>
      <c r="AD200" s="54">
        <v>2</v>
      </c>
      <c r="AE200" s="54" t="s">
        <v>893</v>
      </c>
      <c r="AF200" s="54" t="s">
        <v>269</v>
      </c>
      <c r="AG200" s="54">
        <v>5</v>
      </c>
      <c r="AH200" s="54">
        <v>4</v>
      </c>
      <c r="AI200" s="54" t="s">
        <v>81</v>
      </c>
      <c r="AJ200" s="45" t="s">
        <v>82</v>
      </c>
      <c r="AK200" s="45">
        <v>3</v>
      </c>
      <c r="AL200" s="45" t="s">
        <v>82</v>
      </c>
      <c r="AM200" s="45">
        <v>2</v>
      </c>
      <c r="AN200" s="2" t="s">
        <v>83</v>
      </c>
      <c r="AO200" s="59"/>
      <c r="AP200" s="59"/>
      <c r="AQ200" s="59"/>
      <c r="AR200" s="59"/>
      <c r="AS200" s="59"/>
      <c r="AT200" s="59"/>
      <c r="AU200" s="59"/>
      <c r="AV200" s="59"/>
      <c r="AW200" s="59"/>
      <c r="AX200" s="59"/>
      <c r="AY200" s="59"/>
      <c r="AZ200" s="59"/>
      <c r="BA200" s="59"/>
      <c r="BB200" s="59"/>
      <c r="BC200" s="59"/>
      <c r="BD200" s="59"/>
      <c r="BE200" s="59"/>
      <c r="BF200" s="59"/>
      <c r="BG200" s="59"/>
      <c r="BH200" s="59"/>
      <c r="BI200" s="59"/>
      <c r="BJ200" s="59"/>
      <c r="BK200" s="59"/>
      <c r="BL200" s="59"/>
      <c r="BM200" s="59"/>
      <c r="BN200" s="59"/>
    </row>
    <row r="201" spans="1:66" ht="15.75" customHeight="1" x14ac:dyDescent="0.3">
      <c r="A201" s="2">
        <v>200</v>
      </c>
      <c r="B201" s="2" t="s">
        <v>66</v>
      </c>
      <c r="C201" s="3">
        <v>44702.393965266208</v>
      </c>
      <c r="D201" s="2" t="s">
        <v>994</v>
      </c>
      <c r="E201" s="2" t="s">
        <v>1003</v>
      </c>
      <c r="F201" s="2" t="s">
        <v>1004</v>
      </c>
      <c r="G201" s="2" t="s">
        <v>1005</v>
      </c>
      <c r="H201" s="38">
        <v>5</v>
      </c>
      <c r="I201" s="38" t="s">
        <v>70</v>
      </c>
      <c r="J201" s="38">
        <v>3</v>
      </c>
      <c r="K201" s="39">
        <f t="shared" si="9"/>
        <v>0.6</v>
      </c>
      <c r="L201" s="38">
        <v>0</v>
      </c>
      <c r="M201" s="40">
        <f t="shared" si="10"/>
        <v>0</v>
      </c>
      <c r="N201" s="38">
        <v>1</v>
      </c>
      <c r="O201" s="40">
        <f t="shared" si="11"/>
        <v>0.33333333333333331</v>
      </c>
      <c r="P201" s="38" t="s">
        <v>87</v>
      </c>
      <c r="Q201" s="38" t="s">
        <v>70</v>
      </c>
      <c r="R201" s="45" t="s">
        <v>121</v>
      </c>
      <c r="S201" s="45" t="s">
        <v>191</v>
      </c>
      <c r="T201" s="45" t="s">
        <v>134</v>
      </c>
      <c r="U201" s="49" t="s">
        <v>75</v>
      </c>
      <c r="V201" s="49">
        <v>1</v>
      </c>
      <c r="W201" s="49">
        <v>1</v>
      </c>
      <c r="X201" s="49">
        <v>2</v>
      </c>
      <c r="Y201" s="49">
        <v>3</v>
      </c>
      <c r="Z201" s="49" t="s">
        <v>70</v>
      </c>
      <c r="AA201" s="49" t="s">
        <v>76</v>
      </c>
      <c r="AB201" s="49" t="s">
        <v>102</v>
      </c>
      <c r="AC201" s="54" t="s">
        <v>180</v>
      </c>
      <c r="AD201" s="54" t="s">
        <v>426</v>
      </c>
      <c r="AE201" s="54" t="s">
        <v>893</v>
      </c>
      <c r="AF201" s="54" t="s">
        <v>269</v>
      </c>
      <c r="AG201" s="54">
        <v>5</v>
      </c>
      <c r="AH201" s="54">
        <v>4</v>
      </c>
      <c r="AI201" s="54" t="s">
        <v>81</v>
      </c>
      <c r="AJ201" s="45" t="s">
        <v>82</v>
      </c>
      <c r="AK201" s="45">
        <v>2</v>
      </c>
      <c r="AL201" s="45" t="s">
        <v>82</v>
      </c>
      <c r="AM201" s="45">
        <v>3</v>
      </c>
      <c r="AN201" s="2" t="s">
        <v>83</v>
      </c>
      <c r="AO201" s="59"/>
      <c r="AP201" s="59"/>
      <c r="AQ201" s="59"/>
      <c r="AR201" s="59"/>
      <c r="AS201" s="59"/>
      <c r="AT201" s="59"/>
      <c r="AU201" s="59"/>
      <c r="AV201" s="59"/>
      <c r="AW201" s="59"/>
      <c r="AX201" s="59"/>
      <c r="AY201" s="59"/>
      <c r="AZ201" s="59"/>
      <c r="BA201" s="59"/>
      <c r="BB201" s="59"/>
      <c r="BC201" s="59"/>
      <c r="BD201" s="59"/>
      <c r="BE201" s="59"/>
      <c r="BF201" s="59"/>
      <c r="BG201" s="59"/>
      <c r="BH201" s="59"/>
      <c r="BI201" s="59"/>
      <c r="BJ201" s="59"/>
      <c r="BK201" s="59"/>
      <c r="BL201" s="59"/>
      <c r="BM201" s="59"/>
      <c r="BN201" s="59"/>
    </row>
    <row r="202" spans="1:66" ht="15.75" customHeight="1" x14ac:dyDescent="0.3">
      <c r="A202" s="2">
        <v>201</v>
      </c>
      <c r="B202" s="2" t="s">
        <v>66</v>
      </c>
      <c r="C202" s="3">
        <v>44702.409413217596</v>
      </c>
      <c r="D202" s="2" t="s">
        <v>1006</v>
      </c>
      <c r="E202" s="2" t="s">
        <v>1007</v>
      </c>
      <c r="F202" s="2" t="s">
        <v>1008</v>
      </c>
      <c r="G202" s="2" t="s">
        <v>1009</v>
      </c>
      <c r="H202" s="38">
        <v>6</v>
      </c>
      <c r="I202" s="38" t="s">
        <v>70</v>
      </c>
      <c r="J202" s="38">
        <v>3</v>
      </c>
      <c r="K202" s="39">
        <f t="shared" si="9"/>
        <v>0.5</v>
      </c>
      <c r="L202" s="38">
        <v>0</v>
      </c>
      <c r="M202" s="40">
        <f t="shared" si="10"/>
        <v>0</v>
      </c>
      <c r="N202" s="38">
        <v>0</v>
      </c>
      <c r="O202" s="40">
        <f t="shared" si="11"/>
        <v>0</v>
      </c>
      <c r="P202" s="38" t="s">
        <v>139</v>
      </c>
      <c r="Q202" s="38" t="s">
        <v>70</v>
      </c>
      <c r="R202" s="45" t="s">
        <v>121</v>
      </c>
      <c r="S202" s="45" t="s">
        <v>191</v>
      </c>
      <c r="T202" s="45" t="s">
        <v>134</v>
      </c>
      <c r="U202" s="49" t="s">
        <v>292</v>
      </c>
      <c r="V202" s="49">
        <v>1</v>
      </c>
      <c r="W202" s="49">
        <v>2</v>
      </c>
      <c r="X202" s="49">
        <v>4</v>
      </c>
      <c r="Y202" s="49">
        <v>3</v>
      </c>
      <c r="Z202" s="49" t="s">
        <v>70</v>
      </c>
      <c r="AA202" s="49" t="s">
        <v>76</v>
      </c>
      <c r="AB202" s="49" t="s">
        <v>102</v>
      </c>
      <c r="AC202" s="54" t="s">
        <v>874</v>
      </c>
      <c r="AD202" s="54" t="s">
        <v>426</v>
      </c>
      <c r="AE202" s="54" t="s">
        <v>893</v>
      </c>
      <c r="AF202" s="54" t="s">
        <v>269</v>
      </c>
      <c r="AG202" s="54">
        <v>5</v>
      </c>
      <c r="AH202" s="54">
        <v>4</v>
      </c>
      <c r="AI202" s="54" t="s">
        <v>81</v>
      </c>
      <c r="AJ202" s="45" t="s">
        <v>82</v>
      </c>
      <c r="AK202" s="45">
        <v>3</v>
      </c>
      <c r="AL202" s="45" t="s">
        <v>82</v>
      </c>
      <c r="AM202" s="45">
        <v>3</v>
      </c>
      <c r="AN202" s="2" t="s">
        <v>83</v>
      </c>
      <c r="AO202" s="59"/>
      <c r="AP202" s="59"/>
      <c r="AQ202" s="59"/>
      <c r="AR202" s="59"/>
      <c r="AS202" s="59"/>
      <c r="AT202" s="59"/>
      <c r="AU202" s="59"/>
      <c r="AV202" s="59"/>
      <c r="AW202" s="59"/>
      <c r="AX202" s="59"/>
      <c r="AY202" s="59"/>
      <c r="AZ202" s="59"/>
      <c r="BA202" s="59"/>
      <c r="BB202" s="59"/>
      <c r="BC202" s="59"/>
      <c r="BD202" s="59"/>
      <c r="BE202" s="59"/>
      <c r="BF202" s="59"/>
      <c r="BG202" s="59"/>
      <c r="BH202" s="59"/>
      <c r="BI202" s="59"/>
      <c r="BJ202" s="59"/>
      <c r="BK202" s="59"/>
      <c r="BL202" s="59"/>
      <c r="BM202" s="59"/>
      <c r="BN202" s="59"/>
    </row>
    <row r="203" spans="1:66" ht="15.75" customHeight="1" x14ac:dyDescent="0.3">
      <c r="A203" s="2">
        <v>202</v>
      </c>
      <c r="B203" s="2" t="s">
        <v>66</v>
      </c>
      <c r="C203" s="3">
        <v>44702.413910150462</v>
      </c>
      <c r="D203" s="2" t="s">
        <v>994</v>
      </c>
      <c r="E203" s="2" t="s">
        <v>1010</v>
      </c>
      <c r="F203" s="2" t="s">
        <v>1011</v>
      </c>
      <c r="G203" s="2" t="s">
        <v>1012</v>
      </c>
      <c r="H203" s="38">
        <v>2</v>
      </c>
      <c r="I203" s="38" t="s">
        <v>70</v>
      </c>
      <c r="J203" s="38">
        <v>2</v>
      </c>
      <c r="K203" s="39">
        <f t="shared" si="9"/>
        <v>1</v>
      </c>
      <c r="L203" s="38">
        <v>0</v>
      </c>
      <c r="M203" s="40">
        <f t="shared" si="10"/>
        <v>0</v>
      </c>
      <c r="N203" s="38">
        <v>1</v>
      </c>
      <c r="O203" s="40">
        <f t="shared" si="11"/>
        <v>0.5</v>
      </c>
      <c r="P203" s="38" t="s">
        <v>87</v>
      </c>
      <c r="Q203" s="38" t="s">
        <v>70</v>
      </c>
      <c r="R203" s="45" t="s">
        <v>1013</v>
      </c>
      <c r="S203" s="45" t="s">
        <v>986</v>
      </c>
      <c r="T203" s="45" t="s">
        <v>134</v>
      </c>
      <c r="U203" s="50" t="s">
        <v>88</v>
      </c>
      <c r="V203" s="49">
        <v>0</v>
      </c>
      <c r="W203" s="50"/>
      <c r="X203" s="50"/>
      <c r="Y203" s="50"/>
      <c r="Z203" s="50"/>
      <c r="AA203" s="50"/>
      <c r="AB203" s="50"/>
      <c r="AC203" s="54" t="s">
        <v>180</v>
      </c>
      <c r="AD203" s="54" t="s">
        <v>181</v>
      </c>
      <c r="AE203" s="54" t="s">
        <v>893</v>
      </c>
      <c r="AF203" s="54" t="s">
        <v>269</v>
      </c>
      <c r="AG203" s="54">
        <v>5</v>
      </c>
      <c r="AH203" s="54">
        <v>3</v>
      </c>
      <c r="AI203" s="54" t="s">
        <v>81</v>
      </c>
      <c r="AJ203" s="45" t="s">
        <v>82</v>
      </c>
      <c r="AK203" s="45">
        <v>3</v>
      </c>
      <c r="AL203" s="45" t="s">
        <v>82</v>
      </c>
      <c r="AM203" s="45">
        <v>3</v>
      </c>
      <c r="AN203" s="2" t="s">
        <v>83</v>
      </c>
      <c r="AO203" s="59"/>
      <c r="AP203" s="59"/>
      <c r="AQ203" s="59"/>
      <c r="AR203" s="59"/>
      <c r="AS203" s="59"/>
      <c r="AT203" s="59"/>
      <c r="AU203" s="59"/>
      <c r="AV203" s="59"/>
      <c r="AW203" s="59"/>
      <c r="AX203" s="59"/>
      <c r="AY203" s="59"/>
      <c r="AZ203" s="59"/>
      <c r="BA203" s="59"/>
      <c r="BB203" s="59"/>
      <c r="BC203" s="59"/>
      <c r="BD203" s="59"/>
      <c r="BE203" s="59"/>
      <c r="BF203" s="59"/>
      <c r="BG203" s="59"/>
      <c r="BH203" s="59"/>
      <c r="BI203" s="59"/>
      <c r="BJ203" s="59"/>
      <c r="BK203" s="59"/>
      <c r="BL203" s="59"/>
      <c r="BM203" s="59"/>
      <c r="BN203" s="59"/>
    </row>
    <row r="204" spans="1:66" ht="15.75" customHeight="1" x14ac:dyDescent="0.3">
      <c r="A204" s="2">
        <v>203</v>
      </c>
      <c r="B204" s="2" t="s">
        <v>66</v>
      </c>
      <c r="C204" s="3">
        <v>44697.524212233795</v>
      </c>
      <c r="D204" s="2" t="s">
        <v>1014</v>
      </c>
      <c r="E204" s="2" t="s">
        <v>1015</v>
      </c>
      <c r="F204" s="2" t="s">
        <v>1016</v>
      </c>
      <c r="G204" s="2">
        <v>2318694</v>
      </c>
      <c r="H204" s="38">
        <v>11</v>
      </c>
      <c r="I204" s="38" t="s">
        <v>70</v>
      </c>
      <c r="J204" s="38">
        <v>7</v>
      </c>
      <c r="K204" s="39">
        <f t="shared" si="9"/>
        <v>0.63636363636363635</v>
      </c>
      <c r="L204" s="38">
        <v>0</v>
      </c>
      <c r="M204" s="40">
        <f t="shared" si="10"/>
        <v>0</v>
      </c>
      <c r="N204" s="38">
        <v>7</v>
      </c>
      <c r="O204" s="40">
        <f t="shared" si="11"/>
        <v>1</v>
      </c>
      <c r="P204" s="38" t="s">
        <v>154</v>
      </c>
      <c r="Q204" s="38" t="s">
        <v>88</v>
      </c>
      <c r="R204" s="45" t="s">
        <v>72</v>
      </c>
      <c r="S204" s="45" t="s">
        <v>179</v>
      </c>
      <c r="T204" s="45" t="s">
        <v>134</v>
      </c>
      <c r="U204" s="49" t="s">
        <v>292</v>
      </c>
      <c r="V204" s="49">
        <v>2</v>
      </c>
      <c r="W204" s="49">
        <v>4</v>
      </c>
      <c r="X204" s="49">
        <v>100</v>
      </c>
      <c r="Y204" s="49">
        <v>3</v>
      </c>
      <c r="Z204" s="49" t="s">
        <v>70</v>
      </c>
      <c r="AA204" s="49" t="s">
        <v>76</v>
      </c>
      <c r="AB204" s="49" t="s">
        <v>77</v>
      </c>
      <c r="AC204" s="54" t="s">
        <v>91</v>
      </c>
      <c r="AD204" s="54" t="s">
        <v>92</v>
      </c>
      <c r="AE204" s="54" t="s">
        <v>93</v>
      </c>
      <c r="AF204" s="54" t="s">
        <v>94</v>
      </c>
      <c r="AG204" s="54">
        <v>1</v>
      </c>
      <c r="AH204" s="54">
        <v>1</v>
      </c>
      <c r="AI204" s="54" t="s">
        <v>81</v>
      </c>
      <c r="AJ204" s="45" t="s">
        <v>159</v>
      </c>
      <c r="AK204" s="45">
        <v>2</v>
      </c>
      <c r="AL204" s="45" t="s">
        <v>1017</v>
      </c>
      <c r="AM204" s="45">
        <v>1</v>
      </c>
      <c r="AN204" s="2" t="s">
        <v>83</v>
      </c>
      <c r="AO204" s="59"/>
      <c r="AP204" s="59"/>
      <c r="AQ204" s="59"/>
      <c r="AR204" s="59"/>
      <c r="AS204" s="59"/>
      <c r="AT204" s="59"/>
      <c r="AU204" s="59"/>
      <c r="AV204" s="59"/>
      <c r="AW204" s="59"/>
      <c r="AX204" s="59"/>
      <c r="AY204" s="59"/>
      <c r="AZ204" s="59"/>
      <c r="BA204" s="59"/>
      <c r="BB204" s="59"/>
      <c r="BC204" s="59"/>
      <c r="BD204" s="59"/>
      <c r="BE204" s="59"/>
      <c r="BF204" s="59"/>
      <c r="BG204" s="59"/>
      <c r="BH204" s="59"/>
      <c r="BI204" s="59"/>
      <c r="BJ204" s="59"/>
      <c r="BK204" s="59"/>
      <c r="BL204" s="59"/>
      <c r="BM204" s="59"/>
      <c r="BN204" s="59"/>
    </row>
    <row r="205" spans="1:66" ht="15.75" customHeight="1" x14ac:dyDescent="0.3">
      <c r="A205" s="2">
        <v>204</v>
      </c>
      <c r="B205" s="2" t="s">
        <v>66</v>
      </c>
      <c r="C205" s="3">
        <v>44699.661210289356</v>
      </c>
      <c r="D205" s="2" t="s">
        <v>1018</v>
      </c>
      <c r="E205" s="2" t="s">
        <v>1019</v>
      </c>
      <c r="F205" s="2" t="s">
        <v>1020</v>
      </c>
      <c r="G205" s="2">
        <v>3015240368</v>
      </c>
      <c r="H205" s="38">
        <v>3</v>
      </c>
      <c r="I205" s="38" t="s">
        <v>70</v>
      </c>
      <c r="J205" s="38">
        <v>2</v>
      </c>
      <c r="K205" s="39">
        <f t="shared" si="9"/>
        <v>0.66666666666666663</v>
      </c>
      <c r="L205" s="38">
        <v>0</v>
      </c>
      <c r="M205" s="40">
        <f t="shared" si="10"/>
        <v>0</v>
      </c>
      <c r="N205" s="38">
        <v>2</v>
      </c>
      <c r="O205" s="40">
        <f t="shared" si="11"/>
        <v>1</v>
      </c>
      <c r="P205" s="38" t="s">
        <v>139</v>
      </c>
      <c r="Q205" s="38" t="s">
        <v>88</v>
      </c>
      <c r="R205" s="45" t="s">
        <v>1021</v>
      </c>
      <c r="S205" s="45" t="s">
        <v>1022</v>
      </c>
      <c r="T205" s="45" t="s">
        <v>134</v>
      </c>
      <c r="U205" s="50" t="s">
        <v>88</v>
      </c>
      <c r="V205" s="49">
        <v>0</v>
      </c>
      <c r="W205" s="50"/>
      <c r="X205" s="50"/>
      <c r="Y205" s="50"/>
      <c r="Z205" s="50"/>
      <c r="AA205" s="50"/>
      <c r="AB205" s="50"/>
      <c r="AC205" s="54" t="s">
        <v>91</v>
      </c>
      <c r="AD205" s="54" t="s">
        <v>92</v>
      </c>
      <c r="AE205" s="54" t="s">
        <v>222</v>
      </c>
      <c r="AF205" s="54" t="s">
        <v>94</v>
      </c>
      <c r="AG205" s="54">
        <v>5</v>
      </c>
      <c r="AH205" s="54">
        <v>1</v>
      </c>
      <c r="AI205" s="54" t="s">
        <v>81</v>
      </c>
      <c r="AJ205" s="45" t="s">
        <v>95</v>
      </c>
      <c r="AK205" s="45">
        <v>0</v>
      </c>
      <c r="AL205" s="45" t="s">
        <v>96</v>
      </c>
      <c r="AM205" s="45">
        <v>0</v>
      </c>
      <c r="AN205" s="2" t="s">
        <v>83</v>
      </c>
      <c r="AO205" s="59"/>
      <c r="AP205" s="59"/>
      <c r="AQ205" s="59"/>
      <c r="AR205" s="59"/>
      <c r="AS205" s="59"/>
      <c r="AT205" s="59"/>
      <c r="AU205" s="59"/>
      <c r="AV205" s="59"/>
      <c r="AW205" s="59"/>
      <c r="AX205" s="59"/>
      <c r="AY205" s="59"/>
      <c r="AZ205" s="59"/>
      <c r="BA205" s="59"/>
      <c r="BB205" s="59"/>
      <c r="BC205" s="59"/>
      <c r="BD205" s="59"/>
      <c r="BE205" s="59"/>
      <c r="BF205" s="59"/>
      <c r="BG205" s="59"/>
      <c r="BH205" s="59"/>
      <c r="BI205" s="59"/>
      <c r="BJ205" s="59"/>
      <c r="BK205" s="59"/>
      <c r="BL205" s="59"/>
      <c r="BM205" s="59"/>
      <c r="BN205" s="59"/>
    </row>
    <row r="206" spans="1:66" ht="15.75" customHeight="1" x14ac:dyDescent="0.3">
      <c r="A206" s="2">
        <v>205</v>
      </c>
      <c r="B206" s="2" t="s">
        <v>66</v>
      </c>
      <c r="C206" s="3">
        <v>44697.542411805553</v>
      </c>
      <c r="D206" s="2" t="s">
        <v>1023</v>
      </c>
      <c r="E206" s="2" t="s">
        <v>1024</v>
      </c>
      <c r="F206" s="2" t="s">
        <v>1025</v>
      </c>
      <c r="G206" s="2">
        <v>3155322599</v>
      </c>
      <c r="H206" s="38">
        <v>3</v>
      </c>
      <c r="I206" s="38" t="s">
        <v>70</v>
      </c>
      <c r="J206" s="38">
        <v>2</v>
      </c>
      <c r="K206" s="39">
        <f t="shared" si="9"/>
        <v>0.66666666666666663</v>
      </c>
      <c r="L206" s="38">
        <v>0</v>
      </c>
      <c r="M206" s="40">
        <f t="shared" si="10"/>
        <v>0</v>
      </c>
      <c r="N206" s="38">
        <v>2</v>
      </c>
      <c r="O206" s="40">
        <f t="shared" si="11"/>
        <v>1</v>
      </c>
      <c r="P206" s="38" t="s">
        <v>87</v>
      </c>
      <c r="Q206" s="38" t="s">
        <v>88</v>
      </c>
      <c r="R206" s="45" t="s">
        <v>72</v>
      </c>
      <c r="S206" s="45" t="s">
        <v>179</v>
      </c>
      <c r="T206" s="45" t="s">
        <v>134</v>
      </c>
      <c r="U206" s="49" t="s">
        <v>75</v>
      </c>
      <c r="V206" s="49">
        <v>1</v>
      </c>
      <c r="W206" s="49">
        <v>2</v>
      </c>
      <c r="X206" s="49">
        <v>65</v>
      </c>
      <c r="Y206" s="49">
        <v>3</v>
      </c>
      <c r="Z206" s="49" t="s">
        <v>70</v>
      </c>
      <c r="AA206" s="49" t="s">
        <v>76</v>
      </c>
      <c r="AB206" s="49" t="s">
        <v>77</v>
      </c>
      <c r="AC206" s="54" t="s">
        <v>91</v>
      </c>
      <c r="AD206" s="54" t="s">
        <v>92</v>
      </c>
      <c r="AE206" s="54" t="s">
        <v>854</v>
      </c>
      <c r="AF206" s="54" t="s">
        <v>164</v>
      </c>
      <c r="AG206" s="54">
        <v>5</v>
      </c>
      <c r="AH206" s="54">
        <v>1</v>
      </c>
      <c r="AI206" s="54" t="s">
        <v>81</v>
      </c>
      <c r="AJ206" s="45" t="s">
        <v>249</v>
      </c>
      <c r="AK206" s="45">
        <v>5</v>
      </c>
      <c r="AL206" s="45" t="s">
        <v>249</v>
      </c>
      <c r="AM206" s="45">
        <v>3</v>
      </c>
      <c r="AN206" s="2" t="s">
        <v>83</v>
      </c>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row>
    <row r="207" spans="1:66" ht="15.75" customHeight="1" x14ac:dyDescent="0.3">
      <c r="A207" s="2">
        <v>206</v>
      </c>
      <c r="B207" s="2" t="s">
        <v>66</v>
      </c>
      <c r="C207" s="3">
        <v>44697.55379445602</v>
      </c>
      <c r="D207" s="2" t="s">
        <v>1026</v>
      </c>
      <c r="E207" s="2" t="s">
        <v>1027</v>
      </c>
      <c r="F207" s="2" t="s">
        <v>1028</v>
      </c>
      <c r="G207" s="2">
        <v>3003939884</v>
      </c>
      <c r="H207" s="38">
        <v>2</v>
      </c>
      <c r="I207" s="38" t="s">
        <v>70</v>
      </c>
      <c r="J207" s="38">
        <v>2</v>
      </c>
      <c r="K207" s="39">
        <f t="shared" si="9"/>
        <v>1</v>
      </c>
      <c r="L207" s="38">
        <v>0</v>
      </c>
      <c r="M207" s="40">
        <f t="shared" si="10"/>
        <v>0</v>
      </c>
      <c r="N207" s="38">
        <v>2</v>
      </c>
      <c r="O207" s="40">
        <f t="shared" si="11"/>
        <v>1</v>
      </c>
      <c r="P207" s="38" t="s">
        <v>87</v>
      </c>
      <c r="Q207" s="38" t="s">
        <v>88</v>
      </c>
      <c r="R207" s="45" t="s">
        <v>72</v>
      </c>
      <c r="S207" s="45" t="s">
        <v>89</v>
      </c>
      <c r="T207" s="45" t="s">
        <v>90</v>
      </c>
      <c r="U207" s="49" t="s">
        <v>75</v>
      </c>
      <c r="V207" s="49">
        <v>1</v>
      </c>
      <c r="W207" s="49">
        <v>1</v>
      </c>
      <c r="X207" s="49">
        <v>30</v>
      </c>
      <c r="Y207" s="49">
        <v>5</v>
      </c>
      <c r="Z207" s="49" t="s">
        <v>70</v>
      </c>
      <c r="AA207" s="49" t="s">
        <v>76</v>
      </c>
      <c r="AB207" s="49" t="s">
        <v>77</v>
      </c>
      <c r="AC207" s="54" t="s">
        <v>91</v>
      </c>
      <c r="AD207" s="54">
        <v>3</v>
      </c>
      <c r="AE207" s="54" t="s">
        <v>854</v>
      </c>
      <c r="AF207" s="54" t="s">
        <v>470</v>
      </c>
      <c r="AG207" s="54">
        <v>5</v>
      </c>
      <c r="AH207" s="54">
        <v>5</v>
      </c>
      <c r="AI207" s="54" t="s">
        <v>81</v>
      </c>
      <c r="AJ207" s="45" t="s">
        <v>82</v>
      </c>
      <c r="AK207" s="45">
        <v>2</v>
      </c>
      <c r="AL207" s="45" t="s">
        <v>82</v>
      </c>
      <c r="AM207" s="45">
        <v>1</v>
      </c>
      <c r="AN207" s="2" t="s">
        <v>83</v>
      </c>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row>
    <row r="208" spans="1:66" ht="15.75" customHeight="1" x14ac:dyDescent="0.3">
      <c r="A208" s="2">
        <v>207</v>
      </c>
      <c r="B208" s="2" t="s">
        <v>66</v>
      </c>
      <c r="C208" s="3">
        <v>44699.669353576392</v>
      </c>
      <c r="D208" s="2" t="s">
        <v>97</v>
      </c>
      <c r="E208" s="2" t="s">
        <v>1029</v>
      </c>
      <c r="F208" s="2" t="s">
        <v>1030</v>
      </c>
      <c r="G208" s="2">
        <v>3192136037</v>
      </c>
      <c r="H208" s="38">
        <v>2</v>
      </c>
      <c r="I208" s="38" t="s">
        <v>70</v>
      </c>
      <c r="J208" s="38">
        <v>2</v>
      </c>
      <c r="K208" s="39">
        <f t="shared" si="9"/>
        <v>1</v>
      </c>
      <c r="L208" s="38">
        <v>0</v>
      </c>
      <c r="M208" s="40">
        <f t="shared" si="10"/>
        <v>0</v>
      </c>
      <c r="N208" s="38">
        <v>0</v>
      </c>
      <c r="O208" s="40">
        <f t="shared" si="11"/>
        <v>0</v>
      </c>
      <c r="P208" s="38" t="s">
        <v>139</v>
      </c>
      <c r="Q208" s="38" t="s">
        <v>88</v>
      </c>
      <c r="R208" s="45" t="s">
        <v>72</v>
      </c>
      <c r="S208" s="45" t="s">
        <v>179</v>
      </c>
      <c r="T208" s="45" t="s">
        <v>134</v>
      </c>
      <c r="U208" s="50" t="s">
        <v>88</v>
      </c>
      <c r="V208" s="49">
        <v>0</v>
      </c>
      <c r="W208" s="50"/>
      <c r="X208" s="50"/>
      <c r="Y208" s="50"/>
      <c r="Z208" s="50"/>
      <c r="AA208" s="50"/>
      <c r="AB208" s="50"/>
      <c r="AC208" s="54" t="s">
        <v>78</v>
      </c>
      <c r="AD208" s="54" t="s">
        <v>92</v>
      </c>
      <c r="AE208" s="54" t="s">
        <v>449</v>
      </c>
      <c r="AF208" s="54" t="s">
        <v>94</v>
      </c>
      <c r="AG208" s="54">
        <v>4</v>
      </c>
      <c r="AH208" s="54">
        <v>2</v>
      </c>
      <c r="AI208" s="54" t="s">
        <v>81</v>
      </c>
      <c r="AJ208" s="45" t="s">
        <v>95</v>
      </c>
      <c r="AK208" s="45">
        <v>0</v>
      </c>
      <c r="AL208" s="45" t="s">
        <v>96</v>
      </c>
      <c r="AM208" s="45">
        <v>0</v>
      </c>
      <c r="AN208" s="2" t="s">
        <v>83</v>
      </c>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c r="BM208" s="59"/>
      <c r="BN208" s="59"/>
    </row>
    <row r="209" spans="1:66" ht="15.75" customHeight="1" x14ac:dyDescent="0.3">
      <c r="A209" s="2">
        <v>208</v>
      </c>
      <c r="B209" s="2" t="s">
        <v>66</v>
      </c>
      <c r="C209" s="3">
        <v>44697.56955670139</v>
      </c>
      <c r="D209" s="2" t="s">
        <v>1031</v>
      </c>
      <c r="E209" s="2" t="s">
        <v>1032</v>
      </c>
      <c r="F209" s="2" t="s">
        <v>1033</v>
      </c>
      <c r="G209" s="2">
        <v>3136580688</v>
      </c>
      <c r="H209" s="38">
        <v>4</v>
      </c>
      <c r="I209" s="38" t="s">
        <v>70</v>
      </c>
      <c r="J209" s="38">
        <v>1</v>
      </c>
      <c r="K209" s="39">
        <f t="shared" si="9"/>
        <v>0.25</v>
      </c>
      <c r="L209" s="38">
        <v>0</v>
      </c>
      <c r="M209" s="40">
        <f t="shared" si="10"/>
        <v>0</v>
      </c>
      <c r="N209" s="38">
        <v>1</v>
      </c>
      <c r="O209" s="40">
        <f t="shared" si="11"/>
        <v>1</v>
      </c>
      <c r="P209" s="38" t="s">
        <v>139</v>
      </c>
      <c r="Q209" s="38" t="s">
        <v>88</v>
      </c>
      <c r="R209" s="45" t="s">
        <v>72</v>
      </c>
      <c r="S209" s="45" t="s">
        <v>179</v>
      </c>
      <c r="T209" s="45" t="s">
        <v>134</v>
      </c>
      <c r="U209" s="49" t="s">
        <v>75</v>
      </c>
      <c r="V209" s="49">
        <v>1</v>
      </c>
      <c r="W209" s="49">
        <v>2</v>
      </c>
      <c r="X209" s="49">
        <v>16</v>
      </c>
      <c r="Y209" s="49">
        <v>2</v>
      </c>
      <c r="Z209" s="49" t="s">
        <v>70</v>
      </c>
      <c r="AA209" s="49" t="s">
        <v>76</v>
      </c>
      <c r="AB209" s="49" t="s">
        <v>77</v>
      </c>
      <c r="AC209" s="54" t="s">
        <v>91</v>
      </c>
      <c r="AD209" s="54">
        <v>3</v>
      </c>
      <c r="AE209" s="54" t="s">
        <v>1034</v>
      </c>
      <c r="AF209" s="54" t="s">
        <v>94</v>
      </c>
      <c r="AG209" s="54">
        <v>4</v>
      </c>
      <c r="AH209" s="54">
        <v>1</v>
      </c>
      <c r="AI209" s="54" t="s">
        <v>81</v>
      </c>
      <c r="AJ209" s="45" t="s">
        <v>249</v>
      </c>
      <c r="AK209" s="45">
        <v>2</v>
      </c>
      <c r="AL209" s="45" t="s">
        <v>249</v>
      </c>
      <c r="AM209" s="45">
        <v>2</v>
      </c>
      <c r="AN209" s="2" t="s">
        <v>83</v>
      </c>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row>
    <row r="210" spans="1:66" ht="15.75" customHeight="1" x14ac:dyDescent="0.3">
      <c r="A210" s="2">
        <v>209</v>
      </c>
      <c r="B210" s="2" t="s">
        <v>66</v>
      </c>
      <c r="C210" s="3">
        <v>44697.580247523147</v>
      </c>
      <c r="D210" s="2" t="s">
        <v>1035</v>
      </c>
      <c r="E210" s="2" t="s">
        <v>1036</v>
      </c>
      <c r="F210" s="2" t="s">
        <v>1037</v>
      </c>
      <c r="G210" s="2">
        <v>3204390293</v>
      </c>
      <c r="H210" s="38">
        <v>2</v>
      </c>
      <c r="I210" s="38" t="s">
        <v>70</v>
      </c>
      <c r="J210" s="38">
        <v>1</v>
      </c>
      <c r="K210" s="39">
        <f t="shared" si="9"/>
        <v>0.5</v>
      </c>
      <c r="L210" s="38">
        <v>0</v>
      </c>
      <c r="M210" s="40">
        <f t="shared" si="10"/>
        <v>0</v>
      </c>
      <c r="N210" s="38">
        <v>0</v>
      </c>
      <c r="O210" s="40">
        <f t="shared" si="11"/>
        <v>0</v>
      </c>
      <c r="P210" s="38" t="s">
        <v>87</v>
      </c>
      <c r="Q210" s="38" t="s">
        <v>88</v>
      </c>
      <c r="R210" s="45" t="s">
        <v>72</v>
      </c>
      <c r="S210" s="45" t="s">
        <v>179</v>
      </c>
      <c r="T210" s="45" t="s">
        <v>134</v>
      </c>
      <c r="U210" s="49" t="s">
        <v>292</v>
      </c>
      <c r="V210" s="49">
        <v>1</v>
      </c>
      <c r="W210" s="49">
        <v>3</v>
      </c>
      <c r="X210" s="49">
        <v>50</v>
      </c>
      <c r="Y210" s="49">
        <v>2</v>
      </c>
      <c r="Z210" s="49" t="s">
        <v>70</v>
      </c>
      <c r="AA210" s="49" t="s">
        <v>76</v>
      </c>
      <c r="AB210" s="49" t="s">
        <v>77</v>
      </c>
      <c r="AC210" s="54" t="s">
        <v>91</v>
      </c>
      <c r="AD210" s="54">
        <v>3</v>
      </c>
      <c r="AE210" s="54" t="s">
        <v>854</v>
      </c>
      <c r="AF210" s="54" t="s">
        <v>94</v>
      </c>
      <c r="AG210" s="54">
        <v>3</v>
      </c>
      <c r="AH210" s="54">
        <v>3</v>
      </c>
      <c r="AI210" s="54" t="s">
        <v>81</v>
      </c>
      <c r="AJ210" s="45" t="s">
        <v>249</v>
      </c>
      <c r="AK210" s="45">
        <v>1</v>
      </c>
      <c r="AL210" s="45" t="s">
        <v>82</v>
      </c>
      <c r="AM210" s="45">
        <v>2</v>
      </c>
      <c r="AN210" s="2" t="s">
        <v>83</v>
      </c>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row>
    <row r="211" spans="1:66" ht="15.75" customHeight="1" x14ac:dyDescent="0.3">
      <c r="A211" s="2">
        <v>210</v>
      </c>
      <c r="B211" s="2" t="s">
        <v>66</v>
      </c>
      <c r="C211" s="3">
        <v>44697.587666990745</v>
      </c>
      <c r="D211" s="2" t="s">
        <v>1038</v>
      </c>
      <c r="E211" s="2" t="s">
        <v>1039</v>
      </c>
      <c r="F211" s="2" t="s">
        <v>1040</v>
      </c>
      <c r="G211" s="2">
        <v>3127419823</v>
      </c>
      <c r="H211" s="38">
        <v>6</v>
      </c>
      <c r="I211" s="38" t="s">
        <v>70</v>
      </c>
      <c r="J211" s="38">
        <v>3</v>
      </c>
      <c r="K211" s="39">
        <f t="shared" si="9"/>
        <v>0.5</v>
      </c>
      <c r="L211" s="38">
        <v>0</v>
      </c>
      <c r="M211" s="40">
        <f t="shared" si="10"/>
        <v>0</v>
      </c>
      <c r="N211" s="38">
        <v>3</v>
      </c>
      <c r="O211" s="40">
        <f t="shared" si="11"/>
        <v>1</v>
      </c>
      <c r="P211" s="38" t="s">
        <v>87</v>
      </c>
      <c r="Q211" s="38" t="s">
        <v>88</v>
      </c>
      <c r="R211" s="45" t="s">
        <v>72</v>
      </c>
      <c r="S211" s="45" t="s">
        <v>179</v>
      </c>
      <c r="T211" s="45" t="s">
        <v>134</v>
      </c>
      <c r="U211" s="49" t="s">
        <v>292</v>
      </c>
      <c r="V211" s="49">
        <v>1</v>
      </c>
      <c r="W211" s="49">
        <v>5</v>
      </c>
      <c r="X211" s="49">
        <v>80</v>
      </c>
      <c r="Y211" s="49">
        <v>2</v>
      </c>
      <c r="Z211" s="49" t="s">
        <v>70</v>
      </c>
      <c r="AA211" s="49" t="s">
        <v>76</v>
      </c>
      <c r="AB211" s="49" t="s">
        <v>102</v>
      </c>
      <c r="AC211" s="54" t="s">
        <v>91</v>
      </c>
      <c r="AD211" s="54" t="s">
        <v>92</v>
      </c>
      <c r="AE211" s="54" t="s">
        <v>449</v>
      </c>
      <c r="AF211" s="54" t="s">
        <v>115</v>
      </c>
      <c r="AG211" s="54">
        <v>5</v>
      </c>
      <c r="AH211" s="54">
        <v>1</v>
      </c>
      <c r="AI211" s="54" t="s">
        <v>1041</v>
      </c>
      <c r="AJ211" s="45" t="s">
        <v>82</v>
      </c>
      <c r="AK211" s="45">
        <v>1</v>
      </c>
      <c r="AL211" s="45" t="s">
        <v>82</v>
      </c>
      <c r="AM211" s="45">
        <v>1</v>
      </c>
      <c r="AN211" s="2" t="s">
        <v>83</v>
      </c>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c r="BM211" s="59"/>
      <c r="BN211" s="59"/>
    </row>
    <row r="212" spans="1:66" ht="15.75" customHeight="1" x14ac:dyDescent="0.3">
      <c r="A212" s="2">
        <v>211</v>
      </c>
      <c r="B212" s="2" t="s">
        <v>66</v>
      </c>
      <c r="C212" s="3">
        <v>44699.69502756944</v>
      </c>
      <c r="D212" s="2" t="s">
        <v>377</v>
      </c>
      <c r="E212" s="2" t="s">
        <v>1042</v>
      </c>
      <c r="F212" s="2" t="s">
        <v>1043</v>
      </c>
      <c r="G212" s="2">
        <v>3043990784</v>
      </c>
      <c r="H212" s="38">
        <v>8</v>
      </c>
      <c r="I212" s="38" t="s">
        <v>70</v>
      </c>
      <c r="J212" s="38">
        <v>5</v>
      </c>
      <c r="K212" s="39">
        <f t="shared" si="9"/>
        <v>0.625</v>
      </c>
      <c r="L212" s="38">
        <v>0</v>
      </c>
      <c r="M212" s="40">
        <f t="shared" si="10"/>
        <v>0</v>
      </c>
      <c r="N212" s="38">
        <v>5</v>
      </c>
      <c r="O212" s="40">
        <f t="shared" si="11"/>
        <v>1</v>
      </c>
      <c r="P212" s="38" t="s">
        <v>139</v>
      </c>
      <c r="Q212" s="38" t="s">
        <v>70</v>
      </c>
      <c r="R212" s="45" t="s">
        <v>72</v>
      </c>
      <c r="S212" s="45" t="s">
        <v>179</v>
      </c>
      <c r="T212" s="45" t="s">
        <v>134</v>
      </c>
      <c r="U212" s="49" t="s">
        <v>75</v>
      </c>
      <c r="V212" s="49">
        <v>1</v>
      </c>
      <c r="W212" s="49">
        <v>1</v>
      </c>
      <c r="X212" s="49">
        <v>32</v>
      </c>
      <c r="Y212" s="49">
        <v>2</v>
      </c>
      <c r="Z212" s="49" t="s">
        <v>70</v>
      </c>
      <c r="AA212" s="49" t="s">
        <v>76</v>
      </c>
      <c r="AB212" s="49" t="s">
        <v>77</v>
      </c>
      <c r="AC212" s="54" t="s">
        <v>91</v>
      </c>
      <c r="AD212" s="54" t="s">
        <v>92</v>
      </c>
      <c r="AE212" s="54" t="s">
        <v>172</v>
      </c>
      <c r="AF212" s="54" t="s">
        <v>115</v>
      </c>
      <c r="AG212" s="54">
        <v>5</v>
      </c>
      <c r="AH212" s="54">
        <v>2</v>
      </c>
      <c r="AI212" s="54" t="s">
        <v>81</v>
      </c>
      <c r="AJ212" s="45" t="s">
        <v>95</v>
      </c>
      <c r="AK212" s="45">
        <v>0</v>
      </c>
      <c r="AL212" s="45" t="s">
        <v>96</v>
      </c>
      <c r="AM212" s="45">
        <v>0</v>
      </c>
      <c r="AN212" s="2" t="s">
        <v>83</v>
      </c>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c r="BM212" s="59"/>
      <c r="BN212" s="59"/>
    </row>
    <row r="213" spans="1:66" ht="15.75" customHeight="1" x14ac:dyDescent="0.3">
      <c r="A213" s="2">
        <v>212</v>
      </c>
      <c r="B213" s="2" t="s">
        <v>66</v>
      </c>
      <c r="C213" s="3">
        <v>44700.673548159721</v>
      </c>
      <c r="D213" s="2" t="s">
        <v>1044</v>
      </c>
      <c r="E213" s="2" t="s">
        <v>1045</v>
      </c>
      <c r="F213" s="2" t="s">
        <v>1046</v>
      </c>
      <c r="G213" s="2">
        <v>3217720970</v>
      </c>
      <c r="H213" s="38">
        <v>1</v>
      </c>
      <c r="I213" s="38" t="s">
        <v>70</v>
      </c>
      <c r="J213" s="38">
        <v>1</v>
      </c>
      <c r="K213" s="39">
        <f t="shared" si="9"/>
        <v>1</v>
      </c>
      <c r="L213" s="38">
        <v>0</v>
      </c>
      <c r="M213" s="40">
        <f t="shared" si="10"/>
        <v>0</v>
      </c>
      <c r="N213" s="38">
        <v>1</v>
      </c>
      <c r="O213" s="40">
        <f t="shared" si="11"/>
        <v>1</v>
      </c>
      <c r="P213" s="38" t="s">
        <v>139</v>
      </c>
      <c r="Q213" s="38" t="s">
        <v>88</v>
      </c>
      <c r="R213" s="45" t="s">
        <v>72</v>
      </c>
      <c r="S213" s="45" t="s">
        <v>179</v>
      </c>
      <c r="T213" s="45" t="s">
        <v>134</v>
      </c>
      <c r="U213" s="50" t="s">
        <v>88</v>
      </c>
      <c r="V213" s="49">
        <v>0</v>
      </c>
      <c r="W213" s="50"/>
      <c r="X213" s="50"/>
      <c r="Y213" s="50"/>
      <c r="Z213" s="50"/>
      <c r="AA213" s="50"/>
      <c r="AB213" s="50"/>
      <c r="AC213" s="54" t="s">
        <v>716</v>
      </c>
      <c r="AD213" s="54">
        <v>2</v>
      </c>
      <c r="AE213" s="54" t="s">
        <v>222</v>
      </c>
      <c r="AF213" s="54" t="s">
        <v>94</v>
      </c>
      <c r="AG213" s="54">
        <v>5</v>
      </c>
      <c r="AH213" s="54">
        <v>1</v>
      </c>
      <c r="AI213" s="54" t="s">
        <v>81</v>
      </c>
      <c r="AJ213" s="45" t="s">
        <v>95</v>
      </c>
      <c r="AK213" s="45">
        <v>0</v>
      </c>
      <c r="AL213" s="45" t="s">
        <v>96</v>
      </c>
      <c r="AM213" s="45">
        <v>0</v>
      </c>
      <c r="AN213" s="2" t="s">
        <v>83</v>
      </c>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row>
    <row r="214" spans="1:66" ht="15.75" customHeight="1" x14ac:dyDescent="0.3">
      <c r="A214" s="2">
        <v>213</v>
      </c>
      <c r="B214" s="2" t="s">
        <v>66</v>
      </c>
      <c r="C214" s="3">
        <v>44697.613667164347</v>
      </c>
      <c r="D214" s="2" t="s">
        <v>1047</v>
      </c>
      <c r="E214" s="2" t="s">
        <v>1048</v>
      </c>
      <c r="F214" s="2" t="s">
        <v>1049</v>
      </c>
      <c r="G214" s="2">
        <v>3136393762</v>
      </c>
      <c r="H214" s="38">
        <v>3</v>
      </c>
      <c r="I214" s="38" t="s">
        <v>70</v>
      </c>
      <c r="J214" s="38">
        <v>2</v>
      </c>
      <c r="K214" s="39">
        <f t="shared" si="9"/>
        <v>0.66666666666666663</v>
      </c>
      <c r="L214" s="38">
        <v>0</v>
      </c>
      <c r="M214" s="40">
        <f t="shared" si="10"/>
        <v>0</v>
      </c>
      <c r="N214" s="38">
        <v>2</v>
      </c>
      <c r="O214" s="40">
        <f t="shared" si="11"/>
        <v>1</v>
      </c>
      <c r="P214" s="38" t="s">
        <v>139</v>
      </c>
      <c r="Q214" s="38" t="s">
        <v>88</v>
      </c>
      <c r="R214" s="45" t="s">
        <v>72</v>
      </c>
      <c r="S214" s="45" t="s">
        <v>179</v>
      </c>
      <c r="T214" s="45" t="s">
        <v>134</v>
      </c>
      <c r="U214" s="49" t="s">
        <v>75</v>
      </c>
      <c r="V214" s="49">
        <v>1</v>
      </c>
      <c r="W214" s="49">
        <v>2</v>
      </c>
      <c r="X214" s="49">
        <v>8</v>
      </c>
      <c r="Y214" s="49">
        <v>2</v>
      </c>
      <c r="Z214" s="49" t="s">
        <v>70</v>
      </c>
      <c r="AA214" s="49" t="s">
        <v>76</v>
      </c>
      <c r="AB214" s="49" t="s">
        <v>77</v>
      </c>
      <c r="AC214" s="54" t="s">
        <v>273</v>
      </c>
      <c r="AD214" s="54" t="s">
        <v>426</v>
      </c>
      <c r="AE214" s="54" t="s">
        <v>546</v>
      </c>
      <c r="AF214" s="54" t="s">
        <v>94</v>
      </c>
      <c r="AG214" s="54">
        <v>5</v>
      </c>
      <c r="AH214" s="54">
        <v>1</v>
      </c>
      <c r="AI214" s="54" t="s">
        <v>81</v>
      </c>
      <c r="AJ214" s="45" t="s">
        <v>82</v>
      </c>
      <c r="AK214" s="45">
        <v>1</v>
      </c>
      <c r="AL214" s="45" t="s">
        <v>82</v>
      </c>
      <c r="AM214" s="45">
        <v>1</v>
      </c>
      <c r="AN214" s="2" t="s">
        <v>83</v>
      </c>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row>
    <row r="215" spans="1:66" ht="15.75" customHeight="1" x14ac:dyDescent="0.3">
      <c r="A215" s="2">
        <v>214</v>
      </c>
      <c r="B215" s="2" t="s">
        <v>66</v>
      </c>
      <c r="C215" s="3">
        <v>44697.533713634257</v>
      </c>
      <c r="D215" s="2" t="s">
        <v>1050</v>
      </c>
      <c r="E215" s="2" t="s">
        <v>1051</v>
      </c>
      <c r="F215" s="2" t="s">
        <v>1052</v>
      </c>
      <c r="G215" s="2">
        <v>3580519</v>
      </c>
      <c r="H215" s="38">
        <v>5</v>
      </c>
      <c r="I215" s="38" t="s">
        <v>70</v>
      </c>
      <c r="J215" s="38">
        <v>1</v>
      </c>
      <c r="K215" s="39">
        <f t="shared" si="9"/>
        <v>0.2</v>
      </c>
      <c r="L215" s="38">
        <v>0</v>
      </c>
      <c r="M215" s="40">
        <f t="shared" si="10"/>
        <v>0</v>
      </c>
      <c r="N215" s="38">
        <v>1</v>
      </c>
      <c r="O215" s="40">
        <f t="shared" si="11"/>
        <v>1</v>
      </c>
      <c r="P215" s="38" t="s">
        <v>139</v>
      </c>
      <c r="Q215" s="38" t="s">
        <v>88</v>
      </c>
      <c r="R215" s="45" t="s">
        <v>72</v>
      </c>
      <c r="S215" s="45" t="s">
        <v>1053</v>
      </c>
      <c r="T215" s="45" t="s">
        <v>134</v>
      </c>
      <c r="U215" s="49" t="s">
        <v>75</v>
      </c>
      <c r="V215" s="49">
        <v>1</v>
      </c>
      <c r="W215" s="49">
        <v>1</v>
      </c>
      <c r="X215" s="49">
        <v>21</v>
      </c>
      <c r="Y215" s="49">
        <v>3</v>
      </c>
      <c r="Z215" s="49" t="s">
        <v>70</v>
      </c>
      <c r="AA215" s="49" t="s">
        <v>76</v>
      </c>
      <c r="AB215" s="49" t="s">
        <v>77</v>
      </c>
      <c r="AC215" s="54" t="s">
        <v>91</v>
      </c>
      <c r="AD215" s="54">
        <v>3</v>
      </c>
      <c r="AE215" s="54" t="s">
        <v>449</v>
      </c>
      <c r="AF215" s="54" t="s">
        <v>94</v>
      </c>
      <c r="AG215" s="54">
        <v>3</v>
      </c>
      <c r="AH215" s="54">
        <v>1</v>
      </c>
      <c r="AI215" s="54" t="s">
        <v>357</v>
      </c>
      <c r="AJ215" s="45" t="s">
        <v>95</v>
      </c>
      <c r="AK215" s="45">
        <v>0</v>
      </c>
      <c r="AL215" s="45" t="s">
        <v>96</v>
      </c>
      <c r="AM215" s="45">
        <v>0</v>
      </c>
      <c r="AN215" s="2" t="s">
        <v>83</v>
      </c>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c r="BM215" s="59"/>
      <c r="BN215" s="59"/>
    </row>
    <row r="216" spans="1:66" ht="15.75" customHeight="1" x14ac:dyDescent="0.3">
      <c r="A216" s="2">
        <v>215</v>
      </c>
      <c r="B216" s="2" t="s">
        <v>66</v>
      </c>
      <c r="C216" s="3">
        <v>44697.560311956018</v>
      </c>
      <c r="D216" s="2" t="s">
        <v>1054</v>
      </c>
      <c r="E216" s="2" t="s">
        <v>1055</v>
      </c>
      <c r="F216" s="2" t="s">
        <v>1056</v>
      </c>
      <c r="G216" s="2">
        <v>3116491763</v>
      </c>
      <c r="H216" s="38">
        <v>5</v>
      </c>
      <c r="I216" s="38" t="s">
        <v>70</v>
      </c>
      <c r="J216" s="38">
        <v>4</v>
      </c>
      <c r="K216" s="39">
        <f t="shared" si="9"/>
        <v>0.8</v>
      </c>
      <c r="L216" s="38">
        <v>0</v>
      </c>
      <c r="M216" s="40">
        <f t="shared" si="10"/>
        <v>0</v>
      </c>
      <c r="N216" s="38">
        <v>4</v>
      </c>
      <c r="O216" s="40">
        <f t="shared" si="11"/>
        <v>1</v>
      </c>
      <c r="P216" s="38" t="s">
        <v>87</v>
      </c>
      <c r="Q216" s="38" t="s">
        <v>88</v>
      </c>
      <c r="R216" s="45" t="s">
        <v>72</v>
      </c>
      <c r="S216" s="45" t="s">
        <v>179</v>
      </c>
      <c r="T216" s="45" t="s">
        <v>134</v>
      </c>
      <c r="U216" s="50" t="s">
        <v>88</v>
      </c>
      <c r="V216" s="49">
        <v>0</v>
      </c>
      <c r="W216" s="50"/>
      <c r="X216" s="50"/>
      <c r="Y216" s="50"/>
      <c r="Z216" s="50"/>
      <c r="AA216" s="50"/>
      <c r="AB216" s="50"/>
      <c r="AC216" s="54" t="s">
        <v>78</v>
      </c>
      <c r="AD216" s="54">
        <v>4</v>
      </c>
      <c r="AE216" s="54" t="s">
        <v>449</v>
      </c>
      <c r="AF216" s="54" t="s">
        <v>115</v>
      </c>
      <c r="AG216" s="54">
        <v>5</v>
      </c>
      <c r="AH216" s="54">
        <v>1</v>
      </c>
      <c r="AI216" s="54" t="s">
        <v>81</v>
      </c>
      <c r="AJ216" s="45" t="s">
        <v>294</v>
      </c>
      <c r="AK216" s="45">
        <v>0</v>
      </c>
      <c r="AL216" s="45" t="s">
        <v>96</v>
      </c>
      <c r="AM216" s="45">
        <v>0</v>
      </c>
      <c r="AN216" s="2" t="s">
        <v>83</v>
      </c>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c r="BM216" s="59"/>
      <c r="BN216" s="59"/>
    </row>
    <row r="217" spans="1:66" ht="15.75" customHeight="1" x14ac:dyDescent="0.3">
      <c r="A217" s="2">
        <v>216</v>
      </c>
      <c r="B217" s="2" t="s">
        <v>66</v>
      </c>
      <c r="C217" s="3">
        <v>44698.982645752316</v>
      </c>
      <c r="D217" s="2" t="s">
        <v>889</v>
      </c>
      <c r="E217" s="2" t="s">
        <v>1057</v>
      </c>
      <c r="F217" s="2" t="s">
        <v>1058</v>
      </c>
      <c r="G217" s="2" t="s">
        <v>1059</v>
      </c>
      <c r="H217" s="38">
        <v>4</v>
      </c>
      <c r="I217" s="38" t="s">
        <v>70</v>
      </c>
      <c r="J217" s="38">
        <v>3</v>
      </c>
      <c r="K217" s="39">
        <f t="shared" si="9"/>
        <v>0.75</v>
      </c>
      <c r="L217" s="38">
        <v>0</v>
      </c>
      <c r="M217" s="40">
        <f t="shared" si="10"/>
        <v>0</v>
      </c>
      <c r="N217" s="38">
        <v>0</v>
      </c>
      <c r="O217" s="40">
        <f t="shared" si="11"/>
        <v>0</v>
      </c>
      <c r="P217" s="38" t="s">
        <v>87</v>
      </c>
      <c r="Q217" s="38" t="s">
        <v>70</v>
      </c>
      <c r="R217" s="45" t="s">
        <v>72</v>
      </c>
      <c r="S217" s="45" t="s">
        <v>191</v>
      </c>
      <c r="T217" s="45" t="s">
        <v>134</v>
      </c>
      <c r="U217" s="49" t="s">
        <v>75</v>
      </c>
      <c r="V217" s="49">
        <v>1</v>
      </c>
      <c r="W217" s="49">
        <v>1</v>
      </c>
      <c r="X217" s="49">
        <v>2</v>
      </c>
      <c r="Y217" s="49">
        <v>2</v>
      </c>
      <c r="Z217" s="49" t="s">
        <v>70</v>
      </c>
      <c r="AA217" s="49" t="s">
        <v>76</v>
      </c>
      <c r="AB217" s="49" t="s">
        <v>102</v>
      </c>
      <c r="AC217" s="54" t="s">
        <v>874</v>
      </c>
      <c r="AD217" s="54" t="s">
        <v>426</v>
      </c>
      <c r="AE217" s="54" t="s">
        <v>274</v>
      </c>
      <c r="AF217" s="54" t="s">
        <v>244</v>
      </c>
      <c r="AG217" s="54">
        <v>4</v>
      </c>
      <c r="AH217" s="54">
        <v>3</v>
      </c>
      <c r="AI217" s="54" t="s">
        <v>494</v>
      </c>
      <c r="AJ217" s="45" t="s">
        <v>82</v>
      </c>
      <c r="AK217" s="45">
        <v>4</v>
      </c>
      <c r="AL217" s="45" t="s">
        <v>82</v>
      </c>
      <c r="AM217" s="45">
        <v>2</v>
      </c>
      <c r="AN217" s="2" t="s">
        <v>83</v>
      </c>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row>
    <row r="218" spans="1:66" ht="15.75" customHeight="1" x14ac:dyDescent="0.3">
      <c r="A218" s="2">
        <v>217</v>
      </c>
      <c r="B218" s="2" t="s">
        <v>66</v>
      </c>
      <c r="C218" s="3">
        <v>44697.5965368287</v>
      </c>
      <c r="D218" s="2" t="s">
        <v>1060</v>
      </c>
      <c r="E218" s="2" t="s">
        <v>1061</v>
      </c>
      <c r="F218" s="2" t="s">
        <v>1062</v>
      </c>
      <c r="G218" s="2">
        <v>3205233100</v>
      </c>
      <c r="H218" s="38">
        <v>2</v>
      </c>
      <c r="I218" s="38" t="s">
        <v>70</v>
      </c>
      <c r="J218" s="38">
        <v>1</v>
      </c>
      <c r="K218" s="39">
        <f t="shared" si="9"/>
        <v>0.5</v>
      </c>
      <c r="L218" s="38">
        <v>0</v>
      </c>
      <c r="M218" s="40">
        <f t="shared" si="10"/>
        <v>0</v>
      </c>
      <c r="N218" s="38">
        <v>1</v>
      </c>
      <c r="O218" s="40">
        <f t="shared" si="11"/>
        <v>1</v>
      </c>
      <c r="P218" s="38" t="s">
        <v>87</v>
      </c>
      <c r="Q218" s="38" t="s">
        <v>88</v>
      </c>
      <c r="R218" s="45" t="s">
        <v>72</v>
      </c>
      <c r="S218" s="45" t="s">
        <v>179</v>
      </c>
      <c r="T218" s="45" t="s">
        <v>134</v>
      </c>
      <c r="U218" s="49" t="s">
        <v>75</v>
      </c>
      <c r="V218" s="49">
        <v>1</v>
      </c>
      <c r="W218" s="49">
        <v>2</v>
      </c>
      <c r="X218" s="49">
        <v>6</v>
      </c>
      <c r="Y218" s="49">
        <v>2</v>
      </c>
      <c r="Z218" s="49" t="s">
        <v>70</v>
      </c>
      <c r="AA218" s="49" t="s">
        <v>76</v>
      </c>
      <c r="AB218" s="49" t="s">
        <v>102</v>
      </c>
      <c r="AC218" s="54" t="s">
        <v>91</v>
      </c>
      <c r="AD218" s="54" t="s">
        <v>126</v>
      </c>
      <c r="AE218" s="54" t="s">
        <v>449</v>
      </c>
      <c r="AF218" s="54" t="s">
        <v>94</v>
      </c>
      <c r="AG218" s="54">
        <v>5</v>
      </c>
      <c r="AH218" s="54">
        <v>5</v>
      </c>
      <c r="AI218" s="54" t="s">
        <v>106</v>
      </c>
      <c r="AJ218" s="45" t="s">
        <v>95</v>
      </c>
      <c r="AK218" s="45">
        <v>0</v>
      </c>
      <c r="AL218" s="45" t="s">
        <v>96</v>
      </c>
      <c r="AM218" s="45">
        <v>0</v>
      </c>
      <c r="AN218" s="2" t="s">
        <v>83</v>
      </c>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c r="BM218" s="59"/>
      <c r="BN218" s="59"/>
    </row>
    <row r="219" spans="1:66" ht="15.75" customHeight="1" x14ac:dyDescent="0.3">
      <c r="A219" s="2">
        <v>218</v>
      </c>
      <c r="B219" s="2" t="s">
        <v>66</v>
      </c>
      <c r="C219" s="3">
        <v>44699.003793136573</v>
      </c>
      <c r="D219" s="2" t="s">
        <v>889</v>
      </c>
      <c r="E219" s="2" t="s">
        <v>1063</v>
      </c>
      <c r="F219" s="2" t="s">
        <v>1064</v>
      </c>
      <c r="G219" s="2" t="s">
        <v>1065</v>
      </c>
      <c r="H219" s="38">
        <v>3</v>
      </c>
      <c r="I219" s="38" t="s">
        <v>70</v>
      </c>
      <c r="J219" s="38">
        <v>3</v>
      </c>
      <c r="K219" s="39">
        <f t="shared" si="9"/>
        <v>1</v>
      </c>
      <c r="L219" s="38">
        <v>0</v>
      </c>
      <c r="M219" s="40">
        <f t="shared" si="10"/>
        <v>0</v>
      </c>
      <c r="N219" s="38">
        <v>1</v>
      </c>
      <c r="O219" s="40">
        <f t="shared" si="11"/>
        <v>0.33333333333333331</v>
      </c>
      <c r="P219" s="38" t="s">
        <v>139</v>
      </c>
      <c r="Q219" s="38" t="s">
        <v>70</v>
      </c>
      <c r="R219" s="45" t="s">
        <v>1066</v>
      </c>
      <c r="S219" s="45" t="s">
        <v>1067</v>
      </c>
      <c r="T219" s="45" t="s">
        <v>134</v>
      </c>
      <c r="U219" s="49" t="s">
        <v>75</v>
      </c>
      <c r="V219" s="49">
        <v>1</v>
      </c>
      <c r="W219" s="49">
        <v>1</v>
      </c>
      <c r="X219" s="49">
        <v>2</v>
      </c>
      <c r="Y219" s="49">
        <v>3</v>
      </c>
      <c r="Z219" s="49" t="s">
        <v>70</v>
      </c>
      <c r="AA219" s="49" t="s">
        <v>76</v>
      </c>
      <c r="AB219" s="49" t="s">
        <v>77</v>
      </c>
      <c r="AC219" s="54" t="s">
        <v>892</v>
      </c>
      <c r="AD219" s="54">
        <v>2</v>
      </c>
      <c r="AE219" s="54" t="s">
        <v>127</v>
      </c>
      <c r="AF219" s="54" t="s">
        <v>831</v>
      </c>
      <c r="AG219" s="54">
        <v>5</v>
      </c>
      <c r="AH219" s="54">
        <v>4</v>
      </c>
      <c r="AI219" s="54" t="s">
        <v>494</v>
      </c>
      <c r="AJ219" s="45" t="s">
        <v>82</v>
      </c>
      <c r="AK219" s="45">
        <v>3</v>
      </c>
      <c r="AL219" s="45" t="s">
        <v>82</v>
      </c>
      <c r="AM219" s="45">
        <v>2</v>
      </c>
      <c r="AN219" s="2" t="s">
        <v>83</v>
      </c>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row>
    <row r="220" spans="1:66" ht="15.75" customHeight="1" x14ac:dyDescent="0.3">
      <c r="A220" s="2">
        <v>219</v>
      </c>
      <c r="B220" s="2" t="s">
        <v>66</v>
      </c>
      <c r="C220" s="3">
        <v>44699.025816215275</v>
      </c>
      <c r="D220" s="2" t="s">
        <v>1068</v>
      </c>
      <c r="E220" s="2" t="s">
        <v>1069</v>
      </c>
      <c r="F220" s="2" t="s">
        <v>1070</v>
      </c>
      <c r="G220" s="2" t="s">
        <v>1071</v>
      </c>
      <c r="H220" s="38">
        <v>3</v>
      </c>
      <c r="I220" s="38" t="s">
        <v>70</v>
      </c>
      <c r="J220" s="38">
        <v>3</v>
      </c>
      <c r="K220" s="39">
        <f t="shared" si="9"/>
        <v>1</v>
      </c>
      <c r="L220" s="38">
        <v>0</v>
      </c>
      <c r="M220" s="40">
        <f t="shared" si="10"/>
        <v>0</v>
      </c>
      <c r="N220" s="38">
        <v>0</v>
      </c>
      <c r="O220" s="40">
        <f t="shared" si="11"/>
        <v>0</v>
      </c>
      <c r="P220" s="38" t="s">
        <v>139</v>
      </c>
      <c r="Q220" s="38" t="s">
        <v>88</v>
      </c>
      <c r="R220" s="45" t="s">
        <v>72</v>
      </c>
      <c r="S220" s="45" t="s">
        <v>89</v>
      </c>
      <c r="T220" s="45" t="s">
        <v>90</v>
      </c>
      <c r="U220" s="50" t="s">
        <v>88</v>
      </c>
      <c r="V220" s="49">
        <v>0</v>
      </c>
      <c r="W220" s="50"/>
      <c r="X220" s="50"/>
      <c r="Y220" s="50"/>
      <c r="Z220" s="50"/>
      <c r="AA220" s="50"/>
      <c r="AB220" s="50"/>
      <c r="AC220" s="54" t="s">
        <v>125</v>
      </c>
      <c r="AD220" s="54" t="s">
        <v>126</v>
      </c>
      <c r="AE220" s="54" t="s">
        <v>127</v>
      </c>
      <c r="AF220" s="54" t="s">
        <v>244</v>
      </c>
      <c r="AG220" s="54">
        <v>2</v>
      </c>
      <c r="AH220" s="54">
        <v>4</v>
      </c>
      <c r="AI220" s="54" t="s">
        <v>1072</v>
      </c>
      <c r="AJ220" s="45" t="s">
        <v>194</v>
      </c>
      <c r="AK220" s="45">
        <v>3</v>
      </c>
      <c r="AL220" s="45" t="s">
        <v>194</v>
      </c>
      <c r="AM220" s="45">
        <v>3</v>
      </c>
      <c r="AN220" s="2" t="s">
        <v>83</v>
      </c>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row>
    <row r="221" spans="1:66" ht="15.75" customHeight="1" x14ac:dyDescent="0.3">
      <c r="A221" s="2">
        <v>220</v>
      </c>
      <c r="B221" s="2" t="s">
        <v>66</v>
      </c>
      <c r="C221" s="3">
        <v>44699.035798726851</v>
      </c>
      <c r="D221" s="2" t="s">
        <v>1073</v>
      </c>
      <c r="E221" s="2" t="s">
        <v>1074</v>
      </c>
      <c r="F221" s="2" t="s">
        <v>1075</v>
      </c>
      <c r="G221" s="2" t="s">
        <v>1076</v>
      </c>
      <c r="H221" s="38">
        <v>3</v>
      </c>
      <c r="I221" s="38" t="s">
        <v>70</v>
      </c>
      <c r="J221" s="38">
        <v>2</v>
      </c>
      <c r="K221" s="39">
        <f t="shared" si="9"/>
        <v>0.66666666666666663</v>
      </c>
      <c r="L221" s="38">
        <v>0</v>
      </c>
      <c r="M221" s="40">
        <f t="shared" si="10"/>
        <v>0</v>
      </c>
      <c r="N221" s="38">
        <v>0</v>
      </c>
      <c r="O221" s="40">
        <f t="shared" si="11"/>
        <v>0</v>
      </c>
      <c r="P221" s="38" t="s">
        <v>139</v>
      </c>
      <c r="Q221" s="38" t="s">
        <v>88</v>
      </c>
      <c r="R221" s="45" t="s">
        <v>447</v>
      </c>
      <c r="S221" s="45" t="s">
        <v>448</v>
      </c>
      <c r="T221" s="45" t="s">
        <v>134</v>
      </c>
      <c r="U221" s="49" t="s">
        <v>873</v>
      </c>
      <c r="V221" s="49">
        <v>1</v>
      </c>
      <c r="W221" s="49">
        <v>3</v>
      </c>
      <c r="X221" s="49">
        <v>5</v>
      </c>
      <c r="Y221" s="49">
        <v>3</v>
      </c>
      <c r="Z221" s="49" t="s">
        <v>70</v>
      </c>
      <c r="AA221" s="49" t="s">
        <v>76</v>
      </c>
      <c r="AB221" s="49" t="s">
        <v>102</v>
      </c>
      <c r="AC221" s="54" t="s">
        <v>968</v>
      </c>
      <c r="AD221" s="54">
        <v>2</v>
      </c>
      <c r="AE221" s="54" t="s">
        <v>893</v>
      </c>
      <c r="AF221" s="54" t="s">
        <v>1077</v>
      </c>
      <c r="AG221" s="54">
        <v>5</v>
      </c>
      <c r="AH221" s="54">
        <v>5</v>
      </c>
      <c r="AI221" s="54" t="s">
        <v>275</v>
      </c>
      <c r="AJ221" s="45" t="s">
        <v>82</v>
      </c>
      <c r="AK221" s="45">
        <v>4</v>
      </c>
      <c r="AL221" s="45" t="s">
        <v>82</v>
      </c>
      <c r="AM221" s="45">
        <v>3</v>
      </c>
      <c r="AN221" s="2" t="s">
        <v>83</v>
      </c>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c r="BM221" s="59"/>
      <c r="BN221" s="59"/>
    </row>
    <row r="222" spans="1:66" ht="15.75" customHeight="1" x14ac:dyDescent="0.3">
      <c r="A222" s="2">
        <v>221</v>
      </c>
      <c r="B222" s="2" t="s">
        <v>66</v>
      </c>
      <c r="C222" s="3">
        <v>44699.039150162032</v>
      </c>
      <c r="D222" s="2" t="s">
        <v>889</v>
      </c>
      <c r="E222" s="2" t="s">
        <v>1078</v>
      </c>
      <c r="F222" s="2" t="s">
        <v>1079</v>
      </c>
      <c r="G222" s="2" t="s">
        <v>1080</v>
      </c>
      <c r="H222" s="38">
        <v>4</v>
      </c>
      <c r="I222" s="38" t="s">
        <v>70</v>
      </c>
      <c r="J222" s="38">
        <v>3</v>
      </c>
      <c r="K222" s="39">
        <f t="shared" si="9"/>
        <v>0.75</v>
      </c>
      <c r="L222" s="38">
        <v>0</v>
      </c>
      <c r="M222" s="40">
        <f t="shared" si="10"/>
        <v>0</v>
      </c>
      <c r="N222" s="38">
        <v>1</v>
      </c>
      <c r="O222" s="40">
        <f t="shared" si="11"/>
        <v>0.33333333333333331</v>
      </c>
      <c r="P222" s="38" t="s">
        <v>87</v>
      </c>
      <c r="Q222" s="38" t="s">
        <v>88</v>
      </c>
      <c r="R222" s="45" t="s">
        <v>72</v>
      </c>
      <c r="S222" s="45" t="s">
        <v>191</v>
      </c>
      <c r="T222" s="45" t="s">
        <v>134</v>
      </c>
      <c r="U222" s="49" t="s">
        <v>292</v>
      </c>
      <c r="V222" s="49">
        <v>1</v>
      </c>
      <c r="W222" s="49">
        <v>2</v>
      </c>
      <c r="X222" s="49">
        <v>4</v>
      </c>
      <c r="Y222" s="49">
        <v>3</v>
      </c>
      <c r="Z222" s="49" t="s">
        <v>70</v>
      </c>
      <c r="AA222" s="49" t="s">
        <v>76</v>
      </c>
      <c r="AB222" s="49" t="s">
        <v>77</v>
      </c>
      <c r="AC222" s="54" t="s">
        <v>468</v>
      </c>
      <c r="AD222" s="54" t="s">
        <v>126</v>
      </c>
      <c r="AE222" s="54" t="s">
        <v>127</v>
      </c>
      <c r="AF222" s="54" t="s">
        <v>401</v>
      </c>
      <c r="AG222" s="54">
        <v>4</v>
      </c>
      <c r="AH222" s="54">
        <v>4</v>
      </c>
      <c r="AI222" s="54" t="s">
        <v>275</v>
      </c>
      <c r="AJ222" s="45" t="s">
        <v>82</v>
      </c>
      <c r="AK222" s="45">
        <v>2</v>
      </c>
      <c r="AL222" s="45" t="s">
        <v>82</v>
      </c>
      <c r="AM222" s="45">
        <v>2</v>
      </c>
      <c r="AN222" s="2" t="s">
        <v>83</v>
      </c>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row>
    <row r="223" spans="1:66" ht="15.75" customHeight="1" x14ac:dyDescent="0.3">
      <c r="A223" s="2">
        <v>222</v>
      </c>
      <c r="B223" s="2" t="s">
        <v>66</v>
      </c>
      <c r="C223" s="3">
        <v>44700.52090491898</v>
      </c>
      <c r="D223" s="2" t="s">
        <v>1081</v>
      </c>
      <c r="E223" s="2" t="s">
        <v>1082</v>
      </c>
      <c r="F223" s="2" t="s">
        <v>1083</v>
      </c>
      <c r="G223" s="2">
        <v>3016632579</v>
      </c>
      <c r="H223" s="38">
        <v>1</v>
      </c>
      <c r="I223" s="38" t="s">
        <v>70</v>
      </c>
      <c r="J223" s="38">
        <v>1</v>
      </c>
      <c r="K223" s="39">
        <f t="shared" si="9"/>
        <v>1</v>
      </c>
      <c r="L223" s="38">
        <v>0</v>
      </c>
      <c r="M223" s="40">
        <f t="shared" si="10"/>
        <v>0</v>
      </c>
      <c r="N223" s="38">
        <v>1</v>
      </c>
      <c r="O223" s="40">
        <f t="shared" si="11"/>
        <v>1</v>
      </c>
      <c r="P223" s="38" t="s">
        <v>139</v>
      </c>
      <c r="Q223" s="38" t="s">
        <v>88</v>
      </c>
      <c r="R223" s="45" t="s">
        <v>1084</v>
      </c>
      <c r="S223" s="45" t="s">
        <v>883</v>
      </c>
      <c r="T223" s="45" t="s">
        <v>134</v>
      </c>
      <c r="U223" s="50" t="s">
        <v>88</v>
      </c>
      <c r="V223" s="49">
        <v>0</v>
      </c>
      <c r="W223" s="50"/>
      <c r="X223" s="50"/>
      <c r="Y223" s="50"/>
      <c r="Z223" s="50"/>
      <c r="AA223" s="50"/>
      <c r="AB223" s="50"/>
      <c r="AC223" s="54" t="s">
        <v>91</v>
      </c>
      <c r="AD223" s="54" t="s">
        <v>92</v>
      </c>
      <c r="AE223" s="54" t="s">
        <v>785</v>
      </c>
      <c r="AF223" s="54" t="s">
        <v>94</v>
      </c>
      <c r="AG223" s="54">
        <v>5</v>
      </c>
      <c r="AH223" s="54">
        <v>1</v>
      </c>
      <c r="AI223" s="54" t="s">
        <v>1085</v>
      </c>
      <c r="AJ223" s="45" t="s">
        <v>214</v>
      </c>
      <c r="AK223" s="45">
        <v>4</v>
      </c>
      <c r="AL223" s="45" t="s">
        <v>214</v>
      </c>
      <c r="AM223" s="45">
        <v>4</v>
      </c>
      <c r="AN223" s="2" t="s">
        <v>83</v>
      </c>
      <c r="AO223" s="59"/>
      <c r="AP223" s="59"/>
      <c r="AQ223" s="59"/>
      <c r="AR223" s="59"/>
      <c r="AS223" s="59"/>
      <c r="AT223" s="59"/>
      <c r="AU223" s="59"/>
      <c r="AV223" s="59"/>
      <c r="AW223" s="59"/>
      <c r="AX223" s="59"/>
      <c r="AY223" s="59"/>
      <c r="AZ223" s="59"/>
      <c r="BA223" s="59"/>
      <c r="BB223" s="59"/>
      <c r="BC223" s="59"/>
      <c r="BD223" s="59"/>
      <c r="BE223" s="59"/>
      <c r="BF223" s="59"/>
      <c r="BG223" s="59"/>
      <c r="BH223" s="59"/>
      <c r="BI223" s="59"/>
      <c r="BJ223" s="59"/>
      <c r="BK223" s="59"/>
      <c r="BL223" s="59"/>
      <c r="BM223" s="59"/>
      <c r="BN223" s="59"/>
    </row>
    <row r="224" spans="1:66" ht="15.75" customHeight="1" x14ac:dyDescent="0.3">
      <c r="A224" s="2">
        <v>223</v>
      </c>
      <c r="B224" s="2" t="s">
        <v>66</v>
      </c>
      <c r="C224" s="3">
        <v>44697.606274120371</v>
      </c>
      <c r="D224" s="2" t="s">
        <v>1086</v>
      </c>
      <c r="E224" s="2" t="s">
        <v>1087</v>
      </c>
      <c r="F224" s="2" t="s">
        <v>1088</v>
      </c>
      <c r="G224" s="2">
        <v>3144407822</v>
      </c>
      <c r="H224" s="38">
        <v>4</v>
      </c>
      <c r="I224" s="38" t="s">
        <v>70</v>
      </c>
      <c r="J224" s="38">
        <v>1</v>
      </c>
      <c r="K224" s="39">
        <f t="shared" si="9"/>
        <v>0.25</v>
      </c>
      <c r="L224" s="38">
        <v>0</v>
      </c>
      <c r="M224" s="40">
        <f t="shared" si="10"/>
        <v>0</v>
      </c>
      <c r="N224" s="38">
        <v>1</v>
      </c>
      <c r="O224" s="40">
        <f t="shared" si="11"/>
        <v>1</v>
      </c>
      <c r="P224" s="38" t="s">
        <v>87</v>
      </c>
      <c r="Q224" s="38" t="s">
        <v>88</v>
      </c>
      <c r="R224" s="45" t="s">
        <v>121</v>
      </c>
      <c r="S224" s="45" t="s">
        <v>179</v>
      </c>
      <c r="T224" s="45" t="s">
        <v>134</v>
      </c>
      <c r="U224" s="49" t="s">
        <v>75</v>
      </c>
      <c r="V224" s="49">
        <v>1</v>
      </c>
      <c r="W224" s="49">
        <v>2</v>
      </c>
      <c r="X224" s="49">
        <v>80</v>
      </c>
      <c r="Y224" s="49">
        <v>3</v>
      </c>
      <c r="Z224" s="49" t="s">
        <v>70</v>
      </c>
      <c r="AA224" s="49" t="s">
        <v>76</v>
      </c>
      <c r="AB224" s="49" t="s">
        <v>102</v>
      </c>
      <c r="AC224" s="54" t="s">
        <v>78</v>
      </c>
      <c r="AD224" s="54" t="s">
        <v>126</v>
      </c>
      <c r="AE224" s="54" t="s">
        <v>1089</v>
      </c>
      <c r="AF224" s="54" t="s">
        <v>260</v>
      </c>
      <c r="AG224" s="54">
        <v>4</v>
      </c>
      <c r="AH224" s="54">
        <v>2</v>
      </c>
      <c r="AI224" s="54" t="s">
        <v>106</v>
      </c>
      <c r="AJ224" s="45" t="s">
        <v>561</v>
      </c>
      <c r="AK224" s="45">
        <v>7</v>
      </c>
      <c r="AL224" s="45" t="s">
        <v>96</v>
      </c>
      <c r="AM224" s="45">
        <v>0</v>
      </c>
      <c r="AN224" s="2" t="s">
        <v>83</v>
      </c>
      <c r="AO224" s="59"/>
      <c r="AP224" s="59"/>
      <c r="AQ224" s="59"/>
      <c r="AR224" s="59"/>
      <c r="AS224" s="59"/>
      <c r="AT224" s="59"/>
      <c r="AU224" s="59"/>
      <c r="AV224" s="59"/>
      <c r="AW224" s="59"/>
      <c r="AX224" s="59"/>
      <c r="AY224" s="59"/>
      <c r="AZ224" s="59"/>
      <c r="BA224" s="59"/>
      <c r="BB224" s="59"/>
      <c r="BC224" s="59"/>
      <c r="BD224" s="59"/>
      <c r="BE224" s="59"/>
      <c r="BF224" s="59"/>
      <c r="BG224" s="59"/>
      <c r="BH224" s="59"/>
      <c r="BI224" s="59"/>
      <c r="BJ224" s="59"/>
      <c r="BK224" s="59"/>
      <c r="BL224" s="59"/>
      <c r="BM224" s="59"/>
      <c r="BN224" s="59"/>
    </row>
    <row r="225" spans="1:66" ht="15.75" customHeight="1" x14ac:dyDescent="0.3">
      <c r="A225" s="2">
        <v>224</v>
      </c>
      <c r="B225" s="2" t="s">
        <v>66</v>
      </c>
      <c r="C225" s="3">
        <v>44698.638346643522</v>
      </c>
      <c r="D225" s="2" t="s">
        <v>1090</v>
      </c>
      <c r="E225" s="2" t="s">
        <v>1055</v>
      </c>
      <c r="F225" s="2" t="s">
        <v>1091</v>
      </c>
      <c r="G225" s="2">
        <v>3234566955</v>
      </c>
      <c r="H225" s="38">
        <v>1</v>
      </c>
      <c r="I225" s="38" t="s">
        <v>70</v>
      </c>
      <c r="J225" s="38">
        <v>1</v>
      </c>
      <c r="K225" s="39">
        <f t="shared" si="9"/>
        <v>1</v>
      </c>
      <c r="L225" s="38">
        <v>0</v>
      </c>
      <c r="M225" s="40">
        <f t="shared" si="10"/>
        <v>0</v>
      </c>
      <c r="N225" s="38">
        <v>1</v>
      </c>
      <c r="O225" s="40">
        <f t="shared" si="11"/>
        <v>1</v>
      </c>
      <c r="P225" s="38" t="s">
        <v>87</v>
      </c>
      <c r="Q225" s="38" t="s">
        <v>88</v>
      </c>
      <c r="R225" s="45" t="s">
        <v>72</v>
      </c>
      <c r="S225" s="45" t="s">
        <v>179</v>
      </c>
      <c r="T225" s="45" t="s">
        <v>134</v>
      </c>
      <c r="U225" s="50" t="s">
        <v>88</v>
      </c>
      <c r="V225" s="49">
        <v>0</v>
      </c>
      <c r="W225" s="50"/>
      <c r="X225" s="50"/>
      <c r="Y225" s="50"/>
      <c r="Z225" s="50"/>
      <c r="AA225" s="50"/>
      <c r="AB225" s="50"/>
      <c r="AC225" s="54" t="s">
        <v>91</v>
      </c>
      <c r="AD225" s="54" t="s">
        <v>92</v>
      </c>
      <c r="AE225" s="54" t="s">
        <v>93</v>
      </c>
      <c r="AF225" s="54" t="s">
        <v>94</v>
      </c>
      <c r="AG225" s="54">
        <v>5</v>
      </c>
      <c r="AH225" s="54">
        <v>1</v>
      </c>
      <c r="AI225" s="54" t="s">
        <v>81</v>
      </c>
      <c r="AJ225" s="45" t="s">
        <v>159</v>
      </c>
      <c r="AK225" s="45">
        <v>0</v>
      </c>
      <c r="AL225" s="45" t="s">
        <v>96</v>
      </c>
      <c r="AM225" s="45">
        <v>0</v>
      </c>
      <c r="AN225" s="2" t="s">
        <v>83</v>
      </c>
      <c r="AO225" s="59"/>
      <c r="AP225" s="59"/>
      <c r="AQ225" s="59"/>
      <c r="AR225" s="59"/>
      <c r="AS225" s="59"/>
      <c r="AT225" s="59"/>
      <c r="AU225" s="59"/>
      <c r="AV225" s="59"/>
      <c r="AW225" s="59"/>
      <c r="AX225" s="59"/>
      <c r="AY225" s="59"/>
      <c r="AZ225" s="59"/>
      <c r="BA225" s="59"/>
      <c r="BB225" s="59"/>
      <c r="BC225" s="59"/>
      <c r="BD225" s="59"/>
      <c r="BE225" s="59"/>
      <c r="BF225" s="59"/>
      <c r="BG225" s="59"/>
      <c r="BH225" s="59"/>
      <c r="BI225" s="59"/>
      <c r="BJ225" s="59"/>
      <c r="BK225" s="59"/>
      <c r="BL225" s="59"/>
      <c r="BM225" s="59"/>
      <c r="BN225" s="59"/>
    </row>
    <row r="226" spans="1:66" ht="15.75" customHeight="1" x14ac:dyDescent="0.3">
      <c r="A226" s="2">
        <v>225</v>
      </c>
      <c r="B226" s="2" t="s">
        <v>66</v>
      </c>
      <c r="C226" s="3">
        <v>44698.641859537034</v>
      </c>
      <c r="D226" s="2" t="s">
        <v>1092</v>
      </c>
      <c r="E226" s="2" t="s">
        <v>1093</v>
      </c>
      <c r="F226" s="2" t="s">
        <v>1094</v>
      </c>
      <c r="G226" s="2">
        <v>3176348875</v>
      </c>
      <c r="H226" s="38">
        <v>6</v>
      </c>
      <c r="I226" s="38" t="s">
        <v>70</v>
      </c>
      <c r="J226" s="38">
        <v>4</v>
      </c>
      <c r="K226" s="39">
        <f t="shared" si="9"/>
        <v>0.66666666666666663</v>
      </c>
      <c r="L226" s="38">
        <v>0</v>
      </c>
      <c r="M226" s="40">
        <f t="shared" si="10"/>
        <v>0</v>
      </c>
      <c r="N226" s="38">
        <v>4</v>
      </c>
      <c r="O226" s="40">
        <f t="shared" si="11"/>
        <v>1</v>
      </c>
      <c r="P226" s="38" t="s">
        <v>87</v>
      </c>
      <c r="Q226" s="38" t="s">
        <v>88</v>
      </c>
      <c r="R226" s="45" t="s">
        <v>72</v>
      </c>
      <c r="S226" s="45" t="s">
        <v>179</v>
      </c>
      <c r="T226" s="45" t="s">
        <v>134</v>
      </c>
      <c r="U226" s="49" t="s">
        <v>75</v>
      </c>
      <c r="V226" s="49">
        <v>1</v>
      </c>
      <c r="W226" s="49">
        <v>1</v>
      </c>
      <c r="X226" s="49">
        <v>20</v>
      </c>
      <c r="Y226" s="49">
        <v>3</v>
      </c>
      <c r="Z226" s="49" t="s">
        <v>70</v>
      </c>
      <c r="AA226" s="49" t="s">
        <v>76</v>
      </c>
      <c r="AB226" s="49" t="s">
        <v>77</v>
      </c>
      <c r="AC226" s="54" t="s">
        <v>91</v>
      </c>
      <c r="AD226" s="54" t="s">
        <v>92</v>
      </c>
      <c r="AE226" s="54" t="s">
        <v>268</v>
      </c>
      <c r="AF226" s="54" t="s">
        <v>105</v>
      </c>
      <c r="AG226" s="54">
        <v>5</v>
      </c>
      <c r="AH226" s="54">
        <v>1</v>
      </c>
      <c r="AI226" s="54" t="s">
        <v>81</v>
      </c>
      <c r="AJ226" s="45" t="s">
        <v>159</v>
      </c>
      <c r="AK226" s="45">
        <v>2</v>
      </c>
      <c r="AL226" s="45" t="s">
        <v>96</v>
      </c>
      <c r="AM226" s="45">
        <v>0</v>
      </c>
      <c r="AN226" s="2" t="s">
        <v>83</v>
      </c>
      <c r="AO226" s="59"/>
      <c r="AP226" s="59"/>
      <c r="AQ226" s="59"/>
      <c r="AR226" s="59"/>
      <c r="AS226" s="59"/>
      <c r="AT226" s="59"/>
      <c r="AU226" s="59"/>
      <c r="AV226" s="59"/>
      <c r="AW226" s="59"/>
      <c r="AX226" s="59"/>
      <c r="AY226" s="59"/>
      <c r="AZ226" s="59"/>
      <c r="BA226" s="59"/>
      <c r="BB226" s="59"/>
      <c r="BC226" s="59"/>
      <c r="BD226" s="59"/>
      <c r="BE226" s="59"/>
      <c r="BF226" s="59"/>
      <c r="BG226" s="59"/>
      <c r="BH226" s="59"/>
      <c r="BI226" s="59"/>
      <c r="BJ226" s="59"/>
      <c r="BK226" s="59"/>
      <c r="BL226" s="59"/>
      <c r="BM226" s="59"/>
      <c r="BN226" s="59"/>
    </row>
    <row r="227" spans="1:66" ht="15.75" customHeight="1" x14ac:dyDescent="0.3">
      <c r="A227" s="2">
        <v>226</v>
      </c>
      <c r="B227" s="2" t="s">
        <v>66</v>
      </c>
      <c r="C227" s="3">
        <v>44700.539969062505</v>
      </c>
      <c r="D227" s="2" t="s">
        <v>1095</v>
      </c>
      <c r="E227" s="2" t="s">
        <v>1096</v>
      </c>
      <c r="F227" s="2" t="s">
        <v>1097</v>
      </c>
      <c r="G227" s="2">
        <v>3135925719</v>
      </c>
      <c r="H227" s="38">
        <v>1</v>
      </c>
      <c r="I227" s="38" t="s">
        <v>70</v>
      </c>
      <c r="J227" s="38">
        <v>1</v>
      </c>
      <c r="K227" s="39">
        <f t="shared" si="9"/>
        <v>1</v>
      </c>
      <c r="L227" s="38">
        <v>0</v>
      </c>
      <c r="M227" s="40">
        <f t="shared" si="10"/>
        <v>0</v>
      </c>
      <c r="N227" s="38">
        <v>1</v>
      </c>
      <c r="O227" s="40">
        <f t="shared" si="11"/>
        <v>1</v>
      </c>
      <c r="P227" s="38" t="s">
        <v>87</v>
      </c>
      <c r="Q227" s="38" t="s">
        <v>88</v>
      </c>
      <c r="R227" s="45" t="s">
        <v>72</v>
      </c>
      <c r="S227" s="45" t="s">
        <v>179</v>
      </c>
      <c r="T227" s="45" t="s">
        <v>134</v>
      </c>
      <c r="U227" s="50" t="s">
        <v>88</v>
      </c>
      <c r="V227" s="49">
        <v>0</v>
      </c>
      <c r="W227" s="50"/>
      <c r="X227" s="50"/>
      <c r="Y227" s="50"/>
      <c r="Z227" s="50"/>
      <c r="AA227" s="50"/>
      <c r="AB227" s="50"/>
      <c r="AC227" s="54" t="s">
        <v>91</v>
      </c>
      <c r="AD227" s="54" t="s">
        <v>92</v>
      </c>
      <c r="AE227" s="54" t="s">
        <v>826</v>
      </c>
      <c r="AF227" s="54" t="s">
        <v>94</v>
      </c>
      <c r="AG227" s="54">
        <v>5</v>
      </c>
      <c r="AH227" s="54">
        <v>2</v>
      </c>
      <c r="AI227" s="54" t="s">
        <v>81</v>
      </c>
      <c r="AJ227" s="45" t="s">
        <v>82</v>
      </c>
      <c r="AK227" s="45">
        <v>5</v>
      </c>
      <c r="AL227" s="45" t="s">
        <v>82</v>
      </c>
      <c r="AM227" s="45">
        <v>5</v>
      </c>
      <c r="AN227" s="2" t="s">
        <v>83</v>
      </c>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row>
    <row r="228" spans="1:66" ht="15.75" customHeight="1" x14ac:dyDescent="0.3">
      <c r="A228" s="2">
        <v>227</v>
      </c>
      <c r="B228" s="2" t="s">
        <v>66</v>
      </c>
      <c r="C228" s="3">
        <v>44700.550816493051</v>
      </c>
      <c r="D228" s="2" t="s">
        <v>1098</v>
      </c>
      <c r="E228" s="2" t="s">
        <v>1099</v>
      </c>
      <c r="F228" s="2" t="s">
        <v>1100</v>
      </c>
      <c r="G228" s="2">
        <v>3223059</v>
      </c>
      <c r="H228" s="38">
        <v>2</v>
      </c>
      <c r="I228" s="38" t="s">
        <v>70</v>
      </c>
      <c r="J228" s="38">
        <v>2</v>
      </c>
      <c r="K228" s="39">
        <f t="shared" si="9"/>
        <v>1</v>
      </c>
      <c r="L228" s="38">
        <v>0</v>
      </c>
      <c r="M228" s="40">
        <f t="shared" si="10"/>
        <v>0</v>
      </c>
      <c r="N228" s="38">
        <v>2</v>
      </c>
      <c r="O228" s="40">
        <f t="shared" si="11"/>
        <v>1</v>
      </c>
      <c r="P228" s="38" t="s">
        <v>71</v>
      </c>
      <c r="Q228" s="38" t="s">
        <v>88</v>
      </c>
      <c r="R228" s="45" t="s">
        <v>169</v>
      </c>
      <c r="S228" s="45" t="s">
        <v>179</v>
      </c>
      <c r="T228" s="45" t="s">
        <v>134</v>
      </c>
      <c r="U228" s="49" t="s">
        <v>235</v>
      </c>
      <c r="V228" s="49">
        <v>2</v>
      </c>
      <c r="W228" s="49">
        <v>1</v>
      </c>
      <c r="X228" s="49">
        <v>6</v>
      </c>
      <c r="Y228" s="49">
        <v>2</v>
      </c>
      <c r="Z228" s="49" t="s">
        <v>70</v>
      </c>
      <c r="AA228" s="49" t="s">
        <v>76</v>
      </c>
      <c r="AB228" s="49" t="s">
        <v>77</v>
      </c>
      <c r="AC228" s="54" t="s">
        <v>91</v>
      </c>
      <c r="AD228" s="54" t="s">
        <v>181</v>
      </c>
      <c r="AE228" s="54" t="s">
        <v>268</v>
      </c>
      <c r="AF228" s="54" t="s">
        <v>94</v>
      </c>
      <c r="AG228" s="54">
        <v>5</v>
      </c>
      <c r="AH228" s="54">
        <v>2</v>
      </c>
      <c r="AI228" s="54" t="s">
        <v>81</v>
      </c>
      <c r="AJ228" s="45" t="s">
        <v>82</v>
      </c>
      <c r="AK228" s="45">
        <v>1</v>
      </c>
      <c r="AL228" s="45" t="s">
        <v>82</v>
      </c>
      <c r="AM228" s="45">
        <v>1</v>
      </c>
      <c r="AN228" s="2" t="s">
        <v>83</v>
      </c>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row>
    <row r="229" spans="1:66" ht="15.75" customHeight="1" x14ac:dyDescent="0.3">
      <c r="A229" s="2">
        <v>228</v>
      </c>
      <c r="B229" s="2" t="s">
        <v>66</v>
      </c>
      <c r="C229" s="3">
        <v>44700.646750300926</v>
      </c>
      <c r="D229" s="2" t="s">
        <v>1101</v>
      </c>
      <c r="E229" s="2" t="s">
        <v>1102</v>
      </c>
      <c r="F229" s="2" t="s">
        <v>1103</v>
      </c>
      <c r="G229" s="2">
        <v>3014875818</v>
      </c>
      <c r="H229" s="38">
        <v>4</v>
      </c>
      <c r="I229" s="38" t="s">
        <v>70</v>
      </c>
      <c r="J229" s="38">
        <v>4</v>
      </c>
      <c r="K229" s="39">
        <f t="shared" si="9"/>
        <v>1</v>
      </c>
      <c r="L229" s="38">
        <v>0</v>
      </c>
      <c r="M229" s="40">
        <f t="shared" si="10"/>
        <v>0</v>
      </c>
      <c r="N229" s="38">
        <v>4</v>
      </c>
      <c r="O229" s="40">
        <f t="shared" si="11"/>
        <v>1</v>
      </c>
      <c r="P229" s="38" t="s">
        <v>87</v>
      </c>
      <c r="Q229" s="38" t="s">
        <v>70</v>
      </c>
      <c r="R229" s="45" t="s">
        <v>1104</v>
      </c>
      <c r="S229" s="45" t="s">
        <v>1105</v>
      </c>
      <c r="T229" s="45" t="s">
        <v>171</v>
      </c>
      <c r="U229" s="49" t="s">
        <v>75</v>
      </c>
      <c r="V229" s="49">
        <v>1</v>
      </c>
      <c r="W229" s="49">
        <v>2</v>
      </c>
      <c r="X229" s="49">
        <v>120</v>
      </c>
      <c r="Y229" s="49">
        <v>2</v>
      </c>
      <c r="Z229" s="49" t="s">
        <v>70</v>
      </c>
      <c r="AA229" s="49" t="s">
        <v>76</v>
      </c>
      <c r="AB229" s="49" t="s">
        <v>77</v>
      </c>
      <c r="AC229" s="54" t="s">
        <v>91</v>
      </c>
      <c r="AD229" s="54" t="s">
        <v>92</v>
      </c>
      <c r="AE229" s="54" t="s">
        <v>172</v>
      </c>
      <c r="AF229" s="54" t="s">
        <v>1106</v>
      </c>
      <c r="AG229" s="54">
        <v>5</v>
      </c>
      <c r="AH229" s="54">
        <v>3</v>
      </c>
      <c r="AI229" s="54" t="s">
        <v>81</v>
      </c>
      <c r="AJ229" s="45" t="s">
        <v>95</v>
      </c>
      <c r="AK229" s="45">
        <v>12</v>
      </c>
      <c r="AL229" s="45" t="s">
        <v>1107</v>
      </c>
      <c r="AM229" s="45">
        <v>0</v>
      </c>
      <c r="AN229" s="2" t="s">
        <v>83</v>
      </c>
      <c r="AO229" s="59"/>
      <c r="AP229" s="59"/>
      <c r="AQ229" s="59"/>
      <c r="AR229" s="59"/>
      <c r="AS229" s="59"/>
      <c r="AT229" s="59"/>
      <c r="AU229" s="59"/>
      <c r="AV229" s="59"/>
      <c r="AW229" s="59"/>
      <c r="AX229" s="59"/>
      <c r="AY229" s="59"/>
      <c r="AZ229" s="59"/>
      <c r="BA229" s="59"/>
      <c r="BB229" s="59"/>
      <c r="BC229" s="59"/>
      <c r="BD229" s="59"/>
      <c r="BE229" s="59"/>
      <c r="BF229" s="59"/>
      <c r="BG229" s="59"/>
      <c r="BH229" s="59"/>
      <c r="BI229" s="59"/>
      <c r="BJ229" s="59"/>
      <c r="BK229" s="59"/>
      <c r="BL229" s="59"/>
      <c r="BM229" s="59"/>
      <c r="BN229" s="59"/>
    </row>
    <row r="230" spans="1:66" ht="15.75" customHeight="1" x14ac:dyDescent="0.3">
      <c r="A230" s="2">
        <v>229</v>
      </c>
      <c r="B230" s="2" t="s">
        <v>66</v>
      </c>
      <c r="C230" s="3">
        <v>44701.685442997681</v>
      </c>
      <c r="D230" s="2" t="s">
        <v>1108</v>
      </c>
      <c r="E230" s="2" t="s">
        <v>1109</v>
      </c>
      <c r="F230" s="2" t="s">
        <v>1110</v>
      </c>
      <c r="G230" s="2" t="s">
        <v>1111</v>
      </c>
      <c r="H230" s="38">
        <v>6</v>
      </c>
      <c r="I230" s="38" t="s">
        <v>70</v>
      </c>
      <c r="J230" s="38">
        <v>4</v>
      </c>
      <c r="K230" s="39">
        <f t="shared" si="9"/>
        <v>0.66666666666666663</v>
      </c>
      <c r="L230" s="38">
        <v>0</v>
      </c>
      <c r="M230" s="40">
        <f t="shared" si="10"/>
        <v>0</v>
      </c>
      <c r="N230" s="38">
        <v>0</v>
      </c>
      <c r="O230" s="40">
        <f t="shared" si="11"/>
        <v>0</v>
      </c>
      <c r="P230" s="38" t="s">
        <v>139</v>
      </c>
      <c r="Q230" s="38" t="s">
        <v>70</v>
      </c>
      <c r="R230" s="45" t="s">
        <v>121</v>
      </c>
      <c r="S230" s="45" t="s">
        <v>753</v>
      </c>
      <c r="T230" s="45" t="s">
        <v>321</v>
      </c>
      <c r="U230" s="49" t="s">
        <v>292</v>
      </c>
      <c r="V230" s="49">
        <v>1</v>
      </c>
      <c r="W230" s="49">
        <v>1</v>
      </c>
      <c r="X230" s="49">
        <v>4</v>
      </c>
      <c r="Y230" s="49">
        <v>3</v>
      </c>
      <c r="Z230" s="49" t="s">
        <v>70</v>
      </c>
      <c r="AA230" s="49" t="s">
        <v>76</v>
      </c>
      <c r="AB230" s="49" t="s">
        <v>102</v>
      </c>
      <c r="AC230" s="54" t="s">
        <v>874</v>
      </c>
      <c r="AD230" s="54" t="s">
        <v>426</v>
      </c>
      <c r="AE230" s="54" t="s">
        <v>127</v>
      </c>
      <c r="AF230" s="54" t="s">
        <v>1112</v>
      </c>
      <c r="AG230" s="54">
        <v>5</v>
      </c>
      <c r="AH230" s="54">
        <v>3</v>
      </c>
      <c r="AI230" s="54" t="s">
        <v>275</v>
      </c>
      <c r="AJ230" s="45" t="s">
        <v>194</v>
      </c>
      <c r="AK230" s="45">
        <v>3</v>
      </c>
      <c r="AL230" s="45" t="s">
        <v>82</v>
      </c>
      <c r="AM230" s="45">
        <v>2</v>
      </c>
      <c r="AN230" s="2" t="s">
        <v>83</v>
      </c>
      <c r="AO230" s="59"/>
      <c r="AP230" s="59"/>
      <c r="AQ230" s="59"/>
      <c r="AR230" s="59"/>
      <c r="AS230" s="59"/>
      <c r="AT230" s="59"/>
      <c r="AU230" s="59"/>
      <c r="AV230" s="59"/>
      <c r="AW230" s="59"/>
      <c r="AX230" s="59"/>
      <c r="AY230" s="59"/>
      <c r="AZ230" s="59"/>
      <c r="BA230" s="59"/>
      <c r="BB230" s="59"/>
      <c r="BC230" s="59"/>
      <c r="BD230" s="59"/>
      <c r="BE230" s="59"/>
      <c r="BF230" s="59"/>
      <c r="BG230" s="59"/>
      <c r="BH230" s="59"/>
      <c r="BI230" s="59"/>
      <c r="BJ230" s="59"/>
      <c r="BK230" s="59"/>
      <c r="BL230" s="59"/>
      <c r="BM230" s="59"/>
      <c r="BN230" s="59"/>
    </row>
    <row r="231" spans="1:66" ht="15.75" customHeight="1" x14ac:dyDescent="0.3">
      <c r="A231" s="2">
        <v>230</v>
      </c>
      <c r="B231" s="2" t="s">
        <v>66</v>
      </c>
      <c r="C231" s="3">
        <v>44701.695826678246</v>
      </c>
      <c r="D231" s="2" t="s">
        <v>994</v>
      </c>
      <c r="E231" s="2" t="s">
        <v>1113</v>
      </c>
      <c r="F231" s="2" t="s">
        <v>1114</v>
      </c>
      <c r="G231" s="2" t="s">
        <v>1115</v>
      </c>
      <c r="H231" s="38">
        <v>3</v>
      </c>
      <c r="I231" s="38" t="s">
        <v>70</v>
      </c>
      <c r="J231" s="38">
        <v>3</v>
      </c>
      <c r="K231" s="39">
        <f t="shared" si="9"/>
        <v>1</v>
      </c>
      <c r="L231" s="38">
        <v>0</v>
      </c>
      <c r="M231" s="40">
        <f t="shared" si="10"/>
        <v>0</v>
      </c>
      <c r="N231" s="38">
        <v>1</v>
      </c>
      <c r="O231" s="40">
        <f t="shared" si="11"/>
        <v>0.33333333333333331</v>
      </c>
      <c r="P231" s="38" t="s">
        <v>87</v>
      </c>
      <c r="Q231" s="38" t="s">
        <v>70</v>
      </c>
      <c r="R231" s="45" t="s">
        <v>447</v>
      </c>
      <c r="S231" s="45" t="s">
        <v>448</v>
      </c>
      <c r="T231" s="45" t="s">
        <v>134</v>
      </c>
      <c r="U231" s="49" t="s">
        <v>75</v>
      </c>
      <c r="V231" s="49">
        <v>1</v>
      </c>
      <c r="W231" s="49">
        <v>1</v>
      </c>
      <c r="X231" s="49">
        <v>1</v>
      </c>
      <c r="Y231" s="49">
        <v>2</v>
      </c>
      <c r="Z231" s="49" t="s">
        <v>70</v>
      </c>
      <c r="AA231" s="49" t="s">
        <v>76</v>
      </c>
      <c r="AB231" s="49" t="s">
        <v>102</v>
      </c>
      <c r="AC231" s="54" t="s">
        <v>645</v>
      </c>
      <c r="AD231" s="54" t="s">
        <v>426</v>
      </c>
      <c r="AE231" s="54" t="s">
        <v>127</v>
      </c>
      <c r="AF231" s="54" t="s">
        <v>150</v>
      </c>
      <c r="AG231" s="54">
        <v>4</v>
      </c>
      <c r="AH231" s="54">
        <v>3</v>
      </c>
      <c r="AI231" s="54" t="s">
        <v>81</v>
      </c>
      <c r="AJ231" s="45" t="s">
        <v>82</v>
      </c>
      <c r="AK231" s="45">
        <v>3</v>
      </c>
      <c r="AL231" s="45" t="s">
        <v>82</v>
      </c>
      <c r="AM231" s="45">
        <v>1</v>
      </c>
      <c r="AN231" s="2" t="s">
        <v>83</v>
      </c>
      <c r="AO231" s="59"/>
      <c r="AP231" s="59"/>
      <c r="AQ231" s="59"/>
      <c r="AR231" s="59"/>
      <c r="AS231" s="59"/>
      <c r="AT231" s="59"/>
      <c r="AU231" s="59"/>
      <c r="AV231" s="59"/>
      <c r="AW231" s="59"/>
      <c r="AX231" s="59"/>
      <c r="AY231" s="59"/>
      <c r="AZ231" s="59"/>
      <c r="BA231" s="59"/>
      <c r="BB231" s="59"/>
      <c r="BC231" s="59"/>
      <c r="BD231" s="59"/>
      <c r="BE231" s="59"/>
      <c r="BF231" s="59"/>
      <c r="BG231" s="59"/>
      <c r="BH231" s="59"/>
      <c r="BI231" s="59"/>
      <c r="BJ231" s="59"/>
      <c r="BK231" s="59"/>
      <c r="BL231" s="59"/>
      <c r="BM231" s="59"/>
      <c r="BN231" s="59"/>
    </row>
    <row r="232" spans="1:66" ht="15.75" customHeight="1" x14ac:dyDescent="0.3">
      <c r="A232" s="2">
        <v>231</v>
      </c>
      <c r="B232" s="2" t="s">
        <v>66</v>
      </c>
      <c r="C232" s="3">
        <v>44700.530709687504</v>
      </c>
      <c r="D232" s="2" t="s">
        <v>377</v>
      </c>
      <c r="E232" s="2" t="s">
        <v>1116</v>
      </c>
      <c r="F232" s="2" t="s">
        <v>1117</v>
      </c>
      <c r="G232" s="2">
        <v>3128246000</v>
      </c>
      <c r="H232" s="38">
        <v>2</v>
      </c>
      <c r="I232" s="38" t="s">
        <v>70</v>
      </c>
      <c r="J232" s="38">
        <v>2</v>
      </c>
      <c r="K232" s="39">
        <f t="shared" si="9"/>
        <v>1</v>
      </c>
      <c r="L232" s="38">
        <v>0</v>
      </c>
      <c r="M232" s="40">
        <f t="shared" si="10"/>
        <v>0</v>
      </c>
      <c r="N232" s="38">
        <v>1</v>
      </c>
      <c r="O232" s="40">
        <f t="shared" si="11"/>
        <v>0.5</v>
      </c>
      <c r="P232" s="38" t="s">
        <v>139</v>
      </c>
      <c r="Q232" s="38" t="s">
        <v>88</v>
      </c>
      <c r="R232" s="45" t="s">
        <v>72</v>
      </c>
      <c r="S232" s="45" t="s">
        <v>830</v>
      </c>
      <c r="T232" s="45" t="s">
        <v>207</v>
      </c>
      <c r="U232" s="50" t="s">
        <v>88</v>
      </c>
      <c r="V232" s="49">
        <v>0</v>
      </c>
      <c r="W232" s="50"/>
      <c r="X232" s="50"/>
      <c r="Y232" s="50"/>
      <c r="Z232" s="50"/>
      <c r="AA232" s="50"/>
      <c r="AB232" s="50"/>
      <c r="AC232" s="54" t="s">
        <v>91</v>
      </c>
      <c r="AD232" s="54" t="s">
        <v>92</v>
      </c>
      <c r="AE232" s="54" t="s">
        <v>826</v>
      </c>
      <c r="AF232" s="54" t="s">
        <v>244</v>
      </c>
      <c r="AG232" s="54">
        <v>5</v>
      </c>
      <c r="AH232" s="54">
        <v>5</v>
      </c>
      <c r="AI232" s="54" t="s">
        <v>81</v>
      </c>
      <c r="AJ232" s="45" t="s">
        <v>95</v>
      </c>
      <c r="AK232" s="45">
        <v>0</v>
      </c>
      <c r="AL232" s="45" t="s">
        <v>96</v>
      </c>
      <c r="AM232" s="45">
        <v>0</v>
      </c>
      <c r="AN232" s="2" t="s">
        <v>83</v>
      </c>
      <c r="AO232" s="59"/>
      <c r="AP232" s="59"/>
      <c r="AQ232" s="59"/>
      <c r="AR232" s="59"/>
      <c r="AS232" s="59"/>
      <c r="AT232" s="59"/>
      <c r="AU232" s="59"/>
      <c r="AV232" s="59"/>
      <c r="AW232" s="59"/>
      <c r="AX232" s="59"/>
      <c r="AY232" s="59"/>
      <c r="AZ232" s="59"/>
      <c r="BA232" s="59"/>
      <c r="BB232" s="59"/>
      <c r="BC232" s="59"/>
      <c r="BD232" s="59"/>
      <c r="BE232" s="59"/>
      <c r="BF232" s="59"/>
      <c r="BG232" s="59"/>
      <c r="BH232" s="59"/>
      <c r="BI232" s="59"/>
      <c r="BJ232" s="59"/>
      <c r="BK232" s="59"/>
      <c r="BL232" s="59"/>
      <c r="BM232" s="59"/>
      <c r="BN232" s="59"/>
    </row>
    <row r="233" spans="1:66" ht="15.75" customHeight="1" x14ac:dyDescent="0.3">
      <c r="A233" s="2">
        <v>232</v>
      </c>
      <c r="B233" s="2" t="s">
        <v>66</v>
      </c>
      <c r="C233" s="3">
        <v>44697.755523414351</v>
      </c>
      <c r="D233" s="2" t="s">
        <v>1118</v>
      </c>
      <c r="E233" s="2" t="s">
        <v>1119</v>
      </c>
      <c r="F233" s="2" t="s">
        <v>1120</v>
      </c>
      <c r="G233" s="2">
        <v>3016115</v>
      </c>
      <c r="H233" s="38">
        <v>2</v>
      </c>
      <c r="I233" s="38" t="s">
        <v>70</v>
      </c>
      <c r="J233" s="38">
        <v>2</v>
      </c>
      <c r="K233" s="39">
        <f t="shared" si="9"/>
        <v>1</v>
      </c>
      <c r="L233" s="38">
        <v>0</v>
      </c>
      <c r="M233" s="40">
        <f t="shared" si="10"/>
        <v>0</v>
      </c>
      <c r="N233" s="38">
        <v>2</v>
      </c>
      <c r="O233" s="40">
        <f t="shared" si="11"/>
        <v>1</v>
      </c>
      <c r="P233" s="38" t="s">
        <v>87</v>
      </c>
      <c r="Q233" s="38" t="s">
        <v>88</v>
      </c>
      <c r="R233" s="45" t="s">
        <v>169</v>
      </c>
      <c r="S233" s="45" t="s">
        <v>179</v>
      </c>
      <c r="T233" s="45" t="s">
        <v>134</v>
      </c>
      <c r="U233" s="49" t="s">
        <v>75</v>
      </c>
      <c r="V233" s="49">
        <v>2</v>
      </c>
      <c r="W233" s="49">
        <v>11</v>
      </c>
      <c r="X233" s="49">
        <v>80</v>
      </c>
      <c r="Y233" s="49">
        <v>3</v>
      </c>
      <c r="Z233" s="49" t="s">
        <v>70</v>
      </c>
      <c r="AA233" s="49" t="s">
        <v>76</v>
      </c>
      <c r="AB233" s="49" t="s">
        <v>77</v>
      </c>
      <c r="AC233" s="54" t="s">
        <v>78</v>
      </c>
      <c r="AD233" s="54" t="s">
        <v>92</v>
      </c>
      <c r="AE233" s="54" t="s">
        <v>640</v>
      </c>
      <c r="AF233" s="54" t="s">
        <v>94</v>
      </c>
      <c r="AG233" s="54">
        <v>3</v>
      </c>
      <c r="AH233" s="54">
        <v>1</v>
      </c>
      <c r="AI233" s="54" t="s">
        <v>81</v>
      </c>
      <c r="AJ233" s="45" t="s">
        <v>95</v>
      </c>
      <c r="AK233" s="45">
        <v>0</v>
      </c>
      <c r="AL233" s="45" t="s">
        <v>1121</v>
      </c>
      <c r="AM233" s="45">
        <v>1</v>
      </c>
      <c r="AN233" s="2" t="s">
        <v>83</v>
      </c>
      <c r="AO233" s="59"/>
      <c r="AP233" s="59"/>
      <c r="AQ233" s="59"/>
      <c r="AR233" s="59"/>
      <c r="AS233" s="59"/>
      <c r="AT233" s="59"/>
      <c r="AU233" s="59"/>
      <c r="AV233" s="59"/>
      <c r="AW233" s="59"/>
      <c r="AX233" s="59"/>
      <c r="AY233" s="59"/>
      <c r="AZ233" s="59"/>
      <c r="BA233" s="59"/>
      <c r="BB233" s="59"/>
      <c r="BC233" s="59"/>
      <c r="BD233" s="59"/>
      <c r="BE233" s="59"/>
      <c r="BF233" s="59"/>
      <c r="BG233" s="59"/>
      <c r="BH233" s="59"/>
      <c r="BI233" s="59"/>
      <c r="BJ233" s="59"/>
      <c r="BK233" s="59"/>
      <c r="BL233" s="59"/>
      <c r="BM233" s="59"/>
      <c r="BN233" s="59"/>
    </row>
    <row r="234" spans="1:66" ht="15.75" customHeight="1" x14ac:dyDescent="0.3">
      <c r="A234" s="2">
        <v>233</v>
      </c>
      <c r="B234" s="2" t="s">
        <v>66</v>
      </c>
      <c r="C234" s="3">
        <v>44700.534268564814</v>
      </c>
      <c r="D234" s="2" t="s">
        <v>97</v>
      </c>
      <c r="E234" s="2" t="s">
        <v>1122</v>
      </c>
      <c r="F234" s="2" t="s">
        <v>1123</v>
      </c>
      <c r="G234" s="2" t="s">
        <v>377</v>
      </c>
      <c r="H234" s="38">
        <v>3</v>
      </c>
      <c r="I234" s="38" t="s">
        <v>70</v>
      </c>
      <c r="J234" s="38">
        <v>3</v>
      </c>
      <c r="K234" s="39">
        <f t="shared" si="9"/>
        <v>1</v>
      </c>
      <c r="L234" s="38">
        <v>0</v>
      </c>
      <c r="M234" s="40">
        <f t="shared" si="10"/>
        <v>0</v>
      </c>
      <c r="N234" s="38">
        <v>0</v>
      </c>
      <c r="O234" s="40">
        <f t="shared" si="11"/>
        <v>0</v>
      </c>
      <c r="P234" s="38" t="s">
        <v>139</v>
      </c>
      <c r="Q234" s="38" t="s">
        <v>88</v>
      </c>
      <c r="R234" s="45" t="s">
        <v>72</v>
      </c>
      <c r="S234" s="45" t="s">
        <v>179</v>
      </c>
      <c r="T234" s="45" t="s">
        <v>134</v>
      </c>
      <c r="U234" s="49" t="s">
        <v>75</v>
      </c>
      <c r="V234" s="49">
        <v>1</v>
      </c>
      <c r="W234" s="49">
        <v>1</v>
      </c>
      <c r="X234" s="49">
        <v>4</v>
      </c>
      <c r="Y234" s="49">
        <v>2</v>
      </c>
      <c r="Z234" s="49" t="s">
        <v>70</v>
      </c>
      <c r="AA234" s="49" t="s">
        <v>76</v>
      </c>
      <c r="AB234" s="49" t="s">
        <v>77</v>
      </c>
      <c r="AC234" s="54" t="s">
        <v>78</v>
      </c>
      <c r="AD234" s="54">
        <v>3</v>
      </c>
      <c r="AE234" s="54" t="s">
        <v>449</v>
      </c>
      <c r="AF234" s="54" t="s">
        <v>193</v>
      </c>
      <c r="AG234" s="54">
        <v>5</v>
      </c>
      <c r="AH234" s="54">
        <v>3</v>
      </c>
      <c r="AI234" s="54" t="s">
        <v>81</v>
      </c>
      <c r="AJ234" s="45" t="s">
        <v>95</v>
      </c>
      <c r="AK234" s="45">
        <v>0</v>
      </c>
      <c r="AL234" s="45" t="s">
        <v>96</v>
      </c>
      <c r="AM234" s="45">
        <v>0</v>
      </c>
      <c r="AN234" s="2" t="s">
        <v>83</v>
      </c>
      <c r="AO234" s="59"/>
      <c r="AP234" s="59"/>
      <c r="AQ234" s="59"/>
      <c r="AR234" s="59"/>
      <c r="AS234" s="59"/>
      <c r="AT234" s="59"/>
      <c r="AU234" s="59"/>
      <c r="AV234" s="59"/>
      <c r="AW234" s="59"/>
      <c r="AX234" s="59"/>
      <c r="AY234" s="59"/>
      <c r="AZ234" s="59"/>
      <c r="BA234" s="59"/>
      <c r="BB234" s="59"/>
      <c r="BC234" s="59"/>
      <c r="BD234" s="59"/>
      <c r="BE234" s="59"/>
      <c r="BF234" s="59"/>
      <c r="BG234" s="59"/>
      <c r="BH234" s="59"/>
      <c r="BI234" s="59"/>
      <c r="BJ234" s="59"/>
      <c r="BK234" s="59"/>
      <c r="BL234" s="59"/>
      <c r="BM234" s="59"/>
      <c r="BN234" s="59"/>
    </row>
    <row r="235" spans="1:66" ht="15.75" customHeight="1" x14ac:dyDescent="0.3">
      <c r="A235" s="2">
        <v>234</v>
      </c>
      <c r="B235" s="2" t="s">
        <v>66</v>
      </c>
      <c r="C235" s="3">
        <v>44697.768387002317</v>
      </c>
      <c r="D235" s="2" t="s">
        <v>1124</v>
      </c>
      <c r="E235" s="2" t="s">
        <v>1125</v>
      </c>
      <c r="F235" s="2" t="s">
        <v>1126</v>
      </c>
      <c r="G235" s="2">
        <v>5123716</v>
      </c>
      <c r="H235" s="38">
        <v>6</v>
      </c>
      <c r="I235" s="38" t="s">
        <v>70</v>
      </c>
      <c r="J235" s="38">
        <v>5</v>
      </c>
      <c r="K235" s="39">
        <f t="shared" si="9"/>
        <v>0.83333333333333337</v>
      </c>
      <c r="L235" s="38">
        <v>0</v>
      </c>
      <c r="M235" s="40">
        <f t="shared" si="10"/>
        <v>0</v>
      </c>
      <c r="N235" s="38">
        <v>5</v>
      </c>
      <c r="O235" s="40">
        <f t="shared" si="11"/>
        <v>1</v>
      </c>
      <c r="P235" s="38" t="s">
        <v>87</v>
      </c>
      <c r="Q235" s="38" t="s">
        <v>88</v>
      </c>
      <c r="R235" s="45" t="s">
        <v>72</v>
      </c>
      <c r="S235" s="45" t="s">
        <v>179</v>
      </c>
      <c r="T235" s="45" t="s">
        <v>134</v>
      </c>
      <c r="U235" s="50" t="s">
        <v>88</v>
      </c>
      <c r="V235" s="49">
        <v>0</v>
      </c>
      <c r="W235" s="50"/>
      <c r="X235" s="50"/>
      <c r="Y235" s="50"/>
      <c r="Z235" s="50"/>
      <c r="AA235" s="50"/>
      <c r="AB235" s="50"/>
      <c r="AC235" s="54" t="s">
        <v>1127</v>
      </c>
      <c r="AD235" s="54" t="s">
        <v>92</v>
      </c>
      <c r="AE235" s="54" t="s">
        <v>300</v>
      </c>
      <c r="AF235" s="54" t="s">
        <v>94</v>
      </c>
      <c r="AG235" s="54">
        <v>4</v>
      </c>
      <c r="AH235" s="54">
        <v>1</v>
      </c>
      <c r="AI235" s="54" t="s">
        <v>81</v>
      </c>
      <c r="AJ235" s="45" t="s">
        <v>159</v>
      </c>
      <c r="AK235" s="45">
        <v>2</v>
      </c>
      <c r="AL235" s="45" t="s">
        <v>159</v>
      </c>
      <c r="AM235" s="45">
        <v>1</v>
      </c>
      <c r="AN235" s="2" t="s">
        <v>83</v>
      </c>
      <c r="AO235" s="59"/>
      <c r="AP235" s="59"/>
      <c r="AQ235" s="59"/>
      <c r="AR235" s="59"/>
      <c r="AS235" s="59"/>
      <c r="AT235" s="59"/>
      <c r="AU235" s="59"/>
      <c r="AV235" s="59"/>
      <c r="AW235" s="59"/>
      <c r="AX235" s="59"/>
      <c r="AY235" s="59"/>
      <c r="AZ235" s="59"/>
      <c r="BA235" s="59"/>
      <c r="BB235" s="59"/>
      <c r="BC235" s="59"/>
      <c r="BD235" s="59"/>
      <c r="BE235" s="59"/>
      <c r="BF235" s="59"/>
      <c r="BG235" s="59"/>
      <c r="BH235" s="59"/>
      <c r="BI235" s="59"/>
      <c r="BJ235" s="59"/>
      <c r="BK235" s="59"/>
      <c r="BL235" s="59"/>
      <c r="BM235" s="59"/>
      <c r="BN235" s="59"/>
    </row>
    <row r="236" spans="1:66" ht="15.75" customHeight="1" x14ac:dyDescent="0.3">
      <c r="A236" s="2">
        <v>235</v>
      </c>
      <c r="B236" s="2" t="s">
        <v>66</v>
      </c>
      <c r="C236" s="3">
        <v>44700.536620312501</v>
      </c>
      <c r="D236" s="2" t="s">
        <v>377</v>
      </c>
      <c r="E236" s="2" t="s">
        <v>1128</v>
      </c>
      <c r="F236" s="2" t="s">
        <v>1129</v>
      </c>
      <c r="G236" s="2" t="s">
        <v>97</v>
      </c>
      <c r="H236" s="38">
        <v>1</v>
      </c>
      <c r="I236" s="38" t="s">
        <v>70</v>
      </c>
      <c r="J236" s="38">
        <v>1</v>
      </c>
      <c r="K236" s="39">
        <f t="shared" si="9"/>
        <v>1</v>
      </c>
      <c r="L236" s="38">
        <v>0</v>
      </c>
      <c r="M236" s="40">
        <f t="shared" si="10"/>
        <v>0</v>
      </c>
      <c r="N236" s="38">
        <v>1</v>
      </c>
      <c r="O236" s="40">
        <f t="shared" si="11"/>
        <v>1</v>
      </c>
      <c r="P236" s="38" t="s">
        <v>139</v>
      </c>
      <c r="Q236" s="38" t="s">
        <v>88</v>
      </c>
      <c r="R236" s="45" t="s">
        <v>72</v>
      </c>
      <c r="S236" s="45" t="s">
        <v>179</v>
      </c>
      <c r="T236" s="45" t="s">
        <v>134</v>
      </c>
      <c r="U236" s="50" t="s">
        <v>88</v>
      </c>
      <c r="V236" s="49">
        <v>0</v>
      </c>
      <c r="W236" s="50"/>
      <c r="X236" s="50"/>
      <c r="Y236" s="50"/>
      <c r="Z236" s="50"/>
      <c r="AA236" s="50"/>
      <c r="AB236" s="50"/>
      <c r="AC236" s="54" t="s">
        <v>91</v>
      </c>
      <c r="AD236" s="54" t="s">
        <v>92</v>
      </c>
      <c r="AE236" s="54" t="s">
        <v>1130</v>
      </c>
      <c r="AF236" s="54" t="s">
        <v>1131</v>
      </c>
      <c r="AG236" s="54">
        <v>5</v>
      </c>
      <c r="AH236" s="54">
        <v>1</v>
      </c>
      <c r="AI236" s="54" t="s">
        <v>81</v>
      </c>
      <c r="AJ236" s="45" t="s">
        <v>95</v>
      </c>
      <c r="AK236" s="45">
        <v>0</v>
      </c>
      <c r="AL236" s="45" t="s">
        <v>96</v>
      </c>
      <c r="AM236" s="45">
        <v>0</v>
      </c>
      <c r="AN236" s="2" t="s">
        <v>83</v>
      </c>
      <c r="AO236" s="59"/>
      <c r="AP236" s="59"/>
      <c r="AQ236" s="59"/>
      <c r="AR236" s="59"/>
      <c r="AS236" s="59"/>
      <c r="AT236" s="59"/>
      <c r="AU236" s="59"/>
      <c r="AV236" s="59"/>
      <c r="AW236" s="59"/>
      <c r="AX236" s="59"/>
      <c r="AY236" s="59"/>
      <c r="AZ236" s="59"/>
      <c r="BA236" s="59"/>
      <c r="BB236" s="59"/>
      <c r="BC236" s="59"/>
      <c r="BD236" s="59"/>
      <c r="BE236" s="59"/>
      <c r="BF236" s="59"/>
      <c r="BG236" s="59"/>
      <c r="BH236" s="59"/>
      <c r="BI236" s="59"/>
      <c r="BJ236" s="59"/>
      <c r="BK236" s="59"/>
      <c r="BL236" s="59"/>
      <c r="BM236" s="59"/>
      <c r="BN236" s="59"/>
    </row>
    <row r="237" spans="1:66" ht="15.75" customHeight="1" x14ac:dyDescent="0.3">
      <c r="A237" s="2">
        <v>236</v>
      </c>
      <c r="B237" s="2" t="s">
        <v>66</v>
      </c>
      <c r="C237" s="3">
        <v>44700.65744894676</v>
      </c>
      <c r="D237" s="2" t="s">
        <v>1132</v>
      </c>
      <c r="E237" s="2" t="s">
        <v>1133</v>
      </c>
      <c r="F237" s="2" t="s">
        <v>1134</v>
      </c>
      <c r="G237" s="2">
        <v>3012347740</v>
      </c>
      <c r="H237" s="38">
        <v>5</v>
      </c>
      <c r="I237" s="38" t="s">
        <v>70</v>
      </c>
      <c r="J237" s="38">
        <v>4</v>
      </c>
      <c r="K237" s="39">
        <f t="shared" si="9"/>
        <v>0.8</v>
      </c>
      <c r="L237" s="38">
        <v>0</v>
      </c>
      <c r="M237" s="40">
        <f t="shared" si="10"/>
        <v>0</v>
      </c>
      <c r="N237" s="38">
        <v>4</v>
      </c>
      <c r="O237" s="40">
        <f t="shared" si="11"/>
        <v>1</v>
      </c>
      <c r="P237" s="38" t="s">
        <v>87</v>
      </c>
      <c r="Q237" s="38" t="s">
        <v>88</v>
      </c>
      <c r="R237" s="45" t="s">
        <v>72</v>
      </c>
      <c r="S237" s="45" t="s">
        <v>532</v>
      </c>
      <c r="T237" s="45" t="s">
        <v>267</v>
      </c>
      <c r="U237" s="49" t="s">
        <v>75</v>
      </c>
      <c r="V237" s="49">
        <v>1</v>
      </c>
      <c r="W237" s="49">
        <v>2</v>
      </c>
      <c r="X237" s="49">
        <v>50</v>
      </c>
      <c r="Y237" s="49">
        <v>2</v>
      </c>
      <c r="Z237" s="49" t="s">
        <v>70</v>
      </c>
      <c r="AA237" s="49" t="s">
        <v>76</v>
      </c>
      <c r="AB237" s="49" t="s">
        <v>77</v>
      </c>
      <c r="AC237" s="54" t="s">
        <v>125</v>
      </c>
      <c r="AD237" s="54" t="s">
        <v>181</v>
      </c>
      <c r="AE237" s="54" t="s">
        <v>546</v>
      </c>
      <c r="AF237" s="54" t="s">
        <v>115</v>
      </c>
      <c r="AG237" s="54">
        <v>5</v>
      </c>
      <c r="AH237" s="54">
        <v>1</v>
      </c>
      <c r="AI237" s="54" t="s">
        <v>81</v>
      </c>
      <c r="AJ237" s="45" t="s">
        <v>95</v>
      </c>
      <c r="AK237" s="45">
        <v>0</v>
      </c>
      <c r="AL237" s="45" t="s">
        <v>96</v>
      </c>
      <c r="AM237" s="45">
        <v>0</v>
      </c>
      <c r="AN237" s="2" t="s">
        <v>83</v>
      </c>
      <c r="AO237" s="59"/>
      <c r="AP237" s="59"/>
      <c r="AQ237" s="59"/>
      <c r="AR237" s="59"/>
      <c r="AS237" s="59"/>
      <c r="AT237" s="59"/>
      <c r="AU237" s="59"/>
      <c r="AV237" s="59"/>
      <c r="AW237" s="59"/>
      <c r="AX237" s="59"/>
      <c r="AY237" s="59"/>
      <c r="AZ237" s="59"/>
      <c r="BA237" s="59"/>
      <c r="BB237" s="59"/>
      <c r="BC237" s="59"/>
      <c r="BD237" s="59"/>
      <c r="BE237" s="59"/>
      <c r="BF237" s="59"/>
      <c r="BG237" s="59"/>
      <c r="BH237" s="59"/>
      <c r="BI237" s="59"/>
      <c r="BJ237" s="59"/>
      <c r="BK237" s="59"/>
      <c r="BL237" s="59"/>
      <c r="BM237" s="59"/>
      <c r="BN237" s="59"/>
    </row>
    <row r="238" spans="1:66" ht="15.75" customHeight="1" x14ac:dyDescent="0.3">
      <c r="A238" s="2">
        <v>237</v>
      </c>
      <c r="B238" s="2" t="s">
        <v>66</v>
      </c>
      <c r="C238" s="3">
        <v>44698.665351018513</v>
      </c>
      <c r="D238" s="2" t="s">
        <v>1135</v>
      </c>
      <c r="E238" s="2" t="s">
        <v>1136</v>
      </c>
      <c r="F238" s="2" t="s">
        <v>1137</v>
      </c>
      <c r="G238" s="2">
        <v>3007574747</v>
      </c>
      <c r="H238" s="38">
        <v>6</v>
      </c>
      <c r="I238" s="38" t="s">
        <v>70</v>
      </c>
      <c r="J238" s="38">
        <v>6</v>
      </c>
      <c r="K238" s="39">
        <f t="shared" si="9"/>
        <v>1</v>
      </c>
      <c r="L238" s="38">
        <v>0</v>
      </c>
      <c r="M238" s="40">
        <f t="shared" si="10"/>
        <v>0</v>
      </c>
      <c r="N238" s="38">
        <v>6</v>
      </c>
      <c r="O238" s="40">
        <f t="shared" si="11"/>
        <v>1</v>
      </c>
      <c r="P238" s="38" t="s">
        <v>139</v>
      </c>
      <c r="Q238" s="38" t="s">
        <v>88</v>
      </c>
      <c r="R238" s="45" t="s">
        <v>72</v>
      </c>
      <c r="S238" s="45" t="s">
        <v>179</v>
      </c>
      <c r="T238" s="45" t="s">
        <v>134</v>
      </c>
      <c r="U238" s="49" t="s">
        <v>75</v>
      </c>
      <c r="V238" s="49">
        <v>1</v>
      </c>
      <c r="W238" s="49">
        <v>2</v>
      </c>
      <c r="X238" s="49">
        <v>50</v>
      </c>
      <c r="Y238" s="49">
        <v>3</v>
      </c>
      <c r="Z238" s="49" t="s">
        <v>70</v>
      </c>
      <c r="AA238" s="49" t="s">
        <v>76</v>
      </c>
      <c r="AB238" s="49" t="s">
        <v>102</v>
      </c>
      <c r="AC238" s="54" t="s">
        <v>91</v>
      </c>
      <c r="AD238" s="54">
        <v>2</v>
      </c>
      <c r="AE238" s="54" t="s">
        <v>854</v>
      </c>
      <c r="AF238" s="54" t="s">
        <v>94</v>
      </c>
      <c r="AG238" s="54">
        <v>3</v>
      </c>
      <c r="AH238" s="54">
        <v>1</v>
      </c>
      <c r="AI238" s="54" t="s">
        <v>81</v>
      </c>
      <c r="AJ238" s="45" t="s">
        <v>1121</v>
      </c>
      <c r="AK238" s="45">
        <v>1</v>
      </c>
      <c r="AL238" s="45" t="s">
        <v>1121</v>
      </c>
      <c r="AM238" s="45">
        <v>1</v>
      </c>
      <c r="AN238" s="2" t="s">
        <v>83</v>
      </c>
      <c r="AO238" s="59"/>
      <c r="AP238" s="59"/>
      <c r="AQ238" s="59"/>
      <c r="AR238" s="59"/>
      <c r="AS238" s="59"/>
      <c r="AT238" s="59"/>
      <c r="AU238" s="59"/>
      <c r="AV238" s="59"/>
      <c r="AW238" s="59"/>
      <c r="AX238" s="59"/>
      <c r="AY238" s="59"/>
      <c r="AZ238" s="59"/>
      <c r="BA238" s="59"/>
      <c r="BB238" s="59"/>
      <c r="BC238" s="59"/>
      <c r="BD238" s="59"/>
      <c r="BE238" s="59"/>
      <c r="BF238" s="59"/>
      <c r="BG238" s="59"/>
      <c r="BH238" s="59"/>
      <c r="BI238" s="59"/>
      <c r="BJ238" s="59"/>
      <c r="BK238" s="59"/>
      <c r="BL238" s="59"/>
      <c r="BM238" s="59"/>
      <c r="BN238" s="59"/>
    </row>
    <row r="239" spans="1:66" ht="15.75" customHeight="1" x14ac:dyDescent="0.3">
      <c r="A239" s="2">
        <v>238</v>
      </c>
      <c r="B239" s="2" t="s">
        <v>66</v>
      </c>
      <c r="C239" s="3">
        <v>44697.762958321764</v>
      </c>
      <c r="D239" s="2" t="s">
        <v>1138</v>
      </c>
      <c r="E239" s="2" t="s">
        <v>1139</v>
      </c>
      <c r="F239" s="2" t="s">
        <v>1140</v>
      </c>
      <c r="G239" s="2">
        <v>2512929</v>
      </c>
      <c r="H239" s="38">
        <v>5</v>
      </c>
      <c r="I239" s="38" t="s">
        <v>70</v>
      </c>
      <c r="J239" s="38">
        <v>4</v>
      </c>
      <c r="K239" s="39">
        <f t="shared" si="9"/>
        <v>0.8</v>
      </c>
      <c r="L239" s="38">
        <v>0</v>
      </c>
      <c r="M239" s="40">
        <f t="shared" si="10"/>
        <v>0</v>
      </c>
      <c r="N239" s="38">
        <v>4</v>
      </c>
      <c r="O239" s="40">
        <f t="shared" si="11"/>
        <v>1</v>
      </c>
      <c r="P239" s="38" t="s">
        <v>87</v>
      </c>
      <c r="Q239" s="38" t="s">
        <v>88</v>
      </c>
      <c r="R239" s="45" t="s">
        <v>72</v>
      </c>
      <c r="S239" s="45" t="s">
        <v>89</v>
      </c>
      <c r="T239" s="45" t="s">
        <v>90</v>
      </c>
      <c r="U239" s="49" t="s">
        <v>75</v>
      </c>
      <c r="V239" s="49">
        <v>1</v>
      </c>
      <c r="W239" s="49">
        <v>2</v>
      </c>
      <c r="X239" s="49">
        <v>30</v>
      </c>
      <c r="Y239" s="49">
        <v>2</v>
      </c>
      <c r="Z239" s="49" t="s">
        <v>70</v>
      </c>
      <c r="AA239" s="49" t="s">
        <v>76</v>
      </c>
      <c r="AB239" s="49" t="s">
        <v>102</v>
      </c>
      <c r="AC239" s="54" t="s">
        <v>91</v>
      </c>
      <c r="AD239" s="54" t="s">
        <v>92</v>
      </c>
      <c r="AE239" s="54" t="s">
        <v>1141</v>
      </c>
      <c r="AF239" s="54" t="s">
        <v>94</v>
      </c>
      <c r="AG239" s="54">
        <v>3</v>
      </c>
      <c r="AH239" s="54">
        <v>5</v>
      </c>
      <c r="AI239" s="54" t="s">
        <v>81</v>
      </c>
      <c r="AJ239" s="45" t="s">
        <v>159</v>
      </c>
      <c r="AK239" s="45">
        <v>0</v>
      </c>
      <c r="AL239" s="45" t="s">
        <v>96</v>
      </c>
      <c r="AM239" s="45">
        <v>0</v>
      </c>
      <c r="AN239" s="2" t="s">
        <v>83</v>
      </c>
      <c r="AO239" s="59"/>
      <c r="AP239" s="59"/>
      <c r="AQ239" s="59"/>
      <c r="AR239" s="59"/>
      <c r="AS239" s="59"/>
      <c r="AT239" s="59"/>
      <c r="AU239" s="59"/>
      <c r="AV239" s="59"/>
      <c r="AW239" s="59"/>
      <c r="AX239" s="59"/>
      <c r="AY239" s="59"/>
      <c r="AZ239" s="59"/>
      <c r="BA239" s="59"/>
      <c r="BB239" s="59"/>
      <c r="BC239" s="59"/>
      <c r="BD239" s="59"/>
      <c r="BE239" s="59"/>
      <c r="BF239" s="59"/>
      <c r="BG239" s="59"/>
      <c r="BH239" s="59"/>
      <c r="BI239" s="59"/>
      <c r="BJ239" s="59"/>
      <c r="BK239" s="59"/>
      <c r="BL239" s="59"/>
      <c r="BM239" s="59"/>
      <c r="BN239" s="59"/>
    </row>
    <row r="240" spans="1:66" ht="15.75" customHeight="1" x14ac:dyDescent="0.3">
      <c r="A240" s="2">
        <v>239</v>
      </c>
      <c r="B240" s="2" t="s">
        <v>66</v>
      </c>
      <c r="C240" s="3">
        <v>44698.651416516208</v>
      </c>
      <c r="D240" s="2" t="s">
        <v>1142</v>
      </c>
      <c r="E240" s="2" t="s">
        <v>1143</v>
      </c>
      <c r="F240" s="2" t="s">
        <v>1144</v>
      </c>
      <c r="G240" s="2">
        <v>3012380377</v>
      </c>
      <c r="H240" s="38">
        <v>3</v>
      </c>
      <c r="I240" s="38" t="s">
        <v>70</v>
      </c>
      <c r="J240" s="38">
        <v>2</v>
      </c>
      <c r="K240" s="39">
        <f t="shared" si="9"/>
        <v>0.66666666666666663</v>
      </c>
      <c r="L240" s="38">
        <v>0</v>
      </c>
      <c r="M240" s="40">
        <f t="shared" si="10"/>
        <v>0</v>
      </c>
      <c r="N240" s="38">
        <v>2</v>
      </c>
      <c r="O240" s="40">
        <f t="shared" si="11"/>
        <v>1</v>
      </c>
      <c r="P240" s="38" t="s">
        <v>139</v>
      </c>
      <c r="Q240" s="38" t="s">
        <v>88</v>
      </c>
      <c r="R240" s="45" t="s">
        <v>72</v>
      </c>
      <c r="S240" s="45" t="s">
        <v>179</v>
      </c>
      <c r="T240" s="45" t="s">
        <v>134</v>
      </c>
      <c r="U240" s="49" t="s">
        <v>75</v>
      </c>
      <c r="V240" s="49">
        <v>1</v>
      </c>
      <c r="W240" s="49">
        <v>2</v>
      </c>
      <c r="X240" s="49">
        <v>40</v>
      </c>
      <c r="Y240" s="49">
        <v>3</v>
      </c>
      <c r="Z240" s="49" t="s">
        <v>70</v>
      </c>
      <c r="AA240" s="49" t="s">
        <v>76</v>
      </c>
      <c r="AB240" s="49" t="s">
        <v>102</v>
      </c>
      <c r="AC240" s="54" t="s">
        <v>125</v>
      </c>
      <c r="AD240" s="54" t="s">
        <v>126</v>
      </c>
      <c r="AE240" s="54" t="s">
        <v>389</v>
      </c>
      <c r="AF240" s="54" t="s">
        <v>150</v>
      </c>
      <c r="AG240" s="54">
        <v>3</v>
      </c>
      <c r="AH240" s="54">
        <v>5</v>
      </c>
      <c r="AI240" s="54" t="s">
        <v>81</v>
      </c>
      <c r="AJ240" s="45" t="s">
        <v>95</v>
      </c>
      <c r="AK240" s="45">
        <v>0</v>
      </c>
      <c r="AL240" s="45" t="s">
        <v>96</v>
      </c>
      <c r="AM240" s="45">
        <v>0</v>
      </c>
      <c r="AN240" s="2" t="s">
        <v>83</v>
      </c>
      <c r="AO240" s="59"/>
      <c r="AP240" s="59"/>
      <c r="AQ240" s="59"/>
      <c r="AR240" s="59"/>
      <c r="AS240" s="59"/>
      <c r="AT240" s="59"/>
      <c r="AU240" s="59"/>
      <c r="AV240" s="59"/>
      <c r="AW240" s="59"/>
      <c r="AX240" s="59"/>
      <c r="AY240" s="59"/>
      <c r="AZ240" s="59"/>
      <c r="BA240" s="59"/>
      <c r="BB240" s="59"/>
      <c r="BC240" s="59"/>
      <c r="BD240" s="59"/>
      <c r="BE240" s="59"/>
      <c r="BF240" s="59"/>
      <c r="BG240" s="59"/>
      <c r="BH240" s="59"/>
      <c r="BI240" s="59"/>
      <c r="BJ240" s="59"/>
      <c r="BK240" s="59"/>
      <c r="BL240" s="59"/>
      <c r="BM240" s="59"/>
      <c r="BN240" s="59"/>
    </row>
    <row r="241" spans="1:66" ht="15.75" customHeight="1" x14ac:dyDescent="0.3">
      <c r="A241" s="2">
        <v>240</v>
      </c>
      <c r="B241" s="2" t="s">
        <v>66</v>
      </c>
      <c r="C241" s="3">
        <v>44698.509844930551</v>
      </c>
      <c r="D241" s="2" t="s">
        <v>1145</v>
      </c>
      <c r="E241" s="2" t="s">
        <v>1146</v>
      </c>
      <c r="F241" s="2" t="s">
        <v>1147</v>
      </c>
      <c r="G241" s="2">
        <v>4601674</v>
      </c>
      <c r="H241" s="38">
        <v>30</v>
      </c>
      <c r="I241" s="38" t="s">
        <v>70</v>
      </c>
      <c r="J241" s="38">
        <v>23</v>
      </c>
      <c r="K241" s="39">
        <f t="shared" si="9"/>
        <v>0.76666666666666672</v>
      </c>
      <c r="L241" s="38">
        <v>0</v>
      </c>
      <c r="M241" s="40">
        <f t="shared" si="10"/>
        <v>0</v>
      </c>
      <c r="N241" s="38">
        <v>23</v>
      </c>
      <c r="O241" s="40">
        <f t="shared" si="11"/>
        <v>1</v>
      </c>
      <c r="P241" s="38" t="s">
        <v>139</v>
      </c>
      <c r="Q241" s="38" t="s">
        <v>88</v>
      </c>
      <c r="R241" s="45" t="s">
        <v>72</v>
      </c>
      <c r="S241" s="45" t="s">
        <v>532</v>
      </c>
      <c r="T241" s="45" t="s">
        <v>267</v>
      </c>
      <c r="U241" s="49" t="s">
        <v>75</v>
      </c>
      <c r="V241" s="49">
        <v>1</v>
      </c>
      <c r="W241" s="49">
        <v>1</v>
      </c>
      <c r="X241" s="49">
        <v>20</v>
      </c>
      <c r="Y241" s="49">
        <v>2</v>
      </c>
      <c r="Z241" s="49" t="s">
        <v>70</v>
      </c>
      <c r="AA241" s="49" t="s">
        <v>76</v>
      </c>
      <c r="AB241" s="49" t="s">
        <v>77</v>
      </c>
      <c r="AC241" s="54" t="s">
        <v>78</v>
      </c>
      <c r="AD241" s="54" t="s">
        <v>426</v>
      </c>
      <c r="AE241" s="54" t="s">
        <v>1130</v>
      </c>
      <c r="AF241" s="54" t="s">
        <v>669</v>
      </c>
      <c r="AG241" s="54">
        <v>5</v>
      </c>
      <c r="AH241" s="54">
        <v>5</v>
      </c>
      <c r="AI241" s="54" t="s">
        <v>81</v>
      </c>
      <c r="AJ241" s="45" t="s">
        <v>95</v>
      </c>
      <c r="AK241" s="45">
        <v>0</v>
      </c>
      <c r="AL241" s="45" t="s">
        <v>1148</v>
      </c>
      <c r="AM241" s="45">
        <v>0</v>
      </c>
      <c r="AN241" s="2" t="s">
        <v>83</v>
      </c>
      <c r="AO241" s="59"/>
      <c r="AP241" s="59"/>
      <c r="AQ241" s="59"/>
      <c r="AR241" s="59"/>
      <c r="AS241" s="59"/>
      <c r="AT241" s="59"/>
      <c r="AU241" s="59"/>
      <c r="AV241" s="59"/>
      <c r="AW241" s="59"/>
      <c r="AX241" s="59"/>
      <c r="AY241" s="59"/>
      <c r="AZ241" s="59"/>
      <c r="BA241" s="59"/>
      <c r="BB241" s="59"/>
      <c r="BC241" s="59"/>
      <c r="BD241" s="59"/>
      <c r="BE241" s="59"/>
      <c r="BF241" s="59"/>
      <c r="BG241" s="59"/>
      <c r="BH241" s="59"/>
      <c r="BI241" s="59"/>
      <c r="BJ241" s="59"/>
      <c r="BK241" s="59"/>
      <c r="BL241" s="59"/>
      <c r="BM241" s="59"/>
      <c r="BN241" s="59"/>
    </row>
    <row r="242" spans="1:66" ht="15.75" customHeight="1" x14ac:dyDescent="0.3">
      <c r="A242" s="2">
        <v>241</v>
      </c>
      <c r="B242" s="2" t="s">
        <v>66</v>
      </c>
      <c r="C242" s="3">
        <v>44699.510773541668</v>
      </c>
      <c r="D242" s="2" t="s">
        <v>1149</v>
      </c>
      <c r="E242" s="2" t="s">
        <v>1150</v>
      </c>
      <c r="F242" s="2" t="s">
        <v>1151</v>
      </c>
      <c r="G242" s="2">
        <v>3146972510</v>
      </c>
      <c r="H242" s="38">
        <v>3</v>
      </c>
      <c r="I242" s="38" t="s">
        <v>70</v>
      </c>
      <c r="J242" s="38">
        <v>2</v>
      </c>
      <c r="K242" s="39">
        <f t="shared" si="9"/>
        <v>0.66666666666666663</v>
      </c>
      <c r="L242" s="38">
        <v>0</v>
      </c>
      <c r="M242" s="40">
        <f t="shared" si="10"/>
        <v>0</v>
      </c>
      <c r="N242" s="38">
        <v>2</v>
      </c>
      <c r="O242" s="40">
        <f t="shared" si="11"/>
        <v>1</v>
      </c>
      <c r="P242" s="38" t="s">
        <v>139</v>
      </c>
      <c r="Q242" s="38" t="s">
        <v>88</v>
      </c>
      <c r="R242" s="45" t="s">
        <v>72</v>
      </c>
      <c r="S242" s="45" t="s">
        <v>753</v>
      </c>
      <c r="T242" s="45" t="s">
        <v>321</v>
      </c>
      <c r="U242" s="49" t="s">
        <v>75</v>
      </c>
      <c r="V242" s="49">
        <v>1</v>
      </c>
      <c r="W242" s="49">
        <v>2</v>
      </c>
      <c r="X242" s="49">
        <v>50</v>
      </c>
      <c r="Y242" s="49">
        <v>2</v>
      </c>
      <c r="Z242" s="49" t="s">
        <v>70</v>
      </c>
      <c r="AA242" s="49" t="s">
        <v>76</v>
      </c>
      <c r="AB242" s="49" t="s">
        <v>77</v>
      </c>
      <c r="AC242" s="54" t="s">
        <v>91</v>
      </c>
      <c r="AD242" s="54" t="s">
        <v>92</v>
      </c>
      <c r="AE242" s="54" t="s">
        <v>884</v>
      </c>
      <c r="AF242" s="54" t="s">
        <v>164</v>
      </c>
      <c r="AG242" s="54">
        <v>5</v>
      </c>
      <c r="AH242" s="54">
        <v>1</v>
      </c>
      <c r="AI242" s="54" t="s">
        <v>81</v>
      </c>
      <c r="AJ242" s="45" t="s">
        <v>1152</v>
      </c>
      <c r="AK242" s="45">
        <v>2</v>
      </c>
      <c r="AL242" s="45" t="s">
        <v>1152</v>
      </c>
      <c r="AM242" s="45">
        <v>1</v>
      </c>
      <c r="AN242" s="2" t="s">
        <v>83</v>
      </c>
      <c r="AO242" s="59"/>
      <c r="AP242" s="59"/>
      <c r="AQ242" s="59"/>
      <c r="AR242" s="59"/>
      <c r="AS242" s="59"/>
      <c r="AT242" s="59"/>
      <c r="AU242" s="59"/>
      <c r="AV242" s="59"/>
      <c r="AW242" s="59"/>
      <c r="AX242" s="59"/>
      <c r="AY242" s="59"/>
      <c r="AZ242" s="59"/>
      <c r="BA242" s="59"/>
      <c r="BB242" s="59"/>
      <c r="BC242" s="59"/>
      <c r="BD242" s="59"/>
      <c r="BE242" s="59"/>
      <c r="BF242" s="59"/>
      <c r="BG242" s="59"/>
      <c r="BH242" s="59"/>
      <c r="BI242" s="59"/>
      <c r="BJ242" s="59"/>
      <c r="BK242" s="59"/>
      <c r="BL242" s="59"/>
      <c r="BM242" s="59"/>
      <c r="BN242" s="59"/>
    </row>
    <row r="243" spans="1:66" ht="15.75" customHeight="1" x14ac:dyDescent="0.3">
      <c r="A243" s="2">
        <v>242</v>
      </c>
      <c r="B243" s="2" t="s">
        <v>66</v>
      </c>
      <c r="C243" s="3">
        <v>44698.658178993057</v>
      </c>
      <c r="D243" s="2" t="s">
        <v>1153</v>
      </c>
      <c r="E243" s="2" t="s">
        <v>1154</v>
      </c>
      <c r="F243" s="2" t="s">
        <v>1155</v>
      </c>
      <c r="G243" s="2">
        <v>3216569762</v>
      </c>
      <c r="H243" s="38">
        <v>2</v>
      </c>
      <c r="I243" s="38" t="s">
        <v>70</v>
      </c>
      <c r="J243" s="38">
        <v>2</v>
      </c>
      <c r="K243" s="39">
        <f t="shared" si="9"/>
        <v>1</v>
      </c>
      <c r="L243" s="38">
        <v>0</v>
      </c>
      <c r="M243" s="40">
        <f t="shared" si="10"/>
        <v>0</v>
      </c>
      <c r="N243" s="38">
        <v>2</v>
      </c>
      <c r="O243" s="40">
        <f t="shared" si="11"/>
        <v>1</v>
      </c>
      <c r="P243" s="38" t="s">
        <v>139</v>
      </c>
      <c r="Q243" s="38" t="s">
        <v>88</v>
      </c>
      <c r="R243" s="45" t="s">
        <v>72</v>
      </c>
      <c r="S243" s="45" t="s">
        <v>179</v>
      </c>
      <c r="T243" s="45" t="s">
        <v>134</v>
      </c>
      <c r="U243" s="49" t="s">
        <v>75</v>
      </c>
      <c r="V243" s="49">
        <v>1</v>
      </c>
      <c r="W243" s="49">
        <v>1</v>
      </c>
      <c r="X243" s="49">
        <v>50</v>
      </c>
      <c r="Y243" s="49">
        <v>2</v>
      </c>
      <c r="Z243" s="49" t="s">
        <v>70</v>
      </c>
      <c r="AA243" s="49" t="s">
        <v>76</v>
      </c>
      <c r="AB243" s="49" t="s">
        <v>102</v>
      </c>
      <c r="AC243" s="54" t="s">
        <v>91</v>
      </c>
      <c r="AD243" s="54" t="s">
        <v>92</v>
      </c>
      <c r="AE243" s="54" t="s">
        <v>854</v>
      </c>
      <c r="AF243" s="54" t="s">
        <v>94</v>
      </c>
      <c r="AG243" s="54">
        <v>1</v>
      </c>
      <c r="AH243" s="54">
        <v>5</v>
      </c>
      <c r="AI243" s="54" t="s">
        <v>81</v>
      </c>
      <c r="AJ243" s="45" t="s">
        <v>1156</v>
      </c>
      <c r="AK243" s="45">
        <v>1</v>
      </c>
      <c r="AL243" s="45" t="s">
        <v>96</v>
      </c>
      <c r="AM243" s="45">
        <v>0</v>
      </c>
      <c r="AN243" s="2" t="s">
        <v>83</v>
      </c>
      <c r="AO243" s="59"/>
      <c r="AP243" s="59"/>
      <c r="AQ243" s="59"/>
      <c r="AR243" s="59"/>
      <c r="AS243" s="59"/>
      <c r="AT243" s="59"/>
      <c r="AU243" s="59"/>
      <c r="AV243" s="59"/>
      <c r="AW243" s="59"/>
      <c r="AX243" s="59"/>
      <c r="AY243" s="59"/>
      <c r="AZ243" s="59"/>
      <c r="BA243" s="59"/>
      <c r="BB243" s="59"/>
      <c r="BC243" s="59"/>
      <c r="BD243" s="59"/>
      <c r="BE243" s="59"/>
      <c r="BF243" s="59"/>
      <c r="BG243" s="59"/>
      <c r="BH243" s="59"/>
      <c r="BI243" s="59"/>
      <c r="BJ243" s="59"/>
      <c r="BK243" s="59"/>
      <c r="BL243" s="59"/>
      <c r="BM243" s="59"/>
      <c r="BN243" s="59"/>
    </row>
    <row r="244" spans="1:66" ht="15.75" customHeight="1" x14ac:dyDescent="0.3">
      <c r="A244" s="2">
        <v>243</v>
      </c>
      <c r="B244" s="2" t="s">
        <v>66</v>
      </c>
      <c r="C244" s="3">
        <v>44698.678438009258</v>
      </c>
      <c r="D244" s="2" t="s">
        <v>1157</v>
      </c>
      <c r="E244" s="2" t="s">
        <v>1158</v>
      </c>
      <c r="F244" s="2" t="s">
        <v>1159</v>
      </c>
      <c r="G244" s="2">
        <v>3194426607</v>
      </c>
      <c r="H244" s="38">
        <v>2</v>
      </c>
      <c r="I244" s="38" t="s">
        <v>70</v>
      </c>
      <c r="J244" s="38">
        <v>2</v>
      </c>
      <c r="K244" s="39">
        <f t="shared" si="9"/>
        <v>1</v>
      </c>
      <c r="L244" s="38">
        <v>0</v>
      </c>
      <c r="M244" s="40">
        <f t="shared" si="10"/>
        <v>0</v>
      </c>
      <c r="N244" s="38">
        <v>2</v>
      </c>
      <c r="O244" s="40">
        <f t="shared" si="11"/>
        <v>1</v>
      </c>
      <c r="P244" s="38" t="s">
        <v>87</v>
      </c>
      <c r="Q244" s="38" t="s">
        <v>88</v>
      </c>
      <c r="R244" s="45" t="s">
        <v>72</v>
      </c>
      <c r="S244" s="45" t="s">
        <v>1160</v>
      </c>
      <c r="T244" s="45" t="s">
        <v>134</v>
      </c>
      <c r="U244" s="49" t="s">
        <v>75</v>
      </c>
      <c r="V244" s="49">
        <v>1</v>
      </c>
      <c r="W244" s="49">
        <v>2</v>
      </c>
      <c r="X244" s="49">
        <v>12</v>
      </c>
      <c r="Y244" s="49">
        <v>3</v>
      </c>
      <c r="Z244" s="49" t="s">
        <v>70</v>
      </c>
      <c r="AA244" s="49" t="s">
        <v>76</v>
      </c>
      <c r="AB244" s="49" t="s">
        <v>77</v>
      </c>
      <c r="AC244" s="54" t="s">
        <v>91</v>
      </c>
      <c r="AD244" s="54">
        <v>3</v>
      </c>
      <c r="AE244" s="54" t="s">
        <v>854</v>
      </c>
      <c r="AF244" s="54" t="s">
        <v>94</v>
      </c>
      <c r="AG244" s="54">
        <v>5</v>
      </c>
      <c r="AH244" s="54">
        <v>1</v>
      </c>
      <c r="AI244" s="54" t="s">
        <v>81</v>
      </c>
      <c r="AJ244" s="45" t="s">
        <v>95</v>
      </c>
      <c r="AK244" s="45">
        <v>0</v>
      </c>
      <c r="AL244" s="45" t="s">
        <v>96</v>
      </c>
      <c r="AM244" s="45">
        <v>0</v>
      </c>
      <c r="AN244" s="2" t="s">
        <v>83</v>
      </c>
      <c r="AO244" s="59"/>
      <c r="AP244" s="59"/>
      <c r="AQ244" s="59"/>
      <c r="AR244" s="59"/>
      <c r="AS244" s="59"/>
      <c r="AT244" s="59"/>
      <c r="AU244" s="59"/>
      <c r="AV244" s="59"/>
      <c r="AW244" s="59"/>
      <c r="AX244" s="59"/>
      <c r="AY244" s="59"/>
      <c r="AZ244" s="59"/>
      <c r="BA244" s="59"/>
      <c r="BB244" s="59"/>
      <c r="BC244" s="59"/>
      <c r="BD244" s="59"/>
      <c r="BE244" s="59"/>
      <c r="BF244" s="59"/>
      <c r="BG244" s="59"/>
      <c r="BH244" s="59"/>
      <c r="BI244" s="59"/>
      <c r="BJ244" s="59"/>
      <c r="BK244" s="59"/>
      <c r="BL244" s="59"/>
      <c r="BM244" s="59"/>
      <c r="BN244" s="59"/>
    </row>
    <row r="245" spans="1:66" ht="15.75" customHeight="1" x14ac:dyDescent="0.3">
      <c r="A245" s="2">
        <v>244</v>
      </c>
      <c r="B245" s="2" t="s">
        <v>66</v>
      </c>
      <c r="C245" s="3">
        <v>44699.55643459491</v>
      </c>
      <c r="D245" s="2" t="s">
        <v>1161</v>
      </c>
      <c r="E245" s="2" t="s">
        <v>1162</v>
      </c>
      <c r="F245" s="2" t="s">
        <v>1163</v>
      </c>
      <c r="G245" s="2">
        <v>3138703142</v>
      </c>
      <c r="H245" s="38">
        <v>5</v>
      </c>
      <c r="I245" s="38" t="s">
        <v>70</v>
      </c>
      <c r="J245" s="38">
        <v>1</v>
      </c>
      <c r="K245" s="39">
        <f t="shared" si="9"/>
        <v>0.2</v>
      </c>
      <c r="L245" s="38">
        <v>0</v>
      </c>
      <c r="M245" s="40">
        <f t="shared" si="10"/>
        <v>0</v>
      </c>
      <c r="N245" s="38">
        <v>1</v>
      </c>
      <c r="O245" s="40">
        <f t="shared" si="11"/>
        <v>1</v>
      </c>
      <c r="P245" s="38" t="s">
        <v>87</v>
      </c>
      <c r="Q245" s="38" t="s">
        <v>88</v>
      </c>
      <c r="R245" s="45" t="s">
        <v>169</v>
      </c>
      <c r="S245" s="45" t="s">
        <v>1164</v>
      </c>
      <c r="T245" s="45" t="s">
        <v>1165</v>
      </c>
      <c r="U245" s="49" t="s">
        <v>75</v>
      </c>
      <c r="V245" s="49">
        <v>1</v>
      </c>
      <c r="W245" s="49">
        <v>1</v>
      </c>
      <c r="X245" s="49">
        <v>300</v>
      </c>
      <c r="Y245" s="49">
        <v>3.2</v>
      </c>
      <c r="Z245" s="49" t="s">
        <v>70</v>
      </c>
      <c r="AA245" s="49" t="s">
        <v>76</v>
      </c>
      <c r="AB245" s="49" t="s">
        <v>77</v>
      </c>
      <c r="AC245" s="54" t="s">
        <v>91</v>
      </c>
      <c r="AD245" s="54" t="s">
        <v>126</v>
      </c>
      <c r="AE245" s="54" t="s">
        <v>300</v>
      </c>
      <c r="AF245" s="54" t="s">
        <v>269</v>
      </c>
      <c r="AG245" s="54">
        <v>5</v>
      </c>
      <c r="AH245" s="54">
        <v>1</v>
      </c>
      <c r="AI245" s="54" t="s">
        <v>1166</v>
      </c>
      <c r="AJ245" s="45" t="s">
        <v>1167</v>
      </c>
      <c r="AK245" s="45">
        <v>3</v>
      </c>
      <c r="AL245" s="45" t="s">
        <v>1168</v>
      </c>
      <c r="AM245" s="45">
        <v>3</v>
      </c>
      <c r="AN245" s="2" t="s">
        <v>83</v>
      </c>
      <c r="AO245" s="59"/>
      <c r="AP245" s="59"/>
      <c r="AQ245" s="59"/>
      <c r="AR245" s="59"/>
      <c r="AS245" s="59"/>
      <c r="AT245" s="59"/>
      <c r="AU245" s="59"/>
      <c r="AV245" s="59"/>
      <c r="AW245" s="59"/>
      <c r="AX245" s="59"/>
      <c r="AY245" s="59"/>
      <c r="AZ245" s="59"/>
      <c r="BA245" s="59"/>
      <c r="BB245" s="59"/>
      <c r="BC245" s="59"/>
      <c r="BD245" s="59"/>
      <c r="BE245" s="59"/>
      <c r="BF245" s="59"/>
      <c r="BG245" s="59"/>
      <c r="BH245" s="59"/>
      <c r="BI245" s="59"/>
      <c r="BJ245" s="59"/>
      <c r="BK245" s="59"/>
      <c r="BL245" s="59"/>
      <c r="BM245" s="59"/>
      <c r="BN245" s="59"/>
    </row>
    <row r="246" spans="1:66" ht="15.75" customHeight="1" x14ac:dyDescent="0.3">
      <c r="A246" s="2">
        <v>245</v>
      </c>
      <c r="B246" s="2" t="s">
        <v>66</v>
      </c>
      <c r="C246" s="3">
        <v>44699.562688182872</v>
      </c>
      <c r="D246" s="2" t="s">
        <v>1169</v>
      </c>
      <c r="E246" s="2" t="s">
        <v>1170</v>
      </c>
      <c r="F246" s="2" t="s">
        <v>1171</v>
      </c>
      <c r="G246" s="2">
        <v>3147886614</v>
      </c>
      <c r="H246" s="38">
        <v>4</v>
      </c>
      <c r="I246" s="38" t="s">
        <v>88</v>
      </c>
      <c r="J246" s="41"/>
      <c r="K246" s="39">
        <f t="shared" si="9"/>
        <v>0</v>
      </c>
      <c r="L246" s="41"/>
      <c r="M246" s="40" t="str">
        <f t="shared" si="10"/>
        <v/>
      </c>
      <c r="N246" s="41"/>
      <c r="O246" s="40" t="str">
        <f t="shared" si="11"/>
        <v/>
      </c>
      <c r="P246" s="41"/>
      <c r="Q246" s="41"/>
      <c r="R246" s="45" t="s">
        <v>169</v>
      </c>
      <c r="S246" s="45" t="s">
        <v>1172</v>
      </c>
      <c r="T246" s="45" t="s">
        <v>171</v>
      </c>
      <c r="U246" s="49" t="s">
        <v>292</v>
      </c>
      <c r="V246" s="49">
        <v>1</v>
      </c>
      <c r="W246" s="49">
        <v>2</v>
      </c>
      <c r="X246" s="49">
        <v>300</v>
      </c>
      <c r="Y246" s="49">
        <v>3</v>
      </c>
      <c r="Z246" s="49" t="s">
        <v>70</v>
      </c>
      <c r="AA246" s="49" t="s">
        <v>76</v>
      </c>
      <c r="AB246" s="49" t="s">
        <v>77</v>
      </c>
      <c r="AC246" s="54" t="s">
        <v>91</v>
      </c>
      <c r="AD246" s="54" t="s">
        <v>181</v>
      </c>
      <c r="AE246" s="54" t="s">
        <v>1173</v>
      </c>
      <c r="AF246" s="54" t="s">
        <v>269</v>
      </c>
      <c r="AG246" s="54">
        <v>5</v>
      </c>
      <c r="AH246" s="54">
        <v>1</v>
      </c>
      <c r="AI246" s="54" t="s">
        <v>106</v>
      </c>
      <c r="AJ246" s="45" t="s">
        <v>294</v>
      </c>
      <c r="AK246" s="45">
        <v>1</v>
      </c>
      <c r="AL246" s="45" t="s">
        <v>294</v>
      </c>
      <c r="AM246" s="45">
        <v>1</v>
      </c>
      <c r="AN246" s="2" t="s">
        <v>83</v>
      </c>
      <c r="AO246" s="59"/>
      <c r="AP246" s="59"/>
      <c r="AQ246" s="59"/>
      <c r="AR246" s="59"/>
      <c r="AS246" s="59"/>
      <c r="AT246" s="59"/>
      <c r="AU246" s="59"/>
      <c r="AV246" s="59"/>
      <c r="AW246" s="59"/>
      <c r="AX246" s="59"/>
      <c r="AY246" s="59"/>
      <c r="AZ246" s="59"/>
      <c r="BA246" s="59"/>
      <c r="BB246" s="59"/>
      <c r="BC246" s="59"/>
      <c r="BD246" s="59"/>
      <c r="BE246" s="59"/>
      <c r="BF246" s="59"/>
      <c r="BG246" s="59"/>
      <c r="BH246" s="59"/>
      <c r="BI246" s="59"/>
      <c r="BJ246" s="59"/>
      <c r="BK246" s="59"/>
      <c r="BL246" s="59"/>
      <c r="BM246" s="59"/>
      <c r="BN246" s="59"/>
    </row>
    <row r="247" spans="1:66" ht="15.75" customHeight="1" x14ac:dyDescent="0.3">
      <c r="A247" s="2">
        <v>246</v>
      </c>
      <c r="B247" s="2" t="s">
        <v>66</v>
      </c>
      <c r="C247" s="3">
        <v>44699.596927314815</v>
      </c>
      <c r="D247" s="2" t="s">
        <v>1174</v>
      </c>
      <c r="E247" s="2" t="s">
        <v>1175</v>
      </c>
      <c r="F247" s="2" t="s">
        <v>1176</v>
      </c>
      <c r="G247" s="2">
        <v>3207670561</v>
      </c>
      <c r="H247" s="38">
        <v>5</v>
      </c>
      <c r="I247" s="38" t="s">
        <v>70</v>
      </c>
      <c r="J247" s="38">
        <v>2</v>
      </c>
      <c r="K247" s="39">
        <f t="shared" si="9"/>
        <v>0.4</v>
      </c>
      <c r="L247" s="38">
        <v>0</v>
      </c>
      <c r="M247" s="40">
        <f t="shared" si="10"/>
        <v>0</v>
      </c>
      <c r="N247" s="38">
        <v>2</v>
      </c>
      <c r="O247" s="40">
        <f t="shared" si="11"/>
        <v>1</v>
      </c>
      <c r="P247" s="38" t="s">
        <v>87</v>
      </c>
      <c r="Q247" s="38" t="s">
        <v>88</v>
      </c>
      <c r="R247" s="45" t="s">
        <v>1013</v>
      </c>
      <c r="S247" s="45" t="s">
        <v>1177</v>
      </c>
      <c r="T247" s="45" t="s">
        <v>141</v>
      </c>
      <c r="U247" s="49" t="s">
        <v>75</v>
      </c>
      <c r="V247" s="49">
        <v>30</v>
      </c>
      <c r="W247" s="49">
        <v>14</v>
      </c>
      <c r="X247" s="49">
        <v>400</v>
      </c>
      <c r="Y247" s="49">
        <v>4</v>
      </c>
      <c r="Z247" s="49" t="s">
        <v>70</v>
      </c>
      <c r="AA247" s="49" t="s">
        <v>76</v>
      </c>
      <c r="AB247" s="49" t="s">
        <v>102</v>
      </c>
      <c r="AC247" s="54" t="s">
        <v>91</v>
      </c>
      <c r="AD247" s="54" t="s">
        <v>92</v>
      </c>
      <c r="AE247" s="54" t="s">
        <v>1178</v>
      </c>
      <c r="AF247" s="54" t="s">
        <v>158</v>
      </c>
      <c r="AG247" s="54">
        <v>5</v>
      </c>
      <c r="AH247" s="54">
        <v>1</v>
      </c>
      <c r="AI247" s="54" t="s">
        <v>1179</v>
      </c>
      <c r="AJ247" s="45" t="s">
        <v>95</v>
      </c>
      <c r="AK247" s="45">
        <v>0</v>
      </c>
      <c r="AL247" s="45" t="s">
        <v>1180</v>
      </c>
      <c r="AM247" s="45">
        <v>300</v>
      </c>
      <c r="AN247" s="2" t="s">
        <v>83</v>
      </c>
      <c r="AO247" s="59"/>
      <c r="AP247" s="59"/>
      <c r="AQ247" s="59"/>
      <c r="AR247" s="59"/>
      <c r="AS247" s="59"/>
      <c r="AT247" s="59"/>
      <c r="AU247" s="59"/>
      <c r="AV247" s="59"/>
      <c r="AW247" s="59"/>
      <c r="AX247" s="59"/>
      <c r="AY247" s="59"/>
      <c r="AZ247" s="59"/>
      <c r="BA247" s="59"/>
      <c r="BB247" s="59"/>
      <c r="BC247" s="59"/>
      <c r="BD247" s="59"/>
      <c r="BE247" s="59"/>
      <c r="BF247" s="59"/>
      <c r="BG247" s="59"/>
      <c r="BH247" s="59"/>
      <c r="BI247" s="59"/>
      <c r="BJ247" s="59"/>
      <c r="BK247" s="59"/>
      <c r="BL247" s="59"/>
      <c r="BM247" s="59"/>
      <c r="BN247" s="59"/>
    </row>
    <row r="248" spans="1:66" ht="15.75" customHeight="1" x14ac:dyDescent="0.3">
      <c r="A248" s="2">
        <v>247</v>
      </c>
      <c r="B248" s="2" t="s">
        <v>66</v>
      </c>
      <c r="C248" s="3">
        <v>44699.500952685186</v>
      </c>
      <c r="D248" s="2" t="s">
        <v>1181</v>
      </c>
      <c r="E248" s="2" t="s">
        <v>1182</v>
      </c>
      <c r="F248" s="2" t="s">
        <v>1183</v>
      </c>
      <c r="G248" s="2">
        <v>3187881405</v>
      </c>
      <c r="H248" s="38">
        <v>11</v>
      </c>
      <c r="I248" s="38" t="s">
        <v>70</v>
      </c>
      <c r="J248" s="38">
        <v>6</v>
      </c>
      <c r="K248" s="39">
        <f t="shared" si="9"/>
        <v>0.54545454545454541</v>
      </c>
      <c r="L248" s="38">
        <v>1</v>
      </c>
      <c r="M248" s="40">
        <f t="shared" si="10"/>
        <v>0.16666666666666666</v>
      </c>
      <c r="N248" s="38">
        <v>6</v>
      </c>
      <c r="O248" s="40">
        <f t="shared" si="11"/>
        <v>1</v>
      </c>
      <c r="P248" s="38" t="s">
        <v>139</v>
      </c>
      <c r="Q248" s="38" t="s">
        <v>88</v>
      </c>
      <c r="R248" s="45" t="s">
        <v>121</v>
      </c>
      <c r="S248" s="45" t="s">
        <v>73</v>
      </c>
      <c r="T248" s="45" t="s">
        <v>74</v>
      </c>
      <c r="U248" s="49" t="s">
        <v>75</v>
      </c>
      <c r="V248" s="49">
        <v>3</v>
      </c>
      <c r="W248" s="49">
        <v>1</v>
      </c>
      <c r="X248" s="49">
        <v>60</v>
      </c>
      <c r="Y248" s="49">
        <v>4</v>
      </c>
      <c r="Z248" s="49" t="s">
        <v>70</v>
      </c>
      <c r="AA248" s="49" t="s">
        <v>76</v>
      </c>
      <c r="AB248" s="49" t="s">
        <v>77</v>
      </c>
      <c r="AC248" s="54" t="s">
        <v>91</v>
      </c>
      <c r="AD248" s="54">
        <v>4</v>
      </c>
      <c r="AE248" s="54" t="s">
        <v>1184</v>
      </c>
      <c r="AF248" s="54" t="s">
        <v>269</v>
      </c>
      <c r="AG248" s="54">
        <v>5</v>
      </c>
      <c r="AH248" s="54">
        <v>1</v>
      </c>
      <c r="AI248" s="54" t="s">
        <v>81</v>
      </c>
      <c r="AJ248" s="45" t="s">
        <v>82</v>
      </c>
      <c r="AK248" s="45">
        <v>10</v>
      </c>
      <c r="AL248" s="45" t="s">
        <v>82</v>
      </c>
      <c r="AM248" s="45">
        <v>10</v>
      </c>
      <c r="AN248" s="2" t="s">
        <v>83</v>
      </c>
      <c r="AO248" s="59"/>
      <c r="AP248" s="59"/>
      <c r="AQ248" s="59"/>
      <c r="AR248" s="59"/>
      <c r="AS248" s="59"/>
      <c r="AT248" s="59"/>
      <c r="AU248" s="59"/>
      <c r="AV248" s="59"/>
      <c r="AW248" s="59"/>
      <c r="AX248" s="59"/>
      <c r="AY248" s="59"/>
      <c r="AZ248" s="59"/>
      <c r="BA248" s="59"/>
      <c r="BB248" s="59"/>
      <c r="BC248" s="59"/>
      <c r="BD248" s="59"/>
      <c r="BE248" s="59"/>
      <c r="BF248" s="59"/>
      <c r="BG248" s="59"/>
      <c r="BH248" s="59"/>
      <c r="BI248" s="59"/>
      <c r="BJ248" s="59"/>
      <c r="BK248" s="59"/>
      <c r="BL248" s="59"/>
      <c r="BM248" s="59"/>
      <c r="BN248" s="59"/>
    </row>
    <row r="249" spans="1:66" ht="15.75" customHeight="1" x14ac:dyDescent="0.3">
      <c r="A249" s="2">
        <v>248</v>
      </c>
      <c r="B249" s="2" t="s">
        <v>66</v>
      </c>
      <c r="C249" s="3">
        <v>44698.725609953704</v>
      </c>
      <c r="D249" s="2" t="s">
        <v>1185</v>
      </c>
      <c r="E249" s="2" t="s">
        <v>1186</v>
      </c>
      <c r="F249" s="2" t="s">
        <v>1187</v>
      </c>
      <c r="G249" s="2">
        <v>2317807</v>
      </c>
      <c r="H249" s="38">
        <v>2</v>
      </c>
      <c r="I249" s="38" t="s">
        <v>70</v>
      </c>
      <c r="J249" s="38">
        <v>2</v>
      </c>
      <c r="K249" s="39">
        <f t="shared" si="9"/>
        <v>1</v>
      </c>
      <c r="L249" s="38">
        <v>0</v>
      </c>
      <c r="M249" s="40">
        <f t="shared" si="10"/>
        <v>0</v>
      </c>
      <c r="N249" s="38">
        <v>2</v>
      </c>
      <c r="O249" s="40">
        <f t="shared" si="11"/>
        <v>1</v>
      </c>
      <c r="P249" s="38" t="s">
        <v>139</v>
      </c>
      <c r="Q249" s="38" t="s">
        <v>88</v>
      </c>
      <c r="R249" s="45" t="s">
        <v>72</v>
      </c>
      <c r="S249" s="45" t="s">
        <v>179</v>
      </c>
      <c r="T249" s="45" t="s">
        <v>134</v>
      </c>
      <c r="U249" s="49" t="s">
        <v>75</v>
      </c>
      <c r="V249" s="49">
        <v>1</v>
      </c>
      <c r="W249" s="49">
        <v>1</v>
      </c>
      <c r="X249" s="49">
        <v>12</v>
      </c>
      <c r="Y249" s="49">
        <v>3</v>
      </c>
      <c r="Z249" s="49" t="s">
        <v>70</v>
      </c>
      <c r="AA249" s="49" t="s">
        <v>76</v>
      </c>
      <c r="AB249" s="49" t="s">
        <v>102</v>
      </c>
      <c r="AC249" s="54" t="s">
        <v>91</v>
      </c>
      <c r="AD249" s="54" t="s">
        <v>181</v>
      </c>
      <c r="AE249" s="54" t="s">
        <v>93</v>
      </c>
      <c r="AF249" s="54" t="s">
        <v>164</v>
      </c>
      <c r="AG249" s="54">
        <v>5</v>
      </c>
      <c r="AH249" s="54">
        <v>1</v>
      </c>
      <c r="AI249" s="54" t="s">
        <v>81</v>
      </c>
      <c r="AJ249" s="45" t="s">
        <v>95</v>
      </c>
      <c r="AK249" s="45">
        <v>0</v>
      </c>
      <c r="AL249" s="45" t="s">
        <v>96</v>
      </c>
      <c r="AM249" s="45">
        <v>0</v>
      </c>
      <c r="AN249" s="2" t="s">
        <v>83</v>
      </c>
      <c r="AO249" s="59"/>
      <c r="AP249" s="59"/>
      <c r="AQ249" s="59"/>
      <c r="AR249" s="59"/>
      <c r="AS249" s="59"/>
      <c r="AT249" s="59"/>
      <c r="AU249" s="59"/>
      <c r="AV249" s="59"/>
      <c r="AW249" s="59"/>
      <c r="AX249" s="59"/>
      <c r="AY249" s="59"/>
      <c r="AZ249" s="59"/>
      <c r="BA249" s="59"/>
      <c r="BB249" s="59"/>
      <c r="BC249" s="59"/>
      <c r="BD249" s="59"/>
      <c r="BE249" s="59"/>
      <c r="BF249" s="59"/>
      <c r="BG249" s="59"/>
      <c r="BH249" s="59"/>
      <c r="BI249" s="59"/>
      <c r="BJ249" s="59"/>
      <c r="BK249" s="59"/>
      <c r="BL249" s="59"/>
      <c r="BM249" s="59"/>
      <c r="BN249" s="59"/>
    </row>
    <row r="250" spans="1:66" ht="15.75" customHeight="1" x14ac:dyDescent="0.3">
      <c r="A250" s="2">
        <v>249</v>
      </c>
      <c r="B250" s="2" t="s">
        <v>66</v>
      </c>
      <c r="C250" s="3">
        <v>44698.62770125</v>
      </c>
      <c r="D250" s="2" t="s">
        <v>1188</v>
      </c>
      <c r="E250" s="2" t="s">
        <v>1189</v>
      </c>
      <c r="F250" s="2" t="s">
        <v>1190</v>
      </c>
      <c r="G250" s="2">
        <v>6044310241</v>
      </c>
      <c r="H250" s="38">
        <v>15</v>
      </c>
      <c r="I250" s="38" t="s">
        <v>70</v>
      </c>
      <c r="J250" s="38">
        <v>10</v>
      </c>
      <c r="K250" s="39">
        <f t="shared" si="9"/>
        <v>0.66666666666666663</v>
      </c>
      <c r="L250" s="38">
        <v>0</v>
      </c>
      <c r="M250" s="40">
        <f t="shared" si="10"/>
        <v>0</v>
      </c>
      <c r="N250" s="38">
        <v>10</v>
      </c>
      <c r="O250" s="40">
        <f t="shared" si="11"/>
        <v>1</v>
      </c>
      <c r="P250" s="38" t="s">
        <v>87</v>
      </c>
      <c r="Q250" s="38" t="s">
        <v>88</v>
      </c>
      <c r="R250" s="45" t="s">
        <v>72</v>
      </c>
      <c r="S250" s="45" t="s">
        <v>179</v>
      </c>
      <c r="T250" s="45" t="s">
        <v>134</v>
      </c>
      <c r="U250" s="49" t="s">
        <v>75</v>
      </c>
      <c r="V250" s="49">
        <v>2</v>
      </c>
      <c r="W250" s="49">
        <v>3</v>
      </c>
      <c r="X250" s="49">
        <v>60</v>
      </c>
      <c r="Y250" s="49">
        <v>3</v>
      </c>
      <c r="Z250" s="49" t="s">
        <v>70</v>
      </c>
      <c r="AA250" s="49" t="s">
        <v>76</v>
      </c>
      <c r="AB250" s="49" t="s">
        <v>77</v>
      </c>
      <c r="AC250" s="54" t="s">
        <v>91</v>
      </c>
      <c r="AD250" s="54" t="s">
        <v>92</v>
      </c>
      <c r="AE250" s="54" t="s">
        <v>1191</v>
      </c>
      <c r="AF250" s="54" t="s">
        <v>1192</v>
      </c>
      <c r="AG250" s="54">
        <v>5</v>
      </c>
      <c r="AH250" s="54">
        <v>1</v>
      </c>
      <c r="AI250" s="54" t="s">
        <v>81</v>
      </c>
      <c r="AJ250" s="45" t="s">
        <v>82</v>
      </c>
      <c r="AK250" s="45">
        <v>3</v>
      </c>
      <c r="AL250" s="45" t="s">
        <v>82</v>
      </c>
      <c r="AM250" s="45">
        <v>5</v>
      </c>
      <c r="AN250" s="2" t="s">
        <v>83</v>
      </c>
      <c r="AO250" s="59"/>
      <c r="AP250" s="59"/>
      <c r="AQ250" s="59"/>
      <c r="AR250" s="59"/>
      <c r="AS250" s="59"/>
      <c r="AT250" s="59"/>
      <c r="AU250" s="59"/>
      <c r="AV250" s="59"/>
      <c r="AW250" s="59"/>
      <c r="AX250" s="59"/>
      <c r="AY250" s="59"/>
      <c r="AZ250" s="59"/>
      <c r="BA250" s="59"/>
      <c r="BB250" s="59"/>
      <c r="BC250" s="59"/>
      <c r="BD250" s="59"/>
      <c r="BE250" s="59"/>
      <c r="BF250" s="59"/>
      <c r="BG250" s="59"/>
      <c r="BH250" s="59"/>
      <c r="BI250" s="59"/>
      <c r="BJ250" s="59"/>
      <c r="BK250" s="59"/>
      <c r="BL250" s="59"/>
      <c r="BM250" s="59"/>
      <c r="BN250" s="59"/>
    </row>
    <row r="251" spans="1:66" ht="15.75" customHeight="1" x14ac:dyDescent="0.3">
      <c r="A251" s="2">
        <v>250</v>
      </c>
      <c r="B251" s="2" t="s">
        <v>66</v>
      </c>
      <c r="C251" s="3">
        <v>44699.46250332176</v>
      </c>
      <c r="D251" s="2" t="s">
        <v>1193</v>
      </c>
      <c r="E251" s="2" t="s">
        <v>1194</v>
      </c>
      <c r="F251" s="2" t="s">
        <v>1195</v>
      </c>
      <c r="G251" s="2">
        <v>5205338</v>
      </c>
      <c r="H251" s="38">
        <v>6</v>
      </c>
      <c r="I251" s="38" t="s">
        <v>70</v>
      </c>
      <c r="J251" s="38">
        <v>1</v>
      </c>
      <c r="K251" s="39">
        <f t="shared" si="9"/>
        <v>0.16666666666666666</v>
      </c>
      <c r="L251" s="38">
        <v>0</v>
      </c>
      <c r="M251" s="40">
        <f t="shared" si="10"/>
        <v>0</v>
      </c>
      <c r="N251" s="38">
        <v>1</v>
      </c>
      <c r="O251" s="40">
        <f t="shared" si="11"/>
        <v>1</v>
      </c>
      <c r="P251" s="38" t="s">
        <v>139</v>
      </c>
      <c r="Q251" s="38" t="s">
        <v>88</v>
      </c>
      <c r="R251" s="45" t="s">
        <v>72</v>
      </c>
      <c r="S251" s="45" t="s">
        <v>753</v>
      </c>
      <c r="T251" s="45" t="s">
        <v>321</v>
      </c>
      <c r="U251" s="49" t="s">
        <v>75</v>
      </c>
      <c r="V251" s="49">
        <v>1</v>
      </c>
      <c r="W251" s="49">
        <v>1</v>
      </c>
      <c r="X251" s="49">
        <v>20</v>
      </c>
      <c r="Y251" s="49">
        <v>3</v>
      </c>
      <c r="Z251" s="49" t="s">
        <v>70</v>
      </c>
      <c r="AA251" s="49" t="s">
        <v>76</v>
      </c>
      <c r="AB251" s="49" t="s">
        <v>102</v>
      </c>
      <c r="AC251" s="54" t="s">
        <v>91</v>
      </c>
      <c r="AD251" s="54">
        <v>3</v>
      </c>
      <c r="AE251" s="54" t="s">
        <v>172</v>
      </c>
      <c r="AF251" s="54" t="s">
        <v>115</v>
      </c>
      <c r="AG251" s="54">
        <v>5</v>
      </c>
      <c r="AH251" s="54">
        <v>1</v>
      </c>
      <c r="AI251" s="54" t="s">
        <v>81</v>
      </c>
      <c r="AJ251" s="45" t="s">
        <v>143</v>
      </c>
      <c r="AK251" s="45">
        <v>10</v>
      </c>
      <c r="AL251" s="45" t="s">
        <v>143</v>
      </c>
      <c r="AM251" s="45">
        <v>10</v>
      </c>
      <c r="AN251" s="2" t="s">
        <v>83</v>
      </c>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row>
    <row r="252" spans="1:66" ht="15.75" customHeight="1" x14ac:dyDescent="0.3">
      <c r="A252" s="2">
        <v>251</v>
      </c>
      <c r="B252" s="2" t="s">
        <v>66</v>
      </c>
      <c r="C252" s="3">
        <v>44699.47138555556</v>
      </c>
      <c r="D252" s="2" t="s">
        <v>1196</v>
      </c>
      <c r="E252" s="2" t="s">
        <v>1197</v>
      </c>
      <c r="F252" s="2" t="s">
        <v>1198</v>
      </c>
      <c r="G252" s="2">
        <v>5132220</v>
      </c>
      <c r="H252" s="38">
        <v>14</v>
      </c>
      <c r="I252" s="38" t="s">
        <v>70</v>
      </c>
      <c r="J252" s="38">
        <v>13</v>
      </c>
      <c r="K252" s="39">
        <f t="shared" si="9"/>
        <v>0.9285714285714286</v>
      </c>
      <c r="L252" s="38">
        <v>0</v>
      </c>
      <c r="M252" s="40">
        <f t="shared" si="10"/>
        <v>0</v>
      </c>
      <c r="N252" s="38">
        <v>13</v>
      </c>
      <c r="O252" s="40">
        <f t="shared" si="11"/>
        <v>1</v>
      </c>
      <c r="P252" s="38" t="s">
        <v>87</v>
      </c>
      <c r="Q252" s="38" t="s">
        <v>88</v>
      </c>
      <c r="R252" s="45" t="s">
        <v>72</v>
      </c>
      <c r="S252" s="45" t="s">
        <v>753</v>
      </c>
      <c r="T252" s="45" t="s">
        <v>321</v>
      </c>
      <c r="U252" s="50" t="s">
        <v>88</v>
      </c>
      <c r="V252" s="49">
        <v>0</v>
      </c>
      <c r="W252" s="50"/>
      <c r="X252" s="50"/>
      <c r="Y252" s="50"/>
      <c r="Z252" s="50"/>
      <c r="AA252" s="50"/>
      <c r="AB252" s="50"/>
      <c r="AC252" s="54" t="s">
        <v>91</v>
      </c>
      <c r="AD252" s="54">
        <v>2</v>
      </c>
      <c r="AE252" s="54" t="s">
        <v>1199</v>
      </c>
      <c r="AF252" s="54" t="s">
        <v>164</v>
      </c>
      <c r="AG252" s="54">
        <v>3</v>
      </c>
      <c r="AH252" s="54">
        <v>1</v>
      </c>
      <c r="AI252" s="54" t="s">
        <v>81</v>
      </c>
      <c r="AJ252" s="45" t="s">
        <v>294</v>
      </c>
      <c r="AK252" s="45">
        <v>10</v>
      </c>
      <c r="AL252" s="45" t="s">
        <v>294</v>
      </c>
      <c r="AM252" s="45">
        <v>5</v>
      </c>
      <c r="AN252" s="2" t="s">
        <v>83</v>
      </c>
      <c r="AO252" s="59"/>
      <c r="AP252" s="59"/>
      <c r="AQ252" s="59"/>
      <c r="AR252" s="59"/>
      <c r="AS252" s="59"/>
      <c r="AT252" s="59"/>
      <c r="AU252" s="59"/>
      <c r="AV252" s="59"/>
      <c r="AW252" s="59"/>
      <c r="AX252" s="59"/>
      <c r="AY252" s="59"/>
      <c r="AZ252" s="59"/>
      <c r="BA252" s="59"/>
      <c r="BB252" s="59"/>
      <c r="BC252" s="59"/>
      <c r="BD252" s="59"/>
      <c r="BE252" s="59"/>
      <c r="BF252" s="59"/>
      <c r="BG252" s="59"/>
      <c r="BH252" s="59"/>
      <c r="BI252" s="59"/>
      <c r="BJ252" s="59"/>
      <c r="BK252" s="59"/>
      <c r="BL252" s="59"/>
      <c r="BM252" s="59"/>
      <c r="BN252" s="59"/>
    </row>
    <row r="253" spans="1:66" ht="15.75" customHeight="1" x14ac:dyDescent="0.3">
      <c r="A253" s="2">
        <v>252</v>
      </c>
      <c r="B253" s="2" t="s">
        <v>66</v>
      </c>
      <c r="C253" s="3">
        <v>44699.484219305552</v>
      </c>
      <c r="D253" s="2" t="s">
        <v>1200</v>
      </c>
      <c r="E253" s="2" t="s">
        <v>1201</v>
      </c>
      <c r="F253" s="2" t="s">
        <v>1202</v>
      </c>
      <c r="G253" s="2">
        <v>5120127</v>
      </c>
      <c r="H253" s="38">
        <v>6</v>
      </c>
      <c r="I253" s="38" t="s">
        <v>70</v>
      </c>
      <c r="J253" s="38">
        <v>5</v>
      </c>
      <c r="K253" s="39">
        <f t="shared" si="9"/>
        <v>0.83333333333333337</v>
      </c>
      <c r="L253" s="38">
        <v>0</v>
      </c>
      <c r="M253" s="40">
        <f t="shared" si="10"/>
        <v>0</v>
      </c>
      <c r="N253" s="38">
        <v>5</v>
      </c>
      <c r="O253" s="40">
        <f t="shared" si="11"/>
        <v>1</v>
      </c>
      <c r="P253" s="38" t="s">
        <v>87</v>
      </c>
      <c r="Q253" s="38" t="s">
        <v>88</v>
      </c>
      <c r="R253" s="45" t="s">
        <v>72</v>
      </c>
      <c r="S253" s="45" t="s">
        <v>179</v>
      </c>
      <c r="T253" s="45" t="s">
        <v>134</v>
      </c>
      <c r="U253" s="49" t="s">
        <v>75</v>
      </c>
      <c r="V253" s="49">
        <v>1</v>
      </c>
      <c r="W253" s="49">
        <v>2</v>
      </c>
      <c r="X253" s="49">
        <v>90</v>
      </c>
      <c r="Y253" s="49">
        <v>2</v>
      </c>
      <c r="Z253" s="49" t="s">
        <v>70</v>
      </c>
      <c r="AA253" s="49" t="s">
        <v>76</v>
      </c>
      <c r="AB253" s="49" t="s">
        <v>102</v>
      </c>
      <c r="AC253" s="54" t="s">
        <v>91</v>
      </c>
      <c r="AD253" s="54">
        <v>2</v>
      </c>
      <c r="AE253" s="54" t="s">
        <v>268</v>
      </c>
      <c r="AF253" s="54" t="s">
        <v>115</v>
      </c>
      <c r="AG253" s="54">
        <v>5</v>
      </c>
      <c r="AH253" s="54">
        <v>2</v>
      </c>
      <c r="AI253" s="54" t="s">
        <v>81</v>
      </c>
      <c r="AJ253" s="45" t="s">
        <v>1121</v>
      </c>
      <c r="AK253" s="45">
        <v>7</v>
      </c>
      <c r="AL253" s="45" t="s">
        <v>82</v>
      </c>
      <c r="AM253" s="45">
        <v>7</v>
      </c>
      <c r="AN253" s="2" t="s">
        <v>83</v>
      </c>
      <c r="AO253" s="59"/>
      <c r="AP253" s="59"/>
      <c r="AQ253" s="59"/>
      <c r="AR253" s="59"/>
      <c r="AS253" s="59"/>
      <c r="AT253" s="59"/>
      <c r="AU253" s="59"/>
      <c r="AV253" s="59"/>
      <c r="AW253" s="59"/>
      <c r="AX253" s="59"/>
      <c r="AY253" s="59"/>
      <c r="AZ253" s="59"/>
      <c r="BA253" s="59"/>
      <c r="BB253" s="59"/>
      <c r="BC253" s="59"/>
      <c r="BD253" s="59"/>
      <c r="BE253" s="59"/>
      <c r="BF253" s="59"/>
      <c r="BG253" s="59"/>
      <c r="BH253" s="59"/>
      <c r="BI253" s="59"/>
      <c r="BJ253" s="59"/>
      <c r="BK253" s="59"/>
      <c r="BL253" s="59"/>
      <c r="BM253" s="59"/>
      <c r="BN253" s="59"/>
    </row>
    <row r="254" spans="1:66" ht="15.75" customHeight="1" x14ac:dyDescent="0.3">
      <c r="A254" s="2">
        <v>253</v>
      </c>
      <c r="B254" s="2" t="s">
        <v>66</v>
      </c>
      <c r="C254" s="3">
        <v>44699.568980011572</v>
      </c>
      <c r="D254" s="2" t="s">
        <v>1203</v>
      </c>
      <c r="E254" s="2" t="s">
        <v>1204</v>
      </c>
      <c r="F254" s="2" t="s">
        <v>1205</v>
      </c>
      <c r="G254" s="2">
        <v>3695797</v>
      </c>
      <c r="H254" s="38">
        <v>105</v>
      </c>
      <c r="I254" s="38" t="s">
        <v>70</v>
      </c>
      <c r="J254" s="38">
        <v>72</v>
      </c>
      <c r="K254" s="39">
        <f t="shared" si="9"/>
        <v>0.68571428571428572</v>
      </c>
      <c r="L254" s="38">
        <v>0</v>
      </c>
      <c r="M254" s="40">
        <f t="shared" si="10"/>
        <v>0</v>
      </c>
      <c r="N254" s="38">
        <v>72</v>
      </c>
      <c r="O254" s="40">
        <f t="shared" si="11"/>
        <v>1</v>
      </c>
      <c r="P254" s="38" t="s">
        <v>1206</v>
      </c>
      <c r="Q254" s="38" t="s">
        <v>70</v>
      </c>
      <c r="R254" s="45" t="s">
        <v>72</v>
      </c>
      <c r="S254" s="45" t="s">
        <v>1207</v>
      </c>
      <c r="T254" s="45" t="s">
        <v>1207</v>
      </c>
      <c r="U254" s="49" t="s">
        <v>75</v>
      </c>
      <c r="V254" s="49">
        <v>3</v>
      </c>
      <c r="W254" s="51">
        <v>1</v>
      </c>
      <c r="X254" s="49">
        <v>20</v>
      </c>
      <c r="Y254" s="51">
        <v>4.5</v>
      </c>
      <c r="Z254" s="49" t="s">
        <v>70</v>
      </c>
      <c r="AA254" s="49" t="s">
        <v>76</v>
      </c>
      <c r="AB254" s="49" t="s">
        <v>77</v>
      </c>
      <c r="AC254" s="54" t="s">
        <v>148</v>
      </c>
      <c r="AD254" s="54" t="s">
        <v>126</v>
      </c>
      <c r="AE254" s="54" t="s">
        <v>127</v>
      </c>
      <c r="AF254" s="54" t="s">
        <v>1208</v>
      </c>
      <c r="AG254" s="54">
        <v>5</v>
      </c>
      <c r="AH254" s="54">
        <v>1</v>
      </c>
      <c r="AI254" s="54" t="s">
        <v>81</v>
      </c>
      <c r="AJ254" s="45" t="s">
        <v>194</v>
      </c>
      <c r="AK254" s="45">
        <v>80</v>
      </c>
      <c r="AL254" s="45" t="s">
        <v>623</v>
      </c>
      <c r="AM254" s="45">
        <v>4</v>
      </c>
      <c r="AN254" s="2" t="s">
        <v>83</v>
      </c>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row>
    <row r="255" spans="1:66" ht="15.75" customHeight="1" x14ac:dyDescent="0.3">
      <c r="A255" s="2">
        <v>254</v>
      </c>
      <c r="B255" s="2" t="s">
        <v>66</v>
      </c>
      <c r="C255" s="3">
        <v>44698.507007974535</v>
      </c>
      <c r="D255" s="2" t="s">
        <v>1209</v>
      </c>
      <c r="E255" s="2" t="s">
        <v>1210</v>
      </c>
      <c r="F255" s="2" t="s">
        <v>1211</v>
      </c>
      <c r="G255" s="2">
        <v>3244627133</v>
      </c>
      <c r="H255" s="38">
        <v>1</v>
      </c>
      <c r="I255" s="38" t="s">
        <v>70</v>
      </c>
      <c r="J255" s="38">
        <v>1</v>
      </c>
      <c r="K255" s="39">
        <f t="shared" si="9"/>
        <v>1</v>
      </c>
      <c r="L255" s="38">
        <v>1</v>
      </c>
      <c r="M255" s="40">
        <f t="shared" si="10"/>
        <v>1</v>
      </c>
      <c r="N255" s="38">
        <v>1</v>
      </c>
      <c r="O255" s="40">
        <f t="shared" si="11"/>
        <v>1</v>
      </c>
      <c r="P255" s="38" t="s">
        <v>87</v>
      </c>
      <c r="Q255" s="38" t="s">
        <v>70</v>
      </c>
      <c r="R255" s="45" t="s">
        <v>1212</v>
      </c>
      <c r="S255" s="45" t="s">
        <v>1213</v>
      </c>
      <c r="T255" s="45" t="s">
        <v>308</v>
      </c>
      <c r="U255" s="50" t="s">
        <v>88</v>
      </c>
      <c r="V255" s="49">
        <v>0</v>
      </c>
      <c r="W255" s="50"/>
      <c r="X255" s="50"/>
      <c r="Y255" s="50"/>
      <c r="Z255" s="50"/>
      <c r="AA255" s="50"/>
      <c r="AB255" s="50"/>
      <c r="AC255" s="54" t="s">
        <v>91</v>
      </c>
      <c r="AD255" s="54" t="s">
        <v>92</v>
      </c>
      <c r="AE255" s="54" t="s">
        <v>142</v>
      </c>
      <c r="AF255" s="54" t="s">
        <v>193</v>
      </c>
      <c r="AG255" s="54">
        <v>5</v>
      </c>
      <c r="AH255" s="54">
        <v>5</v>
      </c>
      <c r="AI255" s="54" t="s">
        <v>81</v>
      </c>
      <c r="AJ255" s="45" t="s">
        <v>214</v>
      </c>
      <c r="AK255" s="45">
        <v>10</v>
      </c>
      <c r="AL255" s="45" t="s">
        <v>96</v>
      </c>
      <c r="AM255" s="45">
        <v>0</v>
      </c>
      <c r="AN255" s="2" t="s">
        <v>83</v>
      </c>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row>
    <row r="256" spans="1:66" ht="15.75" customHeight="1" x14ac:dyDescent="0.3">
      <c r="A256" s="2">
        <v>255</v>
      </c>
      <c r="B256" s="2" t="s">
        <v>66</v>
      </c>
      <c r="C256" s="3">
        <v>44699.535563993057</v>
      </c>
      <c r="D256" s="2" t="s">
        <v>1214</v>
      </c>
      <c r="E256" s="2" t="s">
        <v>1215</v>
      </c>
      <c r="F256" s="2" t="s">
        <v>1216</v>
      </c>
      <c r="G256" s="2">
        <v>3172158578</v>
      </c>
      <c r="H256" s="38">
        <v>1</v>
      </c>
      <c r="I256" s="38" t="s">
        <v>88</v>
      </c>
      <c r="J256" s="41"/>
      <c r="K256" s="39">
        <f t="shared" ref="K256:K319" si="12">J256/H256</f>
        <v>0</v>
      </c>
      <c r="L256" s="41"/>
      <c r="M256" s="40" t="str">
        <f t="shared" si="10"/>
        <v/>
      </c>
      <c r="N256" s="41"/>
      <c r="O256" s="40" t="str">
        <f t="shared" si="11"/>
        <v/>
      </c>
      <c r="P256" s="41"/>
      <c r="Q256" s="41"/>
      <c r="R256" s="45" t="s">
        <v>72</v>
      </c>
      <c r="S256" s="45" t="s">
        <v>186</v>
      </c>
      <c r="T256" s="45" t="s">
        <v>113</v>
      </c>
      <c r="U256" s="49" t="s">
        <v>75</v>
      </c>
      <c r="V256" s="49">
        <v>1</v>
      </c>
      <c r="W256" s="49">
        <v>1</v>
      </c>
      <c r="X256" s="49">
        <v>12</v>
      </c>
      <c r="Y256" s="49">
        <v>2</v>
      </c>
      <c r="Z256" s="49" t="s">
        <v>70</v>
      </c>
      <c r="AA256" s="49" t="s">
        <v>76</v>
      </c>
      <c r="AB256" s="49" t="s">
        <v>77</v>
      </c>
      <c r="AC256" s="54" t="s">
        <v>455</v>
      </c>
      <c r="AD256" s="54" t="s">
        <v>181</v>
      </c>
      <c r="AE256" s="54" t="s">
        <v>1217</v>
      </c>
      <c r="AF256" s="54" t="s">
        <v>115</v>
      </c>
      <c r="AG256" s="54">
        <v>5</v>
      </c>
      <c r="AH256" s="54">
        <v>1</v>
      </c>
      <c r="AI256" s="54" t="s">
        <v>81</v>
      </c>
      <c r="AJ256" s="45" t="s">
        <v>95</v>
      </c>
      <c r="AK256" s="45">
        <v>0</v>
      </c>
      <c r="AL256" s="45" t="s">
        <v>96</v>
      </c>
      <c r="AM256" s="45">
        <v>0</v>
      </c>
      <c r="AN256" s="2" t="s">
        <v>83</v>
      </c>
      <c r="AO256" s="59"/>
      <c r="AP256" s="59"/>
      <c r="AQ256" s="59"/>
      <c r="AR256" s="59"/>
      <c r="AS256" s="59"/>
      <c r="AT256" s="59"/>
      <c r="AU256" s="59"/>
      <c r="AV256" s="59"/>
      <c r="AW256" s="59"/>
      <c r="AX256" s="59"/>
      <c r="AY256" s="59"/>
      <c r="AZ256" s="59"/>
      <c r="BA256" s="59"/>
      <c r="BB256" s="59"/>
      <c r="BC256" s="59"/>
      <c r="BD256" s="59"/>
      <c r="BE256" s="59"/>
      <c r="BF256" s="59"/>
      <c r="BG256" s="59"/>
      <c r="BH256" s="59"/>
      <c r="BI256" s="59"/>
      <c r="BJ256" s="59"/>
      <c r="BK256" s="59"/>
      <c r="BL256" s="59"/>
      <c r="BM256" s="59"/>
      <c r="BN256" s="59"/>
    </row>
    <row r="257" spans="1:66" ht="15.75" customHeight="1" x14ac:dyDescent="0.3">
      <c r="A257" s="2">
        <v>256</v>
      </c>
      <c r="B257" s="2" t="s">
        <v>66</v>
      </c>
      <c r="C257" s="3">
        <v>44699.542196006943</v>
      </c>
      <c r="D257" s="2" t="s">
        <v>1218</v>
      </c>
      <c r="E257" s="2" t="s">
        <v>1219</v>
      </c>
      <c r="F257" s="2" t="s">
        <v>1220</v>
      </c>
      <c r="G257" s="2">
        <v>3135138947</v>
      </c>
      <c r="H257" s="38">
        <v>1</v>
      </c>
      <c r="I257" s="38" t="s">
        <v>88</v>
      </c>
      <c r="J257" s="38"/>
      <c r="K257" s="39">
        <f t="shared" si="12"/>
        <v>0</v>
      </c>
      <c r="L257" s="38"/>
      <c r="M257" s="40"/>
      <c r="N257" s="38"/>
      <c r="O257" s="40"/>
      <c r="P257" s="38"/>
      <c r="Q257" s="38" t="s">
        <v>88</v>
      </c>
      <c r="R257" s="45" t="s">
        <v>169</v>
      </c>
      <c r="S257" s="45" t="s">
        <v>704</v>
      </c>
      <c r="T257" s="45" t="s">
        <v>482</v>
      </c>
      <c r="U257" s="49" t="s">
        <v>75</v>
      </c>
      <c r="V257" s="49">
        <v>1</v>
      </c>
      <c r="W257" s="49">
        <v>1</v>
      </c>
      <c r="X257" s="49">
        <v>20</v>
      </c>
      <c r="Y257" s="49">
        <v>3</v>
      </c>
      <c r="Z257" s="49" t="s">
        <v>70</v>
      </c>
      <c r="AA257" s="49" t="s">
        <v>76</v>
      </c>
      <c r="AB257" s="49" t="s">
        <v>102</v>
      </c>
      <c r="AC257" s="54" t="s">
        <v>91</v>
      </c>
      <c r="AD257" s="54">
        <v>5</v>
      </c>
      <c r="AE257" s="54" t="s">
        <v>1221</v>
      </c>
      <c r="AF257" s="54" t="s">
        <v>115</v>
      </c>
      <c r="AG257" s="54">
        <v>5</v>
      </c>
      <c r="AH257" s="54">
        <v>1</v>
      </c>
      <c r="AI257" s="54" t="s">
        <v>1222</v>
      </c>
      <c r="AJ257" s="45" t="s">
        <v>339</v>
      </c>
      <c r="AK257" s="45">
        <v>1</v>
      </c>
      <c r="AL257" s="45" t="s">
        <v>96</v>
      </c>
      <c r="AM257" s="45">
        <v>0</v>
      </c>
      <c r="AN257" s="2" t="s">
        <v>83</v>
      </c>
      <c r="AO257" s="59"/>
      <c r="AP257" s="59"/>
      <c r="AQ257" s="59"/>
      <c r="AR257" s="59"/>
      <c r="AS257" s="59"/>
      <c r="AT257" s="59"/>
      <c r="AU257" s="59"/>
      <c r="AV257" s="59"/>
      <c r="AW257" s="59"/>
      <c r="AX257" s="59"/>
      <c r="AY257" s="59"/>
      <c r="AZ257" s="59"/>
      <c r="BA257" s="59"/>
      <c r="BB257" s="59"/>
      <c r="BC257" s="59"/>
      <c r="BD257" s="59"/>
      <c r="BE257" s="59"/>
      <c r="BF257" s="59"/>
      <c r="BG257" s="59"/>
      <c r="BH257" s="59"/>
      <c r="BI257" s="59"/>
      <c r="BJ257" s="59"/>
      <c r="BK257" s="59"/>
      <c r="BL257" s="59"/>
      <c r="BM257" s="59"/>
      <c r="BN257" s="59"/>
    </row>
    <row r="258" spans="1:66" ht="15.75" customHeight="1" x14ac:dyDescent="0.3">
      <c r="A258" s="2">
        <v>257</v>
      </c>
      <c r="B258" s="2" t="s">
        <v>66</v>
      </c>
      <c r="C258" s="3">
        <v>44698.618911030091</v>
      </c>
      <c r="D258" s="2" t="s">
        <v>1223</v>
      </c>
      <c r="E258" s="2" t="s">
        <v>1224</v>
      </c>
      <c r="F258" s="2" t="s">
        <v>1225</v>
      </c>
      <c r="G258" s="2">
        <v>3128847190</v>
      </c>
      <c r="H258" s="38">
        <v>6</v>
      </c>
      <c r="I258" s="38" t="s">
        <v>70</v>
      </c>
      <c r="J258" s="38">
        <v>3</v>
      </c>
      <c r="K258" s="39">
        <f t="shared" si="12"/>
        <v>0.5</v>
      </c>
      <c r="L258" s="38">
        <v>0</v>
      </c>
      <c r="M258" s="40">
        <f t="shared" ref="M258:M320" si="13">IFERROR(L258/J258,"")</f>
        <v>0</v>
      </c>
      <c r="N258" s="38">
        <v>3</v>
      </c>
      <c r="O258" s="40">
        <f t="shared" ref="O258:O320" si="14">IFERROR(N258/J258,"")</f>
        <v>1</v>
      </c>
      <c r="P258" s="38" t="s">
        <v>87</v>
      </c>
      <c r="Q258" s="38" t="s">
        <v>88</v>
      </c>
      <c r="R258" s="45" t="s">
        <v>121</v>
      </c>
      <c r="S258" s="45" t="s">
        <v>179</v>
      </c>
      <c r="T258" s="45" t="s">
        <v>134</v>
      </c>
      <c r="U258" s="49" t="s">
        <v>75</v>
      </c>
      <c r="V258" s="49">
        <v>2</v>
      </c>
      <c r="W258" s="49">
        <v>2</v>
      </c>
      <c r="X258" s="49">
        <v>80</v>
      </c>
      <c r="Y258" s="49">
        <v>3</v>
      </c>
      <c r="Z258" s="49" t="s">
        <v>70</v>
      </c>
      <c r="AA258" s="49" t="s">
        <v>76</v>
      </c>
      <c r="AB258" s="49" t="s">
        <v>77</v>
      </c>
      <c r="AC258" s="54" t="s">
        <v>91</v>
      </c>
      <c r="AD258" s="54" t="s">
        <v>92</v>
      </c>
      <c r="AE258" s="54" t="s">
        <v>79</v>
      </c>
      <c r="AF258" s="54" t="s">
        <v>1226</v>
      </c>
      <c r="AG258" s="54">
        <v>5</v>
      </c>
      <c r="AH258" s="54">
        <v>1</v>
      </c>
      <c r="AI258" s="54" t="s">
        <v>81</v>
      </c>
      <c r="AJ258" s="45" t="s">
        <v>1227</v>
      </c>
      <c r="AK258" s="45">
        <v>2</v>
      </c>
      <c r="AL258" s="45" t="s">
        <v>96</v>
      </c>
      <c r="AM258" s="45">
        <v>0</v>
      </c>
      <c r="AN258" s="2" t="s">
        <v>83</v>
      </c>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row>
    <row r="259" spans="1:66" ht="15.75" customHeight="1" x14ac:dyDescent="0.3">
      <c r="A259" s="2">
        <v>258</v>
      </c>
      <c r="B259" s="2" t="s">
        <v>66</v>
      </c>
      <c r="C259" s="3">
        <v>44699.587459641203</v>
      </c>
      <c r="D259" s="2" t="s">
        <v>1228</v>
      </c>
      <c r="E259" s="2" t="s">
        <v>1229</v>
      </c>
      <c r="F259" s="2" t="s">
        <v>1230</v>
      </c>
      <c r="G259" s="2">
        <v>3242889387</v>
      </c>
      <c r="H259" s="38">
        <v>6</v>
      </c>
      <c r="I259" s="38" t="s">
        <v>70</v>
      </c>
      <c r="J259" s="38">
        <v>3</v>
      </c>
      <c r="K259" s="39">
        <f t="shared" si="12"/>
        <v>0.5</v>
      </c>
      <c r="L259" s="38">
        <v>0</v>
      </c>
      <c r="M259" s="40">
        <f t="shared" si="13"/>
        <v>0</v>
      </c>
      <c r="N259" s="38">
        <v>3</v>
      </c>
      <c r="O259" s="40">
        <f t="shared" si="14"/>
        <v>1</v>
      </c>
      <c r="P259" s="38" t="s">
        <v>87</v>
      </c>
      <c r="Q259" s="38" t="s">
        <v>70</v>
      </c>
      <c r="R259" s="45" t="s">
        <v>72</v>
      </c>
      <c r="S259" s="45" t="s">
        <v>1207</v>
      </c>
      <c r="T259" s="45" t="s">
        <v>1207</v>
      </c>
      <c r="U259" s="49" t="s">
        <v>292</v>
      </c>
      <c r="V259" s="49">
        <v>1</v>
      </c>
      <c r="W259" s="49">
        <v>2</v>
      </c>
      <c r="X259" s="49">
        <v>32</v>
      </c>
      <c r="Y259" s="51">
        <v>2.5</v>
      </c>
      <c r="Z259" s="49" t="s">
        <v>70</v>
      </c>
      <c r="AA259" s="49" t="s">
        <v>76</v>
      </c>
      <c r="AB259" s="49" t="s">
        <v>77</v>
      </c>
      <c r="AC259" s="54" t="s">
        <v>1231</v>
      </c>
      <c r="AD259" s="54">
        <v>4</v>
      </c>
      <c r="AE259" s="54" t="s">
        <v>779</v>
      </c>
      <c r="AF259" s="54" t="s">
        <v>94</v>
      </c>
      <c r="AG259" s="54">
        <v>5</v>
      </c>
      <c r="AH259" s="54">
        <v>1</v>
      </c>
      <c r="AI259" s="54" t="s">
        <v>81</v>
      </c>
      <c r="AJ259" s="45" t="s">
        <v>95</v>
      </c>
      <c r="AK259" s="45">
        <v>0</v>
      </c>
      <c r="AL259" s="45" t="s">
        <v>96</v>
      </c>
      <c r="AM259" s="45">
        <v>0</v>
      </c>
      <c r="AN259" s="2" t="s">
        <v>83</v>
      </c>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row>
    <row r="260" spans="1:66" ht="15.75" customHeight="1" x14ac:dyDescent="0.3">
      <c r="A260" s="2">
        <v>259</v>
      </c>
      <c r="B260" s="2" t="s">
        <v>66</v>
      </c>
      <c r="C260" s="3">
        <v>44699.708794664351</v>
      </c>
      <c r="D260" s="2" t="s">
        <v>1232</v>
      </c>
      <c r="E260" s="2" t="s">
        <v>1233</v>
      </c>
      <c r="F260" s="2" t="s">
        <v>1234</v>
      </c>
      <c r="G260" s="2">
        <v>3145726744</v>
      </c>
      <c r="H260" s="38">
        <v>5</v>
      </c>
      <c r="I260" s="38" t="s">
        <v>70</v>
      </c>
      <c r="J260" s="38">
        <v>2</v>
      </c>
      <c r="K260" s="39">
        <f t="shared" si="12"/>
        <v>0.4</v>
      </c>
      <c r="L260" s="38">
        <v>0</v>
      </c>
      <c r="M260" s="40">
        <f t="shared" si="13"/>
        <v>0</v>
      </c>
      <c r="N260" s="38">
        <v>2</v>
      </c>
      <c r="O260" s="40">
        <f t="shared" si="14"/>
        <v>1</v>
      </c>
      <c r="P260" s="38" t="s">
        <v>87</v>
      </c>
      <c r="Q260" s="38" t="s">
        <v>70</v>
      </c>
      <c r="R260" s="45" t="s">
        <v>72</v>
      </c>
      <c r="S260" s="45" t="s">
        <v>1207</v>
      </c>
      <c r="T260" s="45" t="s">
        <v>1207</v>
      </c>
      <c r="U260" s="49" t="s">
        <v>75</v>
      </c>
      <c r="V260" s="49">
        <v>1</v>
      </c>
      <c r="W260" s="49">
        <v>3</v>
      </c>
      <c r="X260" s="49">
        <v>64</v>
      </c>
      <c r="Y260" s="49">
        <v>3</v>
      </c>
      <c r="Z260" s="49" t="s">
        <v>70</v>
      </c>
      <c r="AA260" s="49" t="s">
        <v>76</v>
      </c>
      <c r="AB260" s="49" t="s">
        <v>102</v>
      </c>
      <c r="AC260" s="54" t="s">
        <v>103</v>
      </c>
      <c r="AD260" s="54" t="s">
        <v>92</v>
      </c>
      <c r="AE260" s="54" t="s">
        <v>476</v>
      </c>
      <c r="AF260" s="54" t="s">
        <v>105</v>
      </c>
      <c r="AG260" s="54">
        <v>3</v>
      </c>
      <c r="AH260" s="54">
        <v>1</v>
      </c>
      <c r="AI260" s="54" t="s">
        <v>81</v>
      </c>
      <c r="AJ260" s="45" t="s">
        <v>82</v>
      </c>
      <c r="AK260" s="45">
        <v>4</v>
      </c>
      <c r="AL260" s="45" t="s">
        <v>82</v>
      </c>
      <c r="AM260" s="45">
        <v>1</v>
      </c>
      <c r="AN260" s="2" t="s">
        <v>83</v>
      </c>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row>
    <row r="261" spans="1:66" ht="15.75" customHeight="1" x14ac:dyDescent="0.3">
      <c r="A261" s="2">
        <v>260</v>
      </c>
      <c r="B261" s="2" t="s">
        <v>66</v>
      </c>
      <c r="C261" s="3">
        <v>44698.689657002316</v>
      </c>
      <c r="D261" s="2" t="s">
        <v>1235</v>
      </c>
      <c r="E261" s="2" t="s">
        <v>1236</v>
      </c>
      <c r="F261" s="2" t="s">
        <v>1237</v>
      </c>
      <c r="G261" s="2">
        <v>3117217430</v>
      </c>
      <c r="H261" s="38">
        <v>1</v>
      </c>
      <c r="I261" s="38" t="s">
        <v>70</v>
      </c>
      <c r="J261" s="38">
        <v>1</v>
      </c>
      <c r="K261" s="39">
        <f t="shared" si="12"/>
        <v>1</v>
      </c>
      <c r="L261" s="38">
        <v>0</v>
      </c>
      <c r="M261" s="40">
        <f t="shared" si="13"/>
        <v>0</v>
      </c>
      <c r="N261" s="38">
        <v>1</v>
      </c>
      <c r="O261" s="40">
        <f t="shared" si="14"/>
        <v>1</v>
      </c>
      <c r="P261" s="38" t="s">
        <v>139</v>
      </c>
      <c r="Q261" s="38" t="s">
        <v>88</v>
      </c>
      <c r="R261" s="45" t="s">
        <v>72</v>
      </c>
      <c r="S261" s="45" t="s">
        <v>73</v>
      </c>
      <c r="T261" s="45" t="s">
        <v>74</v>
      </c>
      <c r="U261" s="49" t="s">
        <v>75</v>
      </c>
      <c r="V261" s="49">
        <v>1</v>
      </c>
      <c r="W261" s="49">
        <v>2</v>
      </c>
      <c r="X261" s="49">
        <v>12</v>
      </c>
      <c r="Y261" s="49">
        <v>2</v>
      </c>
      <c r="Z261" s="49" t="s">
        <v>70</v>
      </c>
      <c r="AA261" s="49" t="s">
        <v>76</v>
      </c>
      <c r="AB261" s="49" t="s">
        <v>102</v>
      </c>
      <c r="AC261" s="54" t="s">
        <v>91</v>
      </c>
      <c r="AD261" s="54">
        <v>2</v>
      </c>
      <c r="AE261" s="54" t="s">
        <v>848</v>
      </c>
      <c r="AF261" s="54" t="s">
        <v>1238</v>
      </c>
      <c r="AG261" s="54">
        <v>5</v>
      </c>
      <c r="AH261" s="54">
        <v>1</v>
      </c>
      <c r="AI261" s="54" t="s">
        <v>106</v>
      </c>
      <c r="AJ261" s="45" t="s">
        <v>82</v>
      </c>
      <c r="AK261" s="45">
        <v>1</v>
      </c>
      <c r="AL261" s="45" t="s">
        <v>82</v>
      </c>
      <c r="AM261" s="45">
        <v>1</v>
      </c>
      <c r="AN261" s="2" t="s">
        <v>83</v>
      </c>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row>
    <row r="262" spans="1:66" ht="15.75" customHeight="1" x14ac:dyDescent="0.3">
      <c r="A262" s="2">
        <v>261</v>
      </c>
      <c r="B262" s="2" t="s">
        <v>66</v>
      </c>
      <c r="C262" s="3">
        <v>44698.701760671298</v>
      </c>
      <c r="D262" s="2" t="s">
        <v>1239</v>
      </c>
      <c r="E262" s="2" t="s">
        <v>1240</v>
      </c>
      <c r="F262" s="2" t="s">
        <v>1241</v>
      </c>
      <c r="G262" s="2">
        <v>2314562</v>
      </c>
      <c r="H262" s="38">
        <v>4</v>
      </c>
      <c r="I262" s="38" t="s">
        <v>70</v>
      </c>
      <c r="J262" s="38">
        <v>3</v>
      </c>
      <c r="K262" s="39">
        <f t="shared" si="12"/>
        <v>0.75</v>
      </c>
      <c r="L262" s="38">
        <v>0</v>
      </c>
      <c r="M262" s="40">
        <f t="shared" si="13"/>
        <v>0</v>
      </c>
      <c r="N262" s="38">
        <v>3</v>
      </c>
      <c r="O262" s="40">
        <f t="shared" si="14"/>
        <v>1</v>
      </c>
      <c r="P262" s="38" t="s">
        <v>87</v>
      </c>
      <c r="Q262" s="38" t="s">
        <v>88</v>
      </c>
      <c r="R262" s="45" t="s">
        <v>169</v>
      </c>
      <c r="S262" s="45" t="s">
        <v>179</v>
      </c>
      <c r="T262" s="45" t="s">
        <v>134</v>
      </c>
      <c r="U262" s="49" t="s">
        <v>75</v>
      </c>
      <c r="V262" s="49">
        <v>1</v>
      </c>
      <c r="W262" s="49">
        <v>2</v>
      </c>
      <c r="X262" s="49">
        <v>4</v>
      </c>
      <c r="Y262" s="49">
        <v>3</v>
      </c>
      <c r="Z262" s="49" t="s">
        <v>70</v>
      </c>
      <c r="AA262" s="49" t="s">
        <v>76</v>
      </c>
      <c r="AB262" s="49" t="s">
        <v>102</v>
      </c>
      <c r="AC262" s="54" t="s">
        <v>91</v>
      </c>
      <c r="AD262" s="54">
        <v>3</v>
      </c>
      <c r="AE262" s="54" t="s">
        <v>1242</v>
      </c>
      <c r="AF262" s="54" t="s">
        <v>80</v>
      </c>
      <c r="AG262" s="54">
        <v>1</v>
      </c>
      <c r="AH262" s="54">
        <v>1</v>
      </c>
      <c r="AI262" s="54" t="s">
        <v>165</v>
      </c>
      <c r="AJ262" s="45" t="s">
        <v>95</v>
      </c>
      <c r="AK262" s="45">
        <v>0</v>
      </c>
      <c r="AL262" s="45" t="s">
        <v>1121</v>
      </c>
      <c r="AM262" s="45">
        <v>1</v>
      </c>
      <c r="AN262" s="2" t="s">
        <v>83</v>
      </c>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row>
    <row r="263" spans="1:66" ht="15.75" customHeight="1" x14ac:dyDescent="0.3">
      <c r="A263" s="2">
        <v>262</v>
      </c>
      <c r="B263" s="2" t="s">
        <v>66</v>
      </c>
      <c r="C263" s="3">
        <v>44699.6174708912</v>
      </c>
      <c r="D263" s="2" t="s">
        <v>1243</v>
      </c>
      <c r="E263" s="2" t="s">
        <v>1244</v>
      </c>
      <c r="F263" s="2" t="s">
        <v>1245</v>
      </c>
      <c r="G263" s="2" t="s">
        <v>1246</v>
      </c>
      <c r="H263" s="38">
        <v>2</v>
      </c>
      <c r="I263" s="38" t="s">
        <v>70</v>
      </c>
      <c r="J263" s="38">
        <v>1</v>
      </c>
      <c r="K263" s="39">
        <f t="shared" si="12"/>
        <v>0.5</v>
      </c>
      <c r="L263" s="38">
        <v>0</v>
      </c>
      <c r="M263" s="40">
        <f t="shared" si="13"/>
        <v>0</v>
      </c>
      <c r="N263" s="38">
        <v>0</v>
      </c>
      <c r="O263" s="40">
        <f t="shared" si="14"/>
        <v>0</v>
      </c>
      <c r="P263" s="38" t="s">
        <v>87</v>
      </c>
      <c r="Q263" s="38" t="s">
        <v>88</v>
      </c>
      <c r="R263" s="45" t="s">
        <v>72</v>
      </c>
      <c r="S263" s="45" t="s">
        <v>1172</v>
      </c>
      <c r="T263" s="45" t="s">
        <v>171</v>
      </c>
      <c r="U263" s="49" t="s">
        <v>235</v>
      </c>
      <c r="V263" s="49">
        <v>1</v>
      </c>
      <c r="W263" s="49">
        <v>1</v>
      </c>
      <c r="X263" s="49">
        <v>12</v>
      </c>
      <c r="Y263" s="49">
        <v>3</v>
      </c>
      <c r="Z263" s="49" t="s">
        <v>70</v>
      </c>
      <c r="AA263" s="49" t="s">
        <v>76</v>
      </c>
      <c r="AB263" s="49" t="s">
        <v>102</v>
      </c>
      <c r="AC263" s="54" t="s">
        <v>78</v>
      </c>
      <c r="AD263" s="54" t="s">
        <v>92</v>
      </c>
      <c r="AE263" s="54" t="s">
        <v>1247</v>
      </c>
      <c r="AF263" s="54" t="s">
        <v>1248</v>
      </c>
      <c r="AG263" s="54">
        <v>3</v>
      </c>
      <c r="AH263" s="54">
        <v>1</v>
      </c>
      <c r="AI263" s="54" t="s">
        <v>81</v>
      </c>
      <c r="AJ263" s="45" t="s">
        <v>95</v>
      </c>
      <c r="AK263" s="45">
        <v>0</v>
      </c>
      <c r="AL263" s="45" t="s">
        <v>96</v>
      </c>
      <c r="AM263" s="45">
        <v>0</v>
      </c>
      <c r="AN263" s="2" t="s">
        <v>83</v>
      </c>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row>
    <row r="264" spans="1:66" ht="15.75" customHeight="1" x14ac:dyDescent="0.3">
      <c r="A264" s="2">
        <v>263</v>
      </c>
      <c r="B264" s="2" t="s">
        <v>66</v>
      </c>
      <c r="C264" s="3">
        <v>44699.681826319444</v>
      </c>
      <c r="D264" s="2" t="s">
        <v>1249</v>
      </c>
      <c r="E264" s="2" t="s">
        <v>1250</v>
      </c>
      <c r="F264" s="2" t="s">
        <v>1251</v>
      </c>
      <c r="G264" s="2">
        <v>5127490</v>
      </c>
      <c r="H264" s="38">
        <v>12</v>
      </c>
      <c r="I264" s="38" t="s">
        <v>70</v>
      </c>
      <c r="J264" s="38">
        <v>4</v>
      </c>
      <c r="K264" s="39">
        <f t="shared" si="12"/>
        <v>0.33333333333333331</v>
      </c>
      <c r="L264" s="38">
        <v>0</v>
      </c>
      <c r="M264" s="40">
        <f t="shared" si="13"/>
        <v>0</v>
      </c>
      <c r="N264" s="38">
        <v>4</v>
      </c>
      <c r="O264" s="40">
        <f t="shared" si="14"/>
        <v>1</v>
      </c>
      <c r="P264" s="38" t="s">
        <v>87</v>
      </c>
      <c r="Q264" s="38" t="s">
        <v>88</v>
      </c>
      <c r="R264" s="45" t="s">
        <v>72</v>
      </c>
      <c r="S264" s="45" t="s">
        <v>1252</v>
      </c>
      <c r="T264" s="45" t="s">
        <v>207</v>
      </c>
      <c r="U264" s="49" t="s">
        <v>75</v>
      </c>
      <c r="V264" s="49">
        <v>2</v>
      </c>
      <c r="W264" s="49">
        <v>1</v>
      </c>
      <c r="X264" s="49">
        <v>10</v>
      </c>
      <c r="Y264" s="51">
        <v>2.5</v>
      </c>
      <c r="Z264" s="49" t="s">
        <v>70</v>
      </c>
      <c r="AA264" s="49" t="s">
        <v>76</v>
      </c>
      <c r="AB264" s="49" t="s">
        <v>102</v>
      </c>
      <c r="AC264" s="54" t="s">
        <v>1253</v>
      </c>
      <c r="AD264" s="54" t="s">
        <v>92</v>
      </c>
      <c r="AE264" s="54" t="s">
        <v>1254</v>
      </c>
      <c r="AF264" s="54" t="s">
        <v>164</v>
      </c>
      <c r="AG264" s="54">
        <v>4</v>
      </c>
      <c r="AH264" s="54">
        <v>1</v>
      </c>
      <c r="AI264" s="54" t="s">
        <v>81</v>
      </c>
      <c r="AJ264" s="45" t="s">
        <v>95</v>
      </c>
      <c r="AK264" s="45">
        <v>0</v>
      </c>
      <c r="AL264" s="45" t="s">
        <v>96</v>
      </c>
      <c r="AM264" s="45">
        <v>0</v>
      </c>
      <c r="AN264" s="2" t="s">
        <v>83</v>
      </c>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row>
    <row r="265" spans="1:66" ht="15.75" customHeight="1" x14ac:dyDescent="0.3">
      <c r="A265" s="2">
        <v>264</v>
      </c>
      <c r="B265" s="2" t="s">
        <v>66</v>
      </c>
      <c r="C265" s="3">
        <v>44699.583213969905</v>
      </c>
      <c r="D265" s="2" t="s">
        <v>1255</v>
      </c>
      <c r="E265" s="2" t="s">
        <v>1256</v>
      </c>
      <c r="F265" s="2" t="s">
        <v>1257</v>
      </c>
      <c r="G265" s="2">
        <v>3213047649</v>
      </c>
      <c r="H265" s="38">
        <v>12</v>
      </c>
      <c r="I265" s="38" t="s">
        <v>70</v>
      </c>
      <c r="J265" s="38">
        <v>6</v>
      </c>
      <c r="K265" s="39">
        <f t="shared" si="12"/>
        <v>0.5</v>
      </c>
      <c r="L265" s="38">
        <v>0</v>
      </c>
      <c r="M265" s="40">
        <f t="shared" si="13"/>
        <v>0</v>
      </c>
      <c r="N265" s="38">
        <v>6</v>
      </c>
      <c r="O265" s="40">
        <f t="shared" si="14"/>
        <v>1</v>
      </c>
      <c r="P265" s="38" t="s">
        <v>87</v>
      </c>
      <c r="Q265" s="38" t="s">
        <v>88</v>
      </c>
      <c r="R265" s="45" t="s">
        <v>72</v>
      </c>
      <c r="S265" s="45" t="s">
        <v>704</v>
      </c>
      <c r="T265" s="45" t="s">
        <v>482</v>
      </c>
      <c r="U265" s="49" t="s">
        <v>75</v>
      </c>
      <c r="V265" s="49">
        <v>1</v>
      </c>
      <c r="W265" s="49">
        <v>1</v>
      </c>
      <c r="X265" s="49">
        <v>40</v>
      </c>
      <c r="Y265" s="49">
        <v>3</v>
      </c>
      <c r="Z265" s="49" t="s">
        <v>70</v>
      </c>
      <c r="AA265" s="49" t="s">
        <v>76</v>
      </c>
      <c r="AB265" s="49" t="s">
        <v>77</v>
      </c>
      <c r="AC265" s="54" t="s">
        <v>91</v>
      </c>
      <c r="AD265" s="54">
        <v>4</v>
      </c>
      <c r="AE265" s="54" t="s">
        <v>384</v>
      </c>
      <c r="AF265" s="54" t="s">
        <v>269</v>
      </c>
      <c r="AG265" s="54">
        <v>5</v>
      </c>
      <c r="AH265" s="54">
        <v>3</v>
      </c>
      <c r="AI265" s="54" t="s">
        <v>81</v>
      </c>
      <c r="AJ265" s="45" t="s">
        <v>82</v>
      </c>
      <c r="AK265" s="45">
        <v>6</v>
      </c>
      <c r="AL265" s="45" t="s">
        <v>82</v>
      </c>
      <c r="AM265" s="45">
        <v>4</v>
      </c>
      <c r="AN265" s="2" t="s">
        <v>83</v>
      </c>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row>
    <row r="266" spans="1:66" ht="15.75" customHeight="1" x14ac:dyDescent="0.3">
      <c r="A266" s="2">
        <v>265</v>
      </c>
      <c r="B266" s="2" t="s">
        <v>66</v>
      </c>
      <c r="C266" s="3">
        <v>44699.696438750005</v>
      </c>
      <c r="D266" s="6" t="s">
        <v>1258</v>
      </c>
      <c r="E266" s="2" t="s">
        <v>1259</v>
      </c>
      <c r="F266" s="2" t="s">
        <v>1260</v>
      </c>
      <c r="G266" s="2">
        <v>5123035</v>
      </c>
      <c r="H266" s="38">
        <v>3</v>
      </c>
      <c r="I266" s="38" t="s">
        <v>70</v>
      </c>
      <c r="J266" s="38">
        <v>2</v>
      </c>
      <c r="K266" s="39">
        <f t="shared" si="12"/>
        <v>0.66666666666666663</v>
      </c>
      <c r="L266" s="38">
        <v>0</v>
      </c>
      <c r="M266" s="40">
        <f t="shared" si="13"/>
        <v>0</v>
      </c>
      <c r="N266" s="38">
        <v>2</v>
      </c>
      <c r="O266" s="40">
        <f t="shared" si="14"/>
        <v>1</v>
      </c>
      <c r="P266" s="38" t="s">
        <v>87</v>
      </c>
      <c r="Q266" s="38" t="s">
        <v>88</v>
      </c>
      <c r="R266" s="45" t="s">
        <v>121</v>
      </c>
      <c r="S266" s="45" t="s">
        <v>753</v>
      </c>
      <c r="T266" s="45" t="s">
        <v>321</v>
      </c>
      <c r="U266" s="49" t="s">
        <v>75</v>
      </c>
      <c r="V266" s="49">
        <v>1</v>
      </c>
      <c r="W266" s="49">
        <v>2</v>
      </c>
      <c r="X266" s="49">
        <v>24</v>
      </c>
      <c r="Y266" s="51">
        <v>2.5</v>
      </c>
      <c r="Z266" s="49" t="s">
        <v>70</v>
      </c>
      <c r="AA266" s="49" t="s">
        <v>76</v>
      </c>
      <c r="AB266" s="49" t="s">
        <v>102</v>
      </c>
      <c r="AC266" s="54" t="s">
        <v>683</v>
      </c>
      <c r="AD266" s="54" t="s">
        <v>126</v>
      </c>
      <c r="AE266" s="54" t="s">
        <v>127</v>
      </c>
      <c r="AF266" s="54" t="s">
        <v>269</v>
      </c>
      <c r="AG266" s="54">
        <v>2</v>
      </c>
      <c r="AH266" s="54">
        <v>1</v>
      </c>
      <c r="AI266" s="54" t="s">
        <v>81</v>
      </c>
      <c r="AJ266" s="45" t="s">
        <v>95</v>
      </c>
      <c r="AK266" s="45">
        <v>0</v>
      </c>
      <c r="AL266" s="45" t="s">
        <v>96</v>
      </c>
      <c r="AM266" s="45">
        <v>0</v>
      </c>
      <c r="AN266" s="2" t="s">
        <v>83</v>
      </c>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row>
    <row r="267" spans="1:66" ht="15.75" customHeight="1" x14ac:dyDescent="0.3">
      <c r="A267" s="2">
        <v>266</v>
      </c>
      <c r="B267" s="2" t="s">
        <v>66</v>
      </c>
      <c r="C267" s="3">
        <v>44700.528735069442</v>
      </c>
      <c r="D267" s="2" t="s">
        <v>1261</v>
      </c>
      <c r="E267" s="2" t="s">
        <v>1262</v>
      </c>
      <c r="F267" s="2" t="s">
        <v>1263</v>
      </c>
      <c r="G267" s="2">
        <v>6017426352</v>
      </c>
      <c r="H267" s="38">
        <v>7</v>
      </c>
      <c r="I267" s="38" t="s">
        <v>70</v>
      </c>
      <c r="J267" s="38">
        <v>4</v>
      </c>
      <c r="K267" s="39">
        <f t="shared" si="12"/>
        <v>0.5714285714285714</v>
      </c>
      <c r="L267" s="38">
        <v>0</v>
      </c>
      <c r="M267" s="40">
        <f t="shared" si="13"/>
        <v>0</v>
      </c>
      <c r="N267" s="38">
        <v>4</v>
      </c>
      <c r="O267" s="40">
        <f t="shared" si="14"/>
        <v>1</v>
      </c>
      <c r="P267" s="38" t="s">
        <v>87</v>
      </c>
      <c r="Q267" s="38" t="s">
        <v>70</v>
      </c>
      <c r="R267" s="45" t="s">
        <v>72</v>
      </c>
      <c r="S267" s="45" t="s">
        <v>1264</v>
      </c>
      <c r="T267" s="45" t="s">
        <v>388</v>
      </c>
      <c r="U267" s="49" t="s">
        <v>75</v>
      </c>
      <c r="V267" s="49">
        <v>1</v>
      </c>
      <c r="W267" s="49">
        <v>1</v>
      </c>
      <c r="X267" s="49">
        <v>20</v>
      </c>
      <c r="Y267" s="51">
        <v>2.5</v>
      </c>
      <c r="Z267" s="49" t="s">
        <v>70</v>
      </c>
      <c r="AA267" s="49" t="s">
        <v>76</v>
      </c>
      <c r="AB267" s="49" t="s">
        <v>77</v>
      </c>
      <c r="AC267" s="54" t="s">
        <v>839</v>
      </c>
      <c r="AD267" s="54" t="s">
        <v>92</v>
      </c>
      <c r="AE267" s="54" t="s">
        <v>1265</v>
      </c>
      <c r="AF267" s="54" t="s">
        <v>105</v>
      </c>
      <c r="AG267" s="54">
        <v>5</v>
      </c>
      <c r="AH267" s="54">
        <v>1</v>
      </c>
      <c r="AI267" s="54" t="s">
        <v>81</v>
      </c>
      <c r="AJ267" s="45" t="s">
        <v>95</v>
      </c>
      <c r="AK267" s="45">
        <v>0</v>
      </c>
      <c r="AL267" s="45" t="s">
        <v>96</v>
      </c>
      <c r="AM267" s="45">
        <v>0</v>
      </c>
      <c r="AN267" s="2" t="s">
        <v>83</v>
      </c>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row>
    <row r="268" spans="1:66" ht="15.75" customHeight="1" x14ac:dyDescent="0.3">
      <c r="A268" s="2">
        <v>267</v>
      </c>
      <c r="B268" s="2" t="s">
        <v>66</v>
      </c>
      <c r="C268" s="3">
        <v>44698.606808657409</v>
      </c>
      <c r="D268" s="2" t="s">
        <v>1266</v>
      </c>
      <c r="E268" s="2" t="s">
        <v>1267</v>
      </c>
      <c r="F268" s="2" t="s">
        <v>1268</v>
      </c>
      <c r="G268" s="2" t="s">
        <v>1269</v>
      </c>
      <c r="H268" s="38">
        <v>4</v>
      </c>
      <c r="I268" s="38" t="s">
        <v>70</v>
      </c>
      <c r="J268" s="38">
        <v>3</v>
      </c>
      <c r="K268" s="39">
        <f t="shared" si="12"/>
        <v>0.75</v>
      </c>
      <c r="L268" s="38">
        <v>0</v>
      </c>
      <c r="M268" s="40">
        <f t="shared" si="13"/>
        <v>0</v>
      </c>
      <c r="N268" s="38">
        <v>0</v>
      </c>
      <c r="O268" s="40">
        <f t="shared" si="14"/>
        <v>0</v>
      </c>
      <c r="P268" s="38" t="s">
        <v>87</v>
      </c>
      <c r="Q268" s="38" t="s">
        <v>70</v>
      </c>
      <c r="R268" s="45" t="s">
        <v>1270</v>
      </c>
      <c r="S268" s="45" t="s">
        <v>1271</v>
      </c>
      <c r="T268" s="45" t="s">
        <v>134</v>
      </c>
      <c r="U268" s="49" t="s">
        <v>75</v>
      </c>
      <c r="V268" s="49">
        <v>1</v>
      </c>
      <c r="W268" s="49">
        <v>1</v>
      </c>
      <c r="X268" s="49">
        <v>4</v>
      </c>
      <c r="Y268" s="49">
        <v>3</v>
      </c>
      <c r="Z268" s="49" t="s">
        <v>70</v>
      </c>
      <c r="AA268" s="49" t="s">
        <v>76</v>
      </c>
      <c r="AB268" s="49" t="s">
        <v>77</v>
      </c>
      <c r="AC268" s="54" t="s">
        <v>874</v>
      </c>
      <c r="AD268" s="54">
        <v>3</v>
      </c>
      <c r="AE268" s="54" t="s">
        <v>274</v>
      </c>
      <c r="AF268" s="54" t="s">
        <v>269</v>
      </c>
      <c r="AG268" s="54">
        <v>4</v>
      </c>
      <c r="AH268" s="54">
        <v>4</v>
      </c>
      <c r="AI268" s="54" t="s">
        <v>81</v>
      </c>
      <c r="AJ268" s="45" t="s">
        <v>107</v>
      </c>
      <c r="AK268" s="45">
        <v>3</v>
      </c>
      <c r="AL268" s="45" t="s">
        <v>82</v>
      </c>
      <c r="AM268" s="45">
        <v>1</v>
      </c>
      <c r="AN268" s="2" t="s">
        <v>83</v>
      </c>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row>
    <row r="269" spans="1:66" ht="15.75" customHeight="1" x14ac:dyDescent="0.3">
      <c r="A269" s="2">
        <v>268</v>
      </c>
      <c r="B269" s="2" t="s">
        <v>66</v>
      </c>
      <c r="C269" s="3">
        <v>44698.609590601853</v>
      </c>
      <c r="D269" s="2" t="s">
        <v>1272</v>
      </c>
      <c r="E269" s="2" t="s">
        <v>1273</v>
      </c>
      <c r="F269" s="2" t="s">
        <v>1274</v>
      </c>
      <c r="G269" s="2">
        <v>3212775702</v>
      </c>
      <c r="H269" s="38">
        <v>2</v>
      </c>
      <c r="I269" s="38" t="s">
        <v>70</v>
      </c>
      <c r="J269" s="38">
        <v>1</v>
      </c>
      <c r="K269" s="39">
        <f t="shared" si="12"/>
        <v>0.5</v>
      </c>
      <c r="L269" s="38">
        <v>0</v>
      </c>
      <c r="M269" s="40">
        <f t="shared" si="13"/>
        <v>0</v>
      </c>
      <c r="N269" s="38">
        <v>0</v>
      </c>
      <c r="O269" s="40">
        <f t="shared" si="14"/>
        <v>0</v>
      </c>
      <c r="P269" s="38" t="s">
        <v>87</v>
      </c>
      <c r="Q269" s="38" t="s">
        <v>70</v>
      </c>
      <c r="R269" s="45" t="s">
        <v>121</v>
      </c>
      <c r="S269" s="45" t="s">
        <v>704</v>
      </c>
      <c r="T269" s="45" t="s">
        <v>482</v>
      </c>
      <c r="U269" s="49" t="s">
        <v>75</v>
      </c>
      <c r="V269" s="49">
        <v>1</v>
      </c>
      <c r="W269" s="49">
        <v>1</v>
      </c>
      <c r="X269" s="49">
        <v>20</v>
      </c>
      <c r="Y269" s="49">
        <v>3</v>
      </c>
      <c r="Z269" s="49" t="s">
        <v>70</v>
      </c>
      <c r="AA269" s="49" t="s">
        <v>76</v>
      </c>
      <c r="AB269" s="49" t="s">
        <v>77</v>
      </c>
      <c r="AC269" s="54" t="s">
        <v>716</v>
      </c>
      <c r="AD269" s="54">
        <v>2</v>
      </c>
      <c r="AE269" s="54" t="s">
        <v>1275</v>
      </c>
      <c r="AF269" s="54" t="s">
        <v>115</v>
      </c>
      <c r="AG269" s="54">
        <v>4</v>
      </c>
      <c r="AH269" s="54">
        <v>4</v>
      </c>
      <c r="AI269" s="54" t="s">
        <v>81</v>
      </c>
      <c r="AJ269" s="45" t="s">
        <v>1276</v>
      </c>
      <c r="AK269" s="45">
        <v>4</v>
      </c>
      <c r="AL269" s="45" t="s">
        <v>214</v>
      </c>
      <c r="AM269" s="45">
        <v>2</v>
      </c>
      <c r="AN269" s="2" t="s">
        <v>83</v>
      </c>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row>
    <row r="270" spans="1:66" ht="15.75" customHeight="1" x14ac:dyDescent="0.3">
      <c r="A270" s="2">
        <v>269</v>
      </c>
      <c r="B270" s="2" t="s">
        <v>66</v>
      </c>
      <c r="C270" s="3">
        <v>44699.575800150458</v>
      </c>
      <c r="D270" s="2" t="s">
        <v>1277</v>
      </c>
      <c r="E270" s="2" t="s">
        <v>1278</v>
      </c>
      <c r="F270" s="2" t="s">
        <v>1279</v>
      </c>
      <c r="G270" s="2">
        <v>3133309236</v>
      </c>
      <c r="H270" s="38">
        <v>3</v>
      </c>
      <c r="I270" s="38" t="s">
        <v>70</v>
      </c>
      <c r="J270" s="38">
        <v>2</v>
      </c>
      <c r="K270" s="39">
        <f t="shared" si="12"/>
        <v>0.66666666666666663</v>
      </c>
      <c r="L270" s="38">
        <v>0</v>
      </c>
      <c r="M270" s="40">
        <f t="shared" si="13"/>
        <v>0</v>
      </c>
      <c r="N270" s="38">
        <v>2</v>
      </c>
      <c r="O270" s="40">
        <f t="shared" si="14"/>
        <v>1</v>
      </c>
      <c r="P270" s="38" t="s">
        <v>139</v>
      </c>
      <c r="Q270" s="38" t="s">
        <v>88</v>
      </c>
      <c r="R270" s="45" t="s">
        <v>72</v>
      </c>
      <c r="S270" s="45" t="s">
        <v>704</v>
      </c>
      <c r="T270" s="45" t="s">
        <v>482</v>
      </c>
      <c r="U270" s="50" t="s">
        <v>88</v>
      </c>
      <c r="V270" s="49">
        <v>0</v>
      </c>
      <c r="W270" s="50"/>
      <c r="X270" s="50"/>
      <c r="Y270" s="50"/>
      <c r="Z270" s="50"/>
      <c r="AA270" s="50"/>
      <c r="AB270" s="50"/>
      <c r="AC270" s="54" t="s">
        <v>91</v>
      </c>
      <c r="AD270" s="54">
        <v>2</v>
      </c>
      <c r="AE270" s="54" t="s">
        <v>1034</v>
      </c>
      <c r="AF270" s="54" t="s">
        <v>115</v>
      </c>
      <c r="AG270" s="54">
        <v>4</v>
      </c>
      <c r="AH270" s="54">
        <v>4</v>
      </c>
      <c r="AI270" s="54" t="s">
        <v>357</v>
      </c>
      <c r="AJ270" s="45" t="s">
        <v>82</v>
      </c>
      <c r="AK270" s="45">
        <v>1</v>
      </c>
      <c r="AL270" s="45" t="s">
        <v>96</v>
      </c>
      <c r="AM270" s="45">
        <v>0</v>
      </c>
      <c r="AN270" s="2" t="s">
        <v>83</v>
      </c>
      <c r="AO270" s="59"/>
      <c r="AP270" s="59"/>
      <c r="AQ270" s="59"/>
      <c r="AR270" s="59"/>
      <c r="AS270" s="59"/>
      <c r="AT270" s="59"/>
      <c r="AU270" s="59"/>
      <c r="AV270" s="59"/>
      <c r="AW270" s="59"/>
      <c r="AX270" s="59"/>
      <c r="AY270" s="59"/>
      <c r="AZ270" s="59"/>
      <c r="BA270" s="59"/>
      <c r="BB270" s="59"/>
      <c r="BC270" s="59"/>
      <c r="BD270" s="59"/>
      <c r="BE270" s="59"/>
      <c r="BF270" s="59"/>
      <c r="BG270" s="59"/>
      <c r="BH270" s="59"/>
      <c r="BI270" s="59"/>
      <c r="BJ270" s="59"/>
      <c r="BK270" s="59"/>
      <c r="BL270" s="59"/>
      <c r="BM270" s="59"/>
      <c r="BN270" s="59"/>
    </row>
    <row r="271" spans="1:66" ht="15.75" customHeight="1" x14ac:dyDescent="0.3">
      <c r="A271" s="2">
        <v>270</v>
      </c>
      <c r="B271" s="2" t="s">
        <v>66</v>
      </c>
      <c r="C271" s="3">
        <v>44698.617928761574</v>
      </c>
      <c r="D271" s="2" t="s">
        <v>1280</v>
      </c>
      <c r="E271" s="2" t="s">
        <v>1281</v>
      </c>
      <c r="F271" s="2" t="s">
        <v>1282</v>
      </c>
      <c r="G271" s="2" t="s">
        <v>1283</v>
      </c>
      <c r="H271" s="38">
        <v>1</v>
      </c>
      <c r="I271" s="38" t="s">
        <v>70</v>
      </c>
      <c r="J271" s="38">
        <v>1</v>
      </c>
      <c r="K271" s="39">
        <f t="shared" si="12"/>
        <v>1</v>
      </c>
      <c r="L271" s="38">
        <v>0</v>
      </c>
      <c r="M271" s="40">
        <f t="shared" si="13"/>
        <v>0</v>
      </c>
      <c r="N271" s="38">
        <v>0</v>
      </c>
      <c r="O271" s="40">
        <f t="shared" si="14"/>
        <v>0</v>
      </c>
      <c r="P271" s="38" t="s">
        <v>87</v>
      </c>
      <c r="Q271" s="38" t="s">
        <v>88</v>
      </c>
      <c r="R271" s="45" t="s">
        <v>72</v>
      </c>
      <c r="S271" s="45" t="s">
        <v>89</v>
      </c>
      <c r="T271" s="45" t="s">
        <v>90</v>
      </c>
      <c r="U271" s="49" t="s">
        <v>75</v>
      </c>
      <c r="V271" s="49">
        <v>1</v>
      </c>
      <c r="W271" s="49">
        <v>1</v>
      </c>
      <c r="X271" s="49">
        <v>1</v>
      </c>
      <c r="Y271" s="49">
        <v>2</v>
      </c>
      <c r="Z271" s="49" t="s">
        <v>70</v>
      </c>
      <c r="AA271" s="49" t="s">
        <v>76</v>
      </c>
      <c r="AB271" s="49" t="s">
        <v>102</v>
      </c>
      <c r="AC271" s="54" t="s">
        <v>314</v>
      </c>
      <c r="AD271" s="54">
        <v>2</v>
      </c>
      <c r="AE271" s="54" t="s">
        <v>135</v>
      </c>
      <c r="AF271" s="54" t="s">
        <v>94</v>
      </c>
      <c r="AG271" s="54">
        <v>2</v>
      </c>
      <c r="AH271" s="54">
        <v>3</v>
      </c>
      <c r="AI271" s="54" t="s">
        <v>81</v>
      </c>
      <c r="AJ271" s="45" t="s">
        <v>95</v>
      </c>
      <c r="AK271" s="45">
        <v>0</v>
      </c>
      <c r="AL271" s="45" t="s">
        <v>232</v>
      </c>
      <c r="AM271" s="45">
        <v>2</v>
      </c>
      <c r="AN271" s="2" t="s">
        <v>83</v>
      </c>
      <c r="AO271" s="59"/>
      <c r="AP271" s="59"/>
      <c r="AQ271" s="59"/>
      <c r="AR271" s="59"/>
      <c r="AS271" s="59"/>
      <c r="AT271" s="59"/>
      <c r="AU271" s="59"/>
      <c r="AV271" s="59"/>
      <c r="AW271" s="59"/>
      <c r="AX271" s="59"/>
      <c r="AY271" s="59"/>
      <c r="AZ271" s="59"/>
      <c r="BA271" s="59"/>
      <c r="BB271" s="59"/>
      <c r="BC271" s="59"/>
      <c r="BD271" s="59"/>
      <c r="BE271" s="59"/>
      <c r="BF271" s="59"/>
      <c r="BG271" s="59"/>
      <c r="BH271" s="59"/>
      <c r="BI271" s="59"/>
      <c r="BJ271" s="59"/>
      <c r="BK271" s="59"/>
      <c r="BL271" s="59"/>
      <c r="BM271" s="59"/>
      <c r="BN271" s="59"/>
    </row>
    <row r="272" spans="1:66" ht="15.75" customHeight="1" x14ac:dyDescent="0.3">
      <c r="A272" s="2">
        <v>271</v>
      </c>
      <c r="B272" s="2" t="s">
        <v>66</v>
      </c>
      <c r="C272" s="3">
        <v>44700.69715143519</v>
      </c>
      <c r="D272" s="2" t="s">
        <v>1284</v>
      </c>
      <c r="E272" s="2" t="s">
        <v>1285</v>
      </c>
      <c r="F272" s="2" t="s">
        <v>1286</v>
      </c>
      <c r="G272" s="2">
        <v>3202197260</v>
      </c>
      <c r="H272" s="38">
        <v>1</v>
      </c>
      <c r="I272" s="38" t="s">
        <v>70</v>
      </c>
      <c r="J272" s="38">
        <v>1</v>
      </c>
      <c r="K272" s="39">
        <f t="shared" si="12"/>
        <v>1</v>
      </c>
      <c r="L272" s="38">
        <v>1</v>
      </c>
      <c r="M272" s="40">
        <f t="shared" si="13"/>
        <v>1</v>
      </c>
      <c r="N272" s="38">
        <v>0</v>
      </c>
      <c r="O272" s="40">
        <f t="shared" si="14"/>
        <v>0</v>
      </c>
      <c r="P272" s="38" t="s">
        <v>139</v>
      </c>
      <c r="Q272" s="38" t="s">
        <v>88</v>
      </c>
      <c r="R272" s="45" t="s">
        <v>72</v>
      </c>
      <c r="S272" s="45" t="s">
        <v>1287</v>
      </c>
      <c r="T272" s="45" t="s">
        <v>388</v>
      </c>
      <c r="U272" s="49" t="s">
        <v>292</v>
      </c>
      <c r="V272" s="49">
        <v>1</v>
      </c>
      <c r="W272" s="49">
        <v>1</v>
      </c>
      <c r="X272" s="49">
        <v>10</v>
      </c>
      <c r="Y272" s="49">
        <v>2.2000000000000002</v>
      </c>
      <c r="Z272" s="49" t="s">
        <v>70</v>
      </c>
      <c r="AA272" s="49" t="s">
        <v>76</v>
      </c>
      <c r="AB272" s="49" t="s">
        <v>102</v>
      </c>
      <c r="AC272" s="54" t="s">
        <v>1288</v>
      </c>
      <c r="AD272" s="54" t="s">
        <v>92</v>
      </c>
      <c r="AE272" s="54" t="s">
        <v>843</v>
      </c>
      <c r="AF272" s="54" t="s">
        <v>164</v>
      </c>
      <c r="AG272" s="54">
        <v>4</v>
      </c>
      <c r="AH272" s="54">
        <v>1</v>
      </c>
      <c r="AI272" s="54" t="s">
        <v>1289</v>
      </c>
      <c r="AJ272" s="45" t="s">
        <v>95</v>
      </c>
      <c r="AK272" s="45">
        <v>0</v>
      </c>
      <c r="AL272" s="45" t="s">
        <v>96</v>
      </c>
      <c r="AM272" s="45">
        <v>0</v>
      </c>
      <c r="AN272" s="2" t="s">
        <v>83</v>
      </c>
      <c r="AO272" s="59"/>
      <c r="AP272" s="59"/>
      <c r="AQ272" s="59"/>
      <c r="AR272" s="59"/>
      <c r="AS272" s="59"/>
      <c r="AT272" s="59"/>
      <c r="AU272" s="59"/>
      <c r="AV272" s="59"/>
      <c r="AW272" s="59"/>
      <c r="AX272" s="59"/>
      <c r="AY272" s="59"/>
      <c r="AZ272" s="59"/>
      <c r="BA272" s="59"/>
      <c r="BB272" s="59"/>
      <c r="BC272" s="59"/>
      <c r="BD272" s="59"/>
      <c r="BE272" s="59"/>
      <c r="BF272" s="59"/>
      <c r="BG272" s="59"/>
      <c r="BH272" s="59"/>
      <c r="BI272" s="59"/>
      <c r="BJ272" s="59"/>
      <c r="BK272" s="59"/>
      <c r="BL272" s="59"/>
      <c r="BM272" s="59"/>
      <c r="BN272" s="59"/>
    </row>
    <row r="273" spans="1:66" ht="15.75" customHeight="1" x14ac:dyDescent="0.3">
      <c r="A273" s="2">
        <v>272</v>
      </c>
      <c r="B273" s="2" t="s">
        <v>66</v>
      </c>
      <c r="C273" s="3">
        <v>44700.612845393523</v>
      </c>
      <c r="D273" s="2" t="s">
        <v>1290</v>
      </c>
      <c r="E273" s="2" t="s">
        <v>1291</v>
      </c>
      <c r="F273" s="2" t="s">
        <v>1292</v>
      </c>
      <c r="G273" s="2">
        <v>3002211197</v>
      </c>
      <c r="H273" s="38">
        <v>3</v>
      </c>
      <c r="I273" s="38" t="s">
        <v>70</v>
      </c>
      <c r="J273" s="38">
        <v>2</v>
      </c>
      <c r="K273" s="39">
        <f t="shared" si="12"/>
        <v>0.66666666666666663</v>
      </c>
      <c r="L273" s="38">
        <v>1</v>
      </c>
      <c r="M273" s="40">
        <f t="shared" si="13"/>
        <v>0.5</v>
      </c>
      <c r="N273" s="38">
        <v>2</v>
      </c>
      <c r="O273" s="40">
        <f t="shared" si="14"/>
        <v>1</v>
      </c>
      <c r="P273" s="38" t="s">
        <v>87</v>
      </c>
      <c r="Q273" s="38" t="s">
        <v>88</v>
      </c>
      <c r="R273" s="45" t="s">
        <v>72</v>
      </c>
      <c r="S273" s="45" t="s">
        <v>1293</v>
      </c>
      <c r="T273" s="45" t="s">
        <v>74</v>
      </c>
      <c r="U273" s="49" t="s">
        <v>75</v>
      </c>
      <c r="V273" s="49">
        <v>1</v>
      </c>
      <c r="W273" s="49">
        <v>2</v>
      </c>
      <c r="X273" s="49">
        <v>16</v>
      </c>
      <c r="Y273" s="49">
        <v>2.2000000000000002</v>
      </c>
      <c r="Z273" s="49" t="s">
        <v>70</v>
      </c>
      <c r="AA273" s="49" t="s">
        <v>76</v>
      </c>
      <c r="AB273" s="49" t="s">
        <v>77</v>
      </c>
      <c r="AC273" s="54" t="s">
        <v>91</v>
      </c>
      <c r="AD273" s="54">
        <v>4</v>
      </c>
      <c r="AE273" s="54" t="s">
        <v>1294</v>
      </c>
      <c r="AF273" s="54" t="s">
        <v>1295</v>
      </c>
      <c r="AG273" s="54">
        <v>4</v>
      </c>
      <c r="AH273" s="54">
        <v>1</v>
      </c>
      <c r="AI273" s="54" t="s">
        <v>81</v>
      </c>
      <c r="AJ273" s="45" t="s">
        <v>82</v>
      </c>
      <c r="AK273" s="45">
        <v>2</v>
      </c>
      <c r="AL273" s="45" t="s">
        <v>82</v>
      </c>
      <c r="AM273" s="45">
        <v>3</v>
      </c>
      <c r="AN273" s="2" t="s">
        <v>83</v>
      </c>
      <c r="AO273" s="59"/>
      <c r="AP273" s="59"/>
      <c r="AQ273" s="59"/>
      <c r="AR273" s="59"/>
      <c r="AS273" s="59"/>
      <c r="AT273" s="59"/>
      <c r="AU273" s="59"/>
      <c r="AV273" s="59"/>
      <c r="AW273" s="59"/>
      <c r="AX273" s="59"/>
      <c r="AY273" s="59"/>
      <c r="AZ273" s="59"/>
      <c r="BA273" s="59"/>
      <c r="BB273" s="59"/>
      <c r="BC273" s="59"/>
      <c r="BD273" s="59"/>
      <c r="BE273" s="59"/>
      <c r="BF273" s="59"/>
      <c r="BG273" s="59"/>
      <c r="BH273" s="59"/>
      <c r="BI273" s="59"/>
      <c r="BJ273" s="59"/>
      <c r="BK273" s="59"/>
      <c r="BL273" s="59"/>
      <c r="BM273" s="59"/>
      <c r="BN273" s="59"/>
    </row>
    <row r="274" spans="1:66" ht="15.75" customHeight="1" x14ac:dyDescent="0.3">
      <c r="A274" s="2">
        <v>273</v>
      </c>
      <c r="B274" s="2" t="s">
        <v>66</v>
      </c>
      <c r="C274" s="3">
        <v>44698.602897407407</v>
      </c>
      <c r="D274" s="2" t="s">
        <v>889</v>
      </c>
      <c r="E274" s="2" t="s">
        <v>1296</v>
      </c>
      <c r="F274" s="2" t="s">
        <v>1297</v>
      </c>
      <c r="G274" s="2" t="s">
        <v>1298</v>
      </c>
      <c r="H274" s="38">
        <v>12</v>
      </c>
      <c r="I274" s="38" t="s">
        <v>70</v>
      </c>
      <c r="J274" s="38">
        <v>6</v>
      </c>
      <c r="K274" s="39">
        <f t="shared" si="12"/>
        <v>0.5</v>
      </c>
      <c r="L274" s="38">
        <v>0</v>
      </c>
      <c r="M274" s="40">
        <f t="shared" si="13"/>
        <v>0</v>
      </c>
      <c r="N274" s="38">
        <v>0</v>
      </c>
      <c r="O274" s="40">
        <f t="shared" si="14"/>
        <v>0</v>
      </c>
      <c r="P274" s="38" t="s">
        <v>87</v>
      </c>
      <c r="Q274" s="38" t="s">
        <v>88</v>
      </c>
      <c r="R274" s="45" t="s">
        <v>72</v>
      </c>
      <c r="S274" s="45" t="s">
        <v>1299</v>
      </c>
      <c r="T274" s="45" t="s">
        <v>201</v>
      </c>
      <c r="U274" s="50" t="s">
        <v>88</v>
      </c>
      <c r="V274" s="49">
        <v>0</v>
      </c>
      <c r="W274" s="50"/>
      <c r="X274" s="50"/>
      <c r="Y274" s="50"/>
      <c r="Z274" s="50"/>
      <c r="AA274" s="50"/>
      <c r="AB274" s="50"/>
      <c r="AC274" s="54" t="s">
        <v>892</v>
      </c>
      <c r="AD274" s="54">
        <v>2</v>
      </c>
      <c r="AE274" s="54" t="s">
        <v>893</v>
      </c>
      <c r="AF274" s="54" t="s">
        <v>94</v>
      </c>
      <c r="AG274" s="54">
        <v>4</v>
      </c>
      <c r="AH274" s="54">
        <v>3</v>
      </c>
      <c r="AI274" s="54" t="s">
        <v>907</v>
      </c>
      <c r="AJ274" s="45" t="s">
        <v>1300</v>
      </c>
      <c r="AK274" s="45">
        <v>3</v>
      </c>
      <c r="AL274" s="45" t="s">
        <v>96</v>
      </c>
      <c r="AM274" s="45">
        <v>0</v>
      </c>
      <c r="AN274" s="2" t="s">
        <v>83</v>
      </c>
      <c r="AO274" s="59"/>
      <c r="AP274" s="59"/>
      <c r="AQ274" s="59"/>
      <c r="AR274" s="59"/>
      <c r="AS274" s="59"/>
      <c r="AT274" s="59"/>
      <c r="AU274" s="59"/>
      <c r="AV274" s="59"/>
      <c r="AW274" s="59"/>
      <c r="AX274" s="59"/>
      <c r="AY274" s="59"/>
      <c r="AZ274" s="59"/>
      <c r="BA274" s="59"/>
      <c r="BB274" s="59"/>
      <c r="BC274" s="59"/>
      <c r="BD274" s="59"/>
      <c r="BE274" s="59"/>
      <c r="BF274" s="59"/>
      <c r="BG274" s="59"/>
      <c r="BH274" s="59"/>
      <c r="BI274" s="59"/>
      <c r="BJ274" s="59"/>
      <c r="BK274" s="59"/>
      <c r="BL274" s="59"/>
      <c r="BM274" s="59"/>
      <c r="BN274" s="59"/>
    </row>
    <row r="275" spans="1:66" ht="15.75" customHeight="1" x14ac:dyDescent="0.3">
      <c r="A275" s="2">
        <v>274</v>
      </c>
      <c r="B275" s="2" t="s">
        <v>66</v>
      </c>
      <c r="C275" s="3">
        <v>44698.611759976848</v>
      </c>
      <c r="D275" s="2" t="s">
        <v>889</v>
      </c>
      <c r="E275" s="2" t="s">
        <v>1301</v>
      </c>
      <c r="F275" s="2" t="s">
        <v>1302</v>
      </c>
      <c r="G275" s="2" t="s">
        <v>1303</v>
      </c>
      <c r="H275" s="38">
        <v>1</v>
      </c>
      <c r="I275" s="38" t="s">
        <v>88</v>
      </c>
      <c r="J275" s="38"/>
      <c r="K275" s="39">
        <f t="shared" si="12"/>
        <v>0</v>
      </c>
      <c r="L275" s="38"/>
      <c r="M275" s="40"/>
      <c r="N275" s="38"/>
      <c r="O275" s="40"/>
      <c r="P275" s="38"/>
      <c r="Q275" s="38"/>
      <c r="R275" s="45" t="s">
        <v>1304</v>
      </c>
      <c r="S275" s="45" t="s">
        <v>1305</v>
      </c>
      <c r="T275" s="45" t="s">
        <v>333</v>
      </c>
      <c r="U275" s="49" t="s">
        <v>75</v>
      </c>
      <c r="V275" s="49">
        <v>1</v>
      </c>
      <c r="W275" s="49">
        <v>1</v>
      </c>
      <c r="X275" s="49">
        <v>2</v>
      </c>
      <c r="Y275" s="49">
        <v>2</v>
      </c>
      <c r="Z275" s="49" t="s">
        <v>70</v>
      </c>
      <c r="AA275" s="49" t="s">
        <v>76</v>
      </c>
      <c r="AB275" s="49" t="s">
        <v>102</v>
      </c>
      <c r="AC275" s="54" t="s">
        <v>314</v>
      </c>
      <c r="AD275" s="54" t="s">
        <v>126</v>
      </c>
      <c r="AE275" s="54" t="s">
        <v>274</v>
      </c>
      <c r="AF275" s="54" t="s">
        <v>193</v>
      </c>
      <c r="AG275" s="54">
        <v>3</v>
      </c>
      <c r="AH275" s="54">
        <v>4</v>
      </c>
      <c r="AI275" s="54" t="s">
        <v>494</v>
      </c>
      <c r="AJ275" s="45" t="s">
        <v>95</v>
      </c>
      <c r="AK275" s="45">
        <v>0</v>
      </c>
      <c r="AL275" s="45" t="s">
        <v>96</v>
      </c>
      <c r="AM275" s="45">
        <v>0</v>
      </c>
      <c r="AN275" s="2" t="s">
        <v>83</v>
      </c>
      <c r="AO275" s="59"/>
      <c r="AP275" s="59"/>
      <c r="AQ275" s="59"/>
      <c r="AR275" s="59"/>
      <c r="AS275" s="59"/>
      <c r="AT275" s="59"/>
      <c r="AU275" s="59"/>
      <c r="AV275" s="59"/>
      <c r="AW275" s="59"/>
      <c r="AX275" s="59"/>
      <c r="AY275" s="59"/>
      <c r="AZ275" s="59"/>
      <c r="BA275" s="59"/>
      <c r="BB275" s="59"/>
      <c r="BC275" s="59"/>
      <c r="BD275" s="59"/>
      <c r="BE275" s="59"/>
      <c r="BF275" s="59"/>
      <c r="BG275" s="59"/>
      <c r="BH275" s="59"/>
      <c r="BI275" s="59"/>
      <c r="BJ275" s="59"/>
      <c r="BK275" s="59"/>
      <c r="BL275" s="59"/>
      <c r="BM275" s="59"/>
      <c r="BN275" s="59"/>
    </row>
    <row r="276" spans="1:66" ht="15.75" customHeight="1" x14ac:dyDescent="0.3">
      <c r="A276" s="2">
        <v>275</v>
      </c>
      <c r="B276" s="2" t="s">
        <v>66</v>
      </c>
      <c r="C276" s="3">
        <v>44698.621490173609</v>
      </c>
      <c r="D276" s="2" t="s">
        <v>1306</v>
      </c>
      <c r="E276" s="2" t="s">
        <v>1307</v>
      </c>
      <c r="F276" s="2" t="s">
        <v>1308</v>
      </c>
      <c r="G276" s="2" t="s">
        <v>1309</v>
      </c>
      <c r="H276" s="38">
        <v>2</v>
      </c>
      <c r="I276" s="38" t="s">
        <v>70</v>
      </c>
      <c r="J276" s="38">
        <v>2</v>
      </c>
      <c r="K276" s="39">
        <f t="shared" si="12"/>
        <v>1</v>
      </c>
      <c r="L276" s="38">
        <v>0</v>
      </c>
      <c r="M276" s="40">
        <f t="shared" si="13"/>
        <v>0</v>
      </c>
      <c r="N276" s="38">
        <v>0</v>
      </c>
      <c r="O276" s="40">
        <f t="shared" si="14"/>
        <v>0</v>
      </c>
      <c r="P276" s="38" t="s">
        <v>87</v>
      </c>
      <c r="Q276" s="38" t="s">
        <v>88</v>
      </c>
      <c r="R276" s="45" t="s">
        <v>1310</v>
      </c>
      <c r="S276" s="45" t="s">
        <v>320</v>
      </c>
      <c r="T276" s="45" t="s">
        <v>321</v>
      </c>
      <c r="U276" s="50" t="s">
        <v>88</v>
      </c>
      <c r="V276" s="49">
        <v>0</v>
      </c>
      <c r="W276" s="50"/>
      <c r="X276" s="50"/>
      <c r="Y276" s="50"/>
      <c r="Z276" s="50"/>
      <c r="AA276" s="50"/>
      <c r="AB276" s="50"/>
      <c r="AC276" s="54" t="s">
        <v>125</v>
      </c>
      <c r="AD276" s="54" t="s">
        <v>126</v>
      </c>
      <c r="AE276" s="54" t="s">
        <v>274</v>
      </c>
      <c r="AF276" s="54" t="s">
        <v>150</v>
      </c>
      <c r="AG276" s="54">
        <v>2</v>
      </c>
      <c r="AH276" s="54">
        <v>3</v>
      </c>
      <c r="AI276" s="54" t="s">
        <v>494</v>
      </c>
      <c r="AJ276" s="45" t="s">
        <v>82</v>
      </c>
      <c r="AK276" s="45">
        <v>1</v>
      </c>
      <c r="AL276" s="45" t="s">
        <v>82</v>
      </c>
      <c r="AM276" s="45">
        <v>2</v>
      </c>
      <c r="AN276" s="2" t="s">
        <v>83</v>
      </c>
      <c r="AO276" s="59"/>
      <c r="AP276" s="59"/>
      <c r="AQ276" s="59"/>
      <c r="AR276" s="59"/>
      <c r="AS276" s="59"/>
      <c r="AT276" s="59"/>
      <c r="AU276" s="59"/>
      <c r="AV276" s="59"/>
      <c r="AW276" s="59"/>
      <c r="AX276" s="59"/>
      <c r="AY276" s="59"/>
      <c r="AZ276" s="59"/>
      <c r="BA276" s="59"/>
      <c r="BB276" s="59"/>
      <c r="BC276" s="59"/>
      <c r="BD276" s="59"/>
      <c r="BE276" s="59"/>
      <c r="BF276" s="59"/>
      <c r="BG276" s="59"/>
      <c r="BH276" s="59"/>
      <c r="BI276" s="59"/>
      <c r="BJ276" s="59"/>
      <c r="BK276" s="59"/>
      <c r="BL276" s="59"/>
      <c r="BM276" s="59"/>
      <c r="BN276" s="59"/>
    </row>
    <row r="277" spans="1:66" ht="15.75" customHeight="1" x14ac:dyDescent="0.3">
      <c r="A277" s="2">
        <v>276</v>
      </c>
      <c r="B277" s="2" t="s">
        <v>66</v>
      </c>
      <c r="C277" s="3">
        <v>44698.622346018514</v>
      </c>
      <c r="D277" s="2" t="s">
        <v>1311</v>
      </c>
      <c r="E277" s="2" t="s">
        <v>1312</v>
      </c>
      <c r="F277" s="2" t="s">
        <v>1313</v>
      </c>
      <c r="G277" s="2">
        <v>3113347569</v>
      </c>
      <c r="H277" s="38">
        <v>1</v>
      </c>
      <c r="I277" s="38" t="s">
        <v>88</v>
      </c>
      <c r="J277" s="41"/>
      <c r="K277" s="39">
        <f t="shared" si="12"/>
        <v>0</v>
      </c>
      <c r="L277" s="41"/>
      <c r="M277" s="40" t="str">
        <f t="shared" si="13"/>
        <v/>
      </c>
      <c r="N277" s="41"/>
      <c r="O277" s="40" t="str">
        <f t="shared" si="14"/>
        <v/>
      </c>
      <c r="P277" s="41"/>
      <c r="Q277" s="41"/>
      <c r="R277" s="45" t="s">
        <v>121</v>
      </c>
      <c r="S277" s="45" t="s">
        <v>163</v>
      </c>
      <c r="T277" s="45" t="s">
        <v>163</v>
      </c>
      <c r="U277" s="50" t="s">
        <v>88</v>
      </c>
      <c r="V277" s="49">
        <v>0</v>
      </c>
      <c r="W277" s="50"/>
      <c r="X277" s="50"/>
      <c r="Y277" s="50"/>
      <c r="Z277" s="50"/>
      <c r="AA277" s="50"/>
      <c r="AB277" s="50"/>
      <c r="AC277" s="54" t="s">
        <v>468</v>
      </c>
      <c r="AD277" s="54" t="s">
        <v>126</v>
      </c>
      <c r="AE277" s="54" t="s">
        <v>135</v>
      </c>
      <c r="AF277" s="54" t="s">
        <v>589</v>
      </c>
      <c r="AG277" s="54">
        <v>4</v>
      </c>
      <c r="AH277" s="54">
        <v>4</v>
      </c>
      <c r="AI277" s="54" t="s">
        <v>81</v>
      </c>
      <c r="AJ277" s="45" t="s">
        <v>844</v>
      </c>
      <c r="AK277" s="45">
        <v>6</v>
      </c>
      <c r="AL277" s="45" t="s">
        <v>214</v>
      </c>
      <c r="AM277" s="45">
        <v>0</v>
      </c>
      <c r="AN277" s="2" t="s">
        <v>83</v>
      </c>
      <c r="AO277" s="59"/>
      <c r="AP277" s="59"/>
      <c r="AQ277" s="59"/>
      <c r="AR277" s="59"/>
      <c r="AS277" s="59"/>
      <c r="AT277" s="59"/>
      <c r="AU277" s="59"/>
      <c r="AV277" s="59"/>
      <c r="AW277" s="59"/>
      <c r="AX277" s="59"/>
      <c r="AY277" s="59"/>
      <c r="AZ277" s="59"/>
      <c r="BA277" s="59"/>
      <c r="BB277" s="59"/>
      <c r="BC277" s="59"/>
      <c r="BD277" s="59"/>
      <c r="BE277" s="59"/>
      <c r="BF277" s="59"/>
      <c r="BG277" s="59"/>
      <c r="BH277" s="59"/>
      <c r="BI277" s="59"/>
      <c r="BJ277" s="59"/>
      <c r="BK277" s="59"/>
      <c r="BL277" s="59"/>
      <c r="BM277" s="59"/>
      <c r="BN277" s="59"/>
    </row>
    <row r="278" spans="1:66" ht="15.75" customHeight="1" x14ac:dyDescent="0.3">
      <c r="A278" s="2">
        <v>277</v>
      </c>
      <c r="B278" s="2" t="s">
        <v>66</v>
      </c>
      <c r="C278" s="3">
        <v>44698.626874548616</v>
      </c>
      <c r="D278" s="2" t="s">
        <v>994</v>
      </c>
      <c r="E278" s="2" t="s">
        <v>1314</v>
      </c>
      <c r="F278" s="2" t="s">
        <v>1315</v>
      </c>
      <c r="G278" s="2" t="s">
        <v>1316</v>
      </c>
      <c r="H278" s="38">
        <v>25</v>
      </c>
      <c r="I278" s="38" t="s">
        <v>70</v>
      </c>
      <c r="J278" s="38">
        <v>13</v>
      </c>
      <c r="K278" s="39">
        <f t="shared" si="12"/>
        <v>0.52</v>
      </c>
      <c r="L278" s="38">
        <v>3</v>
      </c>
      <c r="M278" s="40">
        <f t="shared" si="13"/>
        <v>0.23076923076923078</v>
      </c>
      <c r="N278" s="38">
        <v>6</v>
      </c>
      <c r="O278" s="40">
        <f t="shared" si="14"/>
        <v>0.46153846153846156</v>
      </c>
      <c r="P278" s="38" t="s">
        <v>71</v>
      </c>
      <c r="Q278" s="38" t="s">
        <v>70</v>
      </c>
      <c r="R278" s="45" t="s">
        <v>1317</v>
      </c>
      <c r="S278" s="45" t="s">
        <v>1318</v>
      </c>
      <c r="T278" s="45" t="s">
        <v>321</v>
      </c>
      <c r="U278" s="49" t="s">
        <v>75</v>
      </c>
      <c r="V278" s="49">
        <v>1</v>
      </c>
      <c r="W278" s="49">
        <v>1</v>
      </c>
      <c r="X278" s="49">
        <v>10</v>
      </c>
      <c r="Y278" s="49">
        <v>4</v>
      </c>
      <c r="Z278" s="49" t="s">
        <v>70</v>
      </c>
      <c r="AA278" s="49" t="s">
        <v>76</v>
      </c>
      <c r="AB278" s="49" t="s">
        <v>77</v>
      </c>
      <c r="AC278" s="54" t="s">
        <v>926</v>
      </c>
      <c r="AD278" s="54">
        <v>3</v>
      </c>
      <c r="AE278" s="54" t="s">
        <v>893</v>
      </c>
      <c r="AF278" s="54" t="s">
        <v>269</v>
      </c>
      <c r="AG278" s="54">
        <v>4</v>
      </c>
      <c r="AH278" s="54">
        <v>2</v>
      </c>
      <c r="AI278" s="54" t="s">
        <v>692</v>
      </c>
      <c r="AJ278" s="45" t="s">
        <v>82</v>
      </c>
      <c r="AK278" s="45">
        <v>4</v>
      </c>
      <c r="AL278" s="45" t="s">
        <v>82</v>
      </c>
      <c r="AM278" s="45">
        <v>5</v>
      </c>
      <c r="AN278" s="2" t="s">
        <v>83</v>
      </c>
      <c r="AO278" s="59"/>
      <c r="AP278" s="59"/>
      <c r="AQ278" s="59"/>
      <c r="AR278" s="59"/>
      <c r="AS278" s="59"/>
      <c r="AT278" s="59"/>
      <c r="AU278" s="59"/>
      <c r="AV278" s="59"/>
      <c r="AW278" s="59"/>
      <c r="AX278" s="59"/>
      <c r="AY278" s="59"/>
      <c r="AZ278" s="59"/>
      <c r="BA278" s="59"/>
      <c r="BB278" s="59"/>
      <c r="BC278" s="59"/>
      <c r="BD278" s="59"/>
      <c r="BE278" s="59"/>
      <c r="BF278" s="59"/>
      <c r="BG278" s="59"/>
      <c r="BH278" s="59"/>
      <c r="BI278" s="59"/>
      <c r="BJ278" s="59"/>
      <c r="BK278" s="59"/>
      <c r="BL278" s="59"/>
      <c r="BM278" s="59"/>
      <c r="BN278" s="59"/>
    </row>
    <row r="279" spans="1:66" ht="15.75" customHeight="1" x14ac:dyDescent="0.3">
      <c r="A279" s="2">
        <v>278</v>
      </c>
      <c r="B279" s="2" t="s">
        <v>66</v>
      </c>
      <c r="C279" s="3">
        <v>44698.396914537036</v>
      </c>
      <c r="D279" s="2" t="s">
        <v>1319</v>
      </c>
      <c r="E279" s="2" t="s">
        <v>1320</v>
      </c>
      <c r="F279" s="2" t="s">
        <v>1321</v>
      </c>
      <c r="G279" s="2">
        <v>3112972520</v>
      </c>
      <c r="H279" s="38">
        <v>13</v>
      </c>
      <c r="I279" s="38" t="s">
        <v>70</v>
      </c>
      <c r="J279" s="38">
        <v>13</v>
      </c>
      <c r="K279" s="39">
        <f t="shared" si="12"/>
        <v>1</v>
      </c>
      <c r="L279" s="38">
        <v>2</v>
      </c>
      <c r="M279" s="40">
        <f t="shared" si="13"/>
        <v>0.15384615384615385</v>
      </c>
      <c r="N279" s="38">
        <v>13</v>
      </c>
      <c r="O279" s="40">
        <f t="shared" si="14"/>
        <v>1</v>
      </c>
      <c r="P279" s="38" t="s">
        <v>87</v>
      </c>
      <c r="Q279" s="38" t="s">
        <v>70</v>
      </c>
      <c r="R279" s="45" t="s">
        <v>1322</v>
      </c>
      <c r="S279" s="45" t="s">
        <v>1323</v>
      </c>
      <c r="T279" s="45" t="s">
        <v>201</v>
      </c>
      <c r="U279" s="49" t="s">
        <v>75</v>
      </c>
      <c r="V279" s="49">
        <v>1</v>
      </c>
      <c r="W279" s="49">
        <v>2</v>
      </c>
      <c r="X279" s="49">
        <v>500</v>
      </c>
      <c r="Y279" s="49">
        <v>3</v>
      </c>
      <c r="Z279" s="49" t="s">
        <v>70</v>
      </c>
      <c r="AA279" s="49" t="s">
        <v>76</v>
      </c>
      <c r="AB279" s="49" t="s">
        <v>77</v>
      </c>
      <c r="AC279" s="54" t="s">
        <v>78</v>
      </c>
      <c r="AD279" s="54">
        <v>4</v>
      </c>
      <c r="AE279" s="54" t="s">
        <v>1178</v>
      </c>
      <c r="AF279" s="54" t="s">
        <v>269</v>
      </c>
      <c r="AG279" s="54">
        <v>4</v>
      </c>
      <c r="AH279" s="54">
        <v>5</v>
      </c>
      <c r="AI279" s="54" t="s">
        <v>81</v>
      </c>
      <c r="AJ279" s="45" t="s">
        <v>214</v>
      </c>
      <c r="AK279" s="45">
        <v>5</v>
      </c>
      <c r="AL279" s="45" t="s">
        <v>214</v>
      </c>
      <c r="AM279" s="45">
        <v>3</v>
      </c>
      <c r="AN279" s="2" t="s">
        <v>83</v>
      </c>
      <c r="AO279" s="59"/>
      <c r="AP279" s="59"/>
      <c r="AQ279" s="59"/>
      <c r="AR279" s="59"/>
      <c r="AS279" s="59"/>
      <c r="AT279" s="59"/>
      <c r="AU279" s="59"/>
      <c r="AV279" s="59"/>
      <c r="AW279" s="59"/>
      <c r="AX279" s="59"/>
      <c r="AY279" s="59"/>
      <c r="AZ279" s="59"/>
      <c r="BA279" s="59"/>
      <c r="BB279" s="59"/>
      <c r="BC279" s="59"/>
      <c r="BD279" s="59"/>
      <c r="BE279" s="59"/>
      <c r="BF279" s="59"/>
      <c r="BG279" s="59"/>
      <c r="BH279" s="59"/>
      <c r="BI279" s="59"/>
      <c r="BJ279" s="59"/>
      <c r="BK279" s="59"/>
      <c r="BL279" s="59"/>
      <c r="BM279" s="59"/>
      <c r="BN279" s="59"/>
    </row>
    <row r="280" spans="1:66" ht="15.75" customHeight="1" x14ac:dyDescent="0.3">
      <c r="A280" s="2">
        <v>279</v>
      </c>
      <c r="B280" s="2" t="s">
        <v>66</v>
      </c>
      <c r="C280" s="3">
        <v>44698.618050543984</v>
      </c>
      <c r="D280" s="2" t="s">
        <v>1324</v>
      </c>
      <c r="E280" s="2" t="s">
        <v>1325</v>
      </c>
      <c r="F280" s="2" t="s">
        <v>1326</v>
      </c>
      <c r="G280" s="2">
        <v>3004492385</v>
      </c>
      <c r="H280" s="38">
        <v>2</v>
      </c>
      <c r="I280" s="38" t="s">
        <v>70</v>
      </c>
      <c r="J280" s="38">
        <v>1</v>
      </c>
      <c r="K280" s="39">
        <f t="shared" si="12"/>
        <v>0.5</v>
      </c>
      <c r="L280" s="38">
        <v>0</v>
      </c>
      <c r="M280" s="40">
        <f t="shared" si="13"/>
        <v>0</v>
      </c>
      <c r="N280" s="38">
        <v>1</v>
      </c>
      <c r="O280" s="40">
        <f t="shared" si="14"/>
        <v>1</v>
      </c>
      <c r="P280" s="38" t="s">
        <v>139</v>
      </c>
      <c r="Q280" s="38" t="s">
        <v>70</v>
      </c>
      <c r="R280" s="45" t="s">
        <v>1327</v>
      </c>
      <c r="S280" s="45" t="s">
        <v>1328</v>
      </c>
      <c r="T280" s="45" t="s">
        <v>201</v>
      </c>
      <c r="U280" s="50" t="s">
        <v>88</v>
      </c>
      <c r="V280" s="49">
        <v>0</v>
      </c>
      <c r="W280" s="50"/>
      <c r="X280" s="50"/>
      <c r="Y280" s="50"/>
      <c r="Z280" s="50"/>
      <c r="AA280" s="50"/>
      <c r="AB280" s="50"/>
      <c r="AC280" s="54" t="s">
        <v>180</v>
      </c>
      <c r="AD280" s="54" t="s">
        <v>126</v>
      </c>
      <c r="AE280" s="54" t="s">
        <v>135</v>
      </c>
      <c r="AF280" s="54" t="s">
        <v>589</v>
      </c>
      <c r="AG280" s="54">
        <v>5</v>
      </c>
      <c r="AH280" s="54">
        <v>5</v>
      </c>
      <c r="AI280" s="54" t="s">
        <v>81</v>
      </c>
      <c r="AJ280" s="45" t="s">
        <v>95</v>
      </c>
      <c r="AK280" s="45">
        <v>0</v>
      </c>
      <c r="AL280" s="45" t="s">
        <v>96</v>
      </c>
      <c r="AM280" s="45">
        <v>0</v>
      </c>
      <c r="AN280" s="2" t="s">
        <v>83</v>
      </c>
      <c r="AO280" s="59"/>
      <c r="AP280" s="59"/>
      <c r="AQ280" s="59"/>
      <c r="AR280" s="59"/>
      <c r="AS280" s="59"/>
      <c r="AT280" s="59"/>
      <c r="AU280" s="59"/>
      <c r="AV280" s="59"/>
      <c r="AW280" s="59"/>
      <c r="AX280" s="59"/>
      <c r="AY280" s="59"/>
      <c r="AZ280" s="59"/>
      <c r="BA280" s="59"/>
      <c r="BB280" s="59"/>
      <c r="BC280" s="59"/>
      <c r="BD280" s="59"/>
      <c r="BE280" s="59"/>
      <c r="BF280" s="59"/>
      <c r="BG280" s="59"/>
      <c r="BH280" s="59"/>
      <c r="BI280" s="59"/>
      <c r="BJ280" s="59"/>
      <c r="BK280" s="59"/>
      <c r="BL280" s="59"/>
      <c r="BM280" s="59"/>
      <c r="BN280" s="59"/>
    </row>
    <row r="281" spans="1:66" ht="15.75" customHeight="1" x14ac:dyDescent="0.3">
      <c r="A281" s="2">
        <v>280</v>
      </c>
      <c r="B281" s="2" t="s">
        <v>66</v>
      </c>
      <c r="C281" s="3">
        <v>44700.739103877313</v>
      </c>
      <c r="D281" s="2" t="s">
        <v>1329</v>
      </c>
      <c r="E281" s="2" t="s">
        <v>1330</v>
      </c>
      <c r="F281" s="2" t="s">
        <v>1331</v>
      </c>
      <c r="G281" s="2">
        <v>5130648</v>
      </c>
      <c r="H281" s="38">
        <v>9</v>
      </c>
      <c r="I281" s="38" t="s">
        <v>70</v>
      </c>
      <c r="J281" s="38">
        <v>5</v>
      </c>
      <c r="K281" s="39">
        <f t="shared" si="12"/>
        <v>0.55555555555555558</v>
      </c>
      <c r="L281" s="38">
        <v>1</v>
      </c>
      <c r="M281" s="40">
        <f t="shared" si="13"/>
        <v>0.2</v>
      </c>
      <c r="N281" s="38">
        <v>5</v>
      </c>
      <c r="O281" s="40">
        <f t="shared" si="14"/>
        <v>1</v>
      </c>
      <c r="P281" s="38" t="s">
        <v>87</v>
      </c>
      <c r="Q281" s="38" t="s">
        <v>70</v>
      </c>
      <c r="R281" s="45" t="s">
        <v>72</v>
      </c>
      <c r="S281" s="45" t="s">
        <v>1332</v>
      </c>
      <c r="T281" s="45" t="s">
        <v>388</v>
      </c>
      <c r="U281" s="50" t="s">
        <v>88</v>
      </c>
      <c r="V281" s="49">
        <v>0</v>
      </c>
      <c r="W281" s="50"/>
      <c r="X281" s="50"/>
      <c r="Y281" s="50"/>
      <c r="Z281" s="50"/>
      <c r="AA281" s="50"/>
      <c r="AB281" s="50"/>
      <c r="AC281" s="54" t="s">
        <v>1333</v>
      </c>
      <c r="AD281" s="54">
        <v>2</v>
      </c>
      <c r="AE281" s="54" t="s">
        <v>1334</v>
      </c>
      <c r="AF281" s="54" t="s">
        <v>1335</v>
      </c>
      <c r="AG281" s="54">
        <v>3</v>
      </c>
      <c r="AH281" s="54">
        <v>3</v>
      </c>
      <c r="AI281" s="54" t="s">
        <v>81</v>
      </c>
      <c r="AJ281" s="45" t="s">
        <v>214</v>
      </c>
      <c r="AK281" s="45">
        <v>4</v>
      </c>
      <c r="AL281" s="45" t="s">
        <v>96</v>
      </c>
      <c r="AM281" s="45">
        <v>0</v>
      </c>
      <c r="AN281" s="2" t="s">
        <v>83</v>
      </c>
      <c r="AO281" s="59"/>
      <c r="AP281" s="59"/>
      <c r="AQ281" s="59"/>
      <c r="AR281" s="59"/>
      <c r="AS281" s="59"/>
      <c r="AT281" s="59"/>
      <c r="AU281" s="59"/>
      <c r="AV281" s="59"/>
      <c r="AW281" s="59"/>
      <c r="AX281" s="59"/>
      <c r="AY281" s="59"/>
      <c r="AZ281" s="59"/>
      <c r="BA281" s="59"/>
      <c r="BB281" s="59"/>
      <c r="BC281" s="59"/>
      <c r="BD281" s="59"/>
      <c r="BE281" s="59"/>
      <c r="BF281" s="59"/>
      <c r="BG281" s="59"/>
      <c r="BH281" s="59"/>
      <c r="BI281" s="59"/>
      <c r="BJ281" s="59"/>
      <c r="BK281" s="59"/>
      <c r="BL281" s="59"/>
      <c r="BM281" s="59"/>
      <c r="BN281" s="59"/>
    </row>
    <row r="282" spans="1:66" ht="15.75" customHeight="1" x14ac:dyDescent="0.3">
      <c r="A282" s="2">
        <v>281</v>
      </c>
      <c r="B282" s="2" t="s">
        <v>66</v>
      </c>
      <c r="C282" s="3">
        <v>44700.542120138889</v>
      </c>
      <c r="D282" s="2" t="s">
        <v>1336</v>
      </c>
      <c r="E282" s="2" t="s">
        <v>1337</v>
      </c>
      <c r="F282" s="2" t="s">
        <v>1338</v>
      </c>
      <c r="G282" s="2">
        <v>3021130382</v>
      </c>
      <c r="H282" s="38">
        <v>6</v>
      </c>
      <c r="I282" s="38" t="s">
        <v>70</v>
      </c>
      <c r="J282" s="38">
        <v>6</v>
      </c>
      <c r="K282" s="39">
        <f t="shared" si="12"/>
        <v>1</v>
      </c>
      <c r="L282" s="38">
        <v>1</v>
      </c>
      <c r="M282" s="40">
        <f t="shared" si="13"/>
        <v>0.16666666666666666</v>
      </c>
      <c r="N282" s="38">
        <v>6</v>
      </c>
      <c r="O282" s="40">
        <f t="shared" si="14"/>
        <v>1</v>
      </c>
      <c r="P282" s="38" t="s">
        <v>950</v>
      </c>
      <c r="Q282" s="38" t="s">
        <v>70</v>
      </c>
      <c r="R282" s="45" t="s">
        <v>121</v>
      </c>
      <c r="S282" s="45" t="s">
        <v>558</v>
      </c>
      <c r="T282" s="45" t="s">
        <v>74</v>
      </c>
      <c r="U282" s="50" t="s">
        <v>88</v>
      </c>
      <c r="V282" s="49">
        <v>0</v>
      </c>
      <c r="W282" s="50"/>
      <c r="X282" s="50"/>
      <c r="Y282" s="50"/>
      <c r="Z282" s="50"/>
      <c r="AA282" s="50"/>
      <c r="AB282" s="50"/>
      <c r="AC282" s="54" t="s">
        <v>431</v>
      </c>
      <c r="AD282" s="54">
        <v>3</v>
      </c>
      <c r="AE282" s="54" t="s">
        <v>79</v>
      </c>
      <c r="AF282" s="54" t="s">
        <v>193</v>
      </c>
      <c r="AG282" s="54">
        <v>5</v>
      </c>
      <c r="AH282" s="54">
        <v>5</v>
      </c>
      <c r="AI282" s="54" t="s">
        <v>494</v>
      </c>
      <c r="AJ282" s="45" t="s">
        <v>194</v>
      </c>
      <c r="AK282" s="45">
        <v>4</v>
      </c>
      <c r="AL282" s="45" t="s">
        <v>194</v>
      </c>
      <c r="AM282" s="45">
        <v>5</v>
      </c>
      <c r="AN282" s="2" t="s">
        <v>83</v>
      </c>
      <c r="AO282" s="59"/>
      <c r="AP282" s="59"/>
      <c r="AQ282" s="59"/>
      <c r="AR282" s="59"/>
      <c r="AS282" s="59"/>
      <c r="AT282" s="59"/>
      <c r="AU282" s="59"/>
      <c r="AV282" s="59"/>
      <c r="AW282" s="59"/>
      <c r="AX282" s="59"/>
      <c r="AY282" s="59"/>
      <c r="AZ282" s="59"/>
      <c r="BA282" s="59"/>
      <c r="BB282" s="59"/>
      <c r="BC282" s="59"/>
      <c r="BD282" s="59"/>
      <c r="BE282" s="59"/>
      <c r="BF282" s="59"/>
      <c r="BG282" s="59"/>
      <c r="BH282" s="59"/>
      <c r="BI282" s="59"/>
      <c r="BJ282" s="59"/>
      <c r="BK282" s="59"/>
      <c r="BL282" s="59"/>
      <c r="BM282" s="59"/>
      <c r="BN282" s="59"/>
    </row>
    <row r="283" spans="1:66" ht="15.75" customHeight="1" x14ac:dyDescent="0.3">
      <c r="A283" s="2">
        <v>282</v>
      </c>
      <c r="B283" s="2" t="s">
        <v>66</v>
      </c>
      <c r="C283" s="3">
        <v>44700.934649131945</v>
      </c>
      <c r="D283" s="2" t="s">
        <v>1339</v>
      </c>
      <c r="E283" s="2" t="s">
        <v>1340</v>
      </c>
      <c r="F283" s="2" t="s">
        <v>1341</v>
      </c>
      <c r="G283" s="2">
        <v>3173394852</v>
      </c>
      <c r="H283" s="38">
        <v>2</v>
      </c>
      <c r="I283" s="38" t="s">
        <v>70</v>
      </c>
      <c r="J283" s="38">
        <v>1</v>
      </c>
      <c r="K283" s="39">
        <f t="shared" si="12"/>
        <v>0.5</v>
      </c>
      <c r="L283" s="38">
        <v>0</v>
      </c>
      <c r="M283" s="40">
        <f t="shared" si="13"/>
        <v>0</v>
      </c>
      <c r="N283" s="38">
        <v>1</v>
      </c>
      <c r="O283" s="40">
        <f t="shared" si="14"/>
        <v>1</v>
      </c>
      <c r="P283" s="38" t="s">
        <v>139</v>
      </c>
      <c r="Q283" s="38" t="s">
        <v>70</v>
      </c>
      <c r="R283" s="45" t="s">
        <v>1342</v>
      </c>
      <c r="S283" s="45" t="s">
        <v>1343</v>
      </c>
      <c r="T283" s="45" t="s">
        <v>333</v>
      </c>
      <c r="U283" s="49" t="s">
        <v>75</v>
      </c>
      <c r="V283" s="49">
        <v>1</v>
      </c>
      <c r="W283" s="49">
        <v>1</v>
      </c>
      <c r="X283" s="49">
        <v>3</v>
      </c>
      <c r="Y283" s="49">
        <v>2</v>
      </c>
      <c r="Z283" s="49" t="s">
        <v>70</v>
      </c>
      <c r="AA283" s="49" t="s">
        <v>76</v>
      </c>
      <c r="AB283" s="49" t="s">
        <v>77</v>
      </c>
      <c r="AC283" s="54" t="s">
        <v>78</v>
      </c>
      <c r="AD283" s="54">
        <v>3</v>
      </c>
      <c r="AE283" s="54" t="s">
        <v>1344</v>
      </c>
      <c r="AF283" s="54" t="s">
        <v>164</v>
      </c>
      <c r="AG283" s="54">
        <v>5</v>
      </c>
      <c r="AH283" s="54">
        <v>5</v>
      </c>
      <c r="AI283" s="54" t="s">
        <v>494</v>
      </c>
      <c r="AJ283" s="45" t="s">
        <v>194</v>
      </c>
      <c r="AK283" s="45">
        <v>4</v>
      </c>
      <c r="AL283" s="45" t="s">
        <v>194</v>
      </c>
      <c r="AM283" s="45">
        <v>2</v>
      </c>
      <c r="AN283" s="2" t="s">
        <v>83</v>
      </c>
      <c r="AO283" s="59"/>
      <c r="AP283" s="59"/>
      <c r="AQ283" s="59"/>
      <c r="AR283" s="59"/>
      <c r="AS283" s="59"/>
      <c r="AT283" s="59"/>
      <c r="AU283" s="59"/>
      <c r="AV283" s="59"/>
      <c r="AW283" s="59"/>
      <c r="AX283" s="59"/>
      <c r="AY283" s="59"/>
      <c r="AZ283" s="59"/>
      <c r="BA283" s="59"/>
      <c r="BB283" s="59"/>
      <c r="BC283" s="59"/>
      <c r="BD283" s="59"/>
      <c r="BE283" s="59"/>
      <c r="BF283" s="59"/>
      <c r="BG283" s="59"/>
      <c r="BH283" s="59"/>
      <c r="BI283" s="59"/>
      <c r="BJ283" s="59"/>
      <c r="BK283" s="59"/>
      <c r="BL283" s="59"/>
      <c r="BM283" s="59"/>
      <c r="BN283" s="59"/>
    </row>
    <row r="284" spans="1:66" ht="15.75" customHeight="1" x14ac:dyDescent="0.3">
      <c r="A284" s="2">
        <v>283</v>
      </c>
      <c r="B284" s="2" t="s">
        <v>66</v>
      </c>
      <c r="C284" s="3">
        <v>44700.939194456019</v>
      </c>
      <c r="D284" s="2" t="s">
        <v>1345</v>
      </c>
      <c r="E284" s="2" t="s">
        <v>1346</v>
      </c>
      <c r="F284" s="2" t="s">
        <v>1347</v>
      </c>
      <c r="G284" s="2">
        <v>3117873102</v>
      </c>
      <c r="H284" s="38">
        <v>2</v>
      </c>
      <c r="I284" s="38" t="s">
        <v>70</v>
      </c>
      <c r="J284" s="38">
        <v>1</v>
      </c>
      <c r="K284" s="39">
        <f t="shared" si="12"/>
        <v>0.5</v>
      </c>
      <c r="L284" s="38">
        <v>0</v>
      </c>
      <c r="M284" s="40">
        <f t="shared" si="13"/>
        <v>0</v>
      </c>
      <c r="N284" s="38">
        <v>1</v>
      </c>
      <c r="O284" s="40">
        <f t="shared" si="14"/>
        <v>1</v>
      </c>
      <c r="P284" s="38" t="s">
        <v>87</v>
      </c>
      <c r="Q284" s="38" t="s">
        <v>70</v>
      </c>
      <c r="R284" s="45" t="s">
        <v>1348</v>
      </c>
      <c r="S284" s="45" t="s">
        <v>1349</v>
      </c>
      <c r="T284" s="45" t="s">
        <v>333</v>
      </c>
      <c r="U284" s="50" t="s">
        <v>88</v>
      </c>
      <c r="V284" s="49">
        <v>0</v>
      </c>
      <c r="W284" s="50"/>
      <c r="X284" s="50"/>
      <c r="Y284" s="50"/>
      <c r="Z284" s="50"/>
      <c r="AA284" s="50"/>
      <c r="AB284" s="50"/>
      <c r="AC284" s="54" t="s">
        <v>273</v>
      </c>
      <c r="AD284" s="54" t="s">
        <v>126</v>
      </c>
      <c r="AE284" s="54" t="s">
        <v>268</v>
      </c>
      <c r="AF284" s="54" t="s">
        <v>150</v>
      </c>
      <c r="AG284" s="54">
        <v>5</v>
      </c>
      <c r="AH284" s="54">
        <v>5</v>
      </c>
      <c r="AI284" s="54" t="s">
        <v>1350</v>
      </c>
      <c r="AJ284" s="45" t="s">
        <v>1351</v>
      </c>
      <c r="AK284" s="45">
        <v>4</v>
      </c>
      <c r="AL284" s="45" t="s">
        <v>1276</v>
      </c>
      <c r="AM284" s="45">
        <v>5</v>
      </c>
      <c r="AN284" s="2" t="s">
        <v>83</v>
      </c>
      <c r="AO284" s="59"/>
      <c r="AP284" s="59"/>
      <c r="AQ284" s="59"/>
      <c r="AR284" s="59"/>
      <c r="AS284" s="59"/>
      <c r="AT284" s="59"/>
      <c r="AU284" s="59"/>
      <c r="AV284" s="59"/>
      <c r="AW284" s="59"/>
      <c r="AX284" s="59"/>
      <c r="AY284" s="59"/>
      <c r="AZ284" s="59"/>
      <c r="BA284" s="59"/>
      <c r="BB284" s="59"/>
      <c r="BC284" s="59"/>
      <c r="BD284" s="59"/>
      <c r="BE284" s="59"/>
      <c r="BF284" s="59"/>
      <c r="BG284" s="59"/>
      <c r="BH284" s="59"/>
      <c r="BI284" s="59"/>
      <c r="BJ284" s="59"/>
      <c r="BK284" s="59"/>
      <c r="BL284" s="59"/>
      <c r="BM284" s="59"/>
      <c r="BN284" s="59"/>
    </row>
    <row r="285" spans="1:66" ht="15.75" customHeight="1" x14ac:dyDescent="0.3">
      <c r="A285" s="2">
        <v>284</v>
      </c>
      <c r="B285" s="2" t="s">
        <v>66</v>
      </c>
      <c r="C285" s="3">
        <v>44697.517066458335</v>
      </c>
      <c r="D285" s="2" t="s">
        <v>1352</v>
      </c>
      <c r="E285" s="2" t="s">
        <v>1353</v>
      </c>
      <c r="F285" s="2" t="s">
        <v>1354</v>
      </c>
      <c r="G285" s="2">
        <v>3147706328</v>
      </c>
      <c r="H285" s="38">
        <v>153</v>
      </c>
      <c r="I285" s="38" t="s">
        <v>70</v>
      </c>
      <c r="J285" s="38">
        <v>105</v>
      </c>
      <c r="K285" s="39">
        <f t="shared" si="12"/>
        <v>0.68627450980392157</v>
      </c>
      <c r="L285" s="38">
        <v>8</v>
      </c>
      <c r="M285" s="40">
        <f t="shared" si="13"/>
        <v>7.6190476190476197E-2</v>
      </c>
      <c r="N285" s="38">
        <v>105</v>
      </c>
      <c r="O285" s="40">
        <f t="shared" si="14"/>
        <v>1</v>
      </c>
      <c r="P285" s="38" t="s">
        <v>87</v>
      </c>
      <c r="Q285" s="38" t="s">
        <v>70</v>
      </c>
      <c r="R285" s="45" t="s">
        <v>72</v>
      </c>
      <c r="S285" s="45" t="s">
        <v>1355</v>
      </c>
      <c r="T285" s="45" t="s">
        <v>1356</v>
      </c>
      <c r="U285" s="49" t="s">
        <v>75</v>
      </c>
      <c r="V285" s="49">
        <v>2</v>
      </c>
      <c r="W285" s="49">
        <v>2</v>
      </c>
      <c r="X285" s="49">
        <v>89</v>
      </c>
      <c r="Y285" s="49">
        <v>3</v>
      </c>
      <c r="Z285" s="49" t="s">
        <v>70</v>
      </c>
      <c r="AA285" s="49" t="s">
        <v>76</v>
      </c>
      <c r="AB285" s="49" t="s">
        <v>77</v>
      </c>
      <c r="AC285" s="54" t="s">
        <v>91</v>
      </c>
      <c r="AD285" s="54" t="s">
        <v>92</v>
      </c>
      <c r="AE285" s="54" t="s">
        <v>93</v>
      </c>
      <c r="AF285" s="54" t="s">
        <v>903</v>
      </c>
      <c r="AG285" s="54">
        <v>4</v>
      </c>
      <c r="AH285" s="54">
        <v>4</v>
      </c>
      <c r="AI285" s="54" t="s">
        <v>1041</v>
      </c>
      <c r="AJ285" s="45" t="s">
        <v>194</v>
      </c>
      <c r="AK285" s="45">
        <v>6</v>
      </c>
      <c r="AL285" s="45">
        <v>15</v>
      </c>
      <c r="AM285" s="45">
        <v>1</v>
      </c>
      <c r="AN285" s="2" t="s">
        <v>83</v>
      </c>
      <c r="AO285" s="59"/>
      <c r="AP285" s="59"/>
      <c r="AQ285" s="59"/>
      <c r="AR285" s="59"/>
      <c r="AS285" s="59"/>
      <c r="AT285" s="59"/>
      <c r="AU285" s="59"/>
      <c r="AV285" s="59"/>
      <c r="AW285" s="59"/>
      <c r="AX285" s="59"/>
      <c r="AY285" s="59"/>
      <c r="AZ285" s="59"/>
      <c r="BA285" s="59"/>
      <c r="BB285" s="59"/>
      <c r="BC285" s="59"/>
      <c r="BD285" s="59"/>
      <c r="BE285" s="59"/>
      <c r="BF285" s="59"/>
      <c r="BG285" s="59"/>
      <c r="BH285" s="59"/>
      <c r="BI285" s="59"/>
      <c r="BJ285" s="59"/>
      <c r="BK285" s="59"/>
      <c r="BL285" s="59"/>
      <c r="BM285" s="59"/>
      <c r="BN285" s="59"/>
    </row>
    <row r="286" spans="1:66" ht="15.75" customHeight="1" x14ac:dyDescent="0.3">
      <c r="A286" s="2">
        <v>285</v>
      </c>
      <c r="B286" s="2" t="s">
        <v>66</v>
      </c>
      <c r="C286" s="3">
        <v>44698.402273333333</v>
      </c>
      <c r="D286" s="2" t="s">
        <v>1357</v>
      </c>
      <c r="E286" s="2" t="s">
        <v>1358</v>
      </c>
      <c r="F286" s="2" t="s">
        <v>1359</v>
      </c>
      <c r="G286" s="2">
        <v>3228364924</v>
      </c>
      <c r="H286" s="38">
        <v>2</v>
      </c>
      <c r="I286" s="38" t="s">
        <v>70</v>
      </c>
      <c r="J286" s="38">
        <v>2</v>
      </c>
      <c r="K286" s="39">
        <f t="shared" si="12"/>
        <v>1</v>
      </c>
      <c r="L286" s="38">
        <v>0</v>
      </c>
      <c r="M286" s="40">
        <f t="shared" si="13"/>
        <v>0</v>
      </c>
      <c r="N286" s="38">
        <v>2</v>
      </c>
      <c r="O286" s="40">
        <f t="shared" si="14"/>
        <v>1</v>
      </c>
      <c r="P286" s="38" t="s">
        <v>87</v>
      </c>
      <c r="Q286" s="38" t="s">
        <v>70</v>
      </c>
      <c r="R286" s="45" t="s">
        <v>72</v>
      </c>
      <c r="S286" s="45" t="s">
        <v>644</v>
      </c>
      <c r="T286" s="45" t="s">
        <v>201</v>
      </c>
      <c r="U286" s="49" t="s">
        <v>75</v>
      </c>
      <c r="V286" s="49">
        <v>1</v>
      </c>
      <c r="W286" s="49">
        <v>1</v>
      </c>
      <c r="X286" s="49">
        <v>5</v>
      </c>
      <c r="Y286" s="49">
        <v>2</v>
      </c>
      <c r="Z286" s="49" t="s">
        <v>70</v>
      </c>
      <c r="AA286" s="49" t="s">
        <v>76</v>
      </c>
      <c r="AB286" s="49" t="s">
        <v>102</v>
      </c>
      <c r="AC286" s="54" t="s">
        <v>78</v>
      </c>
      <c r="AD286" s="54">
        <v>2</v>
      </c>
      <c r="AE286" s="54" t="s">
        <v>384</v>
      </c>
      <c r="AF286" s="54" t="s">
        <v>80</v>
      </c>
      <c r="AG286" s="54">
        <v>4</v>
      </c>
      <c r="AH286" s="54">
        <v>4</v>
      </c>
      <c r="AI286" s="54" t="s">
        <v>81</v>
      </c>
      <c r="AJ286" s="45" t="s">
        <v>95</v>
      </c>
      <c r="AK286" s="45">
        <v>1</v>
      </c>
      <c r="AL286" s="45" t="s">
        <v>214</v>
      </c>
      <c r="AM286" s="45">
        <v>0</v>
      </c>
      <c r="AN286" s="2" t="s">
        <v>83</v>
      </c>
      <c r="AO286" s="59"/>
      <c r="AP286" s="59"/>
      <c r="AQ286" s="59"/>
      <c r="AR286" s="59"/>
      <c r="AS286" s="59"/>
      <c r="AT286" s="59"/>
      <c r="AU286" s="59"/>
      <c r="AV286" s="59"/>
      <c r="AW286" s="59"/>
      <c r="AX286" s="59"/>
      <c r="AY286" s="59"/>
      <c r="AZ286" s="59"/>
      <c r="BA286" s="59"/>
      <c r="BB286" s="59"/>
      <c r="BC286" s="59"/>
      <c r="BD286" s="59"/>
      <c r="BE286" s="59"/>
      <c r="BF286" s="59"/>
      <c r="BG286" s="59"/>
      <c r="BH286" s="59"/>
      <c r="BI286" s="59"/>
      <c r="BJ286" s="59"/>
      <c r="BK286" s="59"/>
      <c r="BL286" s="59"/>
      <c r="BM286" s="59"/>
      <c r="BN286" s="59"/>
    </row>
    <row r="287" spans="1:66" ht="15.75" customHeight="1" x14ac:dyDescent="0.3">
      <c r="A287" s="2">
        <v>286</v>
      </c>
      <c r="B287" s="2" t="s">
        <v>66</v>
      </c>
      <c r="C287" s="3">
        <v>44700.74561027778</v>
      </c>
      <c r="D287" s="2" t="s">
        <v>1360</v>
      </c>
      <c r="E287" s="2" t="s">
        <v>1361</v>
      </c>
      <c r="F287" s="2" t="s">
        <v>1362</v>
      </c>
      <c r="G287" s="2">
        <v>5128176</v>
      </c>
      <c r="H287" s="38">
        <v>2</v>
      </c>
      <c r="I287" s="38" t="s">
        <v>70</v>
      </c>
      <c r="J287" s="38">
        <v>1</v>
      </c>
      <c r="K287" s="39">
        <f t="shared" si="12"/>
        <v>0.5</v>
      </c>
      <c r="L287" s="38">
        <v>1</v>
      </c>
      <c r="M287" s="40">
        <f t="shared" si="13"/>
        <v>1</v>
      </c>
      <c r="N287" s="38">
        <v>0</v>
      </c>
      <c r="O287" s="40">
        <f t="shared" si="14"/>
        <v>0</v>
      </c>
      <c r="P287" s="38" t="s">
        <v>154</v>
      </c>
      <c r="Q287" s="38" t="s">
        <v>70</v>
      </c>
      <c r="R287" s="45" t="s">
        <v>72</v>
      </c>
      <c r="S287" s="45" t="s">
        <v>1363</v>
      </c>
      <c r="T287" s="45" t="s">
        <v>201</v>
      </c>
      <c r="U287" s="49" t="s">
        <v>292</v>
      </c>
      <c r="V287" s="49">
        <v>1</v>
      </c>
      <c r="W287" s="49">
        <v>1</v>
      </c>
      <c r="X287" s="49">
        <v>9</v>
      </c>
      <c r="Y287" s="51">
        <v>2.5</v>
      </c>
      <c r="Z287" s="49" t="s">
        <v>70</v>
      </c>
      <c r="AA287" s="49" t="s">
        <v>76</v>
      </c>
      <c r="AB287" s="49" t="s">
        <v>77</v>
      </c>
      <c r="AC287" s="54" t="s">
        <v>1364</v>
      </c>
      <c r="AD287" s="54" t="s">
        <v>92</v>
      </c>
      <c r="AE287" s="54" t="s">
        <v>1365</v>
      </c>
      <c r="AF287" s="54" t="s">
        <v>150</v>
      </c>
      <c r="AG287" s="54">
        <v>4</v>
      </c>
      <c r="AH287" s="54">
        <v>1</v>
      </c>
      <c r="AI287" s="54" t="s">
        <v>1366</v>
      </c>
      <c r="AJ287" s="45" t="s">
        <v>95</v>
      </c>
      <c r="AK287" s="45">
        <v>0</v>
      </c>
      <c r="AL287" s="45" t="s">
        <v>96</v>
      </c>
      <c r="AM287" s="45">
        <v>0</v>
      </c>
      <c r="AN287" s="2" t="s">
        <v>83</v>
      </c>
      <c r="AO287" s="59"/>
      <c r="AP287" s="59"/>
      <c r="AQ287" s="59"/>
      <c r="AR287" s="59"/>
      <c r="AS287" s="59"/>
      <c r="AT287" s="59"/>
      <c r="AU287" s="59"/>
      <c r="AV287" s="59"/>
      <c r="AW287" s="59"/>
      <c r="AX287" s="59"/>
      <c r="AY287" s="59"/>
      <c r="AZ287" s="59"/>
      <c r="BA287" s="59"/>
      <c r="BB287" s="59"/>
      <c r="BC287" s="59"/>
      <c r="BD287" s="59"/>
      <c r="BE287" s="59"/>
      <c r="BF287" s="59"/>
      <c r="BG287" s="59"/>
      <c r="BH287" s="59"/>
      <c r="BI287" s="59"/>
      <c r="BJ287" s="59"/>
      <c r="BK287" s="59"/>
      <c r="BL287" s="59"/>
      <c r="BM287" s="59"/>
      <c r="BN287" s="59"/>
    </row>
    <row r="288" spans="1:66" ht="15.75" customHeight="1" x14ac:dyDescent="0.3">
      <c r="A288" s="2">
        <v>287</v>
      </c>
      <c r="B288" s="2" t="s">
        <v>66</v>
      </c>
      <c r="C288" s="3">
        <v>44700.533876458328</v>
      </c>
      <c r="D288" s="2" t="s">
        <v>1367</v>
      </c>
      <c r="E288" s="2" t="s">
        <v>1368</v>
      </c>
      <c r="F288" s="2" t="s">
        <v>1369</v>
      </c>
      <c r="G288" s="2">
        <v>4445072</v>
      </c>
      <c r="H288" s="38">
        <v>6</v>
      </c>
      <c r="I288" s="38" t="s">
        <v>70</v>
      </c>
      <c r="J288" s="38">
        <v>4</v>
      </c>
      <c r="K288" s="39">
        <f t="shared" si="12"/>
        <v>0.66666666666666663</v>
      </c>
      <c r="L288" s="38">
        <v>0</v>
      </c>
      <c r="M288" s="40">
        <f t="shared" si="13"/>
        <v>0</v>
      </c>
      <c r="N288" s="38">
        <v>4</v>
      </c>
      <c r="O288" s="40">
        <f t="shared" si="14"/>
        <v>1</v>
      </c>
      <c r="P288" s="38" t="s">
        <v>950</v>
      </c>
      <c r="Q288" s="38" t="s">
        <v>70</v>
      </c>
      <c r="R288" s="45" t="s">
        <v>1370</v>
      </c>
      <c r="S288" s="45" t="s">
        <v>1371</v>
      </c>
      <c r="T288" s="45" t="s">
        <v>141</v>
      </c>
      <c r="U288" s="49" t="s">
        <v>75</v>
      </c>
      <c r="V288" s="49">
        <v>1</v>
      </c>
      <c r="W288" s="49">
        <v>1</v>
      </c>
      <c r="X288" s="49">
        <v>30</v>
      </c>
      <c r="Y288" s="49">
        <v>5</v>
      </c>
      <c r="Z288" s="49" t="s">
        <v>70</v>
      </c>
      <c r="AA288" s="49" t="s">
        <v>76</v>
      </c>
      <c r="AB288" s="49" t="s">
        <v>77</v>
      </c>
      <c r="AC288" s="54" t="s">
        <v>78</v>
      </c>
      <c r="AD288" s="54">
        <v>3</v>
      </c>
      <c r="AE288" s="54" t="s">
        <v>268</v>
      </c>
      <c r="AF288" s="54" t="s">
        <v>115</v>
      </c>
      <c r="AG288" s="54">
        <v>5</v>
      </c>
      <c r="AH288" s="54">
        <v>5</v>
      </c>
      <c r="AI288" s="54" t="s">
        <v>81</v>
      </c>
      <c r="AJ288" s="45" t="s">
        <v>95</v>
      </c>
      <c r="AK288" s="45">
        <v>0</v>
      </c>
      <c r="AL288" s="45" t="s">
        <v>96</v>
      </c>
      <c r="AM288" s="45">
        <v>0</v>
      </c>
      <c r="AN288" s="2" t="s">
        <v>83</v>
      </c>
      <c r="AO288" s="59"/>
      <c r="AP288" s="59"/>
      <c r="AQ288" s="59"/>
      <c r="AR288" s="59"/>
      <c r="AS288" s="59"/>
      <c r="AT288" s="59"/>
      <c r="AU288" s="59"/>
      <c r="AV288" s="59"/>
      <c r="AW288" s="59"/>
      <c r="AX288" s="59"/>
      <c r="AY288" s="59"/>
      <c r="AZ288" s="59"/>
      <c r="BA288" s="59"/>
      <c r="BB288" s="59"/>
      <c r="BC288" s="59"/>
      <c r="BD288" s="59"/>
      <c r="BE288" s="59"/>
      <c r="BF288" s="59"/>
      <c r="BG288" s="59"/>
      <c r="BH288" s="59"/>
      <c r="BI288" s="59"/>
      <c r="BJ288" s="59"/>
      <c r="BK288" s="59"/>
      <c r="BL288" s="59"/>
      <c r="BM288" s="59"/>
      <c r="BN288" s="59"/>
    </row>
    <row r="289" spans="1:66" ht="15.75" customHeight="1" x14ac:dyDescent="0.3">
      <c r="A289" s="2">
        <v>288</v>
      </c>
      <c r="B289" s="2" t="s">
        <v>66</v>
      </c>
      <c r="C289" s="3">
        <v>44700.537603749995</v>
      </c>
      <c r="D289" s="2" t="s">
        <v>1372</v>
      </c>
      <c r="E289" s="2" t="s">
        <v>1373</v>
      </c>
      <c r="F289" s="2" t="s">
        <v>1374</v>
      </c>
      <c r="G289" s="2">
        <v>3118620392</v>
      </c>
      <c r="H289" s="38">
        <v>3</v>
      </c>
      <c r="I289" s="38" t="s">
        <v>70</v>
      </c>
      <c r="J289" s="38">
        <v>1</v>
      </c>
      <c r="K289" s="39">
        <f t="shared" si="12"/>
        <v>0.33333333333333331</v>
      </c>
      <c r="L289" s="38">
        <v>0</v>
      </c>
      <c r="M289" s="40">
        <f t="shared" si="13"/>
        <v>0</v>
      </c>
      <c r="N289" s="38">
        <v>1</v>
      </c>
      <c r="O289" s="40">
        <f t="shared" si="14"/>
        <v>1</v>
      </c>
      <c r="P289" s="38" t="s">
        <v>87</v>
      </c>
      <c r="Q289" s="38" t="s">
        <v>70</v>
      </c>
      <c r="R289" s="45" t="s">
        <v>1375</v>
      </c>
      <c r="S289" s="45" t="s">
        <v>1376</v>
      </c>
      <c r="T289" s="45" t="s">
        <v>482</v>
      </c>
      <c r="U289" s="49" t="s">
        <v>75</v>
      </c>
      <c r="V289" s="49">
        <v>1</v>
      </c>
      <c r="W289" s="49">
        <v>1</v>
      </c>
      <c r="X289" s="49">
        <v>8</v>
      </c>
      <c r="Y289" s="49">
        <v>2</v>
      </c>
      <c r="Z289" s="49" t="s">
        <v>70</v>
      </c>
      <c r="AA289" s="49" t="s">
        <v>76</v>
      </c>
      <c r="AB289" s="49" t="s">
        <v>77</v>
      </c>
      <c r="AC289" s="54" t="s">
        <v>78</v>
      </c>
      <c r="AD289" s="54">
        <v>3</v>
      </c>
      <c r="AE289" s="54" t="s">
        <v>374</v>
      </c>
      <c r="AF289" s="54" t="s">
        <v>158</v>
      </c>
      <c r="AG289" s="54">
        <v>5</v>
      </c>
      <c r="AH289" s="54">
        <v>5</v>
      </c>
      <c r="AI289" s="54" t="s">
        <v>81</v>
      </c>
      <c r="AJ289" s="45" t="s">
        <v>95</v>
      </c>
      <c r="AK289" s="45">
        <v>0</v>
      </c>
      <c r="AL289" s="45" t="s">
        <v>96</v>
      </c>
      <c r="AM289" s="45">
        <v>0</v>
      </c>
      <c r="AN289" s="2" t="s">
        <v>83</v>
      </c>
      <c r="AO289" s="59"/>
      <c r="AP289" s="59"/>
      <c r="AQ289" s="59"/>
      <c r="AR289" s="59"/>
      <c r="AS289" s="59"/>
      <c r="AT289" s="59"/>
      <c r="AU289" s="59"/>
      <c r="AV289" s="59"/>
      <c r="AW289" s="59"/>
      <c r="AX289" s="59"/>
      <c r="AY289" s="59"/>
      <c r="AZ289" s="59"/>
      <c r="BA289" s="59"/>
      <c r="BB289" s="59"/>
      <c r="BC289" s="59"/>
      <c r="BD289" s="59"/>
      <c r="BE289" s="59"/>
      <c r="BF289" s="59"/>
      <c r="BG289" s="59"/>
      <c r="BH289" s="59"/>
      <c r="BI289" s="59"/>
      <c r="BJ289" s="59"/>
      <c r="BK289" s="59"/>
      <c r="BL289" s="59"/>
      <c r="BM289" s="59"/>
      <c r="BN289" s="59"/>
    </row>
    <row r="290" spans="1:66" ht="15.75" customHeight="1" x14ac:dyDescent="0.3">
      <c r="A290" s="2">
        <v>289</v>
      </c>
      <c r="B290" s="2" t="s">
        <v>66</v>
      </c>
      <c r="C290" s="3">
        <v>44699.641542534722</v>
      </c>
      <c r="D290" s="2" t="s">
        <v>1377</v>
      </c>
      <c r="E290" s="2" t="s">
        <v>1378</v>
      </c>
      <c r="F290" s="2" t="s">
        <v>1379</v>
      </c>
      <c r="G290" s="2">
        <v>5131073</v>
      </c>
      <c r="H290" s="38">
        <v>3</v>
      </c>
      <c r="I290" s="38" t="s">
        <v>70</v>
      </c>
      <c r="J290" s="38">
        <v>2</v>
      </c>
      <c r="K290" s="39">
        <f t="shared" si="12"/>
        <v>0.66666666666666663</v>
      </c>
      <c r="L290" s="38">
        <v>0</v>
      </c>
      <c r="M290" s="40">
        <f t="shared" si="13"/>
        <v>0</v>
      </c>
      <c r="N290" s="38">
        <v>2</v>
      </c>
      <c r="O290" s="40">
        <f t="shared" si="14"/>
        <v>1</v>
      </c>
      <c r="P290" s="38" t="s">
        <v>87</v>
      </c>
      <c r="Q290" s="38" t="s">
        <v>70</v>
      </c>
      <c r="R290" s="45" t="s">
        <v>1380</v>
      </c>
      <c r="S290" s="45" t="s">
        <v>1381</v>
      </c>
      <c r="T290" s="45" t="s">
        <v>201</v>
      </c>
      <c r="U290" s="50" t="s">
        <v>88</v>
      </c>
      <c r="V290" s="49">
        <v>0</v>
      </c>
      <c r="W290" s="50"/>
      <c r="X290" s="50"/>
      <c r="Y290" s="50"/>
      <c r="Z290" s="50"/>
      <c r="AA290" s="50"/>
      <c r="AB290" s="50"/>
      <c r="AC290" s="54" t="s">
        <v>314</v>
      </c>
      <c r="AD290" s="54">
        <v>2</v>
      </c>
      <c r="AE290" s="54" t="s">
        <v>268</v>
      </c>
      <c r="AF290" s="54" t="s">
        <v>1382</v>
      </c>
      <c r="AG290" s="54">
        <v>5</v>
      </c>
      <c r="AH290" s="54">
        <v>5</v>
      </c>
      <c r="AI290" s="54" t="s">
        <v>81</v>
      </c>
      <c r="AJ290" s="45" t="s">
        <v>95</v>
      </c>
      <c r="AK290" s="45">
        <v>0</v>
      </c>
      <c r="AL290" s="45" t="s">
        <v>96</v>
      </c>
      <c r="AM290" s="45">
        <v>0</v>
      </c>
      <c r="AN290" s="2" t="s">
        <v>83</v>
      </c>
      <c r="AO290" s="59"/>
      <c r="AP290" s="59"/>
      <c r="AQ290" s="59"/>
      <c r="AR290" s="59"/>
      <c r="AS290" s="59"/>
      <c r="AT290" s="59"/>
      <c r="AU290" s="59"/>
      <c r="AV290" s="59"/>
      <c r="AW290" s="59"/>
      <c r="AX290" s="59"/>
      <c r="AY290" s="59"/>
      <c r="AZ290" s="59"/>
      <c r="BA290" s="59"/>
      <c r="BB290" s="59"/>
      <c r="BC290" s="59"/>
      <c r="BD290" s="59"/>
      <c r="BE290" s="59"/>
      <c r="BF290" s="59"/>
      <c r="BG290" s="59"/>
      <c r="BH290" s="59"/>
      <c r="BI290" s="59"/>
      <c r="BJ290" s="59"/>
      <c r="BK290" s="59"/>
      <c r="BL290" s="59"/>
      <c r="BM290" s="59"/>
      <c r="BN290" s="59"/>
    </row>
    <row r="291" spans="1:66" ht="15.75" customHeight="1" x14ac:dyDescent="0.3">
      <c r="A291" s="2">
        <v>290</v>
      </c>
      <c r="B291" s="2" t="s">
        <v>66</v>
      </c>
      <c r="C291" s="3">
        <v>44700.984413391205</v>
      </c>
      <c r="D291" s="2" t="s">
        <v>1383</v>
      </c>
      <c r="E291" s="2" t="s">
        <v>1384</v>
      </c>
      <c r="F291" s="2" t="s">
        <v>1385</v>
      </c>
      <c r="G291" s="2">
        <v>6042962191</v>
      </c>
      <c r="H291" s="38">
        <v>10</v>
      </c>
      <c r="I291" s="38" t="s">
        <v>70</v>
      </c>
      <c r="J291" s="38">
        <v>8</v>
      </c>
      <c r="K291" s="39">
        <f t="shared" si="12"/>
        <v>0.8</v>
      </c>
      <c r="L291" s="38">
        <v>1</v>
      </c>
      <c r="M291" s="40">
        <f t="shared" si="13"/>
        <v>0.125</v>
      </c>
      <c r="N291" s="38">
        <v>8</v>
      </c>
      <c r="O291" s="40">
        <f t="shared" si="14"/>
        <v>1</v>
      </c>
      <c r="P291" s="38" t="s">
        <v>950</v>
      </c>
      <c r="Q291" s="38" t="s">
        <v>70</v>
      </c>
      <c r="R291" s="45" t="s">
        <v>1386</v>
      </c>
      <c r="S291" s="45" t="s">
        <v>1387</v>
      </c>
      <c r="T291" s="45" t="s">
        <v>113</v>
      </c>
      <c r="U291" s="49" t="s">
        <v>75</v>
      </c>
      <c r="V291" s="49">
        <v>240</v>
      </c>
      <c r="W291" s="49">
        <v>1</v>
      </c>
      <c r="X291" s="49">
        <v>40</v>
      </c>
      <c r="Y291" s="49">
        <v>3</v>
      </c>
      <c r="Z291" s="49" t="s">
        <v>70</v>
      </c>
      <c r="AA291" s="49" t="s">
        <v>76</v>
      </c>
      <c r="AB291" s="49" t="s">
        <v>102</v>
      </c>
      <c r="AC291" s="54" t="s">
        <v>91</v>
      </c>
      <c r="AD291" s="54">
        <v>3</v>
      </c>
      <c r="AE291" s="54" t="s">
        <v>210</v>
      </c>
      <c r="AF291" s="54" t="s">
        <v>269</v>
      </c>
      <c r="AG291" s="54">
        <v>5</v>
      </c>
      <c r="AH291" s="54">
        <v>5</v>
      </c>
      <c r="AI291" s="54" t="s">
        <v>81</v>
      </c>
      <c r="AJ291" s="45" t="s">
        <v>82</v>
      </c>
      <c r="AK291" s="45">
        <v>3</v>
      </c>
      <c r="AL291" s="45" t="s">
        <v>82</v>
      </c>
      <c r="AM291" s="45">
        <v>5</v>
      </c>
      <c r="AN291" s="2" t="s">
        <v>83</v>
      </c>
      <c r="AO291" s="59"/>
      <c r="AP291" s="59"/>
      <c r="AQ291" s="59"/>
      <c r="AR291" s="59"/>
      <c r="AS291" s="59"/>
      <c r="AT291" s="59"/>
      <c r="AU291" s="59"/>
      <c r="AV291" s="59"/>
      <c r="AW291" s="59"/>
      <c r="AX291" s="59"/>
      <c r="AY291" s="59"/>
      <c r="AZ291" s="59"/>
      <c r="BA291" s="59"/>
      <c r="BB291" s="59"/>
      <c r="BC291" s="59"/>
      <c r="BD291" s="59"/>
      <c r="BE291" s="59"/>
      <c r="BF291" s="59"/>
      <c r="BG291" s="59"/>
      <c r="BH291" s="59"/>
      <c r="BI291" s="59"/>
      <c r="BJ291" s="59"/>
      <c r="BK291" s="59"/>
      <c r="BL291" s="59"/>
      <c r="BM291" s="59"/>
      <c r="BN291" s="59"/>
    </row>
    <row r="292" spans="1:66" ht="15.75" customHeight="1" x14ac:dyDescent="0.3">
      <c r="A292" s="2">
        <v>291</v>
      </c>
      <c r="B292" s="2" t="s">
        <v>66</v>
      </c>
      <c r="C292" s="3">
        <v>44699.648380520834</v>
      </c>
      <c r="D292" s="2" t="s">
        <v>1388</v>
      </c>
      <c r="E292" s="2" t="s">
        <v>1389</v>
      </c>
      <c r="F292" s="2" t="s">
        <v>1390</v>
      </c>
      <c r="G292" s="2">
        <v>5125795</v>
      </c>
      <c r="H292" s="38">
        <v>4</v>
      </c>
      <c r="I292" s="38" t="s">
        <v>88</v>
      </c>
      <c r="J292" s="41"/>
      <c r="K292" s="39">
        <f t="shared" si="12"/>
        <v>0</v>
      </c>
      <c r="L292" s="41"/>
      <c r="M292" s="40" t="str">
        <f t="shared" si="13"/>
        <v/>
      </c>
      <c r="N292" s="41"/>
      <c r="O292" s="40" t="str">
        <f t="shared" si="14"/>
        <v/>
      </c>
      <c r="P292" s="41"/>
      <c r="Q292" s="41"/>
      <c r="R292" s="45" t="s">
        <v>1391</v>
      </c>
      <c r="S292" s="45" t="s">
        <v>1392</v>
      </c>
      <c r="T292" s="45" t="s">
        <v>163</v>
      </c>
      <c r="U292" s="49" t="s">
        <v>75</v>
      </c>
      <c r="V292" s="49">
        <v>1</v>
      </c>
      <c r="W292" s="49">
        <v>1</v>
      </c>
      <c r="X292" s="49">
        <v>30</v>
      </c>
      <c r="Y292" s="49">
        <v>2</v>
      </c>
      <c r="Z292" s="49" t="s">
        <v>70</v>
      </c>
      <c r="AA292" s="49" t="s">
        <v>76</v>
      </c>
      <c r="AB292" s="49" t="s">
        <v>77</v>
      </c>
      <c r="AC292" s="54" t="s">
        <v>221</v>
      </c>
      <c r="AD292" s="54">
        <v>3</v>
      </c>
      <c r="AE292" s="54" t="s">
        <v>268</v>
      </c>
      <c r="AF292" s="54" t="s">
        <v>115</v>
      </c>
      <c r="AG292" s="54">
        <v>5</v>
      </c>
      <c r="AH292" s="54">
        <v>4</v>
      </c>
      <c r="AI292" s="54" t="s">
        <v>81</v>
      </c>
      <c r="AJ292" s="45" t="s">
        <v>214</v>
      </c>
      <c r="AK292" s="45">
        <v>3</v>
      </c>
      <c r="AL292" s="45" t="s">
        <v>82</v>
      </c>
      <c r="AM292" s="45">
        <v>5</v>
      </c>
      <c r="AN292" s="2" t="s">
        <v>83</v>
      </c>
      <c r="AO292" s="59"/>
      <c r="AP292" s="59"/>
      <c r="AQ292" s="59"/>
      <c r="AR292" s="59"/>
      <c r="AS292" s="59"/>
      <c r="AT292" s="59"/>
      <c r="AU292" s="59"/>
      <c r="AV292" s="59"/>
      <c r="AW292" s="59"/>
      <c r="AX292" s="59"/>
      <c r="AY292" s="59"/>
      <c r="AZ292" s="59"/>
      <c r="BA292" s="59"/>
      <c r="BB292" s="59"/>
      <c r="BC292" s="59"/>
      <c r="BD292" s="59"/>
      <c r="BE292" s="59"/>
      <c r="BF292" s="59"/>
      <c r="BG292" s="59"/>
      <c r="BH292" s="59"/>
      <c r="BI292" s="59"/>
      <c r="BJ292" s="59"/>
      <c r="BK292" s="59"/>
      <c r="BL292" s="59"/>
      <c r="BM292" s="59"/>
      <c r="BN292" s="59"/>
    </row>
    <row r="293" spans="1:66" ht="15.75" customHeight="1" x14ac:dyDescent="0.3">
      <c r="A293" s="2">
        <v>292</v>
      </c>
      <c r="B293" s="2" t="s">
        <v>66</v>
      </c>
      <c r="C293" s="3">
        <v>44699.644961030092</v>
      </c>
      <c r="D293" s="2" t="s">
        <v>1393</v>
      </c>
      <c r="E293" s="2" t="s">
        <v>1394</v>
      </c>
      <c r="F293" s="2" t="s">
        <v>1395</v>
      </c>
      <c r="G293" s="2">
        <v>3017842173</v>
      </c>
      <c r="H293" s="38">
        <v>6</v>
      </c>
      <c r="I293" s="38" t="s">
        <v>70</v>
      </c>
      <c r="J293" s="38">
        <v>4</v>
      </c>
      <c r="K293" s="39">
        <f t="shared" si="12"/>
        <v>0.66666666666666663</v>
      </c>
      <c r="L293" s="38">
        <v>0</v>
      </c>
      <c r="M293" s="40">
        <f t="shared" si="13"/>
        <v>0</v>
      </c>
      <c r="N293" s="38">
        <v>4</v>
      </c>
      <c r="O293" s="40">
        <f t="shared" si="14"/>
        <v>1</v>
      </c>
      <c r="P293" s="38" t="s">
        <v>87</v>
      </c>
      <c r="Q293" s="38" t="s">
        <v>70</v>
      </c>
      <c r="R293" s="45" t="s">
        <v>1396</v>
      </c>
      <c r="S293" s="45" t="s">
        <v>1397</v>
      </c>
      <c r="T293" s="45" t="s">
        <v>482</v>
      </c>
      <c r="U293" s="50" t="s">
        <v>88</v>
      </c>
      <c r="V293" s="49">
        <v>0</v>
      </c>
      <c r="W293" s="50"/>
      <c r="X293" s="50"/>
      <c r="Y293" s="50"/>
      <c r="Z293" s="50"/>
      <c r="AA293" s="50"/>
      <c r="AB293" s="50"/>
      <c r="AC293" s="54" t="s">
        <v>422</v>
      </c>
      <c r="AD293" s="54">
        <v>2</v>
      </c>
      <c r="AE293" s="54" t="s">
        <v>476</v>
      </c>
      <c r="AF293" s="54" t="s">
        <v>150</v>
      </c>
      <c r="AG293" s="54">
        <v>5</v>
      </c>
      <c r="AH293" s="54">
        <v>5</v>
      </c>
      <c r="AI293" s="54" t="s">
        <v>81</v>
      </c>
      <c r="AJ293" s="45" t="s">
        <v>95</v>
      </c>
      <c r="AK293" s="45">
        <v>0</v>
      </c>
      <c r="AL293" s="45" t="s">
        <v>96</v>
      </c>
      <c r="AM293" s="45">
        <v>0</v>
      </c>
      <c r="AN293" s="2" t="s">
        <v>83</v>
      </c>
      <c r="AO293" s="59"/>
      <c r="AP293" s="59"/>
      <c r="AQ293" s="59"/>
      <c r="AR293" s="59"/>
      <c r="AS293" s="59"/>
      <c r="AT293" s="59"/>
      <c r="AU293" s="59"/>
      <c r="AV293" s="59"/>
      <c r="AW293" s="59"/>
      <c r="AX293" s="59"/>
      <c r="AY293" s="59"/>
      <c r="AZ293" s="59"/>
      <c r="BA293" s="59"/>
      <c r="BB293" s="59"/>
      <c r="BC293" s="59"/>
      <c r="BD293" s="59"/>
      <c r="BE293" s="59"/>
      <c r="BF293" s="59"/>
      <c r="BG293" s="59"/>
      <c r="BH293" s="59"/>
      <c r="BI293" s="59"/>
      <c r="BJ293" s="59"/>
      <c r="BK293" s="59"/>
      <c r="BL293" s="59"/>
      <c r="BM293" s="59"/>
      <c r="BN293" s="59"/>
    </row>
    <row r="294" spans="1:66" ht="15.75" customHeight="1" x14ac:dyDescent="0.3">
      <c r="A294" s="2">
        <v>293</v>
      </c>
      <c r="B294" s="2" t="s">
        <v>66</v>
      </c>
      <c r="C294" s="3">
        <v>44700.942931550926</v>
      </c>
      <c r="D294" s="2" t="s">
        <v>1398</v>
      </c>
      <c r="E294" s="2" t="s">
        <v>1399</v>
      </c>
      <c r="F294" s="2" t="s">
        <v>1400</v>
      </c>
      <c r="G294" s="2">
        <v>3913959278</v>
      </c>
      <c r="H294" s="38">
        <v>3</v>
      </c>
      <c r="I294" s="38" t="s">
        <v>70</v>
      </c>
      <c r="J294" s="38">
        <v>2</v>
      </c>
      <c r="K294" s="39">
        <f t="shared" si="12"/>
        <v>0.66666666666666663</v>
      </c>
      <c r="L294" s="38">
        <v>1</v>
      </c>
      <c r="M294" s="40">
        <f t="shared" si="13"/>
        <v>0.5</v>
      </c>
      <c r="N294" s="38">
        <v>2</v>
      </c>
      <c r="O294" s="40">
        <f t="shared" si="14"/>
        <v>1</v>
      </c>
      <c r="P294" s="38" t="s">
        <v>87</v>
      </c>
      <c r="Q294" s="38" t="s">
        <v>70</v>
      </c>
      <c r="R294" s="45" t="s">
        <v>1401</v>
      </c>
      <c r="S294" s="45" t="s">
        <v>1402</v>
      </c>
      <c r="T294" s="45" t="s">
        <v>482</v>
      </c>
      <c r="U294" s="50" t="s">
        <v>88</v>
      </c>
      <c r="V294" s="49">
        <v>0</v>
      </c>
      <c r="W294" s="50"/>
      <c r="X294" s="50"/>
      <c r="Y294" s="50"/>
      <c r="Z294" s="50"/>
      <c r="AA294" s="50"/>
      <c r="AB294" s="50"/>
      <c r="AC294" s="54" t="s">
        <v>716</v>
      </c>
      <c r="AD294" s="54">
        <v>2</v>
      </c>
      <c r="AE294" s="54" t="s">
        <v>268</v>
      </c>
      <c r="AF294" s="54" t="s">
        <v>164</v>
      </c>
      <c r="AG294" s="54">
        <v>5</v>
      </c>
      <c r="AH294" s="54">
        <v>5</v>
      </c>
      <c r="AI294" s="54" t="s">
        <v>494</v>
      </c>
      <c r="AJ294" s="45" t="s">
        <v>95</v>
      </c>
      <c r="AK294" s="45">
        <v>0</v>
      </c>
      <c r="AL294" s="45" t="s">
        <v>96</v>
      </c>
      <c r="AM294" s="45">
        <v>0</v>
      </c>
      <c r="AN294" s="2" t="s">
        <v>83</v>
      </c>
      <c r="AO294" s="59"/>
      <c r="AP294" s="59"/>
      <c r="AQ294" s="59"/>
      <c r="AR294" s="59"/>
      <c r="AS294" s="59"/>
      <c r="AT294" s="59"/>
      <c r="AU294" s="59"/>
      <c r="AV294" s="59"/>
      <c r="AW294" s="59"/>
      <c r="AX294" s="59"/>
      <c r="AY294" s="59"/>
      <c r="AZ294" s="59"/>
      <c r="BA294" s="59"/>
      <c r="BB294" s="59"/>
      <c r="BC294" s="59"/>
      <c r="BD294" s="59"/>
      <c r="BE294" s="59"/>
      <c r="BF294" s="59"/>
      <c r="BG294" s="59"/>
      <c r="BH294" s="59"/>
      <c r="BI294" s="59"/>
      <c r="BJ294" s="59"/>
      <c r="BK294" s="59"/>
      <c r="BL294" s="59"/>
      <c r="BM294" s="59"/>
      <c r="BN294" s="59"/>
    </row>
    <row r="295" spans="1:66" ht="15.75" customHeight="1" x14ac:dyDescent="0.3">
      <c r="A295" s="2">
        <v>294</v>
      </c>
      <c r="B295" s="2" t="s">
        <v>66</v>
      </c>
      <c r="C295" s="3">
        <v>44700.684349710646</v>
      </c>
      <c r="D295" s="2" t="s">
        <v>1246</v>
      </c>
      <c r="E295" s="2" t="s">
        <v>1403</v>
      </c>
      <c r="F295" s="2" t="s">
        <v>1404</v>
      </c>
      <c r="G295" s="2">
        <v>3015390568</v>
      </c>
      <c r="H295" s="38">
        <v>3</v>
      </c>
      <c r="I295" s="38" t="s">
        <v>70</v>
      </c>
      <c r="J295" s="38">
        <v>2</v>
      </c>
      <c r="K295" s="39">
        <f t="shared" si="12"/>
        <v>0.66666666666666663</v>
      </c>
      <c r="L295" s="38">
        <v>2</v>
      </c>
      <c r="M295" s="40">
        <f t="shared" si="13"/>
        <v>1</v>
      </c>
      <c r="N295" s="38">
        <v>0</v>
      </c>
      <c r="O295" s="40">
        <f t="shared" si="14"/>
        <v>0</v>
      </c>
      <c r="P295" s="38" t="s">
        <v>265</v>
      </c>
      <c r="Q295" s="38" t="s">
        <v>70</v>
      </c>
      <c r="R295" s="45" t="s">
        <v>169</v>
      </c>
      <c r="S295" s="45" t="s">
        <v>1405</v>
      </c>
      <c r="T295" s="45" t="s">
        <v>201</v>
      </c>
      <c r="U295" s="50" t="s">
        <v>88</v>
      </c>
      <c r="V295" s="49">
        <v>0</v>
      </c>
      <c r="W295" s="50"/>
      <c r="X295" s="50"/>
      <c r="Y295" s="50"/>
      <c r="Z295" s="50"/>
      <c r="AA295" s="50"/>
      <c r="AB295" s="50"/>
      <c r="AC295" s="54" t="s">
        <v>91</v>
      </c>
      <c r="AD295" s="54">
        <v>3</v>
      </c>
      <c r="AE295" s="54" t="s">
        <v>389</v>
      </c>
      <c r="AF295" s="54" t="s">
        <v>105</v>
      </c>
      <c r="AG295" s="54">
        <v>3</v>
      </c>
      <c r="AH295" s="54">
        <v>1</v>
      </c>
      <c r="AI295" s="54" t="s">
        <v>81</v>
      </c>
      <c r="AJ295" s="45" t="s">
        <v>107</v>
      </c>
      <c r="AK295" s="45">
        <v>2</v>
      </c>
      <c r="AL295" s="45" t="s">
        <v>107</v>
      </c>
      <c r="AM295" s="45">
        <v>1</v>
      </c>
      <c r="AN295" s="2" t="s">
        <v>83</v>
      </c>
      <c r="AO295" s="59"/>
      <c r="AP295" s="59"/>
      <c r="AQ295" s="59"/>
      <c r="AR295" s="59"/>
      <c r="AS295" s="59"/>
      <c r="AT295" s="59"/>
      <c r="AU295" s="59"/>
      <c r="AV295" s="59"/>
      <c r="AW295" s="59"/>
      <c r="AX295" s="59"/>
      <c r="AY295" s="59"/>
      <c r="AZ295" s="59"/>
      <c r="BA295" s="59"/>
      <c r="BB295" s="59"/>
      <c r="BC295" s="59"/>
      <c r="BD295" s="59"/>
      <c r="BE295" s="59"/>
      <c r="BF295" s="59"/>
      <c r="BG295" s="59"/>
      <c r="BH295" s="59"/>
      <c r="BI295" s="59"/>
      <c r="BJ295" s="59"/>
      <c r="BK295" s="59"/>
      <c r="BL295" s="59"/>
      <c r="BM295" s="59"/>
      <c r="BN295" s="59"/>
    </row>
    <row r="296" spans="1:66" ht="15.75" customHeight="1" x14ac:dyDescent="0.3">
      <c r="A296" s="2">
        <v>295</v>
      </c>
      <c r="B296" s="2" t="s">
        <v>66</v>
      </c>
      <c r="C296" s="3">
        <v>44700.948172638891</v>
      </c>
      <c r="D296" s="2" t="s">
        <v>1406</v>
      </c>
      <c r="E296" s="2" t="s">
        <v>1407</v>
      </c>
      <c r="F296" s="2" t="s">
        <v>1408</v>
      </c>
      <c r="G296" s="2">
        <v>3112239325</v>
      </c>
      <c r="H296" s="38">
        <v>1</v>
      </c>
      <c r="I296" s="38" t="s">
        <v>70</v>
      </c>
      <c r="J296" s="38">
        <v>1</v>
      </c>
      <c r="K296" s="39">
        <f t="shared" si="12"/>
        <v>1</v>
      </c>
      <c r="L296" s="38">
        <v>1</v>
      </c>
      <c r="M296" s="40">
        <f t="shared" si="13"/>
        <v>1</v>
      </c>
      <c r="N296" s="38">
        <v>1</v>
      </c>
      <c r="O296" s="40">
        <f t="shared" si="14"/>
        <v>1</v>
      </c>
      <c r="P296" s="38" t="s">
        <v>139</v>
      </c>
      <c r="Q296" s="38" t="s">
        <v>70</v>
      </c>
      <c r="R296" s="45" t="s">
        <v>72</v>
      </c>
      <c r="S296" s="45" t="s">
        <v>1409</v>
      </c>
      <c r="T296" s="45" t="s">
        <v>321</v>
      </c>
      <c r="U296" s="49" t="s">
        <v>75</v>
      </c>
      <c r="V296" s="49">
        <v>1</v>
      </c>
      <c r="W296" s="49">
        <v>1</v>
      </c>
      <c r="X296" s="49">
        <v>2</v>
      </c>
      <c r="Y296" s="49">
        <v>2</v>
      </c>
      <c r="Z296" s="49" t="s">
        <v>70</v>
      </c>
      <c r="AA296" s="49" t="s">
        <v>76</v>
      </c>
      <c r="AB296" s="49" t="s">
        <v>77</v>
      </c>
      <c r="AC296" s="54" t="s">
        <v>1364</v>
      </c>
      <c r="AD296" s="54">
        <v>3</v>
      </c>
      <c r="AE296" s="54" t="s">
        <v>79</v>
      </c>
      <c r="AF296" s="54" t="s">
        <v>150</v>
      </c>
      <c r="AG296" s="54">
        <v>5</v>
      </c>
      <c r="AH296" s="54">
        <v>5</v>
      </c>
      <c r="AI296" s="54" t="s">
        <v>81</v>
      </c>
      <c r="AJ296" s="45" t="s">
        <v>95</v>
      </c>
      <c r="AK296" s="45">
        <v>0</v>
      </c>
      <c r="AL296" s="45" t="s">
        <v>96</v>
      </c>
      <c r="AM296" s="45">
        <v>0</v>
      </c>
      <c r="AN296" s="2" t="s">
        <v>83</v>
      </c>
      <c r="AO296" s="59"/>
      <c r="AP296" s="59"/>
      <c r="AQ296" s="59"/>
      <c r="AR296" s="59"/>
      <c r="AS296" s="59"/>
      <c r="AT296" s="59"/>
      <c r="AU296" s="59"/>
      <c r="AV296" s="59"/>
      <c r="AW296" s="59"/>
      <c r="AX296" s="59"/>
      <c r="AY296" s="59"/>
      <c r="AZ296" s="59"/>
      <c r="BA296" s="59"/>
      <c r="BB296" s="59"/>
      <c r="BC296" s="59"/>
      <c r="BD296" s="59"/>
      <c r="BE296" s="59"/>
      <c r="BF296" s="59"/>
      <c r="BG296" s="59"/>
      <c r="BH296" s="59"/>
      <c r="BI296" s="59"/>
      <c r="BJ296" s="59"/>
      <c r="BK296" s="59"/>
      <c r="BL296" s="59"/>
      <c r="BM296" s="59"/>
      <c r="BN296" s="59"/>
    </row>
    <row r="297" spans="1:66" ht="15.75" customHeight="1" x14ac:dyDescent="0.3">
      <c r="A297" s="2">
        <v>296</v>
      </c>
      <c r="B297" s="2" t="s">
        <v>66</v>
      </c>
      <c r="C297" s="3">
        <v>44701.483178877315</v>
      </c>
      <c r="D297" s="2" t="s">
        <v>1246</v>
      </c>
      <c r="E297" s="2" t="s">
        <v>1410</v>
      </c>
      <c r="F297" s="2" t="s">
        <v>1411</v>
      </c>
      <c r="G297" s="2">
        <v>3044492330</v>
      </c>
      <c r="H297" s="38">
        <v>2</v>
      </c>
      <c r="I297" s="38" t="s">
        <v>70</v>
      </c>
      <c r="J297" s="38">
        <v>1</v>
      </c>
      <c r="K297" s="39">
        <f t="shared" si="12"/>
        <v>0.5</v>
      </c>
      <c r="L297" s="38">
        <v>0</v>
      </c>
      <c r="M297" s="40">
        <f t="shared" si="13"/>
        <v>0</v>
      </c>
      <c r="N297" s="38">
        <v>0</v>
      </c>
      <c r="O297" s="40">
        <f t="shared" si="14"/>
        <v>0</v>
      </c>
      <c r="P297" s="38" t="s">
        <v>279</v>
      </c>
      <c r="Q297" s="38" t="s">
        <v>88</v>
      </c>
      <c r="R297" s="45" t="s">
        <v>72</v>
      </c>
      <c r="S297" s="45" t="s">
        <v>1405</v>
      </c>
      <c r="T297" s="45" t="s">
        <v>201</v>
      </c>
      <c r="U297" s="50" t="s">
        <v>88</v>
      </c>
      <c r="V297" s="49">
        <v>0</v>
      </c>
      <c r="W297" s="50"/>
      <c r="X297" s="50"/>
      <c r="Y297" s="50"/>
      <c r="Z297" s="50"/>
      <c r="AA297" s="50"/>
      <c r="AB297" s="50"/>
      <c r="AC297" s="54" t="s">
        <v>455</v>
      </c>
      <c r="AD297" s="54" t="s">
        <v>92</v>
      </c>
      <c r="AE297" s="54" t="s">
        <v>1412</v>
      </c>
      <c r="AF297" s="54" t="s">
        <v>164</v>
      </c>
      <c r="AG297" s="54">
        <v>4</v>
      </c>
      <c r="AH297" s="54">
        <v>1</v>
      </c>
      <c r="AI297" s="54" t="s">
        <v>81</v>
      </c>
      <c r="AJ297" s="45" t="s">
        <v>95</v>
      </c>
      <c r="AK297" s="45">
        <v>0</v>
      </c>
      <c r="AL297" s="45" t="s">
        <v>107</v>
      </c>
      <c r="AM297" s="45">
        <v>1</v>
      </c>
      <c r="AN297" s="2" t="s">
        <v>83</v>
      </c>
      <c r="AO297" s="59"/>
      <c r="AP297" s="59"/>
      <c r="AQ297" s="59"/>
      <c r="AR297" s="59"/>
      <c r="AS297" s="59"/>
      <c r="AT297" s="59"/>
      <c r="AU297" s="59"/>
      <c r="AV297" s="59"/>
      <c r="AW297" s="59"/>
      <c r="AX297" s="59"/>
      <c r="AY297" s="59"/>
      <c r="AZ297" s="59"/>
      <c r="BA297" s="59"/>
      <c r="BB297" s="59"/>
      <c r="BC297" s="59"/>
      <c r="BD297" s="59"/>
      <c r="BE297" s="59"/>
      <c r="BF297" s="59"/>
      <c r="BG297" s="59"/>
      <c r="BH297" s="59"/>
      <c r="BI297" s="59"/>
      <c r="BJ297" s="59"/>
      <c r="BK297" s="59"/>
      <c r="BL297" s="59"/>
      <c r="BM297" s="59"/>
      <c r="BN297" s="59"/>
    </row>
    <row r="298" spans="1:66" ht="15.75" customHeight="1" x14ac:dyDescent="0.3">
      <c r="A298" s="2">
        <v>297</v>
      </c>
      <c r="B298" s="2" t="s">
        <v>66</v>
      </c>
      <c r="C298" s="3">
        <v>44699.662052141204</v>
      </c>
      <c r="D298" s="2" t="s">
        <v>1413</v>
      </c>
      <c r="E298" s="2" t="s">
        <v>1414</v>
      </c>
      <c r="F298" s="2" t="s">
        <v>1415</v>
      </c>
      <c r="G298" s="2">
        <v>3505079161</v>
      </c>
      <c r="H298" s="38">
        <v>5</v>
      </c>
      <c r="I298" s="38" t="s">
        <v>70</v>
      </c>
      <c r="J298" s="38">
        <v>2</v>
      </c>
      <c r="K298" s="39">
        <f t="shared" si="12"/>
        <v>0.4</v>
      </c>
      <c r="L298" s="38">
        <v>0</v>
      </c>
      <c r="M298" s="40">
        <f t="shared" si="13"/>
        <v>0</v>
      </c>
      <c r="N298" s="38">
        <v>2</v>
      </c>
      <c r="O298" s="40">
        <f t="shared" si="14"/>
        <v>1</v>
      </c>
      <c r="P298" s="38" t="s">
        <v>490</v>
      </c>
      <c r="Q298" s="38" t="s">
        <v>70</v>
      </c>
      <c r="R298" s="45" t="s">
        <v>1416</v>
      </c>
      <c r="S298" s="45" t="s">
        <v>1417</v>
      </c>
      <c r="T298" s="45" t="s">
        <v>163</v>
      </c>
      <c r="U298" s="49" t="s">
        <v>75</v>
      </c>
      <c r="V298" s="49">
        <v>1</v>
      </c>
      <c r="W298" s="49">
        <v>1</v>
      </c>
      <c r="X298" s="49">
        <v>3</v>
      </c>
      <c r="Y298" s="49">
        <v>2</v>
      </c>
      <c r="Z298" s="49" t="s">
        <v>70</v>
      </c>
      <c r="AA298" s="49" t="s">
        <v>76</v>
      </c>
      <c r="AB298" s="49" t="s">
        <v>77</v>
      </c>
      <c r="AC298" s="54" t="s">
        <v>125</v>
      </c>
      <c r="AD298" s="54" t="s">
        <v>126</v>
      </c>
      <c r="AE298" s="54" t="s">
        <v>127</v>
      </c>
      <c r="AF298" s="54" t="s">
        <v>115</v>
      </c>
      <c r="AG298" s="54">
        <v>5</v>
      </c>
      <c r="AH298" s="54">
        <v>5</v>
      </c>
      <c r="AI298" s="54" t="s">
        <v>81</v>
      </c>
      <c r="AJ298" s="45" t="s">
        <v>82</v>
      </c>
      <c r="AK298" s="45">
        <v>4</v>
      </c>
      <c r="AL298" s="45" t="s">
        <v>194</v>
      </c>
      <c r="AM298" s="45">
        <v>3</v>
      </c>
      <c r="AN298" s="2" t="s">
        <v>83</v>
      </c>
      <c r="AO298" s="59"/>
      <c r="AP298" s="59"/>
      <c r="AQ298" s="59"/>
      <c r="AR298" s="59"/>
      <c r="AS298" s="59"/>
      <c r="AT298" s="59"/>
      <c r="AU298" s="59"/>
      <c r="AV298" s="59"/>
      <c r="AW298" s="59"/>
      <c r="AX298" s="59"/>
      <c r="AY298" s="59"/>
      <c r="AZ298" s="59"/>
      <c r="BA298" s="59"/>
      <c r="BB298" s="59"/>
      <c r="BC298" s="59"/>
      <c r="BD298" s="59"/>
      <c r="BE298" s="59"/>
      <c r="BF298" s="59"/>
      <c r="BG298" s="59"/>
      <c r="BH298" s="59"/>
      <c r="BI298" s="59"/>
      <c r="BJ298" s="59"/>
      <c r="BK298" s="59"/>
      <c r="BL298" s="59"/>
      <c r="BM298" s="59"/>
      <c r="BN298" s="59"/>
    </row>
    <row r="299" spans="1:66" ht="15.75" customHeight="1" x14ac:dyDescent="0.3">
      <c r="A299" s="2">
        <v>298</v>
      </c>
      <c r="B299" s="2" t="s">
        <v>66</v>
      </c>
      <c r="C299" s="3">
        <v>44699.652298159723</v>
      </c>
      <c r="D299" s="2" t="s">
        <v>377</v>
      </c>
      <c r="E299" s="2" t="s">
        <v>1418</v>
      </c>
      <c r="F299" s="2" t="s">
        <v>1419</v>
      </c>
      <c r="G299" s="2">
        <v>3015003690</v>
      </c>
      <c r="H299" s="38">
        <v>2</v>
      </c>
      <c r="I299" s="38" t="s">
        <v>70</v>
      </c>
      <c r="J299" s="38">
        <v>1</v>
      </c>
      <c r="K299" s="39">
        <f t="shared" si="12"/>
        <v>0.5</v>
      </c>
      <c r="L299" s="38">
        <v>0</v>
      </c>
      <c r="M299" s="40">
        <f t="shared" si="13"/>
        <v>0</v>
      </c>
      <c r="N299" s="38">
        <v>1</v>
      </c>
      <c r="O299" s="40">
        <f t="shared" si="14"/>
        <v>1</v>
      </c>
      <c r="P299" s="38" t="s">
        <v>87</v>
      </c>
      <c r="Q299" s="38" t="s">
        <v>70</v>
      </c>
      <c r="R299" s="45" t="s">
        <v>1420</v>
      </c>
      <c r="S299" s="45" t="s">
        <v>1421</v>
      </c>
      <c r="T299" s="45" t="s">
        <v>113</v>
      </c>
      <c r="U299" s="49" t="s">
        <v>75</v>
      </c>
      <c r="V299" s="49">
        <v>1</v>
      </c>
      <c r="W299" s="49">
        <v>1</v>
      </c>
      <c r="X299" s="49">
        <v>30</v>
      </c>
      <c r="Y299" s="49">
        <v>2</v>
      </c>
      <c r="Z299" s="49" t="s">
        <v>70</v>
      </c>
      <c r="AA299" s="49" t="s">
        <v>76</v>
      </c>
      <c r="AB299" s="49" t="s">
        <v>77</v>
      </c>
      <c r="AC299" s="54" t="s">
        <v>1422</v>
      </c>
      <c r="AD299" s="54">
        <v>3</v>
      </c>
      <c r="AE299" s="54" t="s">
        <v>389</v>
      </c>
      <c r="AF299" s="54" t="s">
        <v>115</v>
      </c>
      <c r="AG299" s="54">
        <v>4</v>
      </c>
      <c r="AH299" s="54">
        <v>4</v>
      </c>
      <c r="AI299" s="54" t="s">
        <v>81</v>
      </c>
      <c r="AJ299" s="45" t="s">
        <v>95</v>
      </c>
      <c r="AK299" s="45">
        <v>0</v>
      </c>
      <c r="AL299" s="45" t="s">
        <v>96</v>
      </c>
      <c r="AM299" s="45">
        <v>0</v>
      </c>
      <c r="AN299" s="2" t="s">
        <v>83</v>
      </c>
      <c r="AO299" s="59"/>
      <c r="AP299" s="59"/>
      <c r="AQ299" s="59"/>
      <c r="AR299" s="59"/>
      <c r="AS299" s="59"/>
      <c r="AT299" s="59"/>
      <c r="AU299" s="59"/>
      <c r="AV299" s="59"/>
      <c r="AW299" s="59"/>
      <c r="AX299" s="59"/>
      <c r="AY299" s="59"/>
      <c r="AZ299" s="59"/>
      <c r="BA299" s="59"/>
      <c r="BB299" s="59"/>
      <c r="BC299" s="59"/>
      <c r="BD299" s="59"/>
      <c r="BE299" s="59"/>
      <c r="BF299" s="59"/>
      <c r="BG299" s="59"/>
      <c r="BH299" s="59"/>
      <c r="BI299" s="59"/>
      <c r="BJ299" s="59"/>
      <c r="BK299" s="59"/>
      <c r="BL299" s="59"/>
      <c r="BM299" s="59"/>
      <c r="BN299" s="59"/>
    </row>
    <row r="300" spans="1:66" ht="15.75" customHeight="1" x14ac:dyDescent="0.3">
      <c r="A300" s="2">
        <v>299</v>
      </c>
      <c r="B300" s="2" t="s">
        <v>66</v>
      </c>
      <c r="C300" s="3">
        <v>44701.498681736106</v>
      </c>
      <c r="D300" s="2" t="s">
        <v>1423</v>
      </c>
      <c r="E300" s="2" t="s">
        <v>1424</v>
      </c>
      <c r="F300" s="2" t="s">
        <v>1425</v>
      </c>
      <c r="G300" s="2" t="s">
        <v>1426</v>
      </c>
      <c r="H300" s="38">
        <v>15</v>
      </c>
      <c r="I300" s="38" t="s">
        <v>70</v>
      </c>
      <c r="J300" s="38">
        <v>1</v>
      </c>
      <c r="K300" s="39">
        <f t="shared" si="12"/>
        <v>6.6666666666666666E-2</v>
      </c>
      <c r="L300" s="38">
        <v>1</v>
      </c>
      <c r="M300" s="40">
        <f t="shared" si="13"/>
        <v>1</v>
      </c>
      <c r="N300" s="38">
        <v>1</v>
      </c>
      <c r="O300" s="40">
        <f t="shared" si="14"/>
        <v>1</v>
      </c>
      <c r="P300" s="38" t="s">
        <v>87</v>
      </c>
      <c r="Q300" s="38" t="s">
        <v>70</v>
      </c>
      <c r="R300" s="45" t="s">
        <v>72</v>
      </c>
      <c r="S300" s="45" t="s">
        <v>1427</v>
      </c>
      <c r="T300" s="45" t="s">
        <v>141</v>
      </c>
      <c r="U300" s="49" t="s">
        <v>75</v>
      </c>
      <c r="V300" s="49">
        <v>1</v>
      </c>
      <c r="W300" s="49">
        <v>1</v>
      </c>
      <c r="X300" s="49">
        <v>40</v>
      </c>
      <c r="Y300" s="51">
        <v>2.5</v>
      </c>
      <c r="Z300" s="49" t="s">
        <v>70</v>
      </c>
      <c r="AA300" s="49" t="s">
        <v>76</v>
      </c>
      <c r="AB300" s="49" t="s">
        <v>102</v>
      </c>
      <c r="AC300" s="54" t="s">
        <v>91</v>
      </c>
      <c r="AD300" s="54" t="s">
        <v>92</v>
      </c>
      <c r="AE300" s="54" t="s">
        <v>187</v>
      </c>
      <c r="AF300" s="54" t="s">
        <v>164</v>
      </c>
      <c r="AG300" s="54">
        <v>5</v>
      </c>
      <c r="AH300" s="54">
        <v>1</v>
      </c>
      <c r="AI300" s="54" t="s">
        <v>81</v>
      </c>
      <c r="AJ300" s="45" t="s">
        <v>1428</v>
      </c>
      <c r="AK300" s="45">
        <v>200</v>
      </c>
      <c r="AL300" s="45" t="s">
        <v>1429</v>
      </c>
      <c r="AM300" s="45">
        <v>200</v>
      </c>
      <c r="AN300" s="2" t="s">
        <v>83</v>
      </c>
      <c r="AO300" s="59"/>
      <c r="AP300" s="59"/>
      <c r="AQ300" s="59"/>
      <c r="AR300" s="59"/>
      <c r="AS300" s="59"/>
      <c r="AT300" s="59"/>
      <c r="AU300" s="59"/>
      <c r="AV300" s="59"/>
      <c r="AW300" s="59"/>
      <c r="AX300" s="59"/>
      <c r="AY300" s="59"/>
      <c r="AZ300" s="59"/>
      <c r="BA300" s="59"/>
      <c r="BB300" s="59"/>
      <c r="BC300" s="59"/>
      <c r="BD300" s="59"/>
      <c r="BE300" s="59"/>
      <c r="BF300" s="59"/>
      <c r="BG300" s="59"/>
      <c r="BH300" s="59"/>
      <c r="BI300" s="59"/>
      <c r="BJ300" s="59"/>
      <c r="BK300" s="59"/>
      <c r="BL300" s="59"/>
      <c r="BM300" s="59"/>
      <c r="BN300" s="59"/>
    </row>
    <row r="301" spans="1:66" ht="15.75" customHeight="1" x14ac:dyDescent="0.3">
      <c r="A301" s="2">
        <v>300</v>
      </c>
      <c r="B301" s="2" t="s">
        <v>66</v>
      </c>
      <c r="C301" s="3">
        <v>44699.656257222217</v>
      </c>
      <c r="D301" s="2" t="s">
        <v>1311</v>
      </c>
      <c r="E301" s="2" t="s">
        <v>1430</v>
      </c>
      <c r="F301" s="2" t="s">
        <v>1431</v>
      </c>
      <c r="G301" s="2">
        <v>3135677317</v>
      </c>
      <c r="H301" s="38">
        <v>3</v>
      </c>
      <c r="I301" s="38" t="s">
        <v>70</v>
      </c>
      <c r="J301" s="38">
        <v>1</v>
      </c>
      <c r="K301" s="39">
        <f t="shared" si="12"/>
        <v>0.33333333333333331</v>
      </c>
      <c r="L301" s="38">
        <v>0</v>
      </c>
      <c r="M301" s="40">
        <f t="shared" si="13"/>
        <v>0</v>
      </c>
      <c r="N301" s="38">
        <v>1</v>
      </c>
      <c r="O301" s="40">
        <f t="shared" si="14"/>
        <v>1</v>
      </c>
      <c r="P301" s="38" t="s">
        <v>139</v>
      </c>
      <c r="Q301" s="38" t="s">
        <v>70</v>
      </c>
      <c r="R301" s="45" t="s">
        <v>1432</v>
      </c>
      <c r="S301" s="45" t="s">
        <v>1433</v>
      </c>
      <c r="T301" s="45" t="s">
        <v>388</v>
      </c>
      <c r="U301" s="49" t="s">
        <v>75</v>
      </c>
      <c r="V301" s="49">
        <v>1</v>
      </c>
      <c r="W301" s="49">
        <v>1</v>
      </c>
      <c r="X301" s="49">
        <v>10</v>
      </c>
      <c r="Y301" s="49">
        <v>3</v>
      </c>
      <c r="Z301" s="49" t="s">
        <v>70</v>
      </c>
      <c r="AA301" s="49" t="s">
        <v>76</v>
      </c>
      <c r="AB301" s="49" t="s">
        <v>77</v>
      </c>
      <c r="AC301" s="54" t="s">
        <v>622</v>
      </c>
      <c r="AD301" s="54">
        <v>2</v>
      </c>
      <c r="AE301" s="54" t="s">
        <v>476</v>
      </c>
      <c r="AF301" s="54" t="s">
        <v>115</v>
      </c>
      <c r="AG301" s="54">
        <v>4</v>
      </c>
      <c r="AH301" s="54">
        <v>5</v>
      </c>
      <c r="AI301" s="54" t="s">
        <v>81</v>
      </c>
      <c r="AJ301" s="45" t="s">
        <v>82</v>
      </c>
      <c r="AK301" s="45">
        <v>6</v>
      </c>
      <c r="AL301" s="45" t="s">
        <v>96</v>
      </c>
      <c r="AM301" s="45">
        <v>0</v>
      </c>
      <c r="AN301" s="2" t="s">
        <v>83</v>
      </c>
      <c r="AO301" s="59"/>
      <c r="AP301" s="59"/>
      <c r="AQ301" s="59"/>
      <c r="AR301" s="59"/>
      <c r="AS301" s="59"/>
      <c r="AT301" s="59"/>
      <c r="AU301" s="59"/>
      <c r="AV301" s="59"/>
      <c r="AW301" s="59"/>
      <c r="AX301" s="59"/>
      <c r="AY301" s="59"/>
      <c r="AZ301" s="59"/>
      <c r="BA301" s="59"/>
      <c r="BB301" s="59"/>
      <c r="BC301" s="59"/>
      <c r="BD301" s="59"/>
      <c r="BE301" s="59"/>
      <c r="BF301" s="59"/>
      <c r="BG301" s="59"/>
      <c r="BH301" s="59"/>
      <c r="BI301" s="59"/>
      <c r="BJ301" s="59"/>
      <c r="BK301" s="59"/>
      <c r="BL301" s="59"/>
      <c r="BM301" s="59"/>
      <c r="BN301" s="59"/>
    </row>
    <row r="302" spans="1:66" ht="15.75" customHeight="1" x14ac:dyDescent="0.3">
      <c r="A302" s="2">
        <v>301</v>
      </c>
      <c r="B302" s="2" t="s">
        <v>66</v>
      </c>
      <c r="C302" s="3">
        <v>44700.711612881947</v>
      </c>
      <c r="D302" s="2" t="s">
        <v>1434</v>
      </c>
      <c r="E302" s="2" t="s">
        <v>1435</v>
      </c>
      <c r="F302" s="2" t="s">
        <v>1436</v>
      </c>
      <c r="G302" s="2">
        <v>5116537</v>
      </c>
      <c r="H302" s="38">
        <v>5</v>
      </c>
      <c r="I302" s="38" t="s">
        <v>70</v>
      </c>
      <c r="J302" s="38">
        <v>3</v>
      </c>
      <c r="K302" s="39">
        <f t="shared" si="12"/>
        <v>0.6</v>
      </c>
      <c r="L302" s="38">
        <v>0</v>
      </c>
      <c r="M302" s="40">
        <f t="shared" si="13"/>
        <v>0</v>
      </c>
      <c r="N302" s="38">
        <v>3</v>
      </c>
      <c r="O302" s="40">
        <f t="shared" si="14"/>
        <v>1</v>
      </c>
      <c r="P302" s="38" t="s">
        <v>87</v>
      </c>
      <c r="Q302" s="38" t="s">
        <v>88</v>
      </c>
      <c r="R302" s="45" t="s">
        <v>72</v>
      </c>
      <c r="S302" s="45" t="s">
        <v>1437</v>
      </c>
      <c r="T302" s="45" t="s">
        <v>201</v>
      </c>
      <c r="U302" s="49" t="s">
        <v>75</v>
      </c>
      <c r="V302" s="49">
        <v>2</v>
      </c>
      <c r="W302" s="51">
        <v>3</v>
      </c>
      <c r="X302" s="49">
        <v>14</v>
      </c>
      <c r="Y302" s="49">
        <v>2.2000000000000002</v>
      </c>
      <c r="Z302" s="49" t="s">
        <v>70</v>
      </c>
      <c r="AA302" s="49" t="s">
        <v>76</v>
      </c>
      <c r="AB302" s="49" t="s">
        <v>102</v>
      </c>
      <c r="AC302" s="54" t="s">
        <v>1438</v>
      </c>
      <c r="AD302" s="54" t="s">
        <v>92</v>
      </c>
      <c r="AE302" s="54" t="s">
        <v>1439</v>
      </c>
      <c r="AF302" s="54" t="s">
        <v>164</v>
      </c>
      <c r="AG302" s="54">
        <v>4</v>
      </c>
      <c r="AH302" s="54">
        <v>1</v>
      </c>
      <c r="AI302" s="54" t="s">
        <v>81</v>
      </c>
      <c r="AJ302" s="45" t="s">
        <v>82</v>
      </c>
      <c r="AK302" s="45">
        <v>1</v>
      </c>
      <c r="AL302" s="45" t="s">
        <v>96</v>
      </c>
      <c r="AM302" s="45">
        <v>0</v>
      </c>
      <c r="AN302" s="2" t="s">
        <v>83</v>
      </c>
      <c r="AO302" s="59"/>
      <c r="AP302" s="59"/>
      <c r="AQ302" s="59"/>
      <c r="AR302" s="59"/>
      <c r="AS302" s="59"/>
      <c r="AT302" s="59"/>
      <c r="AU302" s="59"/>
      <c r="AV302" s="59"/>
      <c r="AW302" s="59"/>
      <c r="AX302" s="59"/>
      <c r="AY302" s="59"/>
      <c r="AZ302" s="59"/>
      <c r="BA302" s="59"/>
      <c r="BB302" s="59"/>
      <c r="BC302" s="59"/>
      <c r="BD302" s="59"/>
      <c r="BE302" s="59"/>
      <c r="BF302" s="59"/>
      <c r="BG302" s="59"/>
      <c r="BH302" s="59"/>
      <c r="BI302" s="59"/>
      <c r="BJ302" s="59"/>
      <c r="BK302" s="59"/>
      <c r="BL302" s="59"/>
      <c r="BM302" s="59"/>
      <c r="BN302" s="59"/>
    </row>
    <row r="303" spans="1:66" ht="15.75" customHeight="1" x14ac:dyDescent="0.3">
      <c r="A303" s="2">
        <v>302</v>
      </c>
      <c r="B303" s="2" t="s">
        <v>66</v>
      </c>
      <c r="C303" s="3">
        <v>44698.631456689815</v>
      </c>
      <c r="D303" s="2" t="s">
        <v>1440</v>
      </c>
      <c r="E303" s="2" t="s">
        <v>1441</v>
      </c>
      <c r="F303" s="2" t="s">
        <v>1442</v>
      </c>
      <c r="G303" s="2" t="s">
        <v>1443</v>
      </c>
      <c r="H303" s="38">
        <v>3</v>
      </c>
      <c r="I303" s="38" t="s">
        <v>70</v>
      </c>
      <c r="J303" s="38">
        <v>2</v>
      </c>
      <c r="K303" s="39">
        <f t="shared" si="12"/>
        <v>0.66666666666666663</v>
      </c>
      <c r="L303" s="38">
        <v>0</v>
      </c>
      <c r="M303" s="40">
        <f t="shared" si="13"/>
        <v>0</v>
      </c>
      <c r="N303" s="38">
        <v>0</v>
      </c>
      <c r="O303" s="40">
        <f t="shared" si="14"/>
        <v>0</v>
      </c>
      <c r="P303" s="38" t="s">
        <v>87</v>
      </c>
      <c r="Q303" s="38" t="s">
        <v>88</v>
      </c>
      <c r="R303" s="45" t="s">
        <v>72</v>
      </c>
      <c r="S303" s="45" t="s">
        <v>1444</v>
      </c>
      <c r="T303" s="45" t="s">
        <v>74</v>
      </c>
      <c r="U303" s="49" t="s">
        <v>75</v>
      </c>
      <c r="V303" s="49">
        <v>1</v>
      </c>
      <c r="W303" s="49">
        <v>1</v>
      </c>
      <c r="X303" s="49">
        <v>1</v>
      </c>
      <c r="Y303" s="49">
        <v>2</v>
      </c>
      <c r="Z303" s="49" t="s">
        <v>70</v>
      </c>
      <c r="AA303" s="49" t="s">
        <v>76</v>
      </c>
      <c r="AB303" s="49" t="s">
        <v>102</v>
      </c>
      <c r="AC303" s="54" t="s">
        <v>468</v>
      </c>
      <c r="AD303" s="54" t="s">
        <v>126</v>
      </c>
      <c r="AE303" s="54" t="s">
        <v>127</v>
      </c>
      <c r="AF303" s="54" t="s">
        <v>94</v>
      </c>
      <c r="AG303" s="54">
        <v>3</v>
      </c>
      <c r="AH303" s="54">
        <v>1</v>
      </c>
      <c r="AI303" s="54" t="s">
        <v>494</v>
      </c>
      <c r="AJ303" s="45" t="s">
        <v>214</v>
      </c>
      <c r="AK303" s="45">
        <v>3</v>
      </c>
      <c r="AL303" s="45" t="s">
        <v>82</v>
      </c>
      <c r="AM303" s="45">
        <v>2</v>
      </c>
      <c r="AN303" s="2" t="s">
        <v>83</v>
      </c>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row>
    <row r="304" spans="1:66" ht="15.75" customHeight="1" x14ac:dyDescent="0.3">
      <c r="A304" s="2">
        <v>303</v>
      </c>
      <c r="B304" s="2" t="s">
        <v>66</v>
      </c>
      <c r="C304" s="3">
        <v>44699.666233981479</v>
      </c>
      <c r="D304" s="2" t="s">
        <v>1311</v>
      </c>
      <c r="E304" s="2" t="s">
        <v>1445</v>
      </c>
      <c r="F304" s="2" t="s">
        <v>1446</v>
      </c>
      <c r="G304" s="2">
        <v>3204570456</v>
      </c>
      <c r="H304" s="38">
        <v>1</v>
      </c>
      <c r="I304" s="38" t="s">
        <v>70</v>
      </c>
      <c r="J304" s="38">
        <v>1</v>
      </c>
      <c r="K304" s="39">
        <f t="shared" si="12"/>
        <v>1</v>
      </c>
      <c r="L304" s="38">
        <v>0</v>
      </c>
      <c r="M304" s="40">
        <f t="shared" si="13"/>
        <v>0</v>
      </c>
      <c r="N304" s="38">
        <v>0</v>
      </c>
      <c r="O304" s="40">
        <f t="shared" si="14"/>
        <v>0</v>
      </c>
      <c r="P304" s="38" t="s">
        <v>139</v>
      </c>
      <c r="Q304" s="38" t="s">
        <v>70</v>
      </c>
      <c r="R304" s="45" t="s">
        <v>466</v>
      </c>
      <c r="S304" s="45" t="s">
        <v>467</v>
      </c>
      <c r="T304" s="45" t="s">
        <v>243</v>
      </c>
      <c r="U304" s="49" t="s">
        <v>75</v>
      </c>
      <c r="V304" s="49">
        <v>1</v>
      </c>
      <c r="W304" s="49">
        <v>1</v>
      </c>
      <c r="X304" s="49">
        <v>4</v>
      </c>
      <c r="Y304" s="49">
        <v>2</v>
      </c>
      <c r="Z304" s="49" t="s">
        <v>70</v>
      </c>
      <c r="AA304" s="49" t="s">
        <v>76</v>
      </c>
      <c r="AB304" s="49" t="s">
        <v>77</v>
      </c>
      <c r="AC304" s="54" t="s">
        <v>716</v>
      </c>
      <c r="AD304" s="54">
        <v>2</v>
      </c>
      <c r="AE304" s="54" t="s">
        <v>449</v>
      </c>
      <c r="AF304" s="54" t="s">
        <v>150</v>
      </c>
      <c r="AG304" s="54">
        <v>5</v>
      </c>
      <c r="AH304" s="54">
        <v>5</v>
      </c>
      <c r="AI304" s="54" t="s">
        <v>81</v>
      </c>
      <c r="AJ304" s="45" t="s">
        <v>214</v>
      </c>
      <c r="AK304" s="45">
        <v>4</v>
      </c>
      <c r="AL304" s="45" t="s">
        <v>96</v>
      </c>
      <c r="AM304" s="45">
        <v>0</v>
      </c>
      <c r="AN304" s="2" t="s">
        <v>83</v>
      </c>
      <c r="AO304" s="59"/>
      <c r="AP304" s="59"/>
      <c r="AQ304" s="59"/>
      <c r="AR304" s="59"/>
      <c r="AS304" s="59"/>
      <c r="AT304" s="59"/>
      <c r="AU304" s="59"/>
      <c r="AV304" s="59"/>
      <c r="AW304" s="59"/>
      <c r="AX304" s="59"/>
      <c r="AY304" s="59"/>
      <c r="AZ304" s="59"/>
      <c r="BA304" s="59"/>
      <c r="BB304" s="59"/>
      <c r="BC304" s="59"/>
      <c r="BD304" s="59"/>
      <c r="BE304" s="59"/>
      <c r="BF304" s="59"/>
      <c r="BG304" s="59"/>
      <c r="BH304" s="59"/>
      <c r="BI304" s="59"/>
      <c r="BJ304" s="59"/>
      <c r="BK304" s="59"/>
      <c r="BL304" s="59"/>
      <c r="BM304" s="59"/>
      <c r="BN304" s="59"/>
    </row>
    <row r="305" spans="1:66" ht="15.75" customHeight="1" x14ac:dyDescent="0.3">
      <c r="A305" s="2">
        <v>304</v>
      </c>
      <c r="B305" s="2" t="s">
        <v>66</v>
      </c>
      <c r="C305" s="3">
        <v>44701.506259259259</v>
      </c>
      <c r="D305" s="2" t="s">
        <v>1447</v>
      </c>
      <c r="E305" s="2" t="s">
        <v>1448</v>
      </c>
      <c r="F305" s="2" t="s">
        <v>1449</v>
      </c>
      <c r="G305" s="2" t="s">
        <v>1450</v>
      </c>
      <c r="H305" s="38">
        <v>4</v>
      </c>
      <c r="I305" s="38" t="s">
        <v>70</v>
      </c>
      <c r="J305" s="38">
        <v>1</v>
      </c>
      <c r="K305" s="39">
        <f t="shared" si="12"/>
        <v>0.25</v>
      </c>
      <c r="L305" s="38">
        <v>0</v>
      </c>
      <c r="M305" s="40">
        <f t="shared" si="13"/>
        <v>0</v>
      </c>
      <c r="N305" s="38">
        <v>0</v>
      </c>
      <c r="O305" s="40">
        <f t="shared" si="14"/>
        <v>0</v>
      </c>
      <c r="P305" s="38" t="s">
        <v>87</v>
      </c>
      <c r="Q305" s="38" t="s">
        <v>70</v>
      </c>
      <c r="R305" s="45" t="s">
        <v>72</v>
      </c>
      <c r="S305" s="45" t="s">
        <v>1451</v>
      </c>
      <c r="T305" s="45" t="s">
        <v>201</v>
      </c>
      <c r="U305" s="50" t="s">
        <v>88</v>
      </c>
      <c r="V305" s="49">
        <v>0</v>
      </c>
      <c r="W305" s="50"/>
      <c r="X305" s="50"/>
      <c r="Y305" s="50"/>
      <c r="Z305" s="50"/>
      <c r="AA305" s="50"/>
      <c r="AB305" s="50"/>
      <c r="AC305" s="54" t="s">
        <v>1452</v>
      </c>
      <c r="AD305" s="54">
        <v>4</v>
      </c>
      <c r="AE305" s="54" t="s">
        <v>1453</v>
      </c>
      <c r="AF305" s="54" t="s">
        <v>105</v>
      </c>
      <c r="AG305" s="54">
        <v>4</v>
      </c>
      <c r="AH305" s="54">
        <v>1</v>
      </c>
      <c r="AI305" s="54" t="s">
        <v>81</v>
      </c>
      <c r="AJ305" s="45" t="s">
        <v>82</v>
      </c>
      <c r="AK305" s="45">
        <v>2</v>
      </c>
      <c r="AL305" s="45" t="s">
        <v>96</v>
      </c>
      <c r="AM305" s="45">
        <v>0</v>
      </c>
      <c r="AN305" s="2" t="s">
        <v>83</v>
      </c>
      <c r="AO305" s="59"/>
      <c r="AP305" s="59"/>
      <c r="AQ305" s="59"/>
      <c r="AR305" s="59"/>
      <c r="AS305" s="59"/>
      <c r="AT305" s="59"/>
      <c r="AU305" s="59"/>
      <c r="AV305" s="59"/>
      <c r="AW305" s="59"/>
      <c r="AX305" s="59"/>
      <c r="AY305" s="59"/>
      <c r="AZ305" s="59"/>
      <c r="BA305" s="59"/>
      <c r="BB305" s="59"/>
      <c r="BC305" s="59"/>
      <c r="BD305" s="59"/>
      <c r="BE305" s="59"/>
      <c r="BF305" s="59"/>
      <c r="BG305" s="59"/>
      <c r="BH305" s="59"/>
      <c r="BI305" s="59"/>
      <c r="BJ305" s="59"/>
      <c r="BK305" s="59"/>
      <c r="BL305" s="59"/>
      <c r="BM305" s="59"/>
      <c r="BN305" s="59"/>
    </row>
    <row r="306" spans="1:66" ht="15.75" customHeight="1" x14ac:dyDescent="0.3">
      <c r="A306" s="2">
        <v>305</v>
      </c>
      <c r="B306" s="2" t="s">
        <v>66</v>
      </c>
      <c r="C306" s="3">
        <v>44698.628081435185</v>
      </c>
      <c r="D306" s="2" t="s">
        <v>1311</v>
      </c>
      <c r="E306" s="2" t="s">
        <v>1454</v>
      </c>
      <c r="F306" s="2" t="s">
        <v>1455</v>
      </c>
      <c r="G306" s="2">
        <v>3136156592</v>
      </c>
      <c r="H306" s="38">
        <v>2</v>
      </c>
      <c r="I306" s="38" t="s">
        <v>70</v>
      </c>
      <c r="J306" s="38">
        <v>2</v>
      </c>
      <c r="K306" s="39">
        <f t="shared" si="12"/>
        <v>1</v>
      </c>
      <c r="L306" s="38">
        <v>1</v>
      </c>
      <c r="M306" s="40">
        <f t="shared" si="13"/>
        <v>0.5</v>
      </c>
      <c r="N306" s="38">
        <v>2</v>
      </c>
      <c r="O306" s="40">
        <f t="shared" si="14"/>
        <v>1</v>
      </c>
      <c r="P306" s="38" t="s">
        <v>87</v>
      </c>
      <c r="Q306" s="38" t="s">
        <v>70</v>
      </c>
      <c r="R306" s="45" t="s">
        <v>1456</v>
      </c>
      <c r="S306" s="45" t="s">
        <v>1457</v>
      </c>
      <c r="T306" s="45" t="s">
        <v>201</v>
      </c>
      <c r="U306" s="49" t="s">
        <v>75</v>
      </c>
      <c r="V306" s="49">
        <v>1</v>
      </c>
      <c r="W306" s="49">
        <v>1</v>
      </c>
      <c r="X306" s="49">
        <v>10</v>
      </c>
      <c r="Y306" s="49">
        <v>2</v>
      </c>
      <c r="Z306" s="49" t="s">
        <v>70</v>
      </c>
      <c r="AA306" s="49" t="s">
        <v>76</v>
      </c>
      <c r="AB306" s="49" t="s">
        <v>77</v>
      </c>
      <c r="AC306" s="54" t="s">
        <v>926</v>
      </c>
      <c r="AD306" s="54">
        <v>2</v>
      </c>
      <c r="AE306" s="54" t="s">
        <v>1344</v>
      </c>
      <c r="AF306" s="54" t="s">
        <v>244</v>
      </c>
      <c r="AG306" s="54">
        <v>5</v>
      </c>
      <c r="AH306" s="54">
        <v>5</v>
      </c>
      <c r="AI306" s="54" t="s">
        <v>81</v>
      </c>
      <c r="AJ306" s="45" t="s">
        <v>214</v>
      </c>
      <c r="AK306" s="45">
        <v>2</v>
      </c>
      <c r="AL306" s="45" t="s">
        <v>96</v>
      </c>
      <c r="AM306" s="45">
        <v>0</v>
      </c>
      <c r="AN306" s="2" t="s">
        <v>83</v>
      </c>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row>
    <row r="307" spans="1:66" ht="15.75" customHeight="1" x14ac:dyDescent="0.3">
      <c r="A307" s="2">
        <v>306</v>
      </c>
      <c r="B307" s="2" t="s">
        <v>66</v>
      </c>
      <c r="C307" s="3">
        <v>44698.6358887963</v>
      </c>
      <c r="D307" s="2" t="s">
        <v>889</v>
      </c>
      <c r="E307" s="2" t="s">
        <v>1458</v>
      </c>
      <c r="F307" s="2" t="s">
        <v>1459</v>
      </c>
      <c r="G307" s="2" t="s">
        <v>1460</v>
      </c>
      <c r="H307" s="38">
        <v>3</v>
      </c>
      <c r="I307" s="38" t="s">
        <v>88</v>
      </c>
      <c r="J307" s="41"/>
      <c r="K307" s="39">
        <f t="shared" si="12"/>
        <v>0</v>
      </c>
      <c r="L307" s="41"/>
      <c r="M307" s="40" t="str">
        <f t="shared" si="13"/>
        <v/>
      </c>
      <c r="N307" s="41"/>
      <c r="O307" s="40" t="str">
        <f t="shared" si="14"/>
        <v/>
      </c>
      <c r="P307" s="41"/>
      <c r="Q307" s="41"/>
      <c r="R307" s="45" t="s">
        <v>72</v>
      </c>
      <c r="S307" s="45" t="s">
        <v>1461</v>
      </c>
      <c r="T307" s="45" t="s">
        <v>207</v>
      </c>
      <c r="U307" s="50" t="s">
        <v>88</v>
      </c>
      <c r="V307" s="49">
        <v>0</v>
      </c>
      <c r="W307" s="50"/>
      <c r="X307" s="50"/>
      <c r="Y307" s="50"/>
      <c r="Z307" s="50"/>
      <c r="AA307" s="50"/>
      <c r="AB307" s="50"/>
      <c r="AC307" s="54" t="s">
        <v>645</v>
      </c>
      <c r="AD307" s="54" t="s">
        <v>126</v>
      </c>
      <c r="AE307" s="54" t="s">
        <v>274</v>
      </c>
      <c r="AF307" s="54" t="s">
        <v>244</v>
      </c>
      <c r="AG307" s="54">
        <v>3</v>
      </c>
      <c r="AH307" s="54">
        <v>3</v>
      </c>
      <c r="AI307" s="54" t="s">
        <v>494</v>
      </c>
      <c r="AJ307" s="45" t="s">
        <v>82</v>
      </c>
      <c r="AK307" s="45">
        <v>2</v>
      </c>
      <c r="AL307" s="45" t="s">
        <v>82</v>
      </c>
      <c r="AM307" s="45">
        <v>2</v>
      </c>
      <c r="AN307" s="2" t="s">
        <v>83</v>
      </c>
      <c r="AO307" s="59"/>
      <c r="AP307" s="59"/>
      <c r="AQ307" s="59"/>
      <c r="AR307" s="59"/>
      <c r="AS307" s="59"/>
      <c r="AT307" s="59"/>
      <c r="AU307" s="59"/>
      <c r="AV307" s="59"/>
      <c r="AW307" s="59"/>
      <c r="AX307" s="59"/>
      <c r="AY307" s="59"/>
      <c r="AZ307" s="59"/>
      <c r="BA307" s="59"/>
      <c r="BB307" s="59"/>
      <c r="BC307" s="59"/>
      <c r="BD307" s="59"/>
      <c r="BE307" s="59"/>
      <c r="BF307" s="59"/>
      <c r="BG307" s="59"/>
      <c r="BH307" s="59"/>
      <c r="BI307" s="59"/>
      <c r="BJ307" s="59"/>
      <c r="BK307" s="59"/>
      <c r="BL307" s="59"/>
      <c r="BM307" s="59"/>
      <c r="BN307" s="59"/>
    </row>
    <row r="308" spans="1:66" ht="15.75" customHeight="1" x14ac:dyDescent="0.3">
      <c r="A308" s="2">
        <v>307</v>
      </c>
      <c r="B308" s="2" t="s">
        <v>66</v>
      </c>
      <c r="C308" s="3">
        <v>44699.669503437501</v>
      </c>
      <c r="D308" s="2" t="s">
        <v>1311</v>
      </c>
      <c r="E308" s="2" t="s">
        <v>1462</v>
      </c>
      <c r="F308" s="2" t="s">
        <v>1463</v>
      </c>
      <c r="G308" s="2">
        <v>3152855589</v>
      </c>
      <c r="H308" s="38">
        <v>2</v>
      </c>
      <c r="I308" s="38" t="s">
        <v>70</v>
      </c>
      <c r="J308" s="38">
        <v>1</v>
      </c>
      <c r="K308" s="39">
        <f t="shared" si="12"/>
        <v>0.5</v>
      </c>
      <c r="L308" s="38">
        <v>0</v>
      </c>
      <c r="M308" s="40">
        <f t="shared" si="13"/>
        <v>0</v>
      </c>
      <c r="N308" s="38">
        <v>1</v>
      </c>
      <c r="O308" s="40">
        <f t="shared" si="14"/>
        <v>1</v>
      </c>
      <c r="P308" s="38" t="s">
        <v>139</v>
      </c>
      <c r="Q308" s="38" t="s">
        <v>70</v>
      </c>
      <c r="R308" s="45" t="s">
        <v>219</v>
      </c>
      <c r="S308" s="45" t="s">
        <v>220</v>
      </c>
      <c r="T308" s="45" t="s">
        <v>201</v>
      </c>
      <c r="U308" s="50" t="s">
        <v>88</v>
      </c>
      <c r="V308" s="49">
        <v>0</v>
      </c>
      <c r="W308" s="50"/>
      <c r="X308" s="50"/>
      <c r="Y308" s="50"/>
      <c r="Z308" s="50"/>
      <c r="AA308" s="50"/>
      <c r="AB308" s="50"/>
      <c r="AC308" s="54" t="s">
        <v>273</v>
      </c>
      <c r="AD308" s="54" t="s">
        <v>126</v>
      </c>
      <c r="AE308" s="54" t="s">
        <v>127</v>
      </c>
      <c r="AF308" s="54" t="s">
        <v>244</v>
      </c>
      <c r="AG308" s="54">
        <v>4</v>
      </c>
      <c r="AH308" s="54">
        <v>4</v>
      </c>
      <c r="AI308" s="54" t="s">
        <v>1464</v>
      </c>
      <c r="AJ308" s="45" t="s">
        <v>95</v>
      </c>
      <c r="AK308" s="45">
        <v>0</v>
      </c>
      <c r="AL308" s="45" t="s">
        <v>96</v>
      </c>
      <c r="AM308" s="45">
        <v>0</v>
      </c>
      <c r="AN308" s="2" t="s">
        <v>83</v>
      </c>
      <c r="AO308" s="59"/>
      <c r="AP308" s="59"/>
      <c r="AQ308" s="59"/>
      <c r="AR308" s="59"/>
      <c r="AS308" s="59"/>
      <c r="AT308" s="59"/>
      <c r="AU308" s="59"/>
      <c r="AV308" s="59"/>
      <c r="AW308" s="59"/>
      <c r="AX308" s="59"/>
      <c r="AY308" s="59"/>
      <c r="AZ308" s="59"/>
      <c r="BA308" s="59"/>
      <c r="BB308" s="59"/>
      <c r="BC308" s="59"/>
      <c r="BD308" s="59"/>
      <c r="BE308" s="59"/>
      <c r="BF308" s="59"/>
      <c r="BG308" s="59"/>
      <c r="BH308" s="59"/>
      <c r="BI308" s="59"/>
      <c r="BJ308" s="59"/>
      <c r="BK308" s="59"/>
      <c r="BL308" s="59"/>
      <c r="BM308" s="59"/>
      <c r="BN308" s="59"/>
    </row>
    <row r="309" spans="1:66" ht="15.75" customHeight="1" x14ac:dyDescent="0.3">
      <c r="A309" s="2">
        <v>308</v>
      </c>
      <c r="B309" s="2" t="s">
        <v>66</v>
      </c>
      <c r="C309" s="3">
        <v>44699.679663136572</v>
      </c>
      <c r="D309" s="2" t="s">
        <v>1465</v>
      </c>
      <c r="E309" s="2" t="s">
        <v>1466</v>
      </c>
      <c r="F309" s="2" t="s">
        <v>1467</v>
      </c>
      <c r="G309" s="2">
        <v>3116685499</v>
      </c>
      <c r="H309" s="38">
        <v>3</v>
      </c>
      <c r="I309" s="38" t="s">
        <v>70</v>
      </c>
      <c r="J309" s="38">
        <v>1</v>
      </c>
      <c r="K309" s="39">
        <f t="shared" si="12"/>
        <v>0.33333333333333331</v>
      </c>
      <c r="L309" s="38">
        <v>0</v>
      </c>
      <c r="M309" s="40">
        <f t="shared" si="13"/>
        <v>0</v>
      </c>
      <c r="N309" s="38">
        <v>1</v>
      </c>
      <c r="O309" s="40">
        <f t="shared" si="14"/>
        <v>1</v>
      </c>
      <c r="P309" s="38" t="s">
        <v>139</v>
      </c>
      <c r="Q309" s="38" t="s">
        <v>70</v>
      </c>
      <c r="R309" s="45" t="s">
        <v>1468</v>
      </c>
      <c r="S309" s="45" t="s">
        <v>1376</v>
      </c>
      <c r="T309" s="45" t="s">
        <v>482</v>
      </c>
      <c r="U309" s="49" t="s">
        <v>75</v>
      </c>
      <c r="V309" s="49">
        <v>1</v>
      </c>
      <c r="W309" s="49">
        <v>1</v>
      </c>
      <c r="X309" s="49">
        <v>10</v>
      </c>
      <c r="Y309" s="49">
        <v>3</v>
      </c>
      <c r="Z309" s="49" t="s">
        <v>70</v>
      </c>
      <c r="AA309" s="49" t="s">
        <v>76</v>
      </c>
      <c r="AB309" s="49" t="s">
        <v>77</v>
      </c>
      <c r="AC309" s="54" t="s">
        <v>78</v>
      </c>
      <c r="AD309" s="54">
        <v>3</v>
      </c>
      <c r="AE309" s="54" t="s">
        <v>79</v>
      </c>
      <c r="AF309" s="54" t="s">
        <v>115</v>
      </c>
      <c r="AG309" s="54">
        <v>5</v>
      </c>
      <c r="AH309" s="54">
        <v>5</v>
      </c>
      <c r="AI309" s="54" t="s">
        <v>81</v>
      </c>
      <c r="AJ309" s="45" t="s">
        <v>107</v>
      </c>
      <c r="AK309" s="45">
        <v>4</v>
      </c>
      <c r="AL309" s="45" t="s">
        <v>194</v>
      </c>
      <c r="AM309" s="45">
        <v>5</v>
      </c>
      <c r="AN309" s="2" t="s">
        <v>83</v>
      </c>
      <c r="AO309" s="59"/>
      <c r="AP309" s="59"/>
      <c r="AQ309" s="59"/>
      <c r="AR309" s="59"/>
      <c r="AS309" s="59"/>
      <c r="AT309" s="59"/>
      <c r="AU309" s="59"/>
      <c r="AV309" s="59"/>
      <c r="AW309" s="59"/>
      <c r="AX309" s="59"/>
      <c r="AY309" s="59"/>
      <c r="AZ309" s="59"/>
      <c r="BA309" s="59"/>
      <c r="BB309" s="59"/>
      <c r="BC309" s="59"/>
      <c r="BD309" s="59"/>
      <c r="BE309" s="59"/>
      <c r="BF309" s="59"/>
      <c r="BG309" s="59"/>
      <c r="BH309" s="59"/>
      <c r="BI309" s="59"/>
      <c r="BJ309" s="59"/>
      <c r="BK309" s="59"/>
      <c r="BL309" s="59"/>
      <c r="BM309" s="59"/>
      <c r="BN309" s="59"/>
    </row>
    <row r="310" spans="1:66" ht="15.75" customHeight="1" x14ac:dyDescent="0.3">
      <c r="A310" s="2">
        <v>309</v>
      </c>
      <c r="B310" s="2" t="s">
        <v>66</v>
      </c>
      <c r="C310" s="3">
        <v>44699.684012638885</v>
      </c>
      <c r="D310" s="2" t="s">
        <v>1469</v>
      </c>
      <c r="E310" s="2" t="s">
        <v>1470</v>
      </c>
      <c r="F310" s="2" t="s">
        <v>1471</v>
      </c>
      <c r="G310" s="2">
        <v>3105397281</v>
      </c>
      <c r="H310" s="38">
        <v>3</v>
      </c>
      <c r="I310" s="38" t="s">
        <v>70</v>
      </c>
      <c r="J310" s="38">
        <v>1</v>
      </c>
      <c r="K310" s="39">
        <f t="shared" si="12"/>
        <v>0.33333333333333331</v>
      </c>
      <c r="L310" s="38">
        <v>0</v>
      </c>
      <c r="M310" s="40">
        <f t="shared" si="13"/>
        <v>0</v>
      </c>
      <c r="N310" s="38">
        <v>1</v>
      </c>
      <c r="O310" s="40">
        <f t="shared" si="14"/>
        <v>1</v>
      </c>
      <c r="P310" s="38" t="s">
        <v>87</v>
      </c>
      <c r="Q310" s="38" t="s">
        <v>70</v>
      </c>
      <c r="R310" s="45" t="s">
        <v>1472</v>
      </c>
      <c r="S310" s="45" t="s">
        <v>1473</v>
      </c>
      <c r="T310" s="45" t="s">
        <v>113</v>
      </c>
      <c r="U310" s="50" t="s">
        <v>88</v>
      </c>
      <c r="V310" s="49">
        <v>0</v>
      </c>
      <c r="W310" s="50"/>
      <c r="X310" s="50"/>
      <c r="Y310" s="50"/>
      <c r="Z310" s="50"/>
      <c r="AA310" s="50"/>
      <c r="AB310" s="50"/>
      <c r="AC310" s="54" t="s">
        <v>125</v>
      </c>
      <c r="AD310" s="54" t="s">
        <v>126</v>
      </c>
      <c r="AE310" s="54" t="s">
        <v>300</v>
      </c>
      <c r="AF310" s="54" t="s">
        <v>244</v>
      </c>
      <c r="AG310" s="54">
        <v>5</v>
      </c>
      <c r="AH310" s="54">
        <v>5</v>
      </c>
      <c r="AI310" s="54" t="s">
        <v>81</v>
      </c>
      <c r="AJ310" s="45" t="s">
        <v>1351</v>
      </c>
      <c r="AK310" s="45">
        <v>3</v>
      </c>
      <c r="AL310" s="45" t="s">
        <v>339</v>
      </c>
      <c r="AM310" s="45">
        <v>0</v>
      </c>
      <c r="AN310" s="2" t="s">
        <v>83</v>
      </c>
      <c r="AO310" s="59"/>
      <c r="AP310" s="59"/>
      <c r="AQ310" s="59"/>
      <c r="AR310" s="59"/>
      <c r="AS310" s="59"/>
      <c r="AT310" s="59"/>
      <c r="AU310" s="59"/>
      <c r="AV310" s="59"/>
      <c r="AW310" s="59"/>
      <c r="AX310" s="59"/>
      <c r="AY310" s="59"/>
      <c r="AZ310" s="59"/>
      <c r="BA310" s="59"/>
      <c r="BB310" s="59"/>
      <c r="BC310" s="59"/>
      <c r="BD310" s="59"/>
      <c r="BE310" s="59"/>
      <c r="BF310" s="59"/>
      <c r="BG310" s="59"/>
      <c r="BH310" s="59"/>
      <c r="BI310" s="59"/>
      <c r="BJ310" s="59"/>
      <c r="BK310" s="59"/>
      <c r="BL310" s="59"/>
      <c r="BM310" s="59"/>
      <c r="BN310" s="59"/>
    </row>
    <row r="311" spans="1:66" ht="15.75" customHeight="1" x14ac:dyDescent="0.3">
      <c r="A311" s="2">
        <v>310</v>
      </c>
      <c r="B311" s="2" t="s">
        <v>66</v>
      </c>
      <c r="C311" s="3">
        <v>44699.674487291668</v>
      </c>
      <c r="D311" s="2" t="s">
        <v>1474</v>
      </c>
      <c r="E311" s="2" t="s">
        <v>1475</v>
      </c>
      <c r="F311" s="2" t="s">
        <v>1476</v>
      </c>
      <c r="G311" s="2">
        <v>3106377694</v>
      </c>
      <c r="H311" s="38">
        <v>3</v>
      </c>
      <c r="I311" s="38" t="s">
        <v>70</v>
      </c>
      <c r="J311" s="38">
        <v>1</v>
      </c>
      <c r="K311" s="39">
        <f t="shared" si="12"/>
        <v>0.33333333333333331</v>
      </c>
      <c r="L311" s="38">
        <v>0</v>
      </c>
      <c r="M311" s="40">
        <f t="shared" si="13"/>
        <v>0</v>
      </c>
      <c r="N311" s="38">
        <v>1</v>
      </c>
      <c r="O311" s="40">
        <f t="shared" si="14"/>
        <v>1</v>
      </c>
      <c r="P311" s="38" t="s">
        <v>139</v>
      </c>
      <c r="Q311" s="38" t="s">
        <v>88</v>
      </c>
      <c r="R311" s="45" t="s">
        <v>72</v>
      </c>
      <c r="S311" s="45" t="s">
        <v>191</v>
      </c>
      <c r="T311" s="45" t="s">
        <v>134</v>
      </c>
      <c r="U311" s="49" t="s">
        <v>75</v>
      </c>
      <c r="V311" s="49">
        <v>1</v>
      </c>
      <c r="W311" s="49">
        <v>1</v>
      </c>
      <c r="X311" s="49">
        <v>5</v>
      </c>
      <c r="Y311" s="49">
        <v>3</v>
      </c>
      <c r="Z311" s="49" t="s">
        <v>70</v>
      </c>
      <c r="AA311" s="49" t="s">
        <v>76</v>
      </c>
      <c r="AB311" s="49" t="s">
        <v>77</v>
      </c>
      <c r="AC311" s="54" t="s">
        <v>455</v>
      </c>
      <c r="AD311" s="54">
        <v>2</v>
      </c>
      <c r="AE311" s="54" t="s">
        <v>79</v>
      </c>
      <c r="AF311" s="54" t="s">
        <v>115</v>
      </c>
      <c r="AG311" s="54">
        <v>5</v>
      </c>
      <c r="AH311" s="54">
        <v>5</v>
      </c>
      <c r="AI311" s="54" t="s">
        <v>81</v>
      </c>
      <c r="AJ311" s="45" t="s">
        <v>95</v>
      </c>
      <c r="AK311" s="45">
        <v>0</v>
      </c>
      <c r="AL311" s="45" t="s">
        <v>96</v>
      </c>
      <c r="AM311" s="45">
        <v>0</v>
      </c>
      <c r="AN311" s="2" t="s">
        <v>83</v>
      </c>
      <c r="AO311" s="59"/>
      <c r="AP311" s="59"/>
      <c r="AQ311" s="59"/>
      <c r="AR311" s="59"/>
      <c r="AS311" s="59"/>
      <c r="AT311" s="59"/>
      <c r="AU311" s="59"/>
      <c r="AV311" s="59"/>
      <c r="AW311" s="59"/>
      <c r="AX311" s="59"/>
      <c r="AY311" s="59"/>
      <c r="AZ311" s="59"/>
      <c r="BA311" s="59"/>
      <c r="BB311" s="59"/>
      <c r="BC311" s="59"/>
      <c r="BD311" s="59"/>
      <c r="BE311" s="59"/>
      <c r="BF311" s="59"/>
      <c r="BG311" s="59"/>
      <c r="BH311" s="59"/>
      <c r="BI311" s="59"/>
      <c r="BJ311" s="59"/>
      <c r="BK311" s="59"/>
      <c r="BL311" s="59"/>
      <c r="BM311" s="59"/>
      <c r="BN311" s="59"/>
    </row>
    <row r="312" spans="1:66" ht="15.75" customHeight="1" x14ac:dyDescent="0.3">
      <c r="A312" s="2">
        <v>311</v>
      </c>
      <c r="B312" s="2" t="s">
        <v>66</v>
      </c>
      <c r="C312" s="3">
        <v>44698.633014907406</v>
      </c>
      <c r="D312" s="2" t="s">
        <v>1311</v>
      </c>
      <c r="E312" s="2" t="s">
        <v>1477</v>
      </c>
      <c r="F312" s="2" t="s">
        <v>1478</v>
      </c>
      <c r="G312" s="2">
        <v>4444282</v>
      </c>
      <c r="H312" s="38">
        <v>6</v>
      </c>
      <c r="I312" s="38" t="s">
        <v>70</v>
      </c>
      <c r="J312" s="38">
        <v>3</v>
      </c>
      <c r="K312" s="39">
        <f t="shared" si="12"/>
        <v>0.5</v>
      </c>
      <c r="L312" s="38">
        <v>3</v>
      </c>
      <c r="M312" s="40">
        <f t="shared" si="13"/>
        <v>1</v>
      </c>
      <c r="N312" s="38">
        <v>3</v>
      </c>
      <c r="O312" s="40">
        <f t="shared" si="14"/>
        <v>1</v>
      </c>
      <c r="P312" s="38" t="s">
        <v>87</v>
      </c>
      <c r="Q312" s="38" t="s">
        <v>88</v>
      </c>
      <c r="R312" s="45" t="s">
        <v>121</v>
      </c>
      <c r="S312" s="45" t="s">
        <v>1479</v>
      </c>
      <c r="T312" s="45" t="s">
        <v>1480</v>
      </c>
      <c r="U312" s="49" t="s">
        <v>75</v>
      </c>
      <c r="V312" s="49">
        <v>1</v>
      </c>
      <c r="W312" s="49">
        <v>1</v>
      </c>
      <c r="X312" s="49">
        <v>8</v>
      </c>
      <c r="Y312" s="49">
        <v>2</v>
      </c>
      <c r="Z312" s="49" t="s">
        <v>70</v>
      </c>
      <c r="AA312" s="49" t="s">
        <v>76</v>
      </c>
      <c r="AB312" s="49" t="s">
        <v>835</v>
      </c>
      <c r="AC312" s="54" t="s">
        <v>78</v>
      </c>
      <c r="AD312" s="54">
        <v>5</v>
      </c>
      <c r="AE312" s="54" t="s">
        <v>1481</v>
      </c>
      <c r="AF312" s="54" t="s">
        <v>115</v>
      </c>
      <c r="AG312" s="54">
        <v>4</v>
      </c>
      <c r="AH312" s="54">
        <v>4</v>
      </c>
      <c r="AI312" s="54" t="s">
        <v>81</v>
      </c>
      <c r="AJ312" s="45" t="s">
        <v>95</v>
      </c>
      <c r="AK312" s="45">
        <v>0</v>
      </c>
      <c r="AL312" s="45" t="s">
        <v>96</v>
      </c>
      <c r="AM312" s="45">
        <v>0</v>
      </c>
      <c r="AN312" s="2" t="s">
        <v>83</v>
      </c>
      <c r="AO312" s="59"/>
      <c r="AP312" s="59"/>
      <c r="AQ312" s="59"/>
      <c r="AR312" s="59"/>
      <c r="AS312" s="59"/>
      <c r="AT312" s="59"/>
      <c r="AU312" s="59"/>
      <c r="AV312" s="59"/>
      <c r="AW312" s="59"/>
      <c r="AX312" s="59"/>
      <c r="AY312" s="59"/>
      <c r="AZ312" s="59"/>
      <c r="BA312" s="59"/>
      <c r="BB312" s="59"/>
      <c r="BC312" s="59"/>
      <c r="BD312" s="59"/>
      <c r="BE312" s="59"/>
      <c r="BF312" s="59"/>
      <c r="BG312" s="59"/>
      <c r="BH312" s="59"/>
      <c r="BI312" s="59"/>
      <c r="BJ312" s="59"/>
      <c r="BK312" s="59"/>
      <c r="BL312" s="59"/>
      <c r="BM312" s="59"/>
      <c r="BN312" s="59"/>
    </row>
    <row r="313" spans="1:66" ht="15.75" customHeight="1" x14ac:dyDescent="0.3">
      <c r="A313" s="2">
        <v>312</v>
      </c>
      <c r="B313" s="2" t="s">
        <v>66</v>
      </c>
      <c r="C313" s="3">
        <v>44698.639494409726</v>
      </c>
      <c r="D313" s="2" t="s">
        <v>1482</v>
      </c>
      <c r="E313" s="2" t="s">
        <v>1483</v>
      </c>
      <c r="F313" s="2" t="s">
        <v>1484</v>
      </c>
      <c r="G313" s="2">
        <v>3188935119</v>
      </c>
      <c r="H313" s="38">
        <v>1</v>
      </c>
      <c r="I313" s="38" t="s">
        <v>70</v>
      </c>
      <c r="J313" s="38">
        <v>1</v>
      </c>
      <c r="K313" s="39">
        <f t="shared" si="12"/>
        <v>1</v>
      </c>
      <c r="L313" s="38">
        <v>1</v>
      </c>
      <c r="M313" s="40">
        <f t="shared" si="13"/>
        <v>1</v>
      </c>
      <c r="N313" s="38">
        <v>1</v>
      </c>
      <c r="O313" s="40">
        <f t="shared" si="14"/>
        <v>1</v>
      </c>
      <c r="P313" s="38" t="s">
        <v>139</v>
      </c>
      <c r="Q313" s="38" t="s">
        <v>70</v>
      </c>
      <c r="R313" s="45" t="s">
        <v>72</v>
      </c>
      <c r="S313" s="45" t="s">
        <v>1485</v>
      </c>
      <c r="T313" s="45" t="s">
        <v>134</v>
      </c>
      <c r="U313" s="50" t="s">
        <v>88</v>
      </c>
      <c r="V313" s="49">
        <v>0</v>
      </c>
      <c r="W313" s="50"/>
      <c r="X313" s="50"/>
      <c r="Y313" s="50"/>
      <c r="Z313" s="50"/>
      <c r="AA313" s="50"/>
      <c r="AB313" s="50"/>
      <c r="AC313" s="54" t="s">
        <v>125</v>
      </c>
      <c r="AD313" s="54" t="s">
        <v>126</v>
      </c>
      <c r="AE313" s="54" t="s">
        <v>127</v>
      </c>
      <c r="AF313" s="54" t="s">
        <v>244</v>
      </c>
      <c r="AG313" s="54">
        <v>5</v>
      </c>
      <c r="AH313" s="54">
        <v>5</v>
      </c>
      <c r="AI313" s="54" t="s">
        <v>1486</v>
      </c>
      <c r="AJ313" s="45" t="s">
        <v>95</v>
      </c>
      <c r="AK313" s="45">
        <v>0</v>
      </c>
      <c r="AL313" s="45" t="s">
        <v>96</v>
      </c>
      <c r="AM313" s="45">
        <v>0</v>
      </c>
      <c r="AN313" s="2" t="s">
        <v>83</v>
      </c>
      <c r="AO313" s="59"/>
      <c r="AP313" s="59"/>
      <c r="AQ313" s="59"/>
      <c r="AR313" s="59"/>
      <c r="AS313" s="59"/>
      <c r="AT313" s="59"/>
      <c r="AU313" s="59"/>
      <c r="AV313" s="59"/>
      <c r="AW313" s="59"/>
      <c r="AX313" s="59"/>
      <c r="AY313" s="59"/>
      <c r="AZ313" s="59"/>
      <c r="BA313" s="59"/>
      <c r="BB313" s="59"/>
      <c r="BC313" s="59"/>
      <c r="BD313" s="59"/>
      <c r="BE313" s="59"/>
      <c r="BF313" s="59"/>
      <c r="BG313" s="59"/>
      <c r="BH313" s="59"/>
      <c r="BI313" s="59"/>
      <c r="BJ313" s="59"/>
      <c r="BK313" s="59"/>
      <c r="BL313" s="59"/>
      <c r="BM313" s="59"/>
      <c r="BN313" s="59"/>
    </row>
    <row r="314" spans="1:66" ht="15.75" customHeight="1" x14ac:dyDescent="0.3">
      <c r="A314" s="2">
        <v>313</v>
      </c>
      <c r="B314" s="2" t="s">
        <v>66</v>
      </c>
      <c r="C314" s="3">
        <v>44699.687412708328</v>
      </c>
      <c r="D314" s="2" t="s">
        <v>1487</v>
      </c>
      <c r="E314" s="2" t="s">
        <v>1488</v>
      </c>
      <c r="F314" s="2" t="s">
        <v>1489</v>
      </c>
      <c r="G314" s="2">
        <v>3042436609</v>
      </c>
      <c r="H314" s="38">
        <v>3</v>
      </c>
      <c r="I314" s="38" t="s">
        <v>70</v>
      </c>
      <c r="J314" s="38">
        <v>1</v>
      </c>
      <c r="K314" s="39">
        <f t="shared" si="12"/>
        <v>0.33333333333333331</v>
      </c>
      <c r="L314" s="38">
        <v>0</v>
      </c>
      <c r="M314" s="40">
        <f t="shared" si="13"/>
        <v>0</v>
      </c>
      <c r="N314" s="38">
        <v>1</v>
      </c>
      <c r="O314" s="40">
        <f t="shared" si="14"/>
        <v>1</v>
      </c>
      <c r="P314" s="38" t="s">
        <v>139</v>
      </c>
      <c r="Q314" s="38" t="s">
        <v>70</v>
      </c>
      <c r="R314" s="45" t="s">
        <v>1490</v>
      </c>
      <c r="S314" s="45" t="s">
        <v>1491</v>
      </c>
      <c r="T314" s="45" t="s">
        <v>171</v>
      </c>
      <c r="U314" s="49" t="s">
        <v>75</v>
      </c>
      <c r="V314" s="49">
        <v>1</v>
      </c>
      <c r="W314" s="49">
        <v>1</v>
      </c>
      <c r="X314" s="49">
        <v>15</v>
      </c>
      <c r="Y314" s="49">
        <v>3</v>
      </c>
      <c r="Z314" s="49" t="s">
        <v>70</v>
      </c>
      <c r="AA314" s="49" t="s">
        <v>76</v>
      </c>
      <c r="AB314" s="49" t="s">
        <v>77</v>
      </c>
      <c r="AC314" s="54" t="s">
        <v>622</v>
      </c>
      <c r="AD314" s="54">
        <v>2</v>
      </c>
      <c r="AE314" s="54" t="s">
        <v>476</v>
      </c>
      <c r="AF314" s="54" t="s">
        <v>115</v>
      </c>
      <c r="AG314" s="54">
        <v>5</v>
      </c>
      <c r="AH314" s="54">
        <v>5</v>
      </c>
      <c r="AI314" s="54" t="s">
        <v>81</v>
      </c>
      <c r="AJ314" s="45" t="s">
        <v>95</v>
      </c>
      <c r="AK314" s="45">
        <v>2</v>
      </c>
      <c r="AL314" s="45" t="s">
        <v>96</v>
      </c>
      <c r="AM314" s="45">
        <v>0</v>
      </c>
      <c r="AN314" s="2" t="s">
        <v>83</v>
      </c>
      <c r="AO314" s="59"/>
      <c r="AP314" s="59"/>
      <c r="AQ314" s="59"/>
      <c r="AR314" s="59"/>
      <c r="AS314" s="59"/>
      <c r="AT314" s="59"/>
      <c r="AU314" s="59"/>
      <c r="AV314" s="59"/>
      <c r="AW314" s="59"/>
      <c r="AX314" s="59"/>
      <c r="AY314" s="59"/>
      <c r="AZ314" s="59"/>
      <c r="BA314" s="59"/>
      <c r="BB314" s="59"/>
      <c r="BC314" s="59"/>
      <c r="BD314" s="59"/>
      <c r="BE314" s="59"/>
      <c r="BF314" s="59"/>
      <c r="BG314" s="59"/>
      <c r="BH314" s="59"/>
      <c r="BI314" s="59"/>
      <c r="BJ314" s="59"/>
      <c r="BK314" s="59"/>
      <c r="BL314" s="59"/>
      <c r="BM314" s="59"/>
      <c r="BN314" s="59"/>
    </row>
    <row r="315" spans="1:66" ht="15.75" customHeight="1" x14ac:dyDescent="0.3">
      <c r="A315" s="2">
        <v>314</v>
      </c>
      <c r="B315" s="2" t="s">
        <v>66</v>
      </c>
      <c r="C315" s="3">
        <v>44700.923298263893</v>
      </c>
      <c r="D315" s="2" t="s">
        <v>1311</v>
      </c>
      <c r="E315" s="2" t="s">
        <v>1492</v>
      </c>
      <c r="F315" s="2" t="s">
        <v>1493</v>
      </c>
      <c r="G315" s="2">
        <v>3007352066</v>
      </c>
      <c r="H315" s="38">
        <v>4</v>
      </c>
      <c r="I315" s="38" t="s">
        <v>70</v>
      </c>
      <c r="J315" s="38">
        <v>3</v>
      </c>
      <c r="K315" s="39">
        <f t="shared" si="12"/>
        <v>0.75</v>
      </c>
      <c r="L315" s="38">
        <v>0</v>
      </c>
      <c r="M315" s="40">
        <f t="shared" si="13"/>
        <v>0</v>
      </c>
      <c r="N315" s="38">
        <v>3</v>
      </c>
      <c r="O315" s="40">
        <f t="shared" si="14"/>
        <v>1</v>
      </c>
      <c r="P315" s="38" t="s">
        <v>87</v>
      </c>
      <c r="Q315" s="38" t="s">
        <v>70</v>
      </c>
      <c r="R315" s="45" t="s">
        <v>1494</v>
      </c>
      <c r="S315" s="45" t="s">
        <v>1495</v>
      </c>
      <c r="T315" s="45" t="s">
        <v>171</v>
      </c>
      <c r="U315" s="49" t="s">
        <v>235</v>
      </c>
      <c r="V315" s="49">
        <v>2</v>
      </c>
      <c r="W315" s="49">
        <v>1</v>
      </c>
      <c r="X315" s="49">
        <v>80</v>
      </c>
      <c r="Y315" s="49">
        <v>3</v>
      </c>
      <c r="Z315" s="49" t="s">
        <v>70</v>
      </c>
      <c r="AA315" s="49" t="s">
        <v>76</v>
      </c>
      <c r="AB315" s="49" t="s">
        <v>77</v>
      </c>
      <c r="AC315" s="54" t="s">
        <v>91</v>
      </c>
      <c r="AD315" s="54">
        <v>3</v>
      </c>
      <c r="AE315" s="54" t="s">
        <v>785</v>
      </c>
      <c r="AF315" s="54" t="s">
        <v>158</v>
      </c>
      <c r="AG315" s="54">
        <v>5</v>
      </c>
      <c r="AH315" s="54">
        <v>5</v>
      </c>
      <c r="AI315" s="54" t="s">
        <v>1496</v>
      </c>
      <c r="AJ315" s="45" t="s">
        <v>107</v>
      </c>
      <c r="AK315" s="45">
        <v>3</v>
      </c>
      <c r="AL315" s="45" t="s">
        <v>107</v>
      </c>
      <c r="AM315" s="45">
        <v>2</v>
      </c>
      <c r="AN315" s="2" t="s">
        <v>83</v>
      </c>
      <c r="AO315" s="59"/>
      <c r="AP315" s="59"/>
      <c r="AQ315" s="59"/>
      <c r="AR315" s="59"/>
      <c r="AS315" s="59"/>
      <c r="AT315" s="59"/>
      <c r="AU315" s="59"/>
      <c r="AV315" s="59"/>
      <c r="AW315" s="59"/>
      <c r="AX315" s="59"/>
      <c r="AY315" s="59"/>
      <c r="AZ315" s="59"/>
      <c r="BA315" s="59"/>
      <c r="BB315" s="59"/>
      <c r="BC315" s="59"/>
      <c r="BD315" s="59"/>
      <c r="BE315" s="59"/>
      <c r="BF315" s="59"/>
      <c r="BG315" s="59"/>
      <c r="BH315" s="59"/>
      <c r="BI315" s="59"/>
      <c r="BJ315" s="59"/>
      <c r="BK315" s="59"/>
      <c r="BL315" s="59"/>
      <c r="BM315" s="59"/>
      <c r="BN315" s="59"/>
    </row>
    <row r="316" spans="1:66" ht="15.75" customHeight="1" x14ac:dyDescent="0.3">
      <c r="A316" s="2">
        <v>315</v>
      </c>
      <c r="B316" s="2" t="s">
        <v>66</v>
      </c>
      <c r="C316" s="3">
        <v>44700.927368078701</v>
      </c>
      <c r="D316" s="2" t="s">
        <v>1311</v>
      </c>
      <c r="E316" s="2" t="s">
        <v>1497</v>
      </c>
      <c r="F316" s="2" t="s">
        <v>1498</v>
      </c>
      <c r="G316" s="2">
        <v>3118302355</v>
      </c>
      <c r="H316" s="38">
        <v>4</v>
      </c>
      <c r="I316" s="38" t="s">
        <v>70</v>
      </c>
      <c r="J316" s="38">
        <v>2</v>
      </c>
      <c r="K316" s="39">
        <f t="shared" si="12"/>
        <v>0.5</v>
      </c>
      <c r="L316" s="38">
        <v>0</v>
      </c>
      <c r="M316" s="40">
        <f t="shared" si="13"/>
        <v>0</v>
      </c>
      <c r="N316" s="38">
        <v>2</v>
      </c>
      <c r="O316" s="40">
        <f t="shared" si="14"/>
        <v>1</v>
      </c>
      <c r="P316" s="38" t="s">
        <v>490</v>
      </c>
      <c r="Q316" s="38" t="s">
        <v>70</v>
      </c>
      <c r="R316" s="45" t="s">
        <v>1375</v>
      </c>
      <c r="S316" s="45" t="s">
        <v>1376</v>
      </c>
      <c r="T316" s="45" t="s">
        <v>482</v>
      </c>
      <c r="U316" s="49" t="s">
        <v>75</v>
      </c>
      <c r="V316" s="49">
        <v>1</v>
      </c>
      <c r="W316" s="49">
        <v>1</v>
      </c>
      <c r="X316" s="49">
        <v>6</v>
      </c>
      <c r="Y316" s="49">
        <v>2</v>
      </c>
      <c r="Z316" s="49" t="s">
        <v>70</v>
      </c>
      <c r="AA316" s="49" t="s">
        <v>76</v>
      </c>
      <c r="AB316" s="49" t="s">
        <v>77</v>
      </c>
      <c r="AC316" s="54" t="s">
        <v>926</v>
      </c>
      <c r="AD316" s="54">
        <v>2</v>
      </c>
      <c r="AE316" s="54" t="s">
        <v>79</v>
      </c>
      <c r="AF316" s="54" t="s">
        <v>115</v>
      </c>
      <c r="AG316" s="54">
        <v>5</v>
      </c>
      <c r="AH316" s="54">
        <v>5</v>
      </c>
      <c r="AI316" s="54" t="s">
        <v>81</v>
      </c>
      <c r="AJ316" s="45" t="s">
        <v>1499</v>
      </c>
      <c r="AK316" s="45">
        <v>2</v>
      </c>
      <c r="AL316" s="45" t="s">
        <v>1499</v>
      </c>
      <c r="AM316" s="45">
        <v>2</v>
      </c>
      <c r="AN316" s="2" t="s">
        <v>83</v>
      </c>
      <c r="AO316" s="59"/>
      <c r="AP316" s="59"/>
      <c r="AQ316" s="59"/>
      <c r="AR316" s="59"/>
      <c r="AS316" s="59"/>
      <c r="AT316" s="59"/>
      <c r="AU316" s="59"/>
      <c r="AV316" s="59"/>
      <c r="AW316" s="59"/>
      <c r="AX316" s="59"/>
      <c r="AY316" s="59"/>
      <c r="AZ316" s="59"/>
      <c r="BA316" s="59"/>
      <c r="BB316" s="59"/>
      <c r="BC316" s="59"/>
      <c r="BD316" s="59"/>
      <c r="BE316" s="59"/>
      <c r="BF316" s="59"/>
      <c r="BG316" s="59"/>
      <c r="BH316" s="59"/>
      <c r="BI316" s="59"/>
      <c r="BJ316" s="59"/>
      <c r="BK316" s="59"/>
      <c r="BL316" s="59"/>
      <c r="BM316" s="59"/>
      <c r="BN316" s="59"/>
    </row>
    <row r="317" spans="1:66" ht="15.75" customHeight="1" x14ac:dyDescent="0.3">
      <c r="A317" s="2">
        <v>316</v>
      </c>
      <c r="B317" s="2" t="s">
        <v>66</v>
      </c>
      <c r="C317" s="3">
        <v>44701.41989488426</v>
      </c>
      <c r="D317" s="2" t="s">
        <v>1500</v>
      </c>
      <c r="E317" s="2" t="s">
        <v>1501</v>
      </c>
      <c r="F317" s="2" t="s">
        <v>1502</v>
      </c>
      <c r="G317" s="2">
        <v>3188994120</v>
      </c>
      <c r="H317" s="38">
        <v>4</v>
      </c>
      <c r="I317" s="38" t="s">
        <v>70</v>
      </c>
      <c r="J317" s="38">
        <v>4</v>
      </c>
      <c r="K317" s="39">
        <f t="shared" si="12"/>
        <v>1</v>
      </c>
      <c r="L317" s="38">
        <v>0</v>
      </c>
      <c r="M317" s="40">
        <f t="shared" si="13"/>
        <v>0</v>
      </c>
      <c r="N317" s="38">
        <v>3</v>
      </c>
      <c r="O317" s="40">
        <f t="shared" si="14"/>
        <v>0.75</v>
      </c>
      <c r="P317" s="38" t="s">
        <v>87</v>
      </c>
      <c r="Q317" s="38" t="s">
        <v>70</v>
      </c>
      <c r="R317" s="45" t="s">
        <v>1503</v>
      </c>
      <c r="S317" s="45" t="s">
        <v>1504</v>
      </c>
      <c r="T317" s="45" t="s">
        <v>482</v>
      </c>
      <c r="U317" s="49" t="s">
        <v>75</v>
      </c>
      <c r="V317" s="49">
        <v>1</v>
      </c>
      <c r="W317" s="49">
        <v>1</v>
      </c>
      <c r="X317" s="49">
        <v>12</v>
      </c>
      <c r="Y317" s="49">
        <v>2</v>
      </c>
      <c r="Z317" s="49" t="s">
        <v>70</v>
      </c>
      <c r="AA317" s="49" t="s">
        <v>76</v>
      </c>
      <c r="AB317" s="49" t="s">
        <v>77</v>
      </c>
      <c r="AC317" s="54" t="s">
        <v>1505</v>
      </c>
      <c r="AD317" s="54">
        <v>2</v>
      </c>
      <c r="AE317" s="54" t="s">
        <v>476</v>
      </c>
      <c r="AF317" s="54" t="s">
        <v>94</v>
      </c>
      <c r="AG317" s="54">
        <v>5</v>
      </c>
      <c r="AH317" s="54">
        <v>5</v>
      </c>
      <c r="AI317" s="54" t="s">
        <v>81</v>
      </c>
      <c r="AJ317" s="45" t="s">
        <v>1506</v>
      </c>
      <c r="AK317" s="45">
        <v>3</v>
      </c>
      <c r="AL317" s="45" t="s">
        <v>351</v>
      </c>
      <c r="AM317" s="45">
        <v>4</v>
      </c>
      <c r="AN317" s="2" t="s">
        <v>83</v>
      </c>
      <c r="AO317" s="59"/>
      <c r="AP317" s="59"/>
      <c r="AQ317" s="59"/>
      <c r="AR317" s="59"/>
      <c r="AS317" s="59"/>
      <c r="AT317" s="59"/>
      <c r="AU317" s="59"/>
      <c r="AV317" s="59"/>
      <c r="AW317" s="59"/>
      <c r="AX317" s="59"/>
      <c r="AY317" s="59"/>
      <c r="AZ317" s="59"/>
      <c r="BA317" s="59"/>
      <c r="BB317" s="59"/>
      <c r="BC317" s="59"/>
      <c r="BD317" s="59"/>
      <c r="BE317" s="59"/>
      <c r="BF317" s="59"/>
      <c r="BG317" s="59"/>
      <c r="BH317" s="59"/>
      <c r="BI317" s="59"/>
      <c r="BJ317" s="59"/>
      <c r="BK317" s="59"/>
      <c r="BL317" s="59"/>
      <c r="BM317" s="59"/>
      <c r="BN317" s="59"/>
    </row>
    <row r="318" spans="1:66" ht="15.75" customHeight="1" x14ac:dyDescent="0.3">
      <c r="A318" s="2">
        <v>317</v>
      </c>
      <c r="B318" s="2" t="s">
        <v>66</v>
      </c>
      <c r="C318" s="3">
        <v>44699.692410717587</v>
      </c>
      <c r="D318" s="2" t="s">
        <v>1507</v>
      </c>
      <c r="E318" s="2" t="s">
        <v>1508</v>
      </c>
      <c r="F318" s="2" t="s">
        <v>1509</v>
      </c>
      <c r="G318" s="2">
        <v>2515931</v>
      </c>
      <c r="H318" s="38">
        <v>3</v>
      </c>
      <c r="I318" s="38" t="s">
        <v>70</v>
      </c>
      <c r="J318" s="38">
        <v>3</v>
      </c>
      <c r="K318" s="39">
        <f t="shared" si="12"/>
        <v>1</v>
      </c>
      <c r="L318" s="38">
        <v>0</v>
      </c>
      <c r="M318" s="40">
        <f t="shared" si="13"/>
        <v>0</v>
      </c>
      <c r="N318" s="38">
        <v>3</v>
      </c>
      <c r="O318" s="40">
        <f t="shared" si="14"/>
        <v>1</v>
      </c>
      <c r="P318" s="38" t="s">
        <v>87</v>
      </c>
      <c r="Q318" s="38" t="s">
        <v>70</v>
      </c>
      <c r="R318" s="45" t="s">
        <v>1510</v>
      </c>
      <c r="S318" s="45" t="s">
        <v>1511</v>
      </c>
      <c r="T318" s="45" t="s">
        <v>308</v>
      </c>
      <c r="U318" s="50" t="s">
        <v>88</v>
      </c>
      <c r="V318" s="49">
        <v>0</v>
      </c>
      <c r="W318" s="50"/>
      <c r="X318" s="50"/>
      <c r="Y318" s="50"/>
      <c r="Z318" s="50"/>
      <c r="AA318" s="50"/>
      <c r="AB318" s="50"/>
      <c r="AC318" s="54" t="s">
        <v>78</v>
      </c>
      <c r="AD318" s="54">
        <v>3</v>
      </c>
      <c r="AE318" s="54" t="s">
        <v>135</v>
      </c>
      <c r="AF318" s="54" t="s">
        <v>150</v>
      </c>
      <c r="AG318" s="54">
        <v>5</v>
      </c>
      <c r="AH318" s="54">
        <v>5</v>
      </c>
      <c r="AI318" s="54" t="s">
        <v>1512</v>
      </c>
      <c r="AJ318" s="45" t="s">
        <v>95</v>
      </c>
      <c r="AK318" s="45">
        <v>0</v>
      </c>
      <c r="AL318" s="45" t="s">
        <v>96</v>
      </c>
      <c r="AM318" s="45">
        <v>0</v>
      </c>
      <c r="AN318" s="2" t="s">
        <v>83</v>
      </c>
      <c r="AO318" s="59"/>
      <c r="AP318" s="59"/>
      <c r="AQ318" s="59"/>
      <c r="AR318" s="59"/>
      <c r="AS318" s="59"/>
      <c r="AT318" s="59"/>
      <c r="AU318" s="59"/>
      <c r="AV318" s="59"/>
      <c r="AW318" s="59"/>
      <c r="AX318" s="59"/>
      <c r="AY318" s="59"/>
      <c r="AZ318" s="59"/>
      <c r="BA318" s="59"/>
      <c r="BB318" s="59"/>
      <c r="BC318" s="59"/>
      <c r="BD318" s="59"/>
      <c r="BE318" s="59"/>
      <c r="BF318" s="59"/>
      <c r="BG318" s="59"/>
      <c r="BH318" s="59"/>
      <c r="BI318" s="59"/>
      <c r="BJ318" s="59"/>
      <c r="BK318" s="59"/>
      <c r="BL318" s="59"/>
      <c r="BM318" s="59"/>
      <c r="BN318" s="59"/>
    </row>
    <row r="319" spans="1:66" ht="15.75" customHeight="1" x14ac:dyDescent="0.3">
      <c r="A319" s="2">
        <v>318</v>
      </c>
      <c r="B319" s="2" t="s">
        <v>66</v>
      </c>
      <c r="C319" s="3">
        <v>44699.69576746528</v>
      </c>
      <c r="D319" s="2" t="s">
        <v>1513</v>
      </c>
      <c r="E319" s="2" t="s">
        <v>1514</v>
      </c>
      <c r="F319" s="2" t="s">
        <v>1509</v>
      </c>
      <c r="G319" s="2" t="s">
        <v>1515</v>
      </c>
      <c r="H319" s="38">
        <v>2</v>
      </c>
      <c r="I319" s="38" t="s">
        <v>70</v>
      </c>
      <c r="J319" s="38">
        <v>2</v>
      </c>
      <c r="K319" s="39">
        <f t="shared" si="12"/>
        <v>1</v>
      </c>
      <c r="L319" s="38">
        <v>0</v>
      </c>
      <c r="M319" s="40">
        <f t="shared" si="13"/>
        <v>0</v>
      </c>
      <c r="N319" s="38">
        <v>2</v>
      </c>
      <c r="O319" s="40">
        <f t="shared" si="14"/>
        <v>1</v>
      </c>
      <c r="P319" s="38" t="s">
        <v>87</v>
      </c>
      <c r="Q319" s="38" t="s">
        <v>70</v>
      </c>
      <c r="R319" s="45" t="s">
        <v>1516</v>
      </c>
      <c r="S319" s="45" t="s">
        <v>1517</v>
      </c>
      <c r="T319" s="45" t="s">
        <v>201</v>
      </c>
      <c r="U319" s="50" t="s">
        <v>88</v>
      </c>
      <c r="V319" s="49">
        <v>0</v>
      </c>
      <c r="W319" s="50"/>
      <c r="X319" s="50"/>
      <c r="Y319" s="50"/>
      <c r="Z319" s="50"/>
      <c r="AA319" s="50"/>
      <c r="AB319" s="50"/>
      <c r="AC319" s="54" t="s">
        <v>273</v>
      </c>
      <c r="AD319" s="54">
        <v>2</v>
      </c>
      <c r="AE319" s="54" t="s">
        <v>300</v>
      </c>
      <c r="AF319" s="54" t="s">
        <v>150</v>
      </c>
      <c r="AG319" s="54">
        <v>5</v>
      </c>
      <c r="AH319" s="54">
        <v>5</v>
      </c>
      <c r="AI319" s="54" t="s">
        <v>1518</v>
      </c>
      <c r="AJ319" s="45" t="s">
        <v>95</v>
      </c>
      <c r="AK319" s="45">
        <v>0</v>
      </c>
      <c r="AL319" s="45" t="s">
        <v>96</v>
      </c>
      <c r="AM319" s="45">
        <v>0</v>
      </c>
      <c r="AN319" s="2" t="s">
        <v>83</v>
      </c>
      <c r="AO319" s="59"/>
      <c r="AP319" s="59"/>
      <c r="AQ319" s="59"/>
      <c r="AR319" s="59"/>
      <c r="AS319" s="59"/>
      <c r="AT319" s="59"/>
      <c r="AU319" s="59"/>
      <c r="AV319" s="59"/>
      <c r="AW319" s="59"/>
      <c r="AX319" s="59"/>
      <c r="AY319" s="59"/>
      <c r="AZ319" s="59"/>
      <c r="BA319" s="59"/>
      <c r="BB319" s="59"/>
      <c r="BC319" s="59"/>
      <c r="BD319" s="59"/>
      <c r="BE319" s="59"/>
      <c r="BF319" s="59"/>
      <c r="BG319" s="59"/>
      <c r="BH319" s="59"/>
      <c r="BI319" s="59"/>
      <c r="BJ319" s="59"/>
      <c r="BK319" s="59"/>
      <c r="BL319" s="59"/>
      <c r="BM319" s="59"/>
      <c r="BN319" s="59"/>
    </row>
    <row r="320" spans="1:66" ht="15.75" customHeight="1" x14ac:dyDescent="0.3">
      <c r="A320" s="2">
        <v>319</v>
      </c>
      <c r="B320" s="2" t="s">
        <v>66</v>
      </c>
      <c r="C320" s="3">
        <v>44700.521585358802</v>
      </c>
      <c r="D320" s="2" t="s">
        <v>1519</v>
      </c>
      <c r="E320" s="2" t="s">
        <v>1520</v>
      </c>
      <c r="F320" s="2" t="s">
        <v>1521</v>
      </c>
      <c r="G320" s="2">
        <v>3147971786</v>
      </c>
      <c r="H320" s="38">
        <v>4</v>
      </c>
      <c r="I320" s="38" t="s">
        <v>70</v>
      </c>
      <c r="J320" s="38">
        <v>2</v>
      </c>
      <c r="K320" s="39">
        <f t="shared" ref="K320:K383" si="15">J320/H320</f>
        <v>0.5</v>
      </c>
      <c r="L320" s="38">
        <v>0</v>
      </c>
      <c r="M320" s="40">
        <f t="shared" si="13"/>
        <v>0</v>
      </c>
      <c r="N320" s="38">
        <v>2</v>
      </c>
      <c r="O320" s="40">
        <f t="shared" si="14"/>
        <v>1</v>
      </c>
      <c r="P320" s="38" t="s">
        <v>87</v>
      </c>
      <c r="Q320" s="38" t="s">
        <v>88</v>
      </c>
      <c r="R320" s="45" t="s">
        <v>1522</v>
      </c>
      <c r="S320" s="45" t="s">
        <v>1523</v>
      </c>
      <c r="T320" s="45" t="s">
        <v>243</v>
      </c>
      <c r="U320" s="49" t="s">
        <v>75</v>
      </c>
      <c r="V320" s="49">
        <v>1</v>
      </c>
      <c r="W320" s="49">
        <v>1</v>
      </c>
      <c r="X320" s="49">
        <v>120</v>
      </c>
      <c r="Y320" s="49">
        <v>5</v>
      </c>
      <c r="Z320" s="49" t="s">
        <v>70</v>
      </c>
      <c r="AA320" s="49" t="s">
        <v>76</v>
      </c>
      <c r="AB320" s="49" t="s">
        <v>77</v>
      </c>
      <c r="AC320" s="54" t="s">
        <v>91</v>
      </c>
      <c r="AD320" s="54" t="s">
        <v>92</v>
      </c>
      <c r="AE320" s="54" t="s">
        <v>575</v>
      </c>
      <c r="AF320" s="54" t="s">
        <v>164</v>
      </c>
      <c r="AG320" s="54">
        <v>5</v>
      </c>
      <c r="AH320" s="54">
        <v>3</v>
      </c>
      <c r="AI320" s="54" t="s">
        <v>81</v>
      </c>
      <c r="AJ320" s="45" t="s">
        <v>95</v>
      </c>
      <c r="AK320" s="45">
        <v>0</v>
      </c>
      <c r="AL320" s="45" t="s">
        <v>351</v>
      </c>
      <c r="AM320" s="45">
        <v>10</v>
      </c>
      <c r="AN320" s="2" t="s">
        <v>83</v>
      </c>
      <c r="AO320" s="59"/>
      <c r="AP320" s="59"/>
      <c r="AQ320" s="59"/>
      <c r="AR320" s="59"/>
      <c r="AS320" s="59"/>
      <c r="AT320" s="59"/>
      <c r="AU320" s="59"/>
      <c r="AV320" s="59"/>
      <c r="AW320" s="59"/>
      <c r="AX320" s="59"/>
      <c r="AY320" s="59"/>
      <c r="AZ320" s="59"/>
      <c r="BA320" s="59"/>
      <c r="BB320" s="59"/>
      <c r="BC320" s="59"/>
      <c r="BD320" s="59"/>
      <c r="BE320" s="59"/>
      <c r="BF320" s="59"/>
      <c r="BG320" s="59"/>
      <c r="BH320" s="59"/>
      <c r="BI320" s="59"/>
      <c r="BJ320" s="59"/>
      <c r="BK320" s="59"/>
      <c r="BL320" s="59"/>
      <c r="BM320" s="59"/>
      <c r="BN320" s="59"/>
    </row>
    <row r="321" spans="1:66" ht="15.75" customHeight="1" x14ac:dyDescent="0.3">
      <c r="A321" s="2">
        <v>320</v>
      </c>
      <c r="B321" s="2" t="s">
        <v>66</v>
      </c>
      <c r="C321" s="3">
        <v>44701.426414710644</v>
      </c>
      <c r="D321" s="2" t="s">
        <v>1524</v>
      </c>
      <c r="E321" s="2" t="s">
        <v>1525</v>
      </c>
      <c r="F321" s="2" t="s">
        <v>1526</v>
      </c>
      <c r="G321" s="2" t="s">
        <v>1527</v>
      </c>
      <c r="H321" s="38">
        <v>2</v>
      </c>
      <c r="I321" s="38" t="s">
        <v>70</v>
      </c>
      <c r="J321" s="38">
        <v>2</v>
      </c>
      <c r="K321" s="39">
        <f t="shared" si="15"/>
        <v>1</v>
      </c>
      <c r="L321" s="38">
        <v>0</v>
      </c>
      <c r="M321" s="40">
        <f t="shared" ref="M321:M384" si="16">IFERROR(L321/J321,"")</f>
        <v>0</v>
      </c>
      <c r="N321" s="38">
        <v>0</v>
      </c>
      <c r="O321" s="40">
        <f t="shared" ref="O321:O384" si="17">IFERROR(N321/J321,"")</f>
        <v>0</v>
      </c>
      <c r="P321" s="38" t="s">
        <v>87</v>
      </c>
      <c r="Q321" s="38" t="s">
        <v>70</v>
      </c>
      <c r="R321" s="45" t="s">
        <v>1528</v>
      </c>
      <c r="S321" s="45" t="s">
        <v>1529</v>
      </c>
      <c r="T321" s="45" t="s">
        <v>281</v>
      </c>
      <c r="U321" s="50" t="s">
        <v>88</v>
      </c>
      <c r="V321" s="49">
        <v>0</v>
      </c>
      <c r="W321" s="50"/>
      <c r="X321" s="50"/>
      <c r="Y321" s="50"/>
      <c r="Z321" s="50"/>
      <c r="AA321" s="50"/>
      <c r="AB321" s="50"/>
      <c r="AC321" s="54" t="s">
        <v>431</v>
      </c>
      <c r="AD321" s="54">
        <v>4</v>
      </c>
      <c r="AE321" s="54" t="s">
        <v>476</v>
      </c>
      <c r="AF321" s="54" t="s">
        <v>94</v>
      </c>
      <c r="AG321" s="54">
        <v>5</v>
      </c>
      <c r="AH321" s="54">
        <v>5</v>
      </c>
      <c r="AI321" s="54" t="s">
        <v>81</v>
      </c>
      <c r="AJ321" s="45" t="s">
        <v>95</v>
      </c>
      <c r="AK321" s="45">
        <v>0</v>
      </c>
      <c r="AL321" s="45" t="s">
        <v>96</v>
      </c>
      <c r="AM321" s="45">
        <v>0</v>
      </c>
      <c r="AN321" s="2" t="s">
        <v>83</v>
      </c>
      <c r="AO321" s="59"/>
      <c r="AP321" s="59"/>
      <c r="AQ321" s="59"/>
      <c r="AR321" s="59"/>
      <c r="AS321" s="59"/>
      <c r="AT321" s="59"/>
      <c r="AU321" s="59"/>
      <c r="AV321" s="59"/>
      <c r="AW321" s="59"/>
      <c r="AX321" s="59"/>
      <c r="AY321" s="59"/>
      <c r="AZ321" s="59"/>
      <c r="BA321" s="59"/>
      <c r="BB321" s="59"/>
      <c r="BC321" s="59"/>
      <c r="BD321" s="59"/>
      <c r="BE321" s="59"/>
      <c r="BF321" s="59"/>
      <c r="BG321" s="59"/>
      <c r="BH321" s="59"/>
      <c r="BI321" s="59"/>
      <c r="BJ321" s="59"/>
      <c r="BK321" s="59"/>
      <c r="BL321" s="59"/>
      <c r="BM321" s="59"/>
      <c r="BN321" s="59"/>
    </row>
    <row r="322" spans="1:66" ht="15.75" customHeight="1" x14ac:dyDescent="0.3">
      <c r="A322" s="2">
        <v>321</v>
      </c>
      <c r="B322" s="2" t="s">
        <v>66</v>
      </c>
      <c r="C322" s="3">
        <v>44700.570652118055</v>
      </c>
      <c r="D322" s="2" t="s">
        <v>1530</v>
      </c>
      <c r="E322" s="2" t="s">
        <v>1531</v>
      </c>
      <c r="F322" s="2" t="s">
        <v>1532</v>
      </c>
      <c r="G322" s="2">
        <v>3008031099</v>
      </c>
      <c r="H322" s="38">
        <v>47</v>
      </c>
      <c r="I322" s="38" t="s">
        <v>70</v>
      </c>
      <c r="J322" s="38">
        <v>22</v>
      </c>
      <c r="K322" s="39">
        <f t="shared" si="15"/>
        <v>0.46808510638297873</v>
      </c>
      <c r="L322" s="38">
        <v>0</v>
      </c>
      <c r="M322" s="40">
        <f t="shared" si="16"/>
        <v>0</v>
      </c>
      <c r="N322" s="38">
        <v>18</v>
      </c>
      <c r="O322" s="40">
        <f t="shared" si="17"/>
        <v>0.81818181818181823</v>
      </c>
      <c r="P322" s="38" t="s">
        <v>71</v>
      </c>
      <c r="Q322" s="38" t="s">
        <v>70</v>
      </c>
      <c r="R322" s="45" t="s">
        <v>1533</v>
      </c>
      <c r="S322" s="45" t="s">
        <v>1534</v>
      </c>
      <c r="T322" s="45" t="s">
        <v>696</v>
      </c>
      <c r="U322" s="49" t="s">
        <v>75</v>
      </c>
      <c r="V322" s="49">
        <v>17</v>
      </c>
      <c r="W322" s="51">
        <v>1</v>
      </c>
      <c r="X322" s="49">
        <v>15</v>
      </c>
      <c r="Y322" s="49">
        <v>2</v>
      </c>
      <c r="Z322" s="49" t="s">
        <v>70</v>
      </c>
      <c r="AA322" s="49" t="s">
        <v>76</v>
      </c>
      <c r="AB322" s="49" t="s">
        <v>102</v>
      </c>
      <c r="AC322" s="54" t="s">
        <v>91</v>
      </c>
      <c r="AD322" s="54" t="s">
        <v>92</v>
      </c>
      <c r="AE322" s="54" t="s">
        <v>1535</v>
      </c>
      <c r="AF322" s="54" t="s">
        <v>105</v>
      </c>
      <c r="AG322" s="54">
        <v>3</v>
      </c>
      <c r="AH322" s="54">
        <v>1</v>
      </c>
      <c r="AI322" s="54" t="s">
        <v>81</v>
      </c>
      <c r="AJ322" s="45" t="s">
        <v>508</v>
      </c>
      <c r="AK322" s="45">
        <v>2</v>
      </c>
      <c r="AL322" s="45" t="s">
        <v>508</v>
      </c>
      <c r="AM322" s="45">
        <v>2</v>
      </c>
      <c r="AN322" s="2" t="s">
        <v>83</v>
      </c>
      <c r="AO322" s="59"/>
      <c r="AP322" s="59"/>
      <c r="AQ322" s="59"/>
      <c r="AR322" s="59"/>
      <c r="AS322" s="59"/>
      <c r="AT322" s="59"/>
      <c r="AU322" s="59"/>
      <c r="AV322" s="59"/>
      <c r="AW322" s="59"/>
      <c r="AX322" s="59"/>
      <c r="AY322" s="59"/>
      <c r="AZ322" s="59"/>
      <c r="BA322" s="59"/>
      <c r="BB322" s="59"/>
      <c r="BC322" s="59"/>
      <c r="BD322" s="59"/>
      <c r="BE322" s="59"/>
      <c r="BF322" s="59"/>
      <c r="BG322" s="59"/>
      <c r="BH322" s="59"/>
      <c r="BI322" s="59"/>
      <c r="BJ322" s="59"/>
      <c r="BK322" s="59"/>
      <c r="BL322" s="59"/>
      <c r="BM322" s="59"/>
      <c r="BN322" s="59"/>
    </row>
    <row r="323" spans="1:66" ht="15.75" customHeight="1" x14ac:dyDescent="0.3">
      <c r="A323" s="2">
        <v>322</v>
      </c>
      <c r="B323" s="2" t="s">
        <v>66</v>
      </c>
      <c r="C323" s="3">
        <v>44700.578068391202</v>
      </c>
      <c r="D323" s="2" t="s">
        <v>1536</v>
      </c>
      <c r="E323" s="2" t="s">
        <v>1537</v>
      </c>
      <c r="F323" s="2" t="s">
        <v>1538</v>
      </c>
      <c r="G323" s="2">
        <v>4639090</v>
      </c>
      <c r="H323" s="38">
        <v>5</v>
      </c>
      <c r="I323" s="38" t="s">
        <v>70</v>
      </c>
      <c r="J323" s="38">
        <v>3</v>
      </c>
      <c r="K323" s="39">
        <f t="shared" si="15"/>
        <v>0.6</v>
      </c>
      <c r="L323" s="38">
        <v>0</v>
      </c>
      <c r="M323" s="40">
        <f t="shared" si="16"/>
        <v>0</v>
      </c>
      <c r="N323" s="38">
        <v>3</v>
      </c>
      <c r="O323" s="40">
        <f t="shared" si="17"/>
        <v>1</v>
      </c>
      <c r="P323" s="38" t="s">
        <v>87</v>
      </c>
      <c r="Q323" s="38" t="s">
        <v>70</v>
      </c>
      <c r="R323" s="45" t="s">
        <v>72</v>
      </c>
      <c r="S323" s="45" t="s">
        <v>532</v>
      </c>
      <c r="T323" s="45" t="s">
        <v>267</v>
      </c>
      <c r="U323" s="49" t="s">
        <v>75</v>
      </c>
      <c r="V323" s="49">
        <v>1</v>
      </c>
      <c r="W323" s="49">
        <v>1</v>
      </c>
      <c r="X323" s="49">
        <v>16</v>
      </c>
      <c r="Y323" s="49">
        <v>3</v>
      </c>
      <c r="Z323" s="49" t="s">
        <v>70</v>
      </c>
      <c r="AA323" s="49" t="s">
        <v>76</v>
      </c>
      <c r="AB323" s="49" t="s">
        <v>77</v>
      </c>
      <c r="AC323" s="54" t="s">
        <v>839</v>
      </c>
      <c r="AD323" s="54" t="s">
        <v>92</v>
      </c>
      <c r="AE323" s="54" t="s">
        <v>507</v>
      </c>
      <c r="AF323" s="54" t="s">
        <v>105</v>
      </c>
      <c r="AG323" s="54">
        <v>5</v>
      </c>
      <c r="AH323" s="54">
        <v>1</v>
      </c>
      <c r="AI323" s="54" t="s">
        <v>81</v>
      </c>
      <c r="AJ323" s="45" t="s">
        <v>194</v>
      </c>
      <c r="AK323" s="45">
        <v>10</v>
      </c>
      <c r="AL323" s="45" t="s">
        <v>1539</v>
      </c>
      <c r="AM323" s="45">
        <v>0</v>
      </c>
      <c r="AN323" s="2" t="s">
        <v>83</v>
      </c>
      <c r="AO323" s="59"/>
      <c r="AP323" s="59"/>
      <c r="AQ323" s="59"/>
      <c r="AR323" s="59"/>
      <c r="AS323" s="59"/>
      <c r="AT323" s="59"/>
      <c r="AU323" s="59"/>
      <c r="AV323" s="59"/>
      <c r="AW323" s="59"/>
      <c r="AX323" s="59"/>
      <c r="AY323" s="59"/>
      <c r="AZ323" s="59"/>
      <c r="BA323" s="59"/>
      <c r="BB323" s="59"/>
      <c r="BC323" s="59"/>
      <c r="BD323" s="59"/>
      <c r="BE323" s="59"/>
      <c r="BF323" s="59"/>
      <c r="BG323" s="59"/>
      <c r="BH323" s="59"/>
      <c r="BI323" s="59"/>
      <c r="BJ323" s="59"/>
      <c r="BK323" s="59"/>
      <c r="BL323" s="59"/>
      <c r="BM323" s="59"/>
      <c r="BN323" s="59"/>
    </row>
    <row r="324" spans="1:66" ht="15.75" customHeight="1" x14ac:dyDescent="0.3">
      <c r="A324" s="2">
        <v>323</v>
      </c>
      <c r="B324" s="2" t="s">
        <v>66</v>
      </c>
      <c r="C324" s="3">
        <v>44700.991003935182</v>
      </c>
      <c r="D324" s="2" t="s">
        <v>1540</v>
      </c>
      <c r="E324" s="2" t="s">
        <v>1541</v>
      </c>
      <c r="F324" s="2" t="s">
        <v>1542</v>
      </c>
      <c r="G324" s="2">
        <v>3023823563</v>
      </c>
      <c r="H324" s="38">
        <v>3</v>
      </c>
      <c r="I324" s="38" t="s">
        <v>70</v>
      </c>
      <c r="J324" s="38">
        <v>1</v>
      </c>
      <c r="K324" s="39">
        <f t="shared" si="15"/>
        <v>0.33333333333333331</v>
      </c>
      <c r="L324" s="38">
        <v>0</v>
      </c>
      <c r="M324" s="40">
        <f t="shared" si="16"/>
        <v>0</v>
      </c>
      <c r="N324" s="38">
        <v>1</v>
      </c>
      <c r="O324" s="40">
        <f t="shared" si="17"/>
        <v>1</v>
      </c>
      <c r="P324" s="38" t="s">
        <v>87</v>
      </c>
      <c r="Q324" s="38" t="s">
        <v>70</v>
      </c>
      <c r="R324" s="45" t="s">
        <v>169</v>
      </c>
      <c r="S324" s="45" t="s">
        <v>186</v>
      </c>
      <c r="T324" s="45" t="s">
        <v>113</v>
      </c>
      <c r="U324" s="49" t="s">
        <v>75</v>
      </c>
      <c r="V324" s="49">
        <v>1</v>
      </c>
      <c r="W324" s="49">
        <v>1</v>
      </c>
      <c r="X324" s="49">
        <v>25</v>
      </c>
      <c r="Y324" s="49">
        <v>3</v>
      </c>
      <c r="Z324" s="49" t="s">
        <v>70</v>
      </c>
      <c r="AA324" s="49" t="s">
        <v>76</v>
      </c>
      <c r="AB324" s="49" t="s">
        <v>77</v>
      </c>
      <c r="AC324" s="54" t="s">
        <v>78</v>
      </c>
      <c r="AD324" s="54">
        <v>3</v>
      </c>
      <c r="AE324" s="54" t="s">
        <v>374</v>
      </c>
      <c r="AF324" s="54" t="s">
        <v>115</v>
      </c>
      <c r="AG324" s="54">
        <v>5</v>
      </c>
      <c r="AH324" s="54">
        <v>5</v>
      </c>
      <c r="AI324" s="54" t="s">
        <v>81</v>
      </c>
      <c r="AJ324" s="45" t="s">
        <v>107</v>
      </c>
      <c r="AK324" s="45">
        <v>3</v>
      </c>
      <c r="AL324" s="45" t="s">
        <v>96</v>
      </c>
      <c r="AM324" s="45">
        <v>0</v>
      </c>
      <c r="AN324" s="2" t="s">
        <v>83</v>
      </c>
      <c r="AO324" s="59"/>
      <c r="AP324" s="59"/>
      <c r="AQ324" s="59"/>
      <c r="AR324" s="59"/>
      <c r="AS324" s="59"/>
      <c r="AT324" s="59"/>
      <c r="AU324" s="59"/>
      <c r="AV324" s="59"/>
      <c r="AW324" s="59"/>
      <c r="AX324" s="59"/>
      <c r="AY324" s="59"/>
      <c r="AZ324" s="59"/>
      <c r="BA324" s="59"/>
      <c r="BB324" s="59"/>
      <c r="BC324" s="59"/>
      <c r="BD324" s="59"/>
      <c r="BE324" s="59"/>
      <c r="BF324" s="59"/>
      <c r="BG324" s="59"/>
      <c r="BH324" s="59"/>
      <c r="BI324" s="59"/>
      <c r="BJ324" s="59"/>
      <c r="BK324" s="59"/>
      <c r="BL324" s="59"/>
      <c r="BM324" s="59"/>
      <c r="BN324" s="59"/>
    </row>
    <row r="325" spans="1:66" ht="15.75" customHeight="1" x14ac:dyDescent="0.3">
      <c r="A325" s="2">
        <v>324</v>
      </c>
      <c r="B325" s="2" t="s">
        <v>66</v>
      </c>
      <c r="C325" s="3">
        <v>44700.491882905088</v>
      </c>
      <c r="D325" s="2" t="s">
        <v>1543</v>
      </c>
      <c r="E325" s="2" t="s">
        <v>1544</v>
      </c>
      <c r="F325" s="2" t="s">
        <v>1545</v>
      </c>
      <c r="G325" s="2">
        <v>3135699459</v>
      </c>
      <c r="H325" s="38">
        <v>8</v>
      </c>
      <c r="I325" s="38" t="s">
        <v>70</v>
      </c>
      <c r="J325" s="38">
        <v>7</v>
      </c>
      <c r="K325" s="39">
        <f t="shared" si="15"/>
        <v>0.875</v>
      </c>
      <c r="L325" s="38">
        <v>0</v>
      </c>
      <c r="M325" s="40">
        <f t="shared" si="16"/>
        <v>0</v>
      </c>
      <c r="N325" s="38">
        <v>7</v>
      </c>
      <c r="O325" s="40">
        <f t="shared" si="17"/>
        <v>1</v>
      </c>
      <c r="P325" s="38" t="s">
        <v>71</v>
      </c>
      <c r="Q325" s="38" t="s">
        <v>88</v>
      </c>
      <c r="R325" s="45" t="s">
        <v>169</v>
      </c>
      <c r="S325" s="45" t="s">
        <v>1546</v>
      </c>
      <c r="T325" s="45" t="s">
        <v>333</v>
      </c>
      <c r="U325" s="50" t="s">
        <v>88</v>
      </c>
      <c r="V325" s="49">
        <v>0</v>
      </c>
      <c r="W325" s="50"/>
      <c r="X325" s="50"/>
      <c r="Y325" s="50"/>
      <c r="Z325" s="50"/>
      <c r="AA325" s="50"/>
      <c r="AB325" s="50"/>
      <c r="AC325" s="54" t="s">
        <v>91</v>
      </c>
      <c r="AD325" s="54" t="s">
        <v>92</v>
      </c>
      <c r="AE325" s="54" t="s">
        <v>1547</v>
      </c>
      <c r="AF325" s="54" t="s">
        <v>94</v>
      </c>
      <c r="AG325" s="54">
        <v>5</v>
      </c>
      <c r="AH325" s="54">
        <v>1</v>
      </c>
      <c r="AI325" s="54" t="s">
        <v>81</v>
      </c>
      <c r="AJ325" s="45" t="s">
        <v>95</v>
      </c>
      <c r="AK325" s="45">
        <v>0</v>
      </c>
      <c r="AL325" s="45" t="s">
        <v>107</v>
      </c>
      <c r="AM325" s="45">
        <v>1</v>
      </c>
      <c r="AN325" s="2" t="s">
        <v>83</v>
      </c>
      <c r="AO325" s="59"/>
      <c r="AP325" s="59"/>
      <c r="AQ325" s="59"/>
      <c r="AR325" s="59"/>
      <c r="AS325" s="59"/>
      <c r="AT325" s="59"/>
      <c r="AU325" s="59"/>
      <c r="AV325" s="59"/>
      <c r="AW325" s="59"/>
      <c r="AX325" s="59"/>
      <c r="AY325" s="59"/>
      <c r="AZ325" s="59"/>
      <c r="BA325" s="59"/>
      <c r="BB325" s="59"/>
      <c r="BC325" s="59"/>
      <c r="BD325" s="59"/>
      <c r="BE325" s="59"/>
      <c r="BF325" s="59"/>
      <c r="BG325" s="59"/>
      <c r="BH325" s="59"/>
      <c r="BI325" s="59"/>
      <c r="BJ325" s="59"/>
      <c r="BK325" s="59"/>
      <c r="BL325" s="59"/>
      <c r="BM325" s="59"/>
      <c r="BN325" s="59"/>
    </row>
    <row r="326" spans="1:66" ht="15.75" customHeight="1" x14ac:dyDescent="0.3">
      <c r="A326" s="2">
        <v>325</v>
      </c>
      <c r="B326" s="2" t="s">
        <v>66</v>
      </c>
      <c r="C326" s="3">
        <v>44700.502211909727</v>
      </c>
      <c r="D326" s="2" t="s">
        <v>1548</v>
      </c>
      <c r="E326" s="2" t="s">
        <v>1549</v>
      </c>
      <c r="F326" s="2" t="s">
        <v>1550</v>
      </c>
      <c r="G326" s="2">
        <v>3165281355</v>
      </c>
      <c r="H326" s="38">
        <v>20</v>
      </c>
      <c r="I326" s="38" t="s">
        <v>70</v>
      </c>
      <c r="J326" s="38">
        <v>6</v>
      </c>
      <c r="K326" s="39">
        <f t="shared" si="15"/>
        <v>0.3</v>
      </c>
      <c r="L326" s="38">
        <v>0</v>
      </c>
      <c r="M326" s="40">
        <f t="shared" si="16"/>
        <v>0</v>
      </c>
      <c r="N326" s="38">
        <v>6</v>
      </c>
      <c r="O326" s="40">
        <f t="shared" si="17"/>
        <v>1</v>
      </c>
      <c r="P326" s="38" t="s">
        <v>139</v>
      </c>
      <c r="Q326" s="38" t="s">
        <v>88</v>
      </c>
      <c r="R326" s="45" t="s">
        <v>169</v>
      </c>
      <c r="S326" s="45" t="s">
        <v>1551</v>
      </c>
      <c r="T326" s="45" t="s">
        <v>1552</v>
      </c>
      <c r="U326" s="49" t="s">
        <v>292</v>
      </c>
      <c r="V326" s="49">
        <v>2</v>
      </c>
      <c r="W326" s="49">
        <v>1</v>
      </c>
      <c r="X326" s="51">
        <v>100</v>
      </c>
      <c r="Y326" s="49">
        <v>2</v>
      </c>
      <c r="Z326" s="49" t="s">
        <v>70</v>
      </c>
      <c r="AA326" s="49" t="s">
        <v>76</v>
      </c>
      <c r="AB326" s="49" t="s">
        <v>77</v>
      </c>
      <c r="AC326" s="54" t="s">
        <v>91</v>
      </c>
      <c r="AD326" s="54" t="s">
        <v>126</v>
      </c>
      <c r="AE326" s="54" t="s">
        <v>476</v>
      </c>
      <c r="AF326" s="54" t="s">
        <v>269</v>
      </c>
      <c r="AG326" s="54">
        <v>5</v>
      </c>
      <c r="AH326" s="54">
        <v>1</v>
      </c>
      <c r="AI326" s="54" t="s">
        <v>1553</v>
      </c>
      <c r="AJ326" s="45" t="s">
        <v>1121</v>
      </c>
      <c r="AK326" s="45">
        <v>1</v>
      </c>
      <c r="AL326" s="45" t="s">
        <v>1156</v>
      </c>
      <c r="AM326" s="45">
        <v>1</v>
      </c>
      <c r="AN326" s="2" t="s">
        <v>83</v>
      </c>
      <c r="AO326" s="59"/>
      <c r="AP326" s="59"/>
      <c r="AQ326" s="59"/>
      <c r="AR326" s="59"/>
      <c r="AS326" s="59"/>
      <c r="AT326" s="59"/>
      <c r="AU326" s="59"/>
      <c r="AV326" s="59"/>
      <c r="AW326" s="59"/>
      <c r="AX326" s="59"/>
      <c r="AY326" s="59"/>
      <c r="AZ326" s="59"/>
      <c r="BA326" s="59"/>
      <c r="BB326" s="59"/>
      <c r="BC326" s="59"/>
      <c r="BD326" s="59"/>
      <c r="BE326" s="59"/>
      <c r="BF326" s="59"/>
      <c r="BG326" s="59"/>
      <c r="BH326" s="59"/>
      <c r="BI326" s="59"/>
      <c r="BJ326" s="59"/>
      <c r="BK326" s="59"/>
      <c r="BL326" s="59"/>
      <c r="BM326" s="59"/>
      <c r="BN326" s="59"/>
    </row>
    <row r="327" spans="1:66" ht="15.75" customHeight="1" x14ac:dyDescent="0.3">
      <c r="A327" s="2">
        <v>326</v>
      </c>
      <c r="B327" s="2" t="s">
        <v>66</v>
      </c>
      <c r="C327" s="3">
        <v>44699.509452916667</v>
      </c>
      <c r="D327" s="2" t="s">
        <v>377</v>
      </c>
      <c r="E327" s="2" t="s">
        <v>1554</v>
      </c>
      <c r="F327" s="2" t="s">
        <v>1555</v>
      </c>
      <c r="G327" s="2">
        <v>3013821273</v>
      </c>
      <c r="H327" s="38">
        <v>4</v>
      </c>
      <c r="I327" s="38" t="s">
        <v>88</v>
      </c>
      <c r="J327" s="41"/>
      <c r="K327" s="39">
        <f t="shared" si="15"/>
        <v>0</v>
      </c>
      <c r="L327" s="41"/>
      <c r="M327" s="40" t="str">
        <f t="shared" si="16"/>
        <v/>
      </c>
      <c r="N327" s="41"/>
      <c r="O327" s="40" t="str">
        <f t="shared" si="17"/>
        <v/>
      </c>
      <c r="P327" s="41"/>
      <c r="Q327" s="41"/>
      <c r="R327" s="45" t="s">
        <v>121</v>
      </c>
      <c r="S327" s="45" t="s">
        <v>1556</v>
      </c>
      <c r="T327" s="45" t="s">
        <v>333</v>
      </c>
      <c r="U327" s="50" t="s">
        <v>88</v>
      </c>
      <c r="V327" s="49">
        <v>0</v>
      </c>
      <c r="W327" s="50"/>
      <c r="X327" s="50"/>
      <c r="Y327" s="50"/>
      <c r="Z327" s="50"/>
      <c r="AA327" s="50"/>
      <c r="AB327" s="50"/>
      <c r="AC327" s="54" t="s">
        <v>91</v>
      </c>
      <c r="AD327" s="54" t="s">
        <v>92</v>
      </c>
      <c r="AE327" s="54" t="s">
        <v>172</v>
      </c>
      <c r="AF327" s="54" t="s">
        <v>401</v>
      </c>
      <c r="AG327" s="54">
        <v>2</v>
      </c>
      <c r="AH327" s="54">
        <v>1</v>
      </c>
      <c r="AI327" s="54" t="s">
        <v>357</v>
      </c>
      <c r="AJ327" s="45" t="s">
        <v>82</v>
      </c>
      <c r="AK327" s="45">
        <v>5</v>
      </c>
      <c r="AL327" s="45" t="s">
        <v>82</v>
      </c>
      <c r="AM327" s="45">
        <v>5</v>
      </c>
      <c r="AN327" s="2" t="s">
        <v>83</v>
      </c>
      <c r="AO327" s="59"/>
      <c r="AP327" s="59"/>
      <c r="AQ327" s="59"/>
      <c r="AR327" s="59"/>
      <c r="AS327" s="59"/>
      <c r="AT327" s="59"/>
      <c r="AU327" s="59"/>
      <c r="AV327" s="59"/>
      <c r="AW327" s="59"/>
      <c r="AX327" s="59"/>
      <c r="AY327" s="59"/>
      <c r="AZ327" s="59"/>
      <c r="BA327" s="59"/>
      <c r="BB327" s="59"/>
      <c r="BC327" s="59"/>
      <c r="BD327" s="59"/>
      <c r="BE327" s="59"/>
      <c r="BF327" s="59"/>
      <c r="BG327" s="59"/>
      <c r="BH327" s="59"/>
      <c r="BI327" s="59"/>
      <c r="BJ327" s="59"/>
      <c r="BK327" s="59"/>
      <c r="BL327" s="59"/>
      <c r="BM327" s="59"/>
      <c r="BN327" s="59"/>
    </row>
    <row r="328" spans="1:66" ht="15.75" customHeight="1" x14ac:dyDescent="0.3">
      <c r="A328" s="2">
        <v>327</v>
      </c>
      <c r="B328" s="2" t="s">
        <v>66</v>
      </c>
      <c r="C328" s="3">
        <v>44699.716023263885</v>
      </c>
      <c r="D328" s="2" t="s">
        <v>1311</v>
      </c>
      <c r="E328" s="2" t="s">
        <v>1557</v>
      </c>
      <c r="F328" s="2" t="s">
        <v>1558</v>
      </c>
      <c r="G328" s="2">
        <v>3116618792</v>
      </c>
      <c r="H328" s="38">
        <v>3</v>
      </c>
      <c r="I328" s="38" t="s">
        <v>70</v>
      </c>
      <c r="J328" s="38">
        <v>2</v>
      </c>
      <c r="K328" s="39">
        <f t="shared" si="15"/>
        <v>0.66666666666666663</v>
      </c>
      <c r="L328" s="38">
        <v>1</v>
      </c>
      <c r="M328" s="40">
        <f t="shared" si="16"/>
        <v>0.5</v>
      </c>
      <c r="N328" s="38">
        <v>2</v>
      </c>
      <c r="O328" s="40">
        <f t="shared" si="17"/>
        <v>1</v>
      </c>
      <c r="P328" s="38" t="s">
        <v>950</v>
      </c>
      <c r="Q328" s="38" t="s">
        <v>70</v>
      </c>
      <c r="R328" s="45" t="s">
        <v>72</v>
      </c>
      <c r="S328" s="45" t="s">
        <v>387</v>
      </c>
      <c r="T328" s="45" t="s">
        <v>388</v>
      </c>
      <c r="U328" s="49" t="s">
        <v>75</v>
      </c>
      <c r="V328" s="49">
        <v>1</v>
      </c>
      <c r="W328" s="49">
        <v>1</v>
      </c>
      <c r="X328" s="49">
        <v>5</v>
      </c>
      <c r="Y328" s="49">
        <v>2</v>
      </c>
      <c r="Z328" s="49" t="s">
        <v>70</v>
      </c>
      <c r="AA328" s="49" t="s">
        <v>76</v>
      </c>
      <c r="AB328" s="49" t="s">
        <v>77</v>
      </c>
      <c r="AC328" s="54" t="s">
        <v>622</v>
      </c>
      <c r="AD328" s="54">
        <v>2</v>
      </c>
      <c r="AE328" s="54" t="s">
        <v>389</v>
      </c>
      <c r="AF328" s="54" t="s">
        <v>115</v>
      </c>
      <c r="AG328" s="54">
        <v>5</v>
      </c>
      <c r="AH328" s="54">
        <v>5</v>
      </c>
      <c r="AI328" s="54" t="s">
        <v>1311</v>
      </c>
      <c r="AJ328" s="45" t="s">
        <v>95</v>
      </c>
      <c r="AK328" s="45">
        <v>0</v>
      </c>
      <c r="AL328" s="45" t="s">
        <v>96</v>
      </c>
      <c r="AM328" s="45">
        <v>0</v>
      </c>
      <c r="AN328" s="2" t="s">
        <v>83</v>
      </c>
      <c r="AO328" s="59"/>
      <c r="AP328" s="59"/>
      <c r="AQ328" s="59"/>
      <c r="AR328" s="59"/>
      <c r="AS328" s="59"/>
      <c r="AT328" s="59"/>
      <c r="AU328" s="59"/>
      <c r="AV328" s="59"/>
      <c r="AW328" s="59"/>
      <c r="AX328" s="59"/>
      <c r="AY328" s="59"/>
      <c r="AZ328" s="59"/>
      <c r="BA328" s="59"/>
      <c r="BB328" s="59"/>
      <c r="BC328" s="59"/>
      <c r="BD328" s="59"/>
      <c r="BE328" s="59"/>
      <c r="BF328" s="59"/>
      <c r="BG328" s="59"/>
      <c r="BH328" s="59"/>
      <c r="BI328" s="59"/>
      <c r="BJ328" s="59"/>
      <c r="BK328" s="59"/>
      <c r="BL328" s="59"/>
      <c r="BM328" s="59"/>
      <c r="BN328" s="59"/>
    </row>
    <row r="329" spans="1:66" ht="15.75" customHeight="1" x14ac:dyDescent="0.3">
      <c r="A329" s="2">
        <v>328</v>
      </c>
      <c r="B329" s="2" t="s">
        <v>66</v>
      </c>
      <c r="C329" s="3">
        <v>44699.39261440972</v>
      </c>
      <c r="D329" s="2" t="s">
        <v>97</v>
      </c>
      <c r="E329" s="2" t="s">
        <v>1559</v>
      </c>
      <c r="F329" s="2" t="s">
        <v>1560</v>
      </c>
      <c r="G329" s="2">
        <v>3024409225</v>
      </c>
      <c r="H329" s="38">
        <v>2</v>
      </c>
      <c r="I329" s="38" t="s">
        <v>70</v>
      </c>
      <c r="J329" s="38">
        <v>2</v>
      </c>
      <c r="K329" s="39">
        <f t="shared" si="15"/>
        <v>1</v>
      </c>
      <c r="L329" s="38">
        <v>0</v>
      </c>
      <c r="M329" s="40">
        <f t="shared" si="16"/>
        <v>0</v>
      </c>
      <c r="N329" s="38">
        <v>2</v>
      </c>
      <c r="O329" s="40">
        <f t="shared" si="17"/>
        <v>1</v>
      </c>
      <c r="P329" s="38" t="s">
        <v>87</v>
      </c>
      <c r="Q329" s="38" t="s">
        <v>88</v>
      </c>
      <c r="R329" s="45" t="s">
        <v>72</v>
      </c>
      <c r="S329" s="45" t="s">
        <v>532</v>
      </c>
      <c r="T329" s="45" t="s">
        <v>267</v>
      </c>
      <c r="U329" s="50" t="s">
        <v>88</v>
      </c>
      <c r="V329" s="49">
        <v>0</v>
      </c>
      <c r="W329" s="50"/>
      <c r="X329" s="50"/>
      <c r="Y329" s="50"/>
      <c r="Z329" s="50"/>
      <c r="AA329" s="50"/>
      <c r="AB329" s="50"/>
      <c r="AC329" s="54" t="s">
        <v>78</v>
      </c>
      <c r="AD329" s="54" t="s">
        <v>92</v>
      </c>
      <c r="AE329" s="54" t="s">
        <v>268</v>
      </c>
      <c r="AF329" s="54" t="s">
        <v>115</v>
      </c>
      <c r="AG329" s="54">
        <v>1</v>
      </c>
      <c r="AH329" s="54">
        <v>1</v>
      </c>
      <c r="AI329" s="54" t="s">
        <v>81</v>
      </c>
      <c r="AJ329" s="45" t="s">
        <v>82</v>
      </c>
      <c r="AK329" s="45">
        <v>6</v>
      </c>
      <c r="AL329" s="45" t="s">
        <v>82</v>
      </c>
      <c r="AM329" s="45">
        <v>8</v>
      </c>
      <c r="AN329" s="2" t="s">
        <v>83</v>
      </c>
      <c r="AO329" s="59"/>
      <c r="AP329" s="59"/>
      <c r="AQ329" s="59"/>
      <c r="AR329" s="59"/>
      <c r="AS329" s="59"/>
      <c r="AT329" s="59"/>
      <c r="AU329" s="59"/>
      <c r="AV329" s="59"/>
      <c r="AW329" s="59"/>
      <c r="AX329" s="59"/>
      <c r="AY329" s="59"/>
      <c r="AZ329" s="59"/>
      <c r="BA329" s="59"/>
      <c r="BB329" s="59"/>
      <c r="BC329" s="59"/>
      <c r="BD329" s="59"/>
      <c r="BE329" s="59"/>
      <c r="BF329" s="59"/>
      <c r="BG329" s="59"/>
      <c r="BH329" s="59"/>
      <c r="BI329" s="59"/>
      <c r="BJ329" s="59"/>
      <c r="BK329" s="59"/>
      <c r="BL329" s="59"/>
      <c r="BM329" s="59"/>
      <c r="BN329" s="59"/>
    </row>
    <row r="330" spans="1:66" ht="15.75" customHeight="1" x14ac:dyDescent="0.3">
      <c r="A330" s="2">
        <v>329</v>
      </c>
      <c r="B330" s="2" t="s">
        <v>66</v>
      </c>
      <c r="C330" s="3">
        <v>44700.529247951388</v>
      </c>
      <c r="D330" s="2" t="s">
        <v>1561</v>
      </c>
      <c r="E330" s="2" t="s">
        <v>1562</v>
      </c>
      <c r="F330" s="2" t="s">
        <v>1563</v>
      </c>
      <c r="G330" s="2">
        <v>3249004</v>
      </c>
      <c r="H330" s="38">
        <v>1</v>
      </c>
      <c r="I330" s="38" t="s">
        <v>70</v>
      </c>
      <c r="J330" s="38">
        <v>1</v>
      </c>
      <c r="K330" s="39">
        <f t="shared" si="15"/>
        <v>1</v>
      </c>
      <c r="L330" s="38">
        <v>0</v>
      </c>
      <c r="M330" s="40">
        <f t="shared" si="16"/>
        <v>0</v>
      </c>
      <c r="N330" s="38">
        <v>1</v>
      </c>
      <c r="O330" s="40">
        <f t="shared" si="17"/>
        <v>1</v>
      </c>
      <c r="P330" s="38" t="s">
        <v>139</v>
      </c>
      <c r="Q330" s="38" t="s">
        <v>88</v>
      </c>
      <c r="R330" s="45" t="s">
        <v>72</v>
      </c>
      <c r="S330" s="45" t="s">
        <v>163</v>
      </c>
      <c r="T330" s="45" t="s">
        <v>163</v>
      </c>
      <c r="U330" s="50" t="s">
        <v>88</v>
      </c>
      <c r="V330" s="49">
        <v>0</v>
      </c>
      <c r="W330" s="50"/>
      <c r="X330" s="50"/>
      <c r="Y330" s="50"/>
      <c r="Z330" s="50"/>
      <c r="AA330" s="50"/>
      <c r="AB330" s="50"/>
      <c r="AC330" s="54" t="s">
        <v>91</v>
      </c>
      <c r="AD330" s="54">
        <v>2</v>
      </c>
      <c r="AE330" s="54" t="s">
        <v>268</v>
      </c>
      <c r="AF330" s="54" t="s">
        <v>164</v>
      </c>
      <c r="AG330" s="54">
        <v>5</v>
      </c>
      <c r="AH330" s="54">
        <v>1</v>
      </c>
      <c r="AI330" s="54" t="s">
        <v>106</v>
      </c>
      <c r="AJ330" s="45" t="s">
        <v>82</v>
      </c>
      <c r="AK330" s="45">
        <v>1</v>
      </c>
      <c r="AL330" s="45" t="s">
        <v>96</v>
      </c>
      <c r="AM330" s="45">
        <v>0</v>
      </c>
      <c r="AN330" s="2" t="s">
        <v>83</v>
      </c>
      <c r="AO330" s="59"/>
      <c r="AP330" s="59"/>
      <c r="AQ330" s="59"/>
      <c r="AR330" s="59"/>
      <c r="AS330" s="59"/>
      <c r="AT330" s="59"/>
      <c r="AU330" s="59"/>
      <c r="AV330" s="59"/>
      <c r="AW330" s="59"/>
      <c r="AX330" s="59"/>
      <c r="AY330" s="59"/>
      <c r="AZ330" s="59"/>
      <c r="BA330" s="59"/>
      <c r="BB330" s="59"/>
      <c r="BC330" s="59"/>
      <c r="BD330" s="59"/>
      <c r="BE330" s="59"/>
      <c r="BF330" s="59"/>
      <c r="BG330" s="59"/>
      <c r="BH330" s="59"/>
      <c r="BI330" s="59"/>
      <c r="BJ330" s="59"/>
      <c r="BK330" s="59"/>
      <c r="BL330" s="59"/>
      <c r="BM330" s="59"/>
      <c r="BN330" s="59"/>
    </row>
    <row r="331" spans="1:66" ht="15.75" customHeight="1" x14ac:dyDescent="0.3">
      <c r="A331" s="2">
        <v>330</v>
      </c>
      <c r="B331" s="2" t="s">
        <v>66</v>
      </c>
      <c r="C331" s="3">
        <v>44700.584893935185</v>
      </c>
      <c r="D331" s="2" t="s">
        <v>1246</v>
      </c>
      <c r="E331" s="2" t="s">
        <v>1564</v>
      </c>
      <c r="F331" s="2" t="s">
        <v>1565</v>
      </c>
      <c r="G331" s="2" t="s">
        <v>1246</v>
      </c>
      <c r="H331" s="38">
        <v>4</v>
      </c>
      <c r="I331" s="38" t="s">
        <v>70</v>
      </c>
      <c r="J331" s="38">
        <v>1</v>
      </c>
      <c r="K331" s="39">
        <f t="shared" si="15"/>
        <v>0.25</v>
      </c>
      <c r="L331" s="38">
        <v>0</v>
      </c>
      <c r="M331" s="40">
        <f t="shared" si="16"/>
        <v>0</v>
      </c>
      <c r="N331" s="38">
        <v>1</v>
      </c>
      <c r="O331" s="40">
        <f t="shared" si="17"/>
        <v>1</v>
      </c>
      <c r="P331" s="38" t="s">
        <v>87</v>
      </c>
      <c r="Q331" s="38" t="s">
        <v>70</v>
      </c>
      <c r="R331" s="45" t="s">
        <v>72</v>
      </c>
      <c r="S331" s="45" t="s">
        <v>1566</v>
      </c>
      <c r="T331" s="45" t="s">
        <v>201</v>
      </c>
      <c r="U331" s="50" t="s">
        <v>88</v>
      </c>
      <c r="V331" s="49">
        <v>0</v>
      </c>
      <c r="W331" s="50"/>
      <c r="X331" s="50"/>
      <c r="Y331" s="50"/>
      <c r="Z331" s="50"/>
      <c r="AA331" s="50"/>
      <c r="AB331" s="50"/>
      <c r="AC331" s="54" t="s">
        <v>91</v>
      </c>
      <c r="AD331" s="54" t="s">
        <v>92</v>
      </c>
      <c r="AE331" s="54" t="s">
        <v>1567</v>
      </c>
      <c r="AF331" s="54" t="s">
        <v>244</v>
      </c>
      <c r="AG331" s="54">
        <v>4</v>
      </c>
      <c r="AH331" s="54">
        <v>3</v>
      </c>
      <c r="AI331" s="54" t="s">
        <v>106</v>
      </c>
      <c r="AJ331" s="45" t="s">
        <v>95</v>
      </c>
      <c r="AK331" s="45">
        <v>0</v>
      </c>
      <c r="AL331" s="45" t="s">
        <v>96</v>
      </c>
      <c r="AM331" s="45">
        <v>0</v>
      </c>
      <c r="AN331" s="2" t="s">
        <v>83</v>
      </c>
      <c r="AO331" s="59"/>
      <c r="AP331" s="59"/>
      <c r="AQ331" s="59"/>
      <c r="AR331" s="59"/>
      <c r="AS331" s="59"/>
      <c r="AT331" s="59"/>
      <c r="AU331" s="59"/>
      <c r="AV331" s="59"/>
      <c r="AW331" s="59"/>
      <c r="AX331" s="59"/>
      <c r="AY331" s="59"/>
      <c r="AZ331" s="59"/>
      <c r="BA331" s="59"/>
      <c r="BB331" s="59"/>
      <c r="BC331" s="59"/>
      <c r="BD331" s="59"/>
      <c r="BE331" s="59"/>
      <c r="BF331" s="59"/>
      <c r="BG331" s="59"/>
      <c r="BH331" s="59"/>
      <c r="BI331" s="59"/>
      <c r="BJ331" s="59"/>
      <c r="BK331" s="59"/>
      <c r="BL331" s="59"/>
      <c r="BM331" s="59"/>
      <c r="BN331" s="59"/>
    </row>
    <row r="332" spans="1:66" ht="15.75" customHeight="1" x14ac:dyDescent="0.3">
      <c r="A332" s="2">
        <v>331</v>
      </c>
      <c r="B332" s="2" t="s">
        <v>66</v>
      </c>
      <c r="C332" s="3">
        <v>44699.516226990745</v>
      </c>
      <c r="D332" s="2" t="s">
        <v>1568</v>
      </c>
      <c r="E332" s="2" t="s">
        <v>1569</v>
      </c>
      <c r="F332" s="2" t="s">
        <v>1570</v>
      </c>
      <c r="G332" s="2">
        <v>3174240812</v>
      </c>
      <c r="H332" s="38">
        <v>2</v>
      </c>
      <c r="I332" s="38" t="s">
        <v>70</v>
      </c>
      <c r="J332" s="38">
        <v>1</v>
      </c>
      <c r="K332" s="39">
        <f t="shared" si="15"/>
        <v>0.5</v>
      </c>
      <c r="L332" s="38">
        <v>0</v>
      </c>
      <c r="M332" s="40">
        <f t="shared" si="16"/>
        <v>0</v>
      </c>
      <c r="N332" s="38">
        <v>1</v>
      </c>
      <c r="O332" s="40">
        <f t="shared" si="17"/>
        <v>1</v>
      </c>
      <c r="P332" s="38" t="s">
        <v>139</v>
      </c>
      <c r="Q332" s="38" t="s">
        <v>70</v>
      </c>
      <c r="R332" s="45" t="s">
        <v>169</v>
      </c>
      <c r="S332" s="45" t="s">
        <v>1556</v>
      </c>
      <c r="T332" s="45" t="s">
        <v>333</v>
      </c>
      <c r="U332" s="50" t="s">
        <v>88</v>
      </c>
      <c r="V332" s="49">
        <v>0</v>
      </c>
      <c r="W332" s="50"/>
      <c r="X332" s="50"/>
      <c r="Y332" s="50"/>
      <c r="Z332" s="50"/>
      <c r="AA332" s="50"/>
      <c r="AB332" s="50"/>
      <c r="AC332" s="54" t="s">
        <v>91</v>
      </c>
      <c r="AD332" s="54" t="s">
        <v>92</v>
      </c>
      <c r="AE332" s="54" t="s">
        <v>575</v>
      </c>
      <c r="AF332" s="54" t="s">
        <v>150</v>
      </c>
      <c r="AG332" s="54">
        <v>5</v>
      </c>
      <c r="AH332" s="54">
        <v>1</v>
      </c>
      <c r="AI332" s="54" t="s">
        <v>106</v>
      </c>
      <c r="AJ332" s="45" t="s">
        <v>95</v>
      </c>
      <c r="AK332" s="45">
        <v>0</v>
      </c>
      <c r="AL332" s="45" t="s">
        <v>96</v>
      </c>
      <c r="AM332" s="45">
        <v>0</v>
      </c>
      <c r="AN332" s="2" t="s">
        <v>83</v>
      </c>
      <c r="AO332" s="59"/>
      <c r="AP332" s="59"/>
      <c r="AQ332" s="59"/>
      <c r="AR332" s="59"/>
      <c r="AS332" s="59"/>
      <c r="AT332" s="59"/>
      <c r="AU332" s="59"/>
      <c r="AV332" s="59"/>
      <c r="AW332" s="59"/>
      <c r="AX332" s="59"/>
      <c r="AY332" s="59"/>
      <c r="AZ332" s="59"/>
      <c r="BA332" s="59"/>
      <c r="BB332" s="59"/>
      <c r="BC332" s="59"/>
      <c r="BD332" s="59"/>
      <c r="BE332" s="59"/>
      <c r="BF332" s="59"/>
      <c r="BG332" s="59"/>
      <c r="BH332" s="59"/>
      <c r="BI332" s="59"/>
      <c r="BJ332" s="59"/>
      <c r="BK332" s="59"/>
      <c r="BL332" s="59"/>
      <c r="BM332" s="59"/>
      <c r="BN332" s="59"/>
    </row>
    <row r="333" spans="1:66" ht="15.75" customHeight="1" x14ac:dyDescent="0.3">
      <c r="A333" s="2">
        <v>332</v>
      </c>
      <c r="B333" s="2" t="s">
        <v>66</v>
      </c>
      <c r="C333" s="3">
        <v>44699.396914270837</v>
      </c>
      <c r="D333" s="2" t="s">
        <v>1571</v>
      </c>
      <c r="E333" s="2" t="s">
        <v>1572</v>
      </c>
      <c r="F333" s="2" t="s">
        <v>1573</v>
      </c>
      <c r="G333" s="2">
        <v>3128347449</v>
      </c>
      <c r="H333" s="38">
        <v>2</v>
      </c>
      <c r="I333" s="38" t="s">
        <v>70</v>
      </c>
      <c r="J333" s="38">
        <v>1</v>
      </c>
      <c r="K333" s="39">
        <f t="shared" si="15"/>
        <v>0.5</v>
      </c>
      <c r="L333" s="38">
        <v>0</v>
      </c>
      <c r="M333" s="40">
        <f t="shared" si="16"/>
        <v>0</v>
      </c>
      <c r="N333" s="38">
        <v>0</v>
      </c>
      <c r="O333" s="40">
        <f t="shared" si="17"/>
        <v>0</v>
      </c>
      <c r="P333" s="38" t="s">
        <v>139</v>
      </c>
      <c r="Q333" s="38" t="s">
        <v>88</v>
      </c>
      <c r="R333" s="45" t="s">
        <v>72</v>
      </c>
      <c r="S333" s="45" t="s">
        <v>1574</v>
      </c>
      <c r="T333" s="45" t="s">
        <v>1575</v>
      </c>
      <c r="U333" s="50" t="s">
        <v>88</v>
      </c>
      <c r="V333" s="49">
        <v>0</v>
      </c>
      <c r="W333" s="50"/>
      <c r="X333" s="50"/>
      <c r="Y333" s="50"/>
      <c r="Z333" s="50"/>
      <c r="AA333" s="50"/>
      <c r="AB333" s="50"/>
      <c r="AC333" s="54" t="s">
        <v>78</v>
      </c>
      <c r="AD333" s="54" t="s">
        <v>92</v>
      </c>
      <c r="AE333" s="54" t="s">
        <v>268</v>
      </c>
      <c r="AF333" s="54" t="s">
        <v>1576</v>
      </c>
      <c r="AG333" s="54">
        <v>1</v>
      </c>
      <c r="AH333" s="54">
        <v>1</v>
      </c>
      <c r="AI333" s="54" t="s">
        <v>81</v>
      </c>
      <c r="AJ333" s="45" t="s">
        <v>194</v>
      </c>
      <c r="AK333" s="45">
        <v>12</v>
      </c>
      <c r="AL333" s="45" t="s">
        <v>96</v>
      </c>
      <c r="AM333" s="45">
        <v>0</v>
      </c>
      <c r="AN333" s="2" t="s">
        <v>83</v>
      </c>
      <c r="AO333" s="59"/>
      <c r="AP333" s="59"/>
      <c r="AQ333" s="59"/>
      <c r="AR333" s="59"/>
      <c r="AS333" s="59"/>
      <c r="AT333" s="59"/>
      <c r="AU333" s="59"/>
      <c r="AV333" s="59"/>
      <c r="AW333" s="59"/>
      <c r="AX333" s="59"/>
      <c r="AY333" s="59"/>
      <c r="AZ333" s="59"/>
      <c r="BA333" s="59"/>
      <c r="BB333" s="59"/>
      <c r="BC333" s="59"/>
      <c r="BD333" s="59"/>
      <c r="BE333" s="59"/>
      <c r="BF333" s="59"/>
      <c r="BG333" s="59"/>
      <c r="BH333" s="59"/>
      <c r="BI333" s="59"/>
      <c r="BJ333" s="59"/>
      <c r="BK333" s="59"/>
      <c r="BL333" s="59"/>
      <c r="BM333" s="59"/>
      <c r="BN333" s="59"/>
    </row>
    <row r="334" spans="1:66" ht="15.75" customHeight="1" x14ac:dyDescent="0.3">
      <c r="A334" s="2">
        <v>333</v>
      </c>
      <c r="B334" s="2" t="s">
        <v>66</v>
      </c>
      <c r="C334" s="3">
        <v>44699.400392106487</v>
      </c>
      <c r="D334" s="2" t="s">
        <v>97</v>
      </c>
      <c r="E334" s="2" t="s">
        <v>1577</v>
      </c>
      <c r="F334" s="2" t="s">
        <v>1578</v>
      </c>
      <c r="G334" s="2">
        <v>3126139294</v>
      </c>
      <c r="H334" s="38">
        <v>3</v>
      </c>
      <c r="I334" s="38" t="s">
        <v>70</v>
      </c>
      <c r="J334" s="38">
        <v>2</v>
      </c>
      <c r="K334" s="39">
        <f t="shared" si="15"/>
        <v>0.66666666666666663</v>
      </c>
      <c r="L334" s="38">
        <v>0</v>
      </c>
      <c r="M334" s="40">
        <f t="shared" si="16"/>
        <v>0</v>
      </c>
      <c r="N334" s="38">
        <v>0</v>
      </c>
      <c r="O334" s="40">
        <f t="shared" si="17"/>
        <v>0</v>
      </c>
      <c r="P334" s="38" t="s">
        <v>1579</v>
      </c>
      <c r="Q334" s="38" t="s">
        <v>88</v>
      </c>
      <c r="R334" s="45" t="s">
        <v>72</v>
      </c>
      <c r="S334" s="45" t="s">
        <v>307</v>
      </c>
      <c r="T334" s="45" t="s">
        <v>308</v>
      </c>
      <c r="U334" s="49" t="s">
        <v>75</v>
      </c>
      <c r="V334" s="49">
        <v>1</v>
      </c>
      <c r="W334" s="49">
        <v>1</v>
      </c>
      <c r="X334" s="49">
        <v>30</v>
      </c>
      <c r="Y334" s="49">
        <v>2.1</v>
      </c>
      <c r="Z334" s="49" t="s">
        <v>70</v>
      </c>
      <c r="AA334" s="49" t="s">
        <v>76</v>
      </c>
      <c r="AB334" s="49" t="s">
        <v>77</v>
      </c>
      <c r="AC334" s="54" t="s">
        <v>78</v>
      </c>
      <c r="AD334" s="54" t="s">
        <v>92</v>
      </c>
      <c r="AE334" s="54" t="s">
        <v>172</v>
      </c>
      <c r="AF334" s="54" t="s">
        <v>939</v>
      </c>
      <c r="AG334" s="54">
        <v>1</v>
      </c>
      <c r="AH334" s="54">
        <v>1</v>
      </c>
      <c r="AI334" s="54" t="s">
        <v>81</v>
      </c>
      <c r="AJ334" s="45" t="s">
        <v>95</v>
      </c>
      <c r="AK334" s="45">
        <v>0</v>
      </c>
      <c r="AL334" s="45" t="s">
        <v>96</v>
      </c>
      <c r="AM334" s="45">
        <v>0</v>
      </c>
      <c r="AN334" s="2" t="s">
        <v>83</v>
      </c>
      <c r="AO334" s="59"/>
      <c r="AP334" s="59"/>
      <c r="AQ334" s="59"/>
      <c r="AR334" s="59"/>
      <c r="AS334" s="59"/>
      <c r="AT334" s="59"/>
      <c r="AU334" s="59"/>
      <c r="AV334" s="59"/>
      <c r="AW334" s="59"/>
      <c r="AX334" s="59"/>
      <c r="AY334" s="59"/>
      <c r="AZ334" s="59"/>
      <c r="BA334" s="59"/>
      <c r="BB334" s="59"/>
      <c r="BC334" s="59"/>
      <c r="BD334" s="59"/>
      <c r="BE334" s="59"/>
      <c r="BF334" s="59"/>
      <c r="BG334" s="59"/>
      <c r="BH334" s="59"/>
      <c r="BI334" s="59"/>
      <c r="BJ334" s="59"/>
      <c r="BK334" s="59"/>
      <c r="BL334" s="59"/>
      <c r="BM334" s="59"/>
      <c r="BN334" s="59"/>
    </row>
    <row r="335" spans="1:66" ht="15.75" customHeight="1" x14ac:dyDescent="0.3">
      <c r="A335" s="2">
        <v>334</v>
      </c>
      <c r="B335" s="2" t="s">
        <v>66</v>
      </c>
      <c r="C335" s="3">
        <v>44699.403806956019</v>
      </c>
      <c r="D335" s="2" t="s">
        <v>1580</v>
      </c>
      <c r="E335" s="2" t="s">
        <v>1581</v>
      </c>
      <c r="F335" s="2" t="s">
        <v>1582</v>
      </c>
      <c r="G335" s="2">
        <v>3045960014</v>
      </c>
      <c r="H335" s="38">
        <v>3</v>
      </c>
      <c r="I335" s="38" t="s">
        <v>70</v>
      </c>
      <c r="J335" s="38">
        <v>3</v>
      </c>
      <c r="K335" s="39">
        <f t="shared" si="15"/>
        <v>1</v>
      </c>
      <c r="L335" s="42">
        <v>3</v>
      </c>
      <c r="M335" s="40">
        <f t="shared" si="16"/>
        <v>1</v>
      </c>
      <c r="N335" s="38">
        <v>3</v>
      </c>
      <c r="O335" s="40">
        <f t="shared" si="17"/>
        <v>1</v>
      </c>
      <c r="P335" s="38" t="s">
        <v>87</v>
      </c>
      <c r="Q335" s="38" t="s">
        <v>70</v>
      </c>
      <c r="R335" s="45" t="s">
        <v>72</v>
      </c>
      <c r="S335" s="45" t="s">
        <v>387</v>
      </c>
      <c r="T335" s="45" t="s">
        <v>388</v>
      </c>
      <c r="U335" s="50" t="s">
        <v>88</v>
      </c>
      <c r="V335" s="49">
        <v>0</v>
      </c>
      <c r="W335" s="50"/>
      <c r="X335" s="50"/>
      <c r="Y335" s="50"/>
      <c r="Z335" s="50"/>
      <c r="AA335" s="50"/>
      <c r="AB335" s="50"/>
      <c r="AC335" s="54" t="s">
        <v>78</v>
      </c>
      <c r="AD335" s="54" t="s">
        <v>92</v>
      </c>
      <c r="AE335" s="54" t="s">
        <v>771</v>
      </c>
      <c r="AF335" s="54" t="s">
        <v>1583</v>
      </c>
      <c r="AG335" s="54">
        <v>1</v>
      </c>
      <c r="AH335" s="54">
        <v>1</v>
      </c>
      <c r="AI335" s="54" t="s">
        <v>81</v>
      </c>
      <c r="AJ335" s="45" t="s">
        <v>95</v>
      </c>
      <c r="AK335" s="45">
        <v>0</v>
      </c>
      <c r="AL335" s="45" t="s">
        <v>96</v>
      </c>
      <c r="AM335" s="45">
        <v>0</v>
      </c>
      <c r="AN335" s="2" t="s">
        <v>83</v>
      </c>
      <c r="AO335" s="59"/>
      <c r="AP335" s="59"/>
      <c r="AQ335" s="59"/>
      <c r="AR335" s="59"/>
      <c r="AS335" s="59"/>
      <c r="AT335" s="59"/>
      <c r="AU335" s="59"/>
      <c r="AV335" s="59"/>
      <c r="AW335" s="59"/>
      <c r="AX335" s="59"/>
      <c r="AY335" s="59"/>
      <c r="AZ335" s="59"/>
      <c r="BA335" s="59"/>
      <c r="BB335" s="59"/>
      <c r="BC335" s="59"/>
      <c r="BD335" s="59"/>
      <c r="BE335" s="59"/>
      <c r="BF335" s="59"/>
      <c r="BG335" s="59"/>
      <c r="BH335" s="59"/>
      <c r="BI335" s="59"/>
      <c r="BJ335" s="59"/>
      <c r="BK335" s="59"/>
      <c r="BL335" s="59"/>
      <c r="BM335" s="59"/>
      <c r="BN335" s="59"/>
    </row>
    <row r="336" spans="1:66" ht="15.75" customHeight="1" x14ac:dyDescent="0.3">
      <c r="A336" s="2">
        <v>335</v>
      </c>
      <c r="B336" s="2" t="s">
        <v>66</v>
      </c>
      <c r="C336" s="3">
        <v>44699.494953472225</v>
      </c>
      <c r="D336" s="2" t="s">
        <v>97</v>
      </c>
      <c r="E336" s="2" t="s">
        <v>1584</v>
      </c>
      <c r="F336" s="2" t="s">
        <v>1585</v>
      </c>
      <c r="G336" s="2">
        <v>3229901</v>
      </c>
      <c r="H336" s="38">
        <v>3</v>
      </c>
      <c r="I336" s="38" t="s">
        <v>70</v>
      </c>
      <c r="J336" s="38">
        <v>1</v>
      </c>
      <c r="K336" s="39">
        <f t="shared" si="15"/>
        <v>0.33333333333333331</v>
      </c>
      <c r="L336" s="38">
        <v>0</v>
      </c>
      <c r="M336" s="40">
        <f t="shared" si="16"/>
        <v>0</v>
      </c>
      <c r="N336" s="38">
        <v>1</v>
      </c>
      <c r="O336" s="40">
        <f t="shared" si="17"/>
        <v>1</v>
      </c>
      <c r="P336" s="38" t="s">
        <v>139</v>
      </c>
      <c r="Q336" s="38" t="s">
        <v>70</v>
      </c>
      <c r="R336" s="45" t="s">
        <v>72</v>
      </c>
      <c r="S336" s="45" t="s">
        <v>1586</v>
      </c>
      <c r="T336" s="45" t="s">
        <v>123</v>
      </c>
      <c r="U336" s="49" t="s">
        <v>75</v>
      </c>
      <c r="V336" s="49">
        <v>1</v>
      </c>
      <c r="W336" s="49">
        <v>2</v>
      </c>
      <c r="X336" s="49">
        <v>15</v>
      </c>
      <c r="Y336" s="49">
        <v>3</v>
      </c>
      <c r="Z336" s="49" t="s">
        <v>70</v>
      </c>
      <c r="AA336" s="49" t="s">
        <v>76</v>
      </c>
      <c r="AB336" s="49" t="s">
        <v>102</v>
      </c>
      <c r="AC336" s="54" t="s">
        <v>78</v>
      </c>
      <c r="AD336" s="54">
        <v>5</v>
      </c>
      <c r="AE336" s="54" t="s">
        <v>389</v>
      </c>
      <c r="AF336" s="54" t="s">
        <v>164</v>
      </c>
      <c r="AG336" s="54">
        <v>5</v>
      </c>
      <c r="AH336" s="54">
        <v>1</v>
      </c>
      <c r="AI336" s="54" t="s">
        <v>357</v>
      </c>
      <c r="AJ336" s="45" t="s">
        <v>82</v>
      </c>
      <c r="AK336" s="45">
        <v>3</v>
      </c>
      <c r="AL336" s="45" t="s">
        <v>82</v>
      </c>
      <c r="AM336" s="45">
        <v>4</v>
      </c>
      <c r="AN336" s="2" t="s">
        <v>83</v>
      </c>
      <c r="AO336" s="59"/>
      <c r="AP336" s="59"/>
      <c r="AQ336" s="59"/>
      <c r="AR336" s="59"/>
      <c r="AS336" s="59"/>
      <c r="AT336" s="59"/>
      <c r="AU336" s="59"/>
      <c r="AV336" s="59"/>
      <c r="AW336" s="59"/>
      <c r="AX336" s="59"/>
      <c r="AY336" s="59"/>
      <c r="AZ336" s="59"/>
      <c r="BA336" s="59"/>
      <c r="BB336" s="59"/>
      <c r="BC336" s="59"/>
      <c r="BD336" s="59"/>
      <c r="BE336" s="59"/>
      <c r="BF336" s="59"/>
      <c r="BG336" s="59"/>
      <c r="BH336" s="59"/>
      <c r="BI336" s="59"/>
      <c r="BJ336" s="59"/>
      <c r="BK336" s="59"/>
      <c r="BL336" s="59"/>
      <c r="BM336" s="59"/>
      <c r="BN336" s="59"/>
    </row>
    <row r="337" spans="1:66" ht="15.75" customHeight="1" x14ac:dyDescent="0.3">
      <c r="A337" s="2">
        <v>336</v>
      </c>
      <c r="B337" s="2" t="s">
        <v>66</v>
      </c>
      <c r="C337" s="3">
        <v>44699.407855520833</v>
      </c>
      <c r="D337" s="2" t="s">
        <v>1587</v>
      </c>
      <c r="E337" s="2" t="s">
        <v>1588</v>
      </c>
      <c r="F337" s="2" t="s">
        <v>1589</v>
      </c>
      <c r="G337" s="2">
        <v>3046432233</v>
      </c>
      <c r="H337" s="38">
        <v>2</v>
      </c>
      <c r="I337" s="38" t="s">
        <v>70</v>
      </c>
      <c r="J337" s="38">
        <v>1</v>
      </c>
      <c r="K337" s="39">
        <f t="shared" si="15"/>
        <v>0.5</v>
      </c>
      <c r="L337" s="38">
        <v>0</v>
      </c>
      <c r="M337" s="40">
        <f t="shared" si="16"/>
        <v>0</v>
      </c>
      <c r="N337" s="38">
        <v>1</v>
      </c>
      <c r="O337" s="40">
        <f t="shared" si="17"/>
        <v>1</v>
      </c>
      <c r="P337" s="38" t="s">
        <v>1590</v>
      </c>
      <c r="Q337" s="38" t="s">
        <v>70</v>
      </c>
      <c r="R337" s="45" t="s">
        <v>72</v>
      </c>
      <c r="S337" s="45" t="s">
        <v>1591</v>
      </c>
      <c r="T337" s="45" t="s">
        <v>388</v>
      </c>
      <c r="U337" s="50" t="s">
        <v>88</v>
      </c>
      <c r="V337" s="49">
        <v>0</v>
      </c>
      <c r="W337" s="50"/>
      <c r="X337" s="50"/>
      <c r="Y337" s="50"/>
      <c r="Z337" s="50"/>
      <c r="AA337" s="50"/>
      <c r="AB337" s="50"/>
      <c r="AC337" s="54" t="s">
        <v>78</v>
      </c>
      <c r="AD337" s="54" t="s">
        <v>92</v>
      </c>
      <c r="AE337" s="54" t="s">
        <v>449</v>
      </c>
      <c r="AF337" s="54" t="s">
        <v>115</v>
      </c>
      <c r="AG337" s="54">
        <v>5</v>
      </c>
      <c r="AH337" s="54">
        <v>5</v>
      </c>
      <c r="AI337" s="54" t="s">
        <v>81</v>
      </c>
      <c r="AJ337" s="45" t="s">
        <v>95</v>
      </c>
      <c r="AK337" s="45">
        <v>0</v>
      </c>
      <c r="AL337" s="45" t="s">
        <v>96</v>
      </c>
      <c r="AM337" s="45">
        <v>0</v>
      </c>
      <c r="AN337" s="2" t="s">
        <v>83</v>
      </c>
      <c r="AO337" s="59"/>
      <c r="AP337" s="59"/>
      <c r="AQ337" s="59"/>
      <c r="AR337" s="59"/>
      <c r="AS337" s="59"/>
      <c r="AT337" s="59"/>
      <c r="AU337" s="59"/>
      <c r="AV337" s="59"/>
      <c r="AW337" s="59"/>
      <c r="AX337" s="59"/>
      <c r="AY337" s="59"/>
      <c r="AZ337" s="59"/>
      <c r="BA337" s="59"/>
      <c r="BB337" s="59"/>
      <c r="BC337" s="59"/>
      <c r="BD337" s="59"/>
      <c r="BE337" s="59"/>
      <c r="BF337" s="59"/>
      <c r="BG337" s="59"/>
      <c r="BH337" s="59"/>
      <c r="BI337" s="59"/>
      <c r="BJ337" s="59"/>
      <c r="BK337" s="59"/>
      <c r="BL337" s="59"/>
      <c r="BM337" s="59"/>
      <c r="BN337" s="59"/>
    </row>
    <row r="338" spans="1:66" ht="15.75" customHeight="1" x14ac:dyDescent="0.3">
      <c r="A338" s="2">
        <v>337</v>
      </c>
      <c r="B338" s="2" t="s">
        <v>66</v>
      </c>
      <c r="C338" s="3">
        <v>44699.532627777779</v>
      </c>
      <c r="D338" s="2" t="s">
        <v>1592</v>
      </c>
      <c r="E338" s="2" t="s">
        <v>1593</v>
      </c>
      <c r="F338" s="2" t="s">
        <v>1594</v>
      </c>
      <c r="G338" s="2">
        <v>3007462756</v>
      </c>
      <c r="H338" s="38">
        <v>2</v>
      </c>
      <c r="I338" s="38" t="s">
        <v>70</v>
      </c>
      <c r="J338" s="38">
        <v>2</v>
      </c>
      <c r="K338" s="39">
        <f t="shared" si="15"/>
        <v>1</v>
      </c>
      <c r="L338" s="38">
        <v>0</v>
      </c>
      <c r="M338" s="40">
        <f t="shared" si="16"/>
        <v>0</v>
      </c>
      <c r="N338" s="38">
        <v>2</v>
      </c>
      <c r="O338" s="40">
        <f t="shared" si="17"/>
        <v>1</v>
      </c>
      <c r="P338" s="38" t="s">
        <v>139</v>
      </c>
      <c r="Q338" s="38" t="s">
        <v>70</v>
      </c>
      <c r="R338" s="45" t="s">
        <v>72</v>
      </c>
      <c r="S338" s="45" t="s">
        <v>333</v>
      </c>
      <c r="T338" s="45" t="s">
        <v>333</v>
      </c>
      <c r="U338" s="50" t="s">
        <v>88</v>
      </c>
      <c r="V338" s="49">
        <v>0</v>
      </c>
      <c r="W338" s="50"/>
      <c r="X338" s="50"/>
      <c r="Y338" s="50"/>
      <c r="Z338" s="50"/>
      <c r="AA338" s="50"/>
      <c r="AB338" s="50"/>
      <c r="AC338" s="54" t="s">
        <v>645</v>
      </c>
      <c r="AD338" s="54" t="s">
        <v>426</v>
      </c>
      <c r="AE338" s="54" t="s">
        <v>640</v>
      </c>
      <c r="AF338" s="54" t="s">
        <v>150</v>
      </c>
      <c r="AG338" s="54">
        <v>5</v>
      </c>
      <c r="AH338" s="54">
        <v>2</v>
      </c>
      <c r="AI338" s="54" t="s">
        <v>106</v>
      </c>
      <c r="AJ338" s="45" t="s">
        <v>95</v>
      </c>
      <c r="AK338" s="45">
        <v>0</v>
      </c>
      <c r="AL338" s="45" t="s">
        <v>96</v>
      </c>
      <c r="AM338" s="45">
        <v>0</v>
      </c>
      <c r="AN338" s="2" t="s">
        <v>83</v>
      </c>
      <c r="AO338" s="59"/>
      <c r="AP338" s="59"/>
      <c r="AQ338" s="59"/>
      <c r="AR338" s="59"/>
      <c r="AS338" s="59"/>
      <c r="AT338" s="59"/>
      <c r="AU338" s="59"/>
      <c r="AV338" s="59"/>
      <c r="AW338" s="59"/>
      <c r="AX338" s="59"/>
      <c r="AY338" s="59"/>
      <c r="AZ338" s="59"/>
      <c r="BA338" s="59"/>
      <c r="BB338" s="59"/>
      <c r="BC338" s="59"/>
      <c r="BD338" s="59"/>
      <c r="BE338" s="59"/>
      <c r="BF338" s="59"/>
      <c r="BG338" s="59"/>
      <c r="BH338" s="59"/>
      <c r="BI338" s="59"/>
      <c r="BJ338" s="59"/>
      <c r="BK338" s="59"/>
      <c r="BL338" s="59"/>
      <c r="BM338" s="59"/>
      <c r="BN338" s="59"/>
    </row>
    <row r="339" spans="1:66" ht="15.75" customHeight="1" x14ac:dyDescent="0.3">
      <c r="A339" s="2">
        <v>338</v>
      </c>
      <c r="B339" s="2" t="s">
        <v>66</v>
      </c>
      <c r="C339" s="3">
        <v>44699.535549016204</v>
      </c>
      <c r="D339" s="2" t="s">
        <v>97</v>
      </c>
      <c r="E339" s="2" t="s">
        <v>1595</v>
      </c>
      <c r="F339" s="2" t="s">
        <v>1596</v>
      </c>
      <c r="G339" s="2" t="s">
        <v>97</v>
      </c>
      <c r="H339" s="38">
        <v>3</v>
      </c>
      <c r="I339" s="38" t="s">
        <v>70</v>
      </c>
      <c r="J339" s="38">
        <v>2</v>
      </c>
      <c r="K339" s="39">
        <f t="shared" si="15"/>
        <v>0.66666666666666663</v>
      </c>
      <c r="L339" s="38">
        <v>0</v>
      </c>
      <c r="M339" s="40">
        <f t="shared" si="16"/>
        <v>0</v>
      </c>
      <c r="N339" s="38">
        <v>2</v>
      </c>
      <c r="O339" s="40">
        <f t="shared" si="17"/>
        <v>1</v>
      </c>
      <c r="P339" s="38" t="s">
        <v>87</v>
      </c>
      <c r="Q339" s="38" t="s">
        <v>70</v>
      </c>
      <c r="R339" s="45" t="s">
        <v>72</v>
      </c>
      <c r="S339" s="45" t="s">
        <v>1597</v>
      </c>
      <c r="T339" s="45" t="s">
        <v>388</v>
      </c>
      <c r="U339" s="50" t="s">
        <v>88</v>
      </c>
      <c r="V339" s="49">
        <v>0</v>
      </c>
      <c r="W339" s="50"/>
      <c r="X339" s="50"/>
      <c r="Y339" s="50"/>
      <c r="Z339" s="50"/>
      <c r="AA339" s="50"/>
      <c r="AB339" s="50"/>
      <c r="AC339" s="54" t="s">
        <v>273</v>
      </c>
      <c r="AD339" s="54">
        <v>4</v>
      </c>
      <c r="AE339" s="54" t="s">
        <v>222</v>
      </c>
      <c r="AF339" s="54" t="s">
        <v>150</v>
      </c>
      <c r="AG339" s="54">
        <v>5</v>
      </c>
      <c r="AH339" s="54">
        <v>2</v>
      </c>
      <c r="AI339" s="54" t="s">
        <v>106</v>
      </c>
      <c r="AJ339" s="45" t="s">
        <v>214</v>
      </c>
      <c r="AK339" s="45">
        <v>3</v>
      </c>
      <c r="AL339" s="45" t="s">
        <v>96</v>
      </c>
      <c r="AM339" s="45">
        <v>0</v>
      </c>
      <c r="AN339" s="2" t="s">
        <v>83</v>
      </c>
      <c r="AO339" s="59"/>
      <c r="AP339" s="59"/>
      <c r="AQ339" s="59"/>
      <c r="AR339" s="59"/>
      <c r="AS339" s="59"/>
      <c r="AT339" s="59"/>
      <c r="AU339" s="59"/>
      <c r="AV339" s="59"/>
      <c r="AW339" s="59"/>
      <c r="AX339" s="59"/>
      <c r="AY339" s="59"/>
      <c r="AZ339" s="59"/>
      <c r="BA339" s="59"/>
      <c r="BB339" s="59"/>
      <c r="BC339" s="59"/>
      <c r="BD339" s="59"/>
      <c r="BE339" s="59"/>
      <c r="BF339" s="59"/>
      <c r="BG339" s="59"/>
      <c r="BH339" s="59"/>
      <c r="BI339" s="59"/>
      <c r="BJ339" s="59"/>
      <c r="BK339" s="59"/>
      <c r="BL339" s="59"/>
      <c r="BM339" s="59"/>
      <c r="BN339" s="59"/>
    </row>
    <row r="340" spans="1:66" ht="15.75" customHeight="1" x14ac:dyDescent="0.3">
      <c r="A340" s="2">
        <v>339</v>
      </c>
      <c r="B340" s="2" t="s">
        <v>66</v>
      </c>
      <c r="C340" s="3">
        <v>44699.370938414351</v>
      </c>
      <c r="D340" s="2" t="s">
        <v>1598</v>
      </c>
      <c r="E340" s="2" t="s">
        <v>1599</v>
      </c>
      <c r="F340" s="2" t="s">
        <v>1600</v>
      </c>
      <c r="G340" s="2">
        <v>5406300</v>
      </c>
      <c r="H340" s="38">
        <v>4</v>
      </c>
      <c r="I340" s="38" t="s">
        <v>70</v>
      </c>
      <c r="J340" s="38">
        <v>2</v>
      </c>
      <c r="K340" s="39">
        <f t="shared" si="15"/>
        <v>0.5</v>
      </c>
      <c r="L340" s="38">
        <v>0</v>
      </c>
      <c r="M340" s="40">
        <f t="shared" si="16"/>
        <v>0</v>
      </c>
      <c r="N340" s="38">
        <v>0</v>
      </c>
      <c r="O340" s="40">
        <f t="shared" si="17"/>
        <v>0</v>
      </c>
      <c r="P340" s="38" t="s">
        <v>87</v>
      </c>
      <c r="Q340" s="38" t="s">
        <v>70</v>
      </c>
      <c r="R340" s="45" t="s">
        <v>72</v>
      </c>
      <c r="S340" s="45" t="s">
        <v>532</v>
      </c>
      <c r="T340" s="45" t="s">
        <v>267</v>
      </c>
      <c r="U340" s="50" t="s">
        <v>88</v>
      </c>
      <c r="V340" s="49">
        <v>0</v>
      </c>
      <c r="W340" s="50"/>
      <c r="X340" s="50"/>
      <c r="Y340" s="50"/>
      <c r="Z340" s="50"/>
      <c r="AA340" s="50"/>
      <c r="AB340" s="50"/>
      <c r="AC340" s="54" t="s">
        <v>91</v>
      </c>
      <c r="AD340" s="54" t="s">
        <v>92</v>
      </c>
      <c r="AE340" s="54" t="s">
        <v>172</v>
      </c>
      <c r="AF340" s="54" t="s">
        <v>1238</v>
      </c>
      <c r="AG340" s="54">
        <v>1</v>
      </c>
      <c r="AH340" s="54">
        <v>1</v>
      </c>
      <c r="AI340" s="54" t="s">
        <v>81</v>
      </c>
      <c r="AJ340" s="45" t="s">
        <v>82</v>
      </c>
      <c r="AK340" s="45">
        <v>14</v>
      </c>
      <c r="AL340" s="45" t="s">
        <v>82</v>
      </c>
      <c r="AM340" s="45">
        <v>14</v>
      </c>
      <c r="AN340" s="2" t="s">
        <v>83</v>
      </c>
      <c r="AO340" s="59"/>
      <c r="AP340" s="59"/>
      <c r="AQ340" s="59"/>
      <c r="AR340" s="59"/>
      <c r="AS340" s="59"/>
      <c r="AT340" s="59"/>
      <c r="AU340" s="59"/>
      <c r="AV340" s="59"/>
      <c r="AW340" s="59"/>
      <c r="AX340" s="59"/>
      <c r="AY340" s="59"/>
      <c r="AZ340" s="59"/>
      <c r="BA340" s="59"/>
      <c r="BB340" s="59"/>
      <c r="BC340" s="59"/>
      <c r="BD340" s="59"/>
      <c r="BE340" s="59"/>
      <c r="BF340" s="59"/>
      <c r="BG340" s="59"/>
      <c r="BH340" s="59"/>
      <c r="BI340" s="59"/>
      <c r="BJ340" s="59"/>
      <c r="BK340" s="59"/>
      <c r="BL340" s="59"/>
      <c r="BM340" s="59"/>
      <c r="BN340" s="59"/>
    </row>
    <row r="341" spans="1:66" ht="15.75" customHeight="1" x14ac:dyDescent="0.3">
      <c r="A341" s="2">
        <v>340</v>
      </c>
      <c r="B341" s="2" t="s">
        <v>66</v>
      </c>
      <c r="C341" s="3">
        <v>44701.51986969907</v>
      </c>
      <c r="D341" s="2" t="s">
        <v>1601</v>
      </c>
      <c r="E341" s="2" t="s">
        <v>1602</v>
      </c>
      <c r="F341" s="2" t="s">
        <v>1603</v>
      </c>
      <c r="G341" s="2">
        <v>3043787867</v>
      </c>
      <c r="H341" s="38">
        <v>9</v>
      </c>
      <c r="I341" s="38" t="s">
        <v>70</v>
      </c>
      <c r="J341" s="38">
        <v>2</v>
      </c>
      <c r="K341" s="39">
        <f t="shared" si="15"/>
        <v>0.22222222222222221</v>
      </c>
      <c r="L341" s="38">
        <v>0</v>
      </c>
      <c r="M341" s="40">
        <f t="shared" si="16"/>
        <v>0</v>
      </c>
      <c r="N341" s="38">
        <v>2</v>
      </c>
      <c r="O341" s="40">
        <f t="shared" si="17"/>
        <v>1</v>
      </c>
      <c r="P341" s="38" t="s">
        <v>87</v>
      </c>
      <c r="Q341" s="38" t="s">
        <v>88</v>
      </c>
      <c r="R341" s="45" t="s">
        <v>72</v>
      </c>
      <c r="S341" s="45" t="s">
        <v>1604</v>
      </c>
      <c r="T341" s="45" t="s">
        <v>123</v>
      </c>
      <c r="U341" s="49" t="s">
        <v>75</v>
      </c>
      <c r="V341" s="49">
        <v>1</v>
      </c>
      <c r="W341" s="49">
        <v>2</v>
      </c>
      <c r="X341" s="49">
        <v>80</v>
      </c>
      <c r="Y341" s="49">
        <v>3</v>
      </c>
      <c r="Z341" s="49" t="s">
        <v>70</v>
      </c>
      <c r="AA341" s="49" t="s">
        <v>76</v>
      </c>
      <c r="AB341" s="49" t="s">
        <v>77</v>
      </c>
      <c r="AC341" s="54" t="s">
        <v>91</v>
      </c>
      <c r="AD341" s="54">
        <v>4</v>
      </c>
      <c r="AE341" s="54" t="s">
        <v>210</v>
      </c>
      <c r="AF341" s="54" t="s">
        <v>115</v>
      </c>
      <c r="AG341" s="54">
        <v>4</v>
      </c>
      <c r="AH341" s="54">
        <v>1</v>
      </c>
      <c r="AI341" s="54" t="s">
        <v>81</v>
      </c>
      <c r="AJ341" s="45" t="s">
        <v>82</v>
      </c>
      <c r="AK341" s="45">
        <v>1</v>
      </c>
      <c r="AL341" s="45" t="s">
        <v>96</v>
      </c>
      <c r="AM341" s="45">
        <v>0</v>
      </c>
      <c r="AN341" s="2" t="s">
        <v>83</v>
      </c>
      <c r="AO341" s="59"/>
      <c r="AP341" s="59"/>
      <c r="AQ341" s="59"/>
      <c r="AR341" s="59"/>
      <c r="AS341" s="59"/>
      <c r="AT341" s="59"/>
      <c r="AU341" s="59"/>
      <c r="AV341" s="59"/>
      <c r="AW341" s="59"/>
      <c r="AX341" s="59"/>
      <c r="AY341" s="59"/>
      <c r="AZ341" s="59"/>
      <c r="BA341" s="59"/>
      <c r="BB341" s="59"/>
      <c r="BC341" s="59"/>
      <c r="BD341" s="59"/>
      <c r="BE341" s="59"/>
      <c r="BF341" s="59"/>
      <c r="BG341" s="59"/>
      <c r="BH341" s="59"/>
      <c r="BI341" s="59"/>
      <c r="BJ341" s="59"/>
      <c r="BK341" s="59"/>
      <c r="BL341" s="59"/>
      <c r="BM341" s="59"/>
      <c r="BN341" s="59"/>
    </row>
    <row r="342" spans="1:66" ht="15.75" customHeight="1" x14ac:dyDescent="0.3">
      <c r="A342" s="2">
        <v>341</v>
      </c>
      <c r="B342" s="2" t="s">
        <v>66</v>
      </c>
      <c r="C342" s="3">
        <v>44701.526728703699</v>
      </c>
      <c r="D342" s="2" t="s">
        <v>1605</v>
      </c>
      <c r="E342" s="2" t="s">
        <v>1606</v>
      </c>
      <c r="F342" s="2" t="s">
        <v>1607</v>
      </c>
      <c r="G342" s="2">
        <v>3016607</v>
      </c>
      <c r="H342" s="38">
        <v>6</v>
      </c>
      <c r="I342" s="38" t="s">
        <v>70</v>
      </c>
      <c r="J342" s="38">
        <v>1</v>
      </c>
      <c r="K342" s="39">
        <f t="shared" si="15"/>
        <v>0.16666666666666666</v>
      </c>
      <c r="L342" s="38">
        <v>0</v>
      </c>
      <c r="M342" s="40">
        <f t="shared" si="16"/>
        <v>0</v>
      </c>
      <c r="N342" s="38">
        <v>1</v>
      </c>
      <c r="O342" s="40">
        <f t="shared" si="17"/>
        <v>1</v>
      </c>
      <c r="P342" s="38" t="s">
        <v>139</v>
      </c>
      <c r="Q342" s="38" t="s">
        <v>88</v>
      </c>
      <c r="R342" s="45" t="s">
        <v>72</v>
      </c>
      <c r="S342" s="45" t="s">
        <v>1608</v>
      </c>
      <c r="T342" s="45" t="s">
        <v>123</v>
      </c>
      <c r="U342" s="49" t="s">
        <v>75</v>
      </c>
      <c r="V342" s="49">
        <v>3</v>
      </c>
      <c r="W342" s="49">
        <v>3</v>
      </c>
      <c r="X342" s="49">
        <v>80</v>
      </c>
      <c r="Y342" s="49">
        <v>2</v>
      </c>
      <c r="Z342" s="49" t="s">
        <v>70</v>
      </c>
      <c r="AA342" s="49" t="s">
        <v>76</v>
      </c>
      <c r="AB342" s="49" t="s">
        <v>102</v>
      </c>
      <c r="AC342" s="54" t="s">
        <v>91</v>
      </c>
      <c r="AD342" s="54" t="s">
        <v>126</v>
      </c>
      <c r="AE342" s="54" t="s">
        <v>93</v>
      </c>
      <c r="AF342" s="54" t="s">
        <v>164</v>
      </c>
      <c r="AG342" s="54">
        <v>5</v>
      </c>
      <c r="AH342" s="54">
        <v>3</v>
      </c>
      <c r="AI342" s="54" t="s">
        <v>81</v>
      </c>
      <c r="AJ342" s="45" t="s">
        <v>95</v>
      </c>
      <c r="AK342" s="45">
        <v>0</v>
      </c>
      <c r="AL342" s="45" t="s">
        <v>96</v>
      </c>
      <c r="AM342" s="45">
        <v>0</v>
      </c>
      <c r="AN342" s="2" t="s">
        <v>83</v>
      </c>
      <c r="AO342" s="59"/>
      <c r="AP342" s="59"/>
      <c r="AQ342" s="59"/>
      <c r="AR342" s="59"/>
      <c r="AS342" s="59"/>
      <c r="AT342" s="59"/>
      <c r="AU342" s="59"/>
      <c r="AV342" s="59"/>
      <c r="AW342" s="59"/>
      <c r="AX342" s="59"/>
      <c r="AY342" s="59"/>
      <c r="AZ342" s="59"/>
      <c r="BA342" s="59"/>
      <c r="BB342" s="59"/>
      <c r="BC342" s="59"/>
      <c r="BD342" s="59"/>
      <c r="BE342" s="59"/>
      <c r="BF342" s="59"/>
      <c r="BG342" s="59"/>
      <c r="BH342" s="59"/>
      <c r="BI342" s="59"/>
      <c r="BJ342" s="59"/>
      <c r="BK342" s="59"/>
      <c r="BL342" s="59"/>
      <c r="BM342" s="59"/>
      <c r="BN342" s="59"/>
    </row>
    <row r="343" spans="1:66" ht="15.75" customHeight="1" x14ac:dyDescent="0.3">
      <c r="A343" s="2">
        <v>342</v>
      </c>
      <c r="B343" s="2" t="s">
        <v>66</v>
      </c>
      <c r="C343" s="3">
        <v>44699.381344108799</v>
      </c>
      <c r="D343" s="2" t="s">
        <v>1609</v>
      </c>
      <c r="E343" s="2" t="s">
        <v>1610</v>
      </c>
      <c r="F343" s="2" t="s">
        <v>1611</v>
      </c>
      <c r="G343" s="2">
        <v>6044236717</v>
      </c>
      <c r="H343" s="38">
        <v>1</v>
      </c>
      <c r="I343" s="38" t="s">
        <v>70</v>
      </c>
      <c r="J343" s="38">
        <v>1</v>
      </c>
      <c r="K343" s="39">
        <f t="shared" si="15"/>
        <v>1</v>
      </c>
      <c r="L343" s="38">
        <v>0</v>
      </c>
      <c r="M343" s="40">
        <f t="shared" si="16"/>
        <v>0</v>
      </c>
      <c r="N343" s="38">
        <v>1</v>
      </c>
      <c r="O343" s="40">
        <f t="shared" si="17"/>
        <v>1</v>
      </c>
      <c r="P343" s="38" t="s">
        <v>87</v>
      </c>
      <c r="Q343" s="38" t="s">
        <v>70</v>
      </c>
      <c r="R343" s="45" t="s">
        <v>1612</v>
      </c>
      <c r="S343" s="45" t="s">
        <v>1613</v>
      </c>
      <c r="T343" s="45" t="s">
        <v>267</v>
      </c>
      <c r="U343" s="50" t="s">
        <v>88</v>
      </c>
      <c r="V343" s="49">
        <v>0</v>
      </c>
      <c r="W343" s="50"/>
      <c r="X343" s="50"/>
      <c r="Y343" s="50"/>
      <c r="Z343" s="50"/>
      <c r="AA343" s="50"/>
      <c r="AB343" s="50"/>
      <c r="AC343" s="54" t="s">
        <v>91</v>
      </c>
      <c r="AD343" s="54" t="s">
        <v>92</v>
      </c>
      <c r="AE343" s="54" t="s">
        <v>843</v>
      </c>
      <c r="AF343" s="54" t="s">
        <v>94</v>
      </c>
      <c r="AG343" s="54">
        <v>3</v>
      </c>
      <c r="AH343" s="54">
        <v>3</v>
      </c>
      <c r="AI343" s="54" t="s">
        <v>106</v>
      </c>
      <c r="AJ343" s="45" t="s">
        <v>82</v>
      </c>
      <c r="AK343" s="45">
        <v>1</v>
      </c>
      <c r="AL343" s="45" t="s">
        <v>82</v>
      </c>
      <c r="AM343" s="45">
        <v>1</v>
      </c>
      <c r="AN343" s="2" t="s">
        <v>83</v>
      </c>
      <c r="AO343" s="59"/>
      <c r="AP343" s="59"/>
      <c r="AQ343" s="59"/>
      <c r="AR343" s="59"/>
      <c r="AS343" s="59"/>
      <c r="AT343" s="59"/>
      <c r="AU343" s="59"/>
      <c r="AV343" s="59"/>
      <c r="AW343" s="59"/>
      <c r="AX343" s="59"/>
      <c r="AY343" s="59"/>
      <c r="AZ343" s="59"/>
      <c r="BA343" s="59"/>
      <c r="BB343" s="59"/>
      <c r="BC343" s="59"/>
      <c r="BD343" s="59"/>
      <c r="BE343" s="59"/>
      <c r="BF343" s="59"/>
      <c r="BG343" s="59"/>
      <c r="BH343" s="59"/>
      <c r="BI343" s="59"/>
      <c r="BJ343" s="59"/>
      <c r="BK343" s="59"/>
      <c r="BL343" s="59"/>
      <c r="BM343" s="59"/>
      <c r="BN343" s="59"/>
    </row>
    <row r="344" spans="1:66" ht="15.75" customHeight="1" x14ac:dyDescent="0.3">
      <c r="A344" s="2">
        <v>343</v>
      </c>
      <c r="B344" s="2" t="s">
        <v>66</v>
      </c>
      <c r="C344" s="3">
        <v>44701.490692638894</v>
      </c>
      <c r="D344" s="2" t="s">
        <v>1614</v>
      </c>
      <c r="E344" s="2" t="s">
        <v>1615</v>
      </c>
      <c r="F344" s="2" t="s">
        <v>1616</v>
      </c>
      <c r="G344" s="2">
        <v>3003577125</v>
      </c>
      <c r="H344" s="38">
        <v>2</v>
      </c>
      <c r="I344" s="38" t="s">
        <v>70</v>
      </c>
      <c r="J344" s="38">
        <v>2</v>
      </c>
      <c r="K344" s="39">
        <f t="shared" si="15"/>
        <v>1</v>
      </c>
      <c r="L344" s="38">
        <v>0</v>
      </c>
      <c r="M344" s="40">
        <f t="shared" si="16"/>
        <v>0</v>
      </c>
      <c r="N344" s="38">
        <v>2</v>
      </c>
      <c r="O344" s="40">
        <f t="shared" si="17"/>
        <v>1</v>
      </c>
      <c r="P344" s="38" t="s">
        <v>279</v>
      </c>
      <c r="Q344" s="38" t="s">
        <v>88</v>
      </c>
      <c r="R344" s="45" t="s">
        <v>121</v>
      </c>
      <c r="S344" s="45" t="s">
        <v>89</v>
      </c>
      <c r="T344" s="45" t="s">
        <v>90</v>
      </c>
      <c r="U344" s="49" t="s">
        <v>75</v>
      </c>
      <c r="V344" s="49">
        <v>1</v>
      </c>
      <c r="W344" s="49">
        <v>2</v>
      </c>
      <c r="X344" s="49">
        <v>50</v>
      </c>
      <c r="Y344" s="49">
        <v>2</v>
      </c>
      <c r="Z344" s="49" t="s">
        <v>70</v>
      </c>
      <c r="AA344" s="49" t="s">
        <v>76</v>
      </c>
      <c r="AB344" s="49" t="s">
        <v>77</v>
      </c>
      <c r="AC344" s="54" t="s">
        <v>91</v>
      </c>
      <c r="AD344" s="54" t="s">
        <v>426</v>
      </c>
      <c r="AE344" s="54" t="s">
        <v>172</v>
      </c>
      <c r="AF344" s="54" t="s">
        <v>115</v>
      </c>
      <c r="AG344" s="54">
        <v>3</v>
      </c>
      <c r="AH344" s="54">
        <v>3</v>
      </c>
      <c r="AI344" s="54" t="s">
        <v>165</v>
      </c>
      <c r="AJ344" s="45" t="s">
        <v>95</v>
      </c>
      <c r="AK344" s="45">
        <v>0</v>
      </c>
      <c r="AL344" s="45" t="s">
        <v>165</v>
      </c>
      <c r="AM344" s="45">
        <v>0</v>
      </c>
      <c r="AN344" s="2" t="s">
        <v>83</v>
      </c>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row>
    <row r="345" spans="1:66" ht="15.75" customHeight="1" x14ac:dyDescent="0.3">
      <c r="A345" s="2">
        <v>344</v>
      </c>
      <c r="B345" s="2" t="s">
        <v>66</v>
      </c>
      <c r="C345" s="3">
        <v>44699.365792546298</v>
      </c>
      <c r="D345" s="2" t="s">
        <v>1617</v>
      </c>
      <c r="E345" s="2" t="s">
        <v>1618</v>
      </c>
      <c r="F345" s="2" t="s">
        <v>1619</v>
      </c>
      <c r="G345" s="2">
        <v>3008700069</v>
      </c>
      <c r="H345" s="38">
        <v>3</v>
      </c>
      <c r="I345" s="38" t="s">
        <v>70</v>
      </c>
      <c r="J345" s="38">
        <v>1</v>
      </c>
      <c r="K345" s="39">
        <f t="shared" si="15"/>
        <v>0.33333333333333331</v>
      </c>
      <c r="L345" s="38">
        <v>0</v>
      </c>
      <c r="M345" s="40">
        <f t="shared" si="16"/>
        <v>0</v>
      </c>
      <c r="N345" s="38">
        <v>0</v>
      </c>
      <c r="O345" s="40">
        <f t="shared" si="17"/>
        <v>0</v>
      </c>
      <c r="P345" s="38" t="s">
        <v>87</v>
      </c>
      <c r="Q345" s="38" t="s">
        <v>88</v>
      </c>
      <c r="R345" s="45" t="s">
        <v>72</v>
      </c>
      <c r="S345" s="45" t="s">
        <v>1620</v>
      </c>
      <c r="T345" s="45" t="s">
        <v>201</v>
      </c>
      <c r="U345" s="50" t="s">
        <v>88</v>
      </c>
      <c r="V345" s="49">
        <v>0</v>
      </c>
      <c r="W345" s="50"/>
      <c r="X345" s="50"/>
      <c r="Y345" s="50"/>
      <c r="Z345" s="50"/>
      <c r="AA345" s="50"/>
      <c r="AB345" s="50"/>
      <c r="AC345" s="54" t="s">
        <v>78</v>
      </c>
      <c r="AD345" s="54" t="s">
        <v>92</v>
      </c>
      <c r="AE345" s="54" t="s">
        <v>268</v>
      </c>
      <c r="AF345" s="54" t="s">
        <v>94</v>
      </c>
      <c r="AG345" s="54">
        <v>1</v>
      </c>
      <c r="AH345" s="54">
        <v>1</v>
      </c>
      <c r="AI345" s="54" t="s">
        <v>81</v>
      </c>
      <c r="AJ345" s="45" t="s">
        <v>95</v>
      </c>
      <c r="AK345" s="45">
        <v>0</v>
      </c>
      <c r="AL345" s="45" t="s">
        <v>96</v>
      </c>
      <c r="AM345" s="45">
        <v>0</v>
      </c>
      <c r="AN345" s="2" t="s">
        <v>83</v>
      </c>
      <c r="AO345" s="59"/>
      <c r="AP345" s="59"/>
      <c r="AQ345" s="59"/>
      <c r="AR345" s="59"/>
      <c r="AS345" s="59"/>
      <c r="AT345" s="59"/>
      <c r="AU345" s="59"/>
      <c r="AV345" s="59"/>
      <c r="AW345" s="59"/>
      <c r="AX345" s="59"/>
      <c r="AY345" s="59"/>
      <c r="AZ345" s="59"/>
      <c r="BA345" s="59"/>
      <c r="BB345" s="59"/>
      <c r="BC345" s="59"/>
      <c r="BD345" s="59"/>
      <c r="BE345" s="59"/>
      <c r="BF345" s="59"/>
      <c r="BG345" s="59"/>
      <c r="BH345" s="59"/>
      <c r="BI345" s="59"/>
      <c r="BJ345" s="59"/>
      <c r="BK345" s="59"/>
      <c r="BL345" s="59"/>
      <c r="BM345" s="59"/>
      <c r="BN345" s="59"/>
    </row>
    <row r="346" spans="1:66" ht="15.75" customHeight="1" x14ac:dyDescent="0.3">
      <c r="A346" s="2">
        <v>345</v>
      </c>
      <c r="B346" s="2" t="s">
        <v>66</v>
      </c>
      <c r="C346" s="3">
        <v>44699.421847546299</v>
      </c>
      <c r="D346" s="2" t="s">
        <v>1621</v>
      </c>
      <c r="E346" s="2" t="s">
        <v>1622</v>
      </c>
      <c r="F346" s="2" t="s">
        <v>1623</v>
      </c>
      <c r="G346" s="2">
        <v>3052269513</v>
      </c>
      <c r="H346" s="38">
        <v>1</v>
      </c>
      <c r="I346" s="38" t="s">
        <v>88</v>
      </c>
      <c r="J346" s="41"/>
      <c r="K346" s="39">
        <f t="shared" si="15"/>
        <v>0</v>
      </c>
      <c r="L346" s="41"/>
      <c r="M346" s="40" t="str">
        <f t="shared" si="16"/>
        <v/>
      </c>
      <c r="N346" s="41"/>
      <c r="O346" s="40" t="str">
        <f t="shared" si="17"/>
        <v/>
      </c>
      <c r="P346" s="41"/>
      <c r="Q346" s="41"/>
      <c r="R346" s="45" t="s">
        <v>72</v>
      </c>
      <c r="S346" s="45" t="s">
        <v>1624</v>
      </c>
      <c r="T346" s="45" t="s">
        <v>388</v>
      </c>
      <c r="U346" s="50" t="s">
        <v>88</v>
      </c>
      <c r="V346" s="49">
        <v>0</v>
      </c>
      <c r="W346" s="50"/>
      <c r="X346" s="50"/>
      <c r="Y346" s="50"/>
      <c r="Z346" s="50"/>
      <c r="AA346" s="50"/>
      <c r="AB346" s="50"/>
      <c r="AC346" s="54" t="s">
        <v>91</v>
      </c>
      <c r="AD346" s="54" t="s">
        <v>92</v>
      </c>
      <c r="AE346" s="54" t="s">
        <v>914</v>
      </c>
      <c r="AF346" s="54" t="s">
        <v>939</v>
      </c>
      <c r="AG346" s="54">
        <v>1</v>
      </c>
      <c r="AH346" s="54">
        <v>1</v>
      </c>
      <c r="AI346" s="54" t="s">
        <v>81</v>
      </c>
      <c r="AJ346" s="45" t="s">
        <v>95</v>
      </c>
      <c r="AK346" s="45">
        <v>0</v>
      </c>
      <c r="AL346" s="45" t="s">
        <v>96</v>
      </c>
      <c r="AM346" s="45">
        <v>0</v>
      </c>
      <c r="AN346" s="2" t="s">
        <v>83</v>
      </c>
      <c r="AO346" s="59"/>
      <c r="AP346" s="59"/>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c r="BN346" s="59"/>
    </row>
    <row r="347" spans="1:66" ht="15.75" customHeight="1" x14ac:dyDescent="0.3">
      <c r="A347" s="2">
        <v>346</v>
      </c>
      <c r="B347" s="2" t="s">
        <v>66</v>
      </c>
      <c r="C347" s="3">
        <v>44699.549817222221</v>
      </c>
      <c r="D347" s="2" t="s">
        <v>377</v>
      </c>
      <c r="E347" s="2" t="s">
        <v>1625</v>
      </c>
      <c r="F347" s="2" t="s">
        <v>1626</v>
      </c>
      <c r="G347" s="2">
        <v>3004711745</v>
      </c>
      <c r="H347" s="38">
        <v>2</v>
      </c>
      <c r="I347" s="38" t="s">
        <v>70</v>
      </c>
      <c r="J347" s="38">
        <v>2</v>
      </c>
      <c r="K347" s="39">
        <f t="shared" si="15"/>
        <v>1</v>
      </c>
      <c r="L347" s="38">
        <v>0</v>
      </c>
      <c r="M347" s="40">
        <f t="shared" si="16"/>
        <v>0</v>
      </c>
      <c r="N347" s="38">
        <v>2</v>
      </c>
      <c r="O347" s="40">
        <f t="shared" si="17"/>
        <v>1</v>
      </c>
      <c r="P347" s="38" t="s">
        <v>87</v>
      </c>
      <c r="Q347" s="38" t="s">
        <v>70</v>
      </c>
      <c r="R347" s="45" t="s">
        <v>72</v>
      </c>
      <c r="S347" s="45" t="s">
        <v>191</v>
      </c>
      <c r="T347" s="45" t="s">
        <v>134</v>
      </c>
      <c r="U347" s="50" t="s">
        <v>88</v>
      </c>
      <c r="V347" s="49">
        <v>0</v>
      </c>
      <c r="W347" s="50"/>
      <c r="X347" s="50"/>
      <c r="Y347" s="50"/>
      <c r="Z347" s="50"/>
      <c r="AA347" s="50"/>
      <c r="AB347" s="50"/>
      <c r="AC347" s="54" t="s">
        <v>91</v>
      </c>
      <c r="AD347" s="54" t="s">
        <v>92</v>
      </c>
      <c r="AE347" s="54" t="s">
        <v>1627</v>
      </c>
      <c r="AF347" s="54" t="s">
        <v>94</v>
      </c>
      <c r="AG347" s="54">
        <v>5</v>
      </c>
      <c r="AH347" s="54">
        <v>3</v>
      </c>
      <c r="AI347" s="54" t="s">
        <v>357</v>
      </c>
      <c r="AJ347" s="45" t="s">
        <v>194</v>
      </c>
      <c r="AK347" s="45">
        <v>3</v>
      </c>
      <c r="AL347" s="45" t="s">
        <v>82</v>
      </c>
      <c r="AM347" s="45">
        <v>2</v>
      </c>
      <c r="AN347" s="2" t="s">
        <v>83</v>
      </c>
      <c r="AO347" s="59"/>
      <c r="AP347" s="59"/>
      <c r="AQ347" s="59"/>
      <c r="AR347" s="59"/>
      <c r="AS347" s="59"/>
      <c r="AT347" s="59"/>
      <c r="AU347" s="59"/>
      <c r="AV347" s="59"/>
      <c r="AW347" s="59"/>
      <c r="AX347" s="59"/>
      <c r="AY347" s="59"/>
      <c r="AZ347" s="59"/>
      <c r="BA347" s="59"/>
      <c r="BB347" s="59"/>
      <c r="BC347" s="59"/>
      <c r="BD347" s="59"/>
      <c r="BE347" s="59"/>
      <c r="BF347" s="59"/>
      <c r="BG347" s="59"/>
      <c r="BH347" s="59"/>
      <c r="BI347" s="59"/>
      <c r="BJ347" s="59"/>
      <c r="BK347" s="59"/>
      <c r="BL347" s="59"/>
      <c r="BM347" s="59"/>
      <c r="BN347" s="59"/>
    </row>
    <row r="348" spans="1:66" ht="15.75" customHeight="1" x14ac:dyDescent="0.3">
      <c r="A348" s="2">
        <v>347</v>
      </c>
      <c r="B348" s="2" t="s">
        <v>66</v>
      </c>
      <c r="C348" s="3">
        <v>44699.37799267361</v>
      </c>
      <c r="D348" s="2" t="s">
        <v>1628</v>
      </c>
      <c r="E348" s="2" t="s">
        <v>1629</v>
      </c>
      <c r="F348" s="2" t="s">
        <v>1630</v>
      </c>
      <c r="G348" s="2">
        <v>2317108</v>
      </c>
      <c r="H348" s="38">
        <v>2</v>
      </c>
      <c r="I348" s="38" t="s">
        <v>70</v>
      </c>
      <c r="J348" s="38">
        <v>1</v>
      </c>
      <c r="K348" s="39">
        <f t="shared" si="15"/>
        <v>0.5</v>
      </c>
      <c r="L348" s="38">
        <v>0</v>
      </c>
      <c r="M348" s="40">
        <f t="shared" si="16"/>
        <v>0</v>
      </c>
      <c r="N348" s="38">
        <v>1</v>
      </c>
      <c r="O348" s="40">
        <f t="shared" si="17"/>
        <v>1</v>
      </c>
      <c r="P348" s="38" t="s">
        <v>139</v>
      </c>
      <c r="Q348" s="38" t="s">
        <v>70</v>
      </c>
      <c r="R348" s="45" t="s">
        <v>72</v>
      </c>
      <c r="S348" s="45" t="s">
        <v>532</v>
      </c>
      <c r="T348" s="45" t="s">
        <v>267</v>
      </c>
      <c r="U348" s="50" t="s">
        <v>88</v>
      </c>
      <c r="V348" s="49">
        <v>0</v>
      </c>
      <c r="W348" s="50"/>
      <c r="X348" s="50"/>
      <c r="Y348" s="50"/>
      <c r="Z348" s="50"/>
      <c r="AA348" s="50"/>
      <c r="AB348" s="50"/>
      <c r="AC348" s="54" t="s">
        <v>396</v>
      </c>
      <c r="AD348" s="54">
        <v>2</v>
      </c>
      <c r="AE348" s="54" t="s">
        <v>1631</v>
      </c>
      <c r="AF348" s="54" t="s">
        <v>94</v>
      </c>
      <c r="AG348" s="54">
        <v>1</v>
      </c>
      <c r="AH348" s="54">
        <v>1</v>
      </c>
      <c r="AI348" s="54" t="s">
        <v>165</v>
      </c>
      <c r="AJ348" s="45" t="s">
        <v>82</v>
      </c>
      <c r="AK348" s="45">
        <v>1</v>
      </c>
      <c r="AL348" s="45" t="s">
        <v>96</v>
      </c>
      <c r="AM348" s="45">
        <v>0</v>
      </c>
      <c r="AN348" s="2" t="s">
        <v>83</v>
      </c>
      <c r="AO348" s="59"/>
      <c r="AP348" s="59"/>
      <c r="AQ348" s="59"/>
      <c r="AR348" s="59"/>
      <c r="AS348" s="59"/>
      <c r="AT348" s="59"/>
      <c r="AU348" s="59"/>
      <c r="AV348" s="59"/>
      <c r="AW348" s="59"/>
      <c r="AX348" s="59"/>
      <c r="AY348" s="59"/>
      <c r="AZ348" s="59"/>
      <c r="BA348" s="59"/>
      <c r="BB348" s="59"/>
      <c r="BC348" s="59"/>
      <c r="BD348" s="59"/>
      <c r="BE348" s="59"/>
      <c r="BF348" s="59"/>
      <c r="BG348" s="59"/>
      <c r="BH348" s="59"/>
      <c r="BI348" s="59"/>
      <c r="BJ348" s="59"/>
      <c r="BK348" s="59"/>
      <c r="BL348" s="59"/>
      <c r="BM348" s="59"/>
      <c r="BN348" s="59"/>
    </row>
    <row r="349" spans="1:66" ht="15.75" customHeight="1" x14ac:dyDescent="0.3">
      <c r="A349" s="2">
        <v>348</v>
      </c>
      <c r="B349" s="2" t="s">
        <v>66</v>
      </c>
      <c r="C349" s="3">
        <v>44699.543762175927</v>
      </c>
      <c r="D349" s="2" t="s">
        <v>97</v>
      </c>
      <c r="E349" s="2" t="s">
        <v>1632</v>
      </c>
      <c r="F349" s="2" t="s">
        <v>1633</v>
      </c>
      <c r="G349" s="2">
        <v>3155561934</v>
      </c>
      <c r="H349" s="38">
        <v>1</v>
      </c>
      <c r="I349" s="38" t="s">
        <v>70</v>
      </c>
      <c r="J349" s="38">
        <v>1</v>
      </c>
      <c r="K349" s="39">
        <f t="shared" si="15"/>
        <v>1</v>
      </c>
      <c r="L349" s="38">
        <v>0</v>
      </c>
      <c r="M349" s="40">
        <f t="shared" si="16"/>
        <v>0</v>
      </c>
      <c r="N349" s="38">
        <v>1</v>
      </c>
      <c r="O349" s="40">
        <f t="shared" si="17"/>
        <v>1</v>
      </c>
      <c r="P349" s="38" t="s">
        <v>139</v>
      </c>
      <c r="Q349" s="38" t="s">
        <v>70</v>
      </c>
      <c r="R349" s="45" t="s">
        <v>72</v>
      </c>
      <c r="S349" s="45" t="s">
        <v>1634</v>
      </c>
      <c r="T349" s="45" t="s">
        <v>243</v>
      </c>
      <c r="U349" s="50" t="s">
        <v>88</v>
      </c>
      <c r="V349" s="49">
        <v>0</v>
      </c>
      <c r="W349" s="50"/>
      <c r="X349" s="50"/>
      <c r="Y349" s="50"/>
      <c r="Z349" s="50"/>
      <c r="AA349" s="50"/>
      <c r="AB349" s="50"/>
      <c r="AC349" s="54" t="s">
        <v>221</v>
      </c>
      <c r="AD349" s="54">
        <v>3</v>
      </c>
      <c r="AE349" s="54" t="s">
        <v>172</v>
      </c>
      <c r="AF349" s="54" t="s">
        <v>831</v>
      </c>
      <c r="AG349" s="54">
        <v>5</v>
      </c>
      <c r="AH349" s="54">
        <v>1</v>
      </c>
      <c r="AI349" s="54" t="s">
        <v>165</v>
      </c>
      <c r="AJ349" s="45" t="s">
        <v>95</v>
      </c>
      <c r="AK349" s="45">
        <v>0</v>
      </c>
      <c r="AL349" s="45" t="s">
        <v>96</v>
      </c>
      <c r="AM349" s="45">
        <v>0</v>
      </c>
      <c r="AN349" s="2" t="s">
        <v>83</v>
      </c>
      <c r="AO349" s="59"/>
      <c r="AP349" s="59"/>
      <c r="AQ349" s="59"/>
      <c r="AR349" s="59"/>
      <c r="AS349" s="59"/>
      <c r="AT349" s="59"/>
      <c r="AU349" s="59"/>
      <c r="AV349" s="59"/>
      <c r="AW349" s="59"/>
      <c r="AX349" s="59"/>
      <c r="AY349" s="59"/>
      <c r="AZ349" s="59"/>
      <c r="BA349" s="59"/>
      <c r="BB349" s="59"/>
      <c r="BC349" s="59"/>
      <c r="BD349" s="59"/>
      <c r="BE349" s="59"/>
      <c r="BF349" s="59"/>
      <c r="BG349" s="59"/>
      <c r="BH349" s="59"/>
      <c r="BI349" s="59"/>
      <c r="BJ349" s="59"/>
      <c r="BK349" s="59"/>
      <c r="BL349" s="59"/>
      <c r="BM349" s="59"/>
      <c r="BN349" s="59"/>
    </row>
    <row r="350" spans="1:66" ht="15.75" customHeight="1" x14ac:dyDescent="0.3">
      <c r="A350" s="2">
        <v>349</v>
      </c>
      <c r="B350" s="2" t="s">
        <v>66</v>
      </c>
      <c r="C350" s="3">
        <v>44699.546289386577</v>
      </c>
      <c r="D350" s="2" t="s">
        <v>377</v>
      </c>
      <c r="E350" s="2" t="s">
        <v>1635</v>
      </c>
      <c r="F350" s="2" t="s">
        <v>1636</v>
      </c>
      <c r="G350" s="2">
        <v>3023909326</v>
      </c>
      <c r="H350" s="38">
        <v>1</v>
      </c>
      <c r="I350" s="38" t="s">
        <v>70</v>
      </c>
      <c r="J350" s="38">
        <v>1</v>
      </c>
      <c r="K350" s="39">
        <f t="shared" si="15"/>
        <v>1</v>
      </c>
      <c r="L350" s="38">
        <v>0</v>
      </c>
      <c r="M350" s="40">
        <f t="shared" si="16"/>
        <v>0</v>
      </c>
      <c r="N350" s="38">
        <v>1</v>
      </c>
      <c r="O350" s="40">
        <f t="shared" si="17"/>
        <v>1</v>
      </c>
      <c r="P350" s="38" t="s">
        <v>139</v>
      </c>
      <c r="Q350" s="38" t="s">
        <v>70</v>
      </c>
      <c r="R350" s="45" t="s">
        <v>72</v>
      </c>
      <c r="S350" s="45" t="s">
        <v>191</v>
      </c>
      <c r="T350" s="45" t="s">
        <v>134</v>
      </c>
      <c r="U350" s="49" t="s">
        <v>75</v>
      </c>
      <c r="V350" s="49">
        <v>1</v>
      </c>
      <c r="W350" s="49">
        <v>1</v>
      </c>
      <c r="X350" s="49">
        <v>3</v>
      </c>
      <c r="Y350" s="49">
        <v>2</v>
      </c>
      <c r="Z350" s="49" t="s">
        <v>70</v>
      </c>
      <c r="AA350" s="49" t="s">
        <v>76</v>
      </c>
      <c r="AB350" s="49" t="s">
        <v>102</v>
      </c>
      <c r="AC350" s="54" t="s">
        <v>422</v>
      </c>
      <c r="AD350" s="54">
        <v>3</v>
      </c>
      <c r="AE350" s="54" t="s">
        <v>1637</v>
      </c>
      <c r="AF350" s="54" t="s">
        <v>94</v>
      </c>
      <c r="AG350" s="54">
        <v>5</v>
      </c>
      <c r="AH350" s="54">
        <v>1</v>
      </c>
      <c r="AI350" s="54" t="s">
        <v>81</v>
      </c>
      <c r="AJ350" s="45" t="s">
        <v>97</v>
      </c>
      <c r="AK350" s="45">
        <v>0</v>
      </c>
      <c r="AL350" s="45" t="s">
        <v>96</v>
      </c>
      <c r="AM350" s="45">
        <v>0</v>
      </c>
      <c r="AN350" s="2" t="s">
        <v>83</v>
      </c>
      <c r="AO350" s="59"/>
      <c r="AP350" s="59"/>
      <c r="AQ350" s="59"/>
      <c r="AR350" s="59"/>
      <c r="AS350" s="59"/>
      <c r="AT350" s="59"/>
      <c r="AU350" s="59"/>
      <c r="AV350" s="59"/>
      <c r="AW350" s="59"/>
      <c r="AX350" s="59"/>
      <c r="AY350" s="59"/>
      <c r="AZ350" s="59"/>
      <c r="BA350" s="59"/>
      <c r="BB350" s="59"/>
      <c r="BC350" s="59"/>
      <c r="BD350" s="59"/>
      <c r="BE350" s="59"/>
      <c r="BF350" s="59"/>
      <c r="BG350" s="59"/>
      <c r="BH350" s="59"/>
      <c r="BI350" s="59"/>
      <c r="BJ350" s="59"/>
      <c r="BK350" s="59"/>
      <c r="BL350" s="59"/>
      <c r="BM350" s="59"/>
      <c r="BN350" s="59"/>
    </row>
    <row r="351" spans="1:66" ht="15.75" customHeight="1" x14ac:dyDescent="0.3">
      <c r="A351" s="2">
        <v>350</v>
      </c>
      <c r="B351" s="2" t="s">
        <v>66</v>
      </c>
      <c r="C351" s="3">
        <v>44699.486942465279</v>
      </c>
      <c r="D351" s="2" t="s">
        <v>1638</v>
      </c>
      <c r="E351" s="2" t="s">
        <v>1639</v>
      </c>
      <c r="F351" s="2" t="s">
        <v>1640</v>
      </c>
      <c r="G351" s="2">
        <v>3117245263</v>
      </c>
      <c r="H351" s="38">
        <v>3</v>
      </c>
      <c r="I351" s="38" t="s">
        <v>70</v>
      </c>
      <c r="J351" s="38">
        <v>1</v>
      </c>
      <c r="K351" s="39">
        <f t="shared" si="15"/>
        <v>0.33333333333333331</v>
      </c>
      <c r="L351" s="38">
        <v>0</v>
      </c>
      <c r="M351" s="40">
        <f t="shared" si="16"/>
        <v>0</v>
      </c>
      <c r="N351" s="38">
        <v>1</v>
      </c>
      <c r="O351" s="40">
        <f t="shared" si="17"/>
        <v>1</v>
      </c>
      <c r="P351" s="38" t="s">
        <v>139</v>
      </c>
      <c r="Q351" s="38" t="s">
        <v>70</v>
      </c>
      <c r="R351" s="45" t="s">
        <v>72</v>
      </c>
      <c r="S351" s="45" t="s">
        <v>1641</v>
      </c>
      <c r="T351" s="45" t="s">
        <v>1552</v>
      </c>
      <c r="U351" s="49" t="s">
        <v>75</v>
      </c>
      <c r="V351" s="49">
        <v>1</v>
      </c>
      <c r="W351" s="49">
        <v>1</v>
      </c>
      <c r="X351" s="49">
        <v>5</v>
      </c>
      <c r="Y351" s="49">
        <v>2</v>
      </c>
      <c r="Z351" s="49" t="s">
        <v>70</v>
      </c>
      <c r="AA351" s="49" t="s">
        <v>76</v>
      </c>
      <c r="AB351" s="49" t="s">
        <v>102</v>
      </c>
      <c r="AC351" s="54" t="s">
        <v>148</v>
      </c>
      <c r="AD351" s="54">
        <v>3</v>
      </c>
      <c r="AE351" s="54" t="s">
        <v>416</v>
      </c>
      <c r="AF351" s="54" t="s">
        <v>164</v>
      </c>
      <c r="AG351" s="54">
        <v>1</v>
      </c>
      <c r="AH351" s="54">
        <v>1</v>
      </c>
      <c r="AI351" s="54" t="s">
        <v>165</v>
      </c>
      <c r="AJ351" s="45" t="s">
        <v>82</v>
      </c>
      <c r="AK351" s="45">
        <v>3</v>
      </c>
      <c r="AL351" s="45" t="s">
        <v>82</v>
      </c>
      <c r="AM351" s="45">
        <v>2</v>
      </c>
      <c r="AN351" s="2" t="s">
        <v>83</v>
      </c>
      <c r="AO351" s="59"/>
      <c r="AP351" s="59"/>
      <c r="AQ351" s="59"/>
      <c r="AR351" s="59"/>
      <c r="AS351" s="59"/>
      <c r="AT351" s="59"/>
      <c r="AU351" s="59"/>
      <c r="AV351" s="59"/>
      <c r="AW351" s="59"/>
      <c r="AX351" s="59"/>
      <c r="AY351" s="59"/>
      <c r="AZ351" s="59"/>
      <c r="BA351" s="59"/>
      <c r="BB351" s="59"/>
      <c r="BC351" s="59"/>
      <c r="BD351" s="59"/>
      <c r="BE351" s="59"/>
      <c r="BF351" s="59"/>
      <c r="BG351" s="59"/>
      <c r="BH351" s="59"/>
      <c r="BI351" s="59"/>
      <c r="BJ351" s="59"/>
      <c r="BK351" s="59"/>
      <c r="BL351" s="59"/>
      <c r="BM351" s="59"/>
      <c r="BN351" s="59"/>
    </row>
    <row r="352" spans="1:66" ht="15.75" customHeight="1" x14ac:dyDescent="0.3">
      <c r="A352" s="2">
        <v>351</v>
      </c>
      <c r="B352" s="2" t="s">
        <v>66</v>
      </c>
      <c r="C352" s="3">
        <v>44699.459666504627</v>
      </c>
      <c r="D352" s="2" t="s">
        <v>97</v>
      </c>
      <c r="E352" s="2" t="s">
        <v>1642</v>
      </c>
      <c r="F352" s="2" t="s">
        <v>1643</v>
      </c>
      <c r="G352" s="2" t="s">
        <v>97</v>
      </c>
      <c r="H352" s="38">
        <v>3</v>
      </c>
      <c r="I352" s="38" t="s">
        <v>70</v>
      </c>
      <c r="J352" s="38">
        <v>1</v>
      </c>
      <c r="K352" s="39">
        <f t="shared" si="15"/>
        <v>0.33333333333333331</v>
      </c>
      <c r="L352" s="38">
        <v>0</v>
      </c>
      <c r="M352" s="40">
        <f t="shared" si="16"/>
        <v>0</v>
      </c>
      <c r="N352" s="38">
        <v>1</v>
      </c>
      <c r="O352" s="40">
        <f t="shared" si="17"/>
        <v>1</v>
      </c>
      <c r="P352" s="38" t="s">
        <v>139</v>
      </c>
      <c r="Q352" s="38" t="s">
        <v>88</v>
      </c>
      <c r="R352" s="45" t="s">
        <v>72</v>
      </c>
      <c r="S352" s="45" t="s">
        <v>1644</v>
      </c>
      <c r="T352" s="45" t="s">
        <v>566</v>
      </c>
      <c r="U352" s="49" t="s">
        <v>75</v>
      </c>
      <c r="V352" s="49">
        <v>1</v>
      </c>
      <c r="W352" s="49">
        <v>1</v>
      </c>
      <c r="X352" s="49">
        <v>160</v>
      </c>
      <c r="Y352" s="49">
        <v>4</v>
      </c>
      <c r="Z352" s="49" t="s">
        <v>70</v>
      </c>
      <c r="AA352" s="49" t="s">
        <v>76</v>
      </c>
      <c r="AB352" s="49" t="s">
        <v>102</v>
      </c>
      <c r="AC352" s="54" t="s">
        <v>1505</v>
      </c>
      <c r="AD352" s="54">
        <v>3</v>
      </c>
      <c r="AE352" s="54" t="s">
        <v>149</v>
      </c>
      <c r="AF352" s="54" t="s">
        <v>164</v>
      </c>
      <c r="AG352" s="54">
        <v>5</v>
      </c>
      <c r="AH352" s="54">
        <v>1</v>
      </c>
      <c r="AI352" s="54" t="s">
        <v>97</v>
      </c>
      <c r="AJ352" s="45" t="s">
        <v>95</v>
      </c>
      <c r="AK352" s="45">
        <v>0</v>
      </c>
      <c r="AL352" s="45" t="s">
        <v>96</v>
      </c>
      <c r="AM352" s="45">
        <v>0</v>
      </c>
      <c r="AN352" s="2" t="s">
        <v>83</v>
      </c>
      <c r="AO352" s="59"/>
      <c r="AP352" s="59"/>
      <c r="AQ352" s="59"/>
      <c r="AR352" s="59"/>
      <c r="AS352" s="59"/>
      <c r="AT352" s="59"/>
      <c r="AU352" s="59"/>
      <c r="AV352" s="59"/>
      <c r="AW352" s="59"/>
      <c r="AX352" s="59"/>
      <c r="AY352" s="59"/>
      <c r="AZ352" s="59"/>
      <c r="BA352" s="59"/>
      <c r="BB352" s="59"/>
      <c r="BC352" s="59"/>
      <c r="BD352" s="59"/>
      <c r="BE352" s="59"/>
      <c r="BF352" s="59"/>
      <c r="BG352" s="59"/>
      <c r="BH352" s="59"/>
      <c r="BI352" s="59"/>
      <c r="BJ352" s="59"/>
      <c r="BK352" s="59"/>
      <c r="BL352" s="59"/>
      <c r="BM352" s="59"/>
      <c r="BN352" s="59"/>
    </row>
    <row r="353" spans="1:66" ht="15.75" customHeight="1" x14ac:dyDescent="0.3">
      <c r="A353" s="2">
        <v>352</v>
      </c>
      <c r="B353" s="2" t="s">
        <v>66</v>
      </c>
      <c r="C353" s="3">
        <v>44699.463326412035</v>
      </c>
      <c r="D353" s="2" t="s">
        <v>97</v>
      </c>
      <c r="E353" s="2" t="s">
        <v>1645</v>
      </c>
      <c r="F353" s="2" t="s">
        <v>1646</v>
      </c>
      <c r="G353" s="2">
        <v>3005245756</v>
      </c>
      <c r="H353" s="38">
        <v>7</v>
      </c>
      <c r="I353" s="38" t="s">
        <v>70</v>
      </c>
      <c r="J353" s="38">
        <v>1</v>
      </c>
      <c r="K353" s="39">
        <f t="shared" si="15"/>
        <v>0.14285714285714285</v>
      </c>
      <c r="L353" s="38">
        <v>0</v>
      </c>
      <c r="M353" s="40">
        <f t="shared" si="16"/>
        <v>0</v>
      </c>
      <c r="N353" s="38">
        <v>1</v>
      </c>
      <c r="O353" s="40">
        <f t="shared" si="17"/>
        <v>1</v>
      </c>
      <c r="P353" s="38" t="s">
        <v>139</v>
      </c>
      <c r="Q353" s="38" t="s">
        <v>70</v>
      </c>
      <c r="R353" s="45" t="s">
        <v>1647</v>
      </c>
      <c r="S353" s="45" t="s">
        <v>1648</v>
      </c>
      <c r="T353" s="45" t="s">
        <v>482</v>
      </c>
      <c r="U353" s="49" t="s">
        <v>75</v>
      </c>
      <c r="V353" s="49">
        <v>2</v>
      </c>
      <c r="W353" s="49">
        <v>1</v>
      </c>
      <c r="X353" s="49">
        <v>200</v>
      </c>
      <c r="Y353" s="49">
        <v>8</v>
      </c>
      <c r="Z353" s="49" t="s">
        <v>70</v>
      </c>
      <c r="AA353" s="49" t="s">
        <v>76</v>
      </c>
      <c r="AB353" s="49" t="s">
        <v>102</v>
      </c>
      <c r="AC353" s="54" t="s">
        <v>78</v>
      </c>
      <c r="AD353" s="54">
        <v>2</v>
      </c>
      <c r="AE353" s="54" t="s">
        <v>1649</v>
      </c>
      <c r="AF353" s="54" t="s">
        <v>173</v>
      </c>
      <c r="AG353" s="54">
        <v>5</v>
      </c>
      <c r="AH353" s="54">
        <v>1</v>
      </c>
      <c r="AI353" s="54" t="s">
        <v>483</v>
      </c>
      <c r="AJ353" s="45" t="s">
        <v>294</v>
      </c>
      <c r="AK353" s="45">
        <v>4</v>
      </c>
      <c r="AL353" s="45" t="s">
        <v>96</v>
      </c>
      <c r="AM353" s="45">
        <v>0</v>
      </c>
      <c r="AN353" s="2" t="s">
        <v>83</v>
      </c>
      <c r="AO353" s="59"/>
      <c r="AP353" s="59"/>
      <c r="AQ353" s="59"/>
      <c r="AR353" s="59"/>
      <c r="AS353" s="59"/>
      <c r="AT353" s="59"/>
      <c r="AU353" s="59"/>
      <c r="AV353" s="59"/>
      <c r="AW353" s="59"/>
      <c r="AX353" s="59"/>
      <c r="AY353" s="59"/>
      <c r="AZ353" s="59"/>
      <c r="BA353" s="59"/>
      <c r="BB353" s="59"/>
      <c r="BC353" s="59"/>
      <c r="BD353" s="59"/>
      <c r="BE353" s="59"/>
      <c r="BF353" s="59"/>
      <c r="BG353" s="59"/>
      <c r="BH353" s="59"/>
      <c r="BI353" s="59"/>
      <c r="BJ353" s="59"/>
      <c r="BK353" s="59"/>
      <c r="BL353" s="59"/>
      <c r="BM353" s="59"/>
      <c r="BN353" s="59"/>
    </row>
    <row r="354" spans="1:66" ht="15.75" customHeight="1" x14ac:dyDescent="0.3">
      <c r="A354" s="2">
        <v>353</v>
      </c>
      <c r="B354" s="2" t="s">
        <v>66</v>
      </c>
      <c r="C354" s="3">
        <v>44697.40467581019</v>
      </c>
      <c r="D354" s="2" t="s">
        <v>1650</v>
      </c>
      <c r="E354" s="2" t="s">
        <v>1651</v>
      </c>
      <c r="F354" s="2" t="s">
        <v>1652</v>
      </c>
      <c r="G354" s="2">
        <v>3058389156</v>
      </c>
      <c r="H354" s="38">
        <v>3</v>
      </c>
      <c r="I354" s="38" t="s">
        <v>70</v>
      </c>
      <c r="J354" s="38">
        <v>2</v>
      </c>
      <c r="K354" s="39">
        <f t="shared" si="15"/>
        <v>0.66666666666666663</v>
      </c>
      <c r="L354" s="38">
        <v>2</v>
      </c>
      <c r="M354" s="40">
        <f t="shared" si="16"/>
        <v>1</v>
      </c>
      <c r="N354" s="38">
        <v>2</v>
      </c>
      <c r="O354" s="40">
        <f t="shared" si="17"/>
        <v>1</v>
      </c>
      <c r="P354" s="38" t="s">
        <v>87</v>
      </c>
      <c r="Q354" s="38" t="s">
        <v>70</v>
      </c>
      <c r="R354" s="45" t="s">
        <v>72</v>
      </c>
      <c r="S354" s="45" t="s">
        <v>163</v>
      </c>
      <c r="T354" s="45" t="s">
        <v>163</v>
      </c>
      <c r="U354" s="49" t="s">
        <v>75</v>
      </c>
      <c r="V354" s="49">
        <v>1</v>
      </c>
      <c r="W354" s="49">
        <v>1</v>
      </c>
      <c r="X354" s="49">
        <v>9</v>
      </c>
      <c r="Y354" s="49">
        <v>2</v>
      </c>
      <c r="Z354" s="49" t="s">
        <v>70</v>
      </c>
      <c r="AA354" s="49" t="s">
        <v>76</v>
      </c>
      <c r="AB354" s="49" t="s">
        <v>77</v>
      </c>
      <c r="AC354" s="54" t="s">
        <v>622</v>
      </c>
      <c r="AD354" s="54">
        <v>2</v>
      </c>
      <c r="AE354" s="54" t="s">
        <v>1653</v>
      </c>
      <c r="AF354" s="54" t="s">
        <v>115</v>
      </c>
      <c r="AG354" s="54">
        <v>4</v>
      </c>
      <c r="AH354" s="54">
        <v>4</v>
      </c>
      <c r="AI354" s="54" t="s">
        <v>81</v>
      </c>
      <c r="AJ354" s="45" t="s">
        <v>1654</v>
      </c>
      <c r="AK354" s="45">
        <v>0</v>
      </c>
      <c r="AL354" s="45" t="s">
        <v>1655</v>
      </c>
      <c r="AM354" s="45">
        <v>0</v>
      </c>
      <c r="AN354" s="2" t="s">
        <v>83</v>
      </c>
      <c r="AO354" s="59"/>
      <c r="AP354" s="59"/>
      <c r="AQ354" s="59"/>
      <c r="AR354" s="59"/>
      <c r="AS354" s="59"/>
      <c r="AT354" s="59"/>
      <c r="AU354" s="59"/>
      <c r="AV354" s="59"/>
      <c r="AW354" s="59"/>
      <c r="AX354" s="59"/>
      <c r="AY354" s="59"/>
      <c r="AZ354" s="59"/>
      <c r="BA354" s="59"/>
      <c r="BB354" s="59"/>
      <c r="BC354" s="59"/>
      <c r="BD354" s="59"/>
      <c r="BE354" s="59"/>
      <c r="BF354" s="59"/>
      <c r="BG354" s="59"/>
      <c r="BH354" s="59"/>
      <c r="BI354" s="59"/>
      <c r="BJ354" s="59"/>
      <c r="BK354" s="59"/>
      <c r="BL354" s="59"/>
      <c r="BM354" s="59"/>
      <c r="BN354" s="59"/>
    </row>
    <row r="355" spans="1:66" ht="15.75" customHeight="1" x14ac:dyDescent="0.3">
      <c r="A355" s="2">
        <v>354</v>
      </c>
      <c r="B355" s="2" t="s">
        <v>66</v>
      </c>
      <c r="C355" s="3">
        <v>44697.417622013891</v>
      </c>
      <c r="D355" s="2" t="s">
        <v>1656</v>
      </c>
      <c r="E355" s="2" t="s">
        <v>1657</v>
      </c>
      <c r="F355" s="2" t="s">
        <v>1658</v>
      </c>
      <c r="G355" s="2">
        <v>3013673369</v>
      </c>
      <c r="H355" s="38">
        <v>2</v>
      </c>
      <c r="I355" s="38" t="s">
        <v>70</v>
      </c>
      <c r="J355" s="38">
        <v>1</v>
      </c>
      <c r="K355" s="39">
        <f t="shared" si="15"/>
        <v>0.5</v>
      </c>
      <c r="L355" s="38">
        <v>0</v>
      </c>
      <c r="M355" s="40">
        <f t="shared" si="16"/>
        <v>0</v>
      </c>
      <c r="N355" s="38">
        <v>1</v>
      </c>
      <c r="O355" s="40">
        <f t="shared" si="17"/>
        <v>1</v>
      </c>
      <c r="P355" s="38" t="s">
        <v>87</v>
      </c>
      <c r="Q355" s="38" t="s">
        <v>70</v>
      </c>
      <c r="R355" s="45" t="s">
        <v>1659</v>
      </c>
      <c r="S355" s="45" t="s">
        <v>1660</v>
      </c>
      <c r="T355" s="45" t="s">
        <v>141</v>
      </c>
      <c r="U355" s="49" t="s">
        <v>75</v>
      </c>
      <c r="V355" s="49">
        <v>1</v>
      </c>
      <c r="W355" s="49">
        <v>7</v>
      </c>
      <c r="X355" s="49">
        <v>18</v>
      </c>
      <c r="Y355" s="49">
        <v>3</v>
      </c>
      <c r="Z355" s="49" t="s">
        <v>70</v>
      </c>
      <c r="AA355" s="49" t="s">
        <v>76</v>
      </c>
      <c r="AB355" s="49" t="s">
        <v>102</v>
      </c>
      <c r="AC355" s="54" t="s">
        <v>716</v>
      </c>
      <c r="AD355" s="54">
        <v>2</v>
      </c>
      <c r="AE355" s="54" t="s">
        <v>327</v>
      </c>
      <c r="AF355" s="54" t="s">
        <v>158</v>
      </c>
      <c r="AG355" s="54">
        <v>5</v>
      </c>
      <c r="AH355" s="54">
        <v>5</v>
      </c>
      <c r="AI355" s="54" t="s">
        <v>1041</v>
      </c>
      <c r="AJ355" s="45" t="s">
        <v>107</v>
      </c>
      <c r="AK355" s="45">
        <v>3</v>
      </c>
      <c r="AL355" s="45" t="s">
        <v>107</v>
      </c>
      <c r="AM355" s="45">
        <v>4</v>
      </c>
      <c r="AN355" s="2" t="s">
        <v>83</v>
      </c>
      <c r="AO355" s="59"/>
      <c r="AP355" s="59"/>
      <c r="AQ355" s="59"/>
      <c r="AR355" s="59"/>
      <c r="AS355" s="59"/>
      <c r="AT355" s="59"/>
      <c r="AU355" s="59"/>
      <c r="AV355" s="59"/>
      <c r="AW355" s="59"/>
      <c r="AX355" s="59"/>
      <c r="AY355" s="59"/>
      <c r="AZ355" s="59"/>
      <c r="BA355" s="59"/>
      <c r="BB355" s="59"/>
      <c r="BC355" s="59"/>
      <c r="BD355" s="59"/>
      <c r="BE355" s="59"/>
      <c r="BF355" s="59"/>
      <c r="BG355" s="59"/>
      <c r="BH355" s="59"/>
      <c r="BI355" s="59"/>
      <c r="BJ355" s="59"/>
      <c r="BK355" s="59"/>
      <c r="BL355" s="59"/>
      <c r="BM355" s="59"/>
      <c r="BN355" s="59"/>
    </row>
    <row r="356" spans="1:66" ht="15.75" customHeight="1" x14ac:dyDescent="0.3">
      <c r="A356" s="2">
        <v>355</v>
      </c>
      <c r="B356" s="2" t="s">
        <v>66</v>
      </c>
      <c r="C356" s="3">
        <v>44699.471485509261</v>
      </c>
      <c r="D356" s="2" t="s">
        <v>97</v>
      </c>
      <c r="E356" s="2" t="s">
        <v>1661</v>
      </c>
      <c r="F356" s="2" t="s">
        <v>1662</v>
      </c>
      <c r="G356" s="2">
        <v>3148562549</v>
      </c>
      <c r="H356" s="38">
        <v>2</v>
      </c>
      <c r="I356" s="38" t="s">
        <v>70</v>
      </c>
      <c r="J356" s="38">
        <v>1</v>
      </c>
      <c r="K356" s="39">
        <f t="shared" si="15"/>
        <v>0.5</v>
      </c>
      <c r="L356" s="38">
        <v>0</v>
      </c>
      <c r="M356" s="40">
        <f t="shared" si="16"/>
        <v>0</v>
      </c>
      <c r="N356" s="38">
        <v>1</v>
      </c>
      <c r="O356" s="40">
        <f t="shared" si="17"/>
        <v>1</v>
      </c>
      <c r="P356" s="38" t="s">
        <v>87</v>
      </c>
      <c r="Q356" s="38" t="s">
        <v>70</v>
      </c>
      <c r="R356" s="45" t="s">
        <v>72</v>
      </c>
      <c r="S356" s="45" t="s">
        <v>1663</v>
      </c>
      <c r="T356" s="45" t="s">
        <v>123</v>
      </c>
      <c r="U356" s="49" t="s">
        <v>75</v>
      </c>
      <c r="V356" s="49">
        <v>1</v>
      </c>
      <c r="W356" s="49">
        <v>1</v>
      </c>
      <c r="X356" s="49">
        <v>10</v>
      </c>
      <c r="Y356" s="49">
        <v>2</v>
      </c>
      <c r="Z356" s="49" t="s">
        <v>70</v>
      </c>
      <c r="AA356" s="49" t="s">
        <v>76</v>
      </c>
      <c r="AB356" s="49" t="s">
        <v>102</v>
      </c>
      <c r="AC356" s="54" t="s">
        <v>1664</v>
      </c>
      <c r="AD356" s="54" t="s">
        <v>426</v>
      </c>
      <c r="AE356" s="54" t="s">
        <v>476</v>
      </c>
      <c r="AF356" s="54" t="s">
        <v>150</v>
      </c>
      <c r="AG356" s="54">
        <v>4</v>
      </c>
      <c r="AH356" s="54">
        <v>1</v>
      </c>
      <c r="AI356" s="54" t="s">
        <v>106</v>
      </c>
      <c r="AJ356" s="45" t="s">
        <v>95</v>
      </c>
      <c r="AK356" s="45">
        <v>0</v>
      </c>
      <c r="AL356" s="45" t="s">
        <v>96</v>
      </c>
      <c r="AM356" s="45">
        <v>0</v>
      </c>
      <c r="AN356" s="2" t="s">
        <v>83</v>
      </c>
      <c r="AO356" s="59"/>
      <c r="AP356" s="59"/>
      <c r="AQ356" s="59"/>
      <c r="AR356" s="59"/>
      <c r="AS356" s="59"/>
      <c r="AT356" s="59"/>
      <c r="AU356" s="59"/>
      <c r="AV356" s="59"/>
      <c r="AW356" s="59"/>
      <c r="AX356" s="59"/>
      <c r="AY356" s="59"/>
      <c r="AZ356" s="59"/>
      <c r="BA356" s="59"/>
      <c r="BB356" s="59"/>
      <c r="BC356" s="59"/>
      <c r="BD356" s="59"/>
      <c r="BE356" s="59"/>
      <c r="BF356" s="59"/>
      <c r="BG356" s="59"/>
      <c r="BH356" s="59"/>
      <c r="BI356" s="59"/>
      <c r="BJ356" s="59"/>
      <c r="BK356" s="59"/>
      <c r="BL356" s="59"/>
      <c r="BM356" s="59"/>
      <c r="BN356" s="59"/>
    </row>
    <row r="357" spans="1:66" ht="15.75" customHeight="1" x14ac:dyDescent="0.3">
      <c r="A357" s="2">
        <v>356</v>
      </c>
      <c r="B357" s="2" t="s">
        <v>66</v>
      </c>
      <c r="C357" s="3">
        <v>44700.486655393514</v>
      </c>
      <c r="D357" s="2" t="s">
        <v>1665</v>
      </c>
      <c r="E357" s="2" t="s">
        <v>1666</v>
      </c>
      <c r="F357" s="2" t="s">
        <v>1667</v>
      </c>
      <c r="G357" s="2">
        <v>6045207620</v>
      </c>
      <c r="H357" s="38">
        <v>3</v>
      </c>
      <c r="I357" s="38" t="s">
        <v>70</v>
      </c>
      <c r="J357" s="38">
        <v>2</v>
      </c>
      <c r="K357" s="39">
        <f t="shared" si="15"/>
        <v>0.66666666666666663</v>
      </c>
      <c r="L357" s="38">
        <v>0</v>
      </c>
      <c r="M357" s="40">
        <f t="shared" si="16"/>
        <v>0</v>
      </c>
      <c r="N357" s="38">
        <v>2</v>
      </c>
      <c r="O357" s="40">
        <f t="shared" si="17"/>
        <v>1</v>
      </c>
      <c r="P357" s="38" t="s">
        <v>87</v>
      </c>
      <c r="Q357" s="38" t="s">
        <v>70</v>
      </c>
      <c r="R357" s="45" t="s">
        <v>1668</v>
      </c>
      <c r="S357" s="45" t="s">
        <v>1669</v>
      </c>
      <c r="T357" s="45" t="s">
        <v>171</v>
      </c>
      <c r="U357" s="49" t="s">
        <v>75</v>
      </c>
      <c r="V357" s="49">
        <v>20</v>
      </c>
      <c r="W357" s="49">
        <v>1</v>
      </c>
      <c r="X357" s="49">
        <v>20</v>
      </c>
      <c r="Y357" s="49">
        <v>3</v>
      </c>
      <c r="Z357" s="49" t="s">
        <v>70</v>
      </c>
      <c r="AA357" s="49" t="s">
        <v>76</v>
      </c>
      <c r="AB357" s="49" t="s">
        <v>77</v>
      </c>
      <c r="AC357" s="54" t="s">
        <v>78</v>
      </c>
      <c r="AD357" s="54" t="s">
        <v>92</v>
      </c>
      <c r="AE357" s="54" t="s">
        <v>640</v>
      </c>
      <c r="AF357" s="54" t="s">
        <v>115</v>
      </c>
      <c r="AG357" s="54">
        <v>5</v>
      </c>
      <c r="AH357" s="54">
        <v>5</v>
      </c>
      <c r="AI357" s="54" t="s">
        <v>81</v>
      </c>
      <c r="AJ357" s="45" t="s">
        <v>95</v>
      </c>
      <c r="AK357" s="45">
        <v>0</v>
      </c>
      <c r="AL357" s="45" t="s">
        <v>96</v>
      </c>
      <c r="AM357" s="45">
        <v>0</v>
      </c>
      <c r="AN357" s="2" t="s">
        <v>83</v>
      </c>
      <c r="AO357" s="59"/>
      <c r="AP357" s="59"/>
      <c r="AQ357" s="59"/>
      <c r="AR357" s="59"/>
      <c r="AS357" s="59"/>
      <c r="AT357" s="59"/>
      <c r="AU357" s="59"/>
      <c r="AV357" s="59"/>
      <c r="AW357" s="59"/>
      <c r="AX357" s="59"/>
      <c r="AY357" s="59"/>
      <c r="AZ357" s="59"/>
      <c r="BA357" s="59"/>
      <c r="BB357" s="59"/>
      <c r="BC357" s="59"/>
      <c r="BD357" s="59"/>
      <c r="BE357" s="59"/>
      <c r="BF357" s="59"/>
      <c r="BG357" s="59"/>
      <c r="BH357" s="59"/>
      <c r="BI357" s="59"/>
      <c r="BJ357" s="59"/>
      <c r="BK357" s="59"/>
      <c r="BL357" s="59"/>
      <c r="BM357" s="59"/>
      <c r="BN357" s="59"/>
    </row>
    <row r="358" spans="1:66" ht="15.75" customHeight="1" x14ac:dyDescent="0.3">
      <c r="A358" s="2">
        <v>357</v>
      </c>
      <c r="B358" s="2" t="s">
        <v>66</v>
      </c>
      <c r="C358" s="3">
        <v>44697.477971192129</v>
      </c>
      <c r="D358" s="2" t="s">
        <v>1670</v>
      </c>
      <c r="E358" s="2" t="s">
        <v>1671</v>
      </c>
      <c r="F358" s="2" t="s">
        <v>1672</v>
      </c>
      <c r="G358" s="2">
        <v>3174414641</v>
      </c>
      <c r="H358" s="38">
        <v>27</v>
      </c>
      <c r="I358" s="38" t="s">
        <v>70</v>
      </c>
      <c r="J358" s="38">
        <v>22</v>
      </c>
      <c r="K358" s="39">
        <f t="shared" si="15"/>
        <v>0.81481481481481477</v>
      </c>
      <c r="L358" s="38">
        <v>0</v>
      </c>
      <c r="M358" s="40">
        <f t="shared" si="16"/>
        <v>0</v>
      </c>
      <c r="N358" s="38">
        <v>22</v>
      </c>
      <c r="O358" s="40">
        <f t="shared" si="17"/>
        <v>1</v>
      </c>
      <c r="P358" s="38" t="s">
        <v>490</v>
      </c>
      <c r="Q358" s="38" t="s">
        <v>70</v>
      </c>
      <c r="R358" s="45" t="s">
        <v>1673</v>
      </c>
      <c r="S358" s="45" t="s">
        <v>1674</v>
      </c>
      <c r="T358" s="45" t="s">
        <v>141</v>
      </c>
      <c r="U358" s="49" t="s">
        <v>75</v>
      </c>
      <c r="V358" s="49">
        <v>1</v>
      </c>
      <c r="W358" s="49">
        <v>3</v>
      </c>
      <c r="X358" s="49">
        <v>200</v>
      </c>
      <c r="Y358" s="49">
        <v>3</v>
      </c>
      <c r="Z358" s="49" t="s">
        <v>70</v>
      </c>
      <c r="AA358" s="49" t="s">
        <v>76</v>
      </c>
      <c r="AB358" s="49" t="s">
        <v>102</v>
      </c>
      <c r="AC358" s="54" t="s">
        <v>91</v>
      </c>
      <c r="AD358" s="54" t="s">
        <v>92</v>
      </c>
      <c r="AE358" s="54" t="s">
        <v>93</v>
      </c>
      <c r="AF358" s="54" t="s">
        <v>269</v>
      </c>
      <c r="AG358" s="54">
        <v>5</v>
      </c>
      <c r="AH358" s="54">
        <v>1</v>
      </c>
      <c r="AI358" s="54" t="s">
        <v>1675</v>
      </c>
      <c r="AJ358" s="45" t="s">
        <v>82</v>
      </c>
      <c r="AK358" s="45">
        <v>5</v>
      </c>
      <c r="AL358" s="45" t="s">
        <v>159</v>
      </c>
      <c r="AM358" s="45">
        <v>15</v>
      </c>
      <c r="AN358" s="2" t="s">
        <v>83</v>
      </c>
      <c r="AO358" s="59"/>
      <c r="AP358" s="59"/>
      <c r="AQ358" s="59"/>
      <c r="AR358" s="59"/>
      <c r="AS358" s="59"/>
      <c r="AT358" s="59"/>
      <c r="AU358" s="59"/>
      <c r="AV358" s="59"/>
      <c r="AW358" s="59"/>
      <c r="AX358" s="59"/>
      <c r="AY358" s="59"/>
      <c r="AZ358" s="59"/>
      <c r="BA358" s="59"/>
      <c r="BB358" s="59"/>
      <c r="BC358" s="59"/>
      <c r="BD358" s="59"/>
      <c r="BE358" s="59"/>
      <c r="BF358" s="59"/>
      <c r="BG358" s="59"/>
      <c r="BH358" s="59"/>
      <c r="BI358" s="59"/>
      <c r="BJ358" s="59"/>
      <c r="BK358" s="59"/>
      <c r="BL358" s="59"/>
      <c r="BM358" s="59"/>
      <c r="BN358" s="59"/>
    </row>
    <row r="359" spans="1:66" ht="15.75" customHeight="1" x14ac:dyDescent="0.3">
      <c r="A359" s="2">
        <v>358</v>
      </c>
      <c r="B359" s="2" t="s">
        <v>66</v>
      </c>
      <c r="C359" s="3">
        <v>44697.478291979161</v>
      </c>
      <c r="D359" s="2" t="s">
        <v>1676</v>
      </c>
      <c r="E359" s="2" t="s">
        <v>1677</v>
      </c>
      <c r="F359" s="2" t="s">
        <v>1678</v>
      </c>
      <c r="G359" s="2">
        <v>5127694</v>
      </c>
      <c r="H359" s="38">
        <v>8</v>
      </c>
      <c r="I359" s="38" t="s">
        <v>70</v>
      </c>
      <c r="J359" s="38">
        <v>3</v>
      </c>
      <c r="K359" s="39">
        <f t="shared" si="15"/>
        <v>0.375</v>
      </c>
      <c r="L359" s="38">
        <v>0</v>
      </c>
      <c r="M359" s="40">
        <f t="shared" si="16"/>
        <v>0</v>
      </c>
      <c r="N359" s="38">
        <v>3</v>
      </c>
      <c r="O359" s="40">
        <f t="shared" si="17"/>
        <v>1</v>
      </c>
      <c r="P359" s="38" t="s">
        <v>139</v>
      </c>
      <c r="Q359" s="38" t="s">
        <v>70</v>
      </c>
      <c r="R359" s="45" t="s">
        <v>72</v>
      </c>
      <c r="S359" s="45" t="s">
        <v>163</v>
      </c>
      <c r="T359" s="45" t="s">
        <v>163</v>
      </c>
      <c r="U359" s="49" t="s">
        <v>75</v>
      </c>
      <c r="V359" s="49">
        <v>100</v>
      </c>
      <c r="W359" s="49">
        <v>2</v>
      </c>
      <c r="X359" s="49">
        <v>100</v>
      </c>
      <c r="Y359" s="51">
        <v>3.5</v>
      </c>
      <c r="Z359" s="49" t="s">
        <v>70</v>
      </c>
      <c r="AA359" s="49" t="s">
        <v>76</v>
      </c>
      <c r="AB359" s="49" t="s">
        <v>102</v>
      </c>
      <c r="AC359" s="54" t="s">
        <v>468</v>
      </c>
      <c r="AD359" s="54">
        <v>2</v>
      </c>
      <c r="AE359" s="54" t="s">
        <v>1679</v>
      </c>
      <c r="AF359" s="54" t="s">
        <v>158</v>
      </c>
      <c r="AG359" s="54">
        <v>4</v>
      </c>
      <c r="AH359" s="54">
        <v>2</v>
      </c>
      <c r="AI359" s="54" t="s">
        <v>357</v>
      </c>
      <c r="AJ359" s="45" t="s">
        <v>82</v>
      </c>
      <c r="AK359" s="45">
        <v>25</v>
      </c>
      <c r="AL359" s="45" t="s">
        <v>82</v>
      </c>
      <c r="AM359" s="45">
        <v>12</v>
      </c>
      <c r="AN359" s="2" t="s">
        <v>83</v>
      </c>
      <c r="AO359" s="59"/>
      <c r="AP359" s="59"/>
      <c r="AQ359" s="59"/>
      <c r="AR359" s="59"/>
      <c r="AS359" s="59"/>
      <c r="AT359" s="59"/>
      <c r="AU359" s="59"/>
      <c r="AV359" s="59"/>
      <c r="AW359" s="59"/>
      <c r="AX359" s="59"/>
      <c r="AY359" s="59"/>
      <c r="AZ359" s="59"/>
      <c r="BA359" s="59"/>
      <c r="BB359" s="59"/>
      <c r="BC359" s="59"/>
      <c r="BD359" s="59"/>
      <c r="BE359" s="59"/>
      <c r="BF359" s="59"/>
      <c r="BG359" s="59"/>
      <c r="BH359" s="59"/>
      <c r="BI359" s="59"/>
      <c r="BJ359" s="59"/>
      <c r="BK359" s="59"/>
      <c r="BL359" s="59"/>
      <c r="BM359" s="59"/>
      <c r="BN359" s="59"/>
    </row>
    <row r="360" spans="1:66" ht="15.75" customHeight="1" x14ac:dyDescent="0.3">
      <c r="A360" s="2">
        <v>359</v>
      </c>
      <c r="B360" s="2" t="s">
        <v>66</v>
      </c>
      <c r="C360" s="3">
        <v>44699.428556342595</v>
      </c>
      <c r="D360" s="2" t="s">
        <v>1680</v>
      </c>
      <c r="E360" s="2" t="s">
        <v>1681</v>
      </c>
      <c r="F360" s="2" t="s">
        <v>1682</v>
      </c>
      <c r="G360" s="2">
        <v>3136602776</v>
      </c>
      <c r="H360" s="38">
        <v>1</v>
      </c>
      <c r="I360" s="38" t="s">
        <v>88</v>
      </c>
      <c r="J360" s="41"/>
      <c r="K360" s="39">
        <f t="shared" si="15"/>
        <v>0</v>
      </c>
      <c r="L360" s="41"/>
      <c r="M360" s="40" t="str">
        <f t="shared" si="16"/>
        <v/>
      </c>
      <c r="N360" s="41"/>
      <c r="O360" s="40" t="str">
        <f t="shared" si="17"/>
        <v/>
      </c>
      <c r="P360" s="41"/>
      <c r="Q360" s="41"/>
      <c r="R360" s="45" t="s">
        <v>72</v>
      </c>
      <c r="S360" s="45" t="s">
        <v>1683</v>
      </c>
      <c r="T360" s="45" t="s">
        <v>207</v>
      </c>
      <c r="U360" s="50" t="s">
        <v>88</v>
      </c>
      <c r="V360" s="49">
        <v>0</v>
      </c>
      <c r="W360" s="50"/>
      <c r="X360" s="50"/>
      <c r="Y360" s="50"/>
      <c r="Z360" s="50"/>
      <c r="AA360" s="50"/>
      <c r="AB360" s="50"/>
      <c r="AC360" s="54" t="s">
        <v>125</v>
      </c>
      <c r="AD360" s="54" t="s">
        <v>126</v>
      </c>
      <c r="AE360" s="54" t="s">
        <v>546</v>
      </c>
      <c r="AF360" s="54" t="s">
        <v>244</v>
      </c>
      <c r="AG360" s="54">
        <v>2</v>
      </c>
      <c r="AH360" s="54">
        <v>2</v>
      </c>
      <c r="AI360" s="54" t="s">
        <v>106</v>
      </c>
      <c r="AJ360" s="45" t="s">
        <v>95</v>
      </c>
      <c r="AK360" s="45">
        <v>0</v>
      </c>
      <c r="AL360" s="45" t="s">
        <v>96</v>
      </c>
      <c r="AM360" s="45">
        <v>0</v>
      </c>
      <c r="AN360" s="2" t="s">
        <v>83</v>
      </c>
      <c r="AO360" s="59"/>
      <c r="AP360" s="59"/>
      <c r="AQ360" s="59"/>
      <c r="AR360" s="59"/>
      <c r="AS360" s="59"/>
      <c r="AT360" s="59"/>
      <c r="AU360" s="59"/>
      <c r="AV360" s="59"/>
      <c r="AW360" s="59"/>
      <c r="AX360" s="59"/>
      <c r="AY360" s="59"/>
      <c r="AZ360" s="59"/>
      <c r="BA360" s="59"/>
      <c r="BB360" s="59"/>
      <c r="BC360" s="59"/>
      <c r="BD360" s="59"/>
      <c r="BE360" s="59"/>
      <c r="BF360" s="59"/>
      <c r="BG360" s="59"/>
      <c r="BH360" s="59"/>
      <c r="BI360" s="59"/>
      <c r="BJ360" s="59"/>
      <c r="BK360" s="59"/>
      <c r="BL360" s="59"/>
      <c r="BM360" s="59"/>
      <c r="BN360" s="59"/>
    </row>
    <row r="361" spans="1:66" ht="15.75" customHeight="1" x14ac:dyDescent="0.3">
      <c r="A361" s="2">
        <v>360</v>
      </c>
      <c r="B361" s="2" t="s">
        <v>66</v>
      </c>
      <c r="C361" s="3">
        <v>44701.446438437502</v>
      </c>
      <c r="D361" s="2" t="s">
        <v>1684</v>
      </c>
      <c r="E361" s="2" t="s">
        <v>1685</v>
      </c>
      <c r="F361" s="2" t="s">
        <v>1686</v>
      </c>
      <c r="G361" s="2" t="s">
        <v>1687</v>
      </c>
      <c r="H361" s="38">
        <v>2</v>
      </c>
      <c r="I361" s="38" t="s">
        <v>70</v>
      </c>
      <c r="J361" s="38">
        <v>1</v>
      </c>
      <c r="K361" s="39">
        <f t="shared" si="15"/>
        <v>0.5</v>
      </c>
      <c r="L361" s="38">
        <v>0</v>
      </c>
      <c r="M361" s="40">
        <f t="shared" si="16"/>
        <v>0</v>
      </c>
      <c r="N361" s="38">
        <v>1</v>
      </c>
      <c r="O361" s="40">
        <f t="shared" si="17"/>
        <v>1</v>
      </c>
      <c r="P361" s="38" t="s">
        <v>154</v>
      </c>
      <c r="Q361" s="38" t="s">
        <v>70</v>
      </c>
      <c r="R361" s="45" t="s">
        <v>1688</v>
      </c>
      <c r="S361" s="45" t="s">
        <v>1689</v>
      </c>
      <c r="T361" s="45" t="s">
        <v>123</v>
      </c>
      <c r="U361" s="49" t="s">
        <v>292</v>
      </c>
      <c r="V361" s="49">
        <v>2</v>
      </c>
      <c r="W361" s="49">
        <v>1</v>
      </c>
      <c r="X361" s="49">
        <v>4.1500000000000004</v>
      </c>
      <c r="Y361" s="49">
        <v>3</v>
      </c>
      <c r="Z361" s="49" t="s">
        <v>70</v>
      </c>
      <c r="AA361" s="49" t="s">
        <v>76</v>
      </c>
      <c r="AB361" s="49" t="s">
        <v>77</v>
      </c>
      <c r="AC361" s="54" t="s">
        <v>91</v>
      </c>
      <c r="AD361" s="54" t="s">
        <v>126</v>
      </c>
      <c r="AE361" s="54" t="s">
        <v>1690</v>
      </c>
      <c r="AF361" s="54" t="s">
        <v>560</v>
      </c>
      <c r="AG361" s="54">
        <v>4</v>
      </c>
      <c r="AH361" s="54">
        <v>2</v>
      </c>
      <c r="AI361" s="54" t="s">
        <v>81</v>
      </c>
      <c r="AJ361" s="45" t="s">
        <v>508</v>
      </c>
      <c r="AK361" s="45">
        <v>1</v>
      </c>
      <c r="AL361" s="45" t="s">
        <v>508</v>
      </c>
      <c r="AM361" s="45">
        <v>2</v>
      </c>
      <c r="AN361" s="2" t="s">
        <v>83</v>
      </c>
      <c r="AO361" s="59"/>
      <c r="AP361" s="59"/>
      <c r="AQ361" s="59"/>
      <c r="AR361" s="59"/>
      <c r="AS361" s="59"/>
      <c r="AT361" s="59"/>
      <c r="AU361" s="59"/>
      <c r="AV361" s="59"/>
      <c r="AW361" s="59"/>
      <c r="AX361" s="59"/>
      <c r="AY361" s="59"/>
      <c r="AZ361" s="59"/>
      <c r="BA361" s="59"/>
      <c r="BB361" s="59"/>
      <c r="BC361" s="59"/>
      <c r="BD361" s="59"/>
      <c r="BE361" s="59"/>
      <c r="BF361" s="59"/>
      <c r="BG361" s="59"/>
      <c r="BH361" s="59"/>
      <c r="BI361" s="59"/>
      <c r="BJ361" s="59"/>
      <c r="BK361" s="59"/>
      <c r="BL361" s="59"/>
      <c r="BM361" s="59"/>
      <c r="BN361" s="59"/>
    </row>
    <row r="362" spans="1:66" ht="15.75" customHeight="1" x14ac:dyDescent="0.3">
      <c r="A362" s="2">
        <v>361</v>
      </c>
      <c r="B362" s="2" t="s">
        <v>66</v>
      </c>
      <c r="C362" s="5">
        <v>44703.751481481479</v>
      </c>
      <c r="D362" s="4" t="s">
        <v>994</v>
      </c>
      <c r="E362" s="4" t="s">
        <v>1691</v>
      </c>
      <c r="F362" s="4" t="s">
        <v>1692</v>
      </c>
      <c r="G362" s="4" t="s">
        <v>1693</v>
      </c>
      <c r="H362" s="41">
        <v>4</v>
      </c>
      <c r="I362" s="41" t="s">
        <v>70</v>
      </c>
      <c r="J362" s="41">
        <v>3</v>
      </c>
      <c r="K362" s="39">
        <f t="shared" si="15"/>
        <v>0.75</v>
      </c>
      <c r="L362" s="41">
        <v>0</v>
      </c>
      <c r="M362" s="40">
        <f t="shared" si="16"/>
        <v>0</v>
      </c>
      <c r="N362" s="41">
        <v>1</v>
      </c>
      <c r="O362" s="40">
        <f t="shared" si="17"/>
        <v>0.33333333333333331</v>
      </c>
      <c r="P362" s="41" t="s">
        <v>87</v>
      </c>
      <c r="Q362" s="41" t="s">
        <v>70</v>
      </c>
      <c r="R362" s="46" t="s">
        <v>1694</v>
      </c>
      <c r="S362" s="46" t="s">
        <v>1695</v>
      </c>
      <c r="T362" s="45" t="s">
        <v>134</v>
      </c>
      <c r="U362" s="50" t="s">
        <v>75</v>
      </c>
      <c r="V362" s="49">
        <v>1</v>
      </c>
      <c r="W362" s="50">
        <v>1</v>
      </c>
      <c r="X362" s="50">
        <v>2</v>
      </c>
      <c r="Y362" s="50">
        <v>2</v>
      </c>
      <c r="Z362" s="50" t="s">
        <v>70</v>
      </c>
      <c r="AA362" s="50" t="s">
        <v>76</v>
      </c>
      <c r="AB362" s="50" t="s">
        <v>77</v>
      </c>
      <c r="AC362" s="55" t="s">
        <v>468</v>
      </c>
      <c r="AD362" s="55" t="s">
        <v>426</v>
      </c>
      <c r="AE362" s="55" t="s">
        <v>127</v>
      </c>
      <c r="AF362" s="55" t="s">
        <v>269</v>
      </c>
      <c r="AG362" s="55">
        <v>4</v>
      </c>
      <c r="AH362" s="55">
        <v>4</v>
      </c>
      <c r="AI362" s="55" t="s">
        <v>483</v>
      </c>
      <c r="AJ362" s="46" t="s">
        <v>82</v>
      </c>
      <c r="AK362" s="46">
        <v>3</v>
      </c>
      <c r="AL362" s="46" t="s">
        <v>82</v>
      </c>
      <c r="AM362" s="46">
        <v>2</v>
      </c>
      <c r="AN362" s="4" t="s">
        <v>83</v>
      </c>
      <c r="AO362" s="59"/>
      <c r="AP362" s="59"/>
      <c r="AQ362" s="59"/>
      <c r="AR362" s="59"/>
      <c r="AS362" s="59"/>
      <c r="AT362" s="59"/>
      <c r="AU362" s="59"/>
      <c r="AV362" s="59"/>
      <c r="AW362" s="59"/>
      <c r="AX362" s="59"/>
      <c r="AY362" s="59"/>
      <c r="AZ362" s="59"/>
      <c r="BA362" s="59"/>
      <c r="BB362" s="59"/>
      <c r="BC362" s="59"/>
      <c r="BD362" s="59"/>
      <c r="BE362" s="59"/>
      <c r="BF362" s="59"/>
      <c r="BG362" s="59"/>
      <c r="BH362" s="59"/>
      <c r="BI362" s="59"/>
      <c r="BJ362" s="59"/>
      <c r="BK362" s="59"/>
      <c r="BL362" s="59"/>
      <c r="BM362" s="59"/>
      <c r="BN362" s="59"/>
    </row>
    <row r="363" spans="1:66" ht="15.75" customHeight="1" x14ac:dyDescent="0.3">
      <c r="A363" s="2">
        <v>362</v>
      </c>
      <c r="B363" s="2" t="s">
        <v>66</v>
      </c>
      <c r="C363" s="3">
        <v>44697.456184016206</v>
      </c>
      <c r="D363" s="2" t="s">
        <v>377</v>
      </c>
      <c r="E363" s="2" t="s">
        <v>1696</v>
      </c>
      <c r="F363" s="2" t="s">
        <v>1697</v>
      </c>
      <c r="G363" s="2">
        <v>2518565</v>
      </c>
      <c r="H363" s="38">
        <v>1</v>
      </c>
      <c r="I363" s="38" t="s">
        <v>70</v>
      </c>
      <c r="J363" s="38">
        <v>1</v>
      </c>
      <c r="K363" s="39">
        <f t="shared" si="15"/>
        <v>1</v>
      </c>
      <c r="L363" s="38">
        <v>1</v>
      </c>
      <c r="M363" s="40">
        <f t="shared" si="16"/>
        <v>1</v>
      </c>
      <c r="N363" s="38">
        <v>0</v>
      </c>
      <c r="O363" s="40">
        <f t="shared" si="17"/>
        <v>0</v>
      </c>
      <c r="P363" s="38" t="s">
        <v>139</v>
      </c>
      <c r="Q363" s="38" t="s">
        <v>88</v>
      </c>
      <c r="R363" s="45" t="s">
        <v>72</v>
      </c>
      <c r="S363" s="45" t="s">
        <v>191</v>
      </c>
      <c r="T363" s="45" t="s">
        <v>134</v>
      </c>
      <c r="U363" s="49" t="s">
        <v>75</v>
      </c>
      <c r="V363" s="49">
        <v>2</v>
      </c>
      <c r="W363" s="49">
        <v>2</v>
      </c>
      <c r="X363" s="49">
        <v>20</v>
      </c>
      <c r="Y363" s="49">
        <v>3</v>
      </c>
      <c r="Z363" s="49" t="s">
        <v>70</v>
      </c>
      <c r="AA363" s="49" t="s">
        <v>76</v>
      </c>
      <c r="AB363" s="49" t="s">
        <v>77</v>
      </c>
      <c r="AC363" s="54" t="s">
        <v>1698</v>
      </c>
      <c r="AD363" s="54" t="s">
        <v>181</v>
      </c>
      <c r="AE363" s="54" t="s">
        <v>1699</v>
      </c>
      <c r="AF363" s="54" t="s">
        <v>158</v>
      </c>
      <c r="AG363" s="54">
        <v>5</v>
      </c>
      <c r="AH363" s="54">
        <v>1</v>
      </c>
      <c r="AI363" s="54" t="s">
        <v>106</v>
      </c>
      <c r="AJ363" s="45" t="s">
        <v>95</v>
      </c>
      <c r="AK363" s="45">
        <v>0</v>
      </c>
      <c r="AL363" s="45" t="s">
        <v>96</v>
      </c>
      <c r="AM363" s="45">
        <v>0</v>
      </c>
      <c r="AN363" s="2" t="s">
        <v>83</v>
      </c>
      <c r="AO363" s="59"/>
      <c r="AP363" s="59"/>
      <c r="AQ363" s="59"/>
      <c r="AR363" s="59"/>
      <c r="AS363" s="59"/>
      <c r="AT363" s="59"/>
      <c r="AU363" s="59"/>
      <c r="AV363" s="59"/>
      <c r="AW363" s="59"/>
      <c r="AX363" s="59"/>
      <c r="AY363" s="59"/>
      <c r="AZ363" s="59"/>
      <c r="BA363" s="59"/>
      <c r="BB363" s="59"/>
      <c r="BC363" s="59"/>
      <c r="BD363" s="59"/>
      <c r="BE363" s="59"/>
      <c r="BF363" s="59"/>
      <c r="BG363" s="59"/>
      <c r="BH363" s="59"/>
      <c r="BI363" s="59"/>
      <c r="BJ363" s="59"/>
      <c r="BK363" s="59"/>
      <c r="BL363" s="59"/>
      <c r="BM363" s="59"/>
      <c r="BN363" s="59"/>
    </row>
    <row r="364" spans="1:66" ht="15.75" customHeight="1" x14ac:dyDescent="0.3">
      <c r="A364" s="2">
        <v>363</v>
      </c>
      <c r="B364" s="2" t="s">
        <v>66</v>
      </c>
      <c r="C364" s="3">
        <v>44697.470390138886</v>
      </c>
      <c r="D364" s="2" t="s">
        <v>1700</v>
      </c>
      <c r="E364" s="2" t="s">
        <v>1701</v>
      </c>
      <c r="F364" s="2" t="s">
        <v>1702</v>
      </c>
      <c r="G364" s="2">
        <v>3153269100</v>
      </c>
      <c r="H364" s="38">
        <v>4</v>
      </c>
      <c r="I364" s="38" t="s">
        <v>70</v>
      </c>
      <c r="J364" s="38">
        <v>2</v>
      </c>
      <c r="K364" s="39">
        <f t="shared" si="15"/>
        <v>0.5</v>
      </c>
      <c r="L364" s="38">
        <v>0</v>
      </c>
      <c r="M364" s="40">
        <f t="shared" si="16"/>
        <v>0</v>
      </c>
      <c r="N364" s="38">
        <v>2</v>
      </c>
      <c r="O364" s="40">
        <f t="shared" si="17"/>
        <v>1</v>
      </c>
      <c r="P364" s="38" t="s">
        <v>139</v>
      </c>
      <c r="Q364" s="38" t="s">
        <v>88</v>
      </c>
      <c r="R364" s="45" t="s">
        <v>72</v>
      </c>
      <c r="S364" s="45" t="s">
        <v>163</v>
      </c>
      <c r="T364" s="45" t="s">
        <v>163</v>
      </c>
      <c r="U364" s="50" t="s">
        <v>88</v>
      </c>
      <c r="V364" s="49">
        <v>0</v>
      </c>
      <c r="W364" s="50"/>
      <c r="X364" s="50"/>
      <c r="Y364" s="50"/>
      <c r="Z364" s="50"/>
      <c r="AA364" s="50"/>
      <c r="AB364" s="50"/>
      <c r="AC364" s="54" t="s">
        <v>468</v>
      </c>
      <c r="AD364" s="54">
        <v>4</v>
      </c>
      <c r="AE364" s="54" t="s">
        <v>1703</v>
      </c>
      <c r="AF364" s="54" t="s">
        <v>94</v>
      </c>
      <c r="AG364" s="54">
        <v>5</v>
      </c>
      <c r="AH364" s="54">
        <v>2</v>
      </c>
      <c r="AI364" s="54" t="s">
        <v>692</v>
      </c>
      <c r="AJ364" s="45" t="s">
        <v>95</v>
      </c>
      <c r="AK364" s="45">
        <v>0</v>
      </c>
      <c r="AL364" s="45" t="s">
        <v>96</v>
      </c>
      <c r="AM364" s="45">
        <v>0</v>
      </c>
      <c r="AN364" s="2" t="s">
        <v>83</v>
      </c>
      <c r="AO364" s="59"/>
      <c r="AP364" s="59"/>
      <c r="AQ364" s="59"/>
      <c r="AR364" s="59"/>
      <c r="AS364" s="59"/>
      <c r="AT364" s="59"/>
      <c r="AU364" s="59"/>
      <c r="AV364" s="59"/>
      <c r="AW364" s="59"/>
      <c r="AX364" s="59"/>
      <c r="AY364" s="59"/>
      <c r="AZ364" s="59"/>
      <c r="BA364" s="59"/>
      <c r="BB364" s="59"/>
      <c r="BC364" s="59"/>
      <c r="BD364" s="59"/>
      <c r="BE364" s="59"/>
      <c r="BF364" s="59"/>
      <c r="BG364" s="59"/>
      <c r="BH364" s="59"/>
      <c r="BI364" s="59"/>
      <c r="BJ364" s="59"/>
      <c r="BK364" s="59"/>
      <c r="BL364" s="59"/>
      <c r="BM364" s="59"/>
      <c r="BN364" s="59"/>
    </row>
    <row r="365" spans="1:66" ht="15.75" customHeight="1" x14ac:dyDescent="0.3">
      <c r="A365" s="2">
        <v>364</v>
      </c>
      <c r="B365" s="2" t="s">
        <v>66</v>
      </c>
      <c r="C365" s="5">
        <v>44705.47594329861</v>
      </c>
      <c r="D365" s="4" t="s">
        <v>1704</v>
      </c>
      <c r="E365" s="4" t="s">
        <v>1705</v>
      </c>
      <c r="F365" s="4" t="s">
        <v>1706</v>
      </c>
      <c r="G365" s="4">
        <v>5118921</v>
      </c>
      <c r="H365" s="41">
        <v>6</v>
      </c>
      <c r="I365" s="41" t="s">
        <v>70</v>
      </c>
      <c r="J365" s="41">
        <v>2</v>
      </c>
      <c r="K365" s="39">
        <f t="shared" si="15"/>
        <v>0.33333333333333331</v>
      </c>
      <c r="L365" s="41">
        <v>0</v>
      </c>
      <c r="M365" s="40">
        <f t="shared" si="16"/>
        <v>0</v>
      </c>
      <c r="N365" s="41">
        <v>2</v>
      </c>
      <c r="O365" s="40">
        <f t="shared" si="17"/>
        <v>1</v>
      </c>
      <c r="P365" s="41" t="s">
        <v>87</v>
      </c>
      <c r="Q365" s="41" t="s">
        <v>88</v>
      </c>
      <c r="R365" s="46" t="s">
        <v>72</v>
      </c>
      <c r="S365" s="46" t="s">
        <v>1546</v>
      </c>
      <c r="T365" s="45" t="s">
        <v>333</v>
      </c>
      <c r="U365" s="50" t="s">
        <v>75</v>
      </c>
      <c r="V365" s="49">
        <v>1</v>
      </c>
      <c r="W365" s="50">
        <v>1</v>
      </c>
      <c r="X365" s="50">
        <v>12</v>
      </c>
      <c r="Y365" s="50">
        <v>2</v>
      </c>
      <c r="Z365" s="50" t="s">
        <v>70</v>
      </c>
      <c r="AA365" s="50" t="s">
        <v>76</v>
      </c>
      <c r="AB365" s="50" t="s">
        <v>77</v>
      </c>
      <c r="AC365" s="55" t="s">
        <v>91</v>
      </c>
      <c r="AD365" s="55" t="s">
        <v>92</v>
      </c>
      <c r="AE365" s="55" t="s">
        <v>93</v>
      </c>
      <c r="AF365" s="55" t="s">
        <v>94</v>
      </c>
      <c r="AG365" s="55">
        <v>5</v>
      </c>
      <c r="AH365" s="55">
        <v>5</v>
      </c>
      <c r="AI365" s="55" t="s">
        <v>81</v>
      </c>
      <c r="AJ365" s="46" t="s">
        <v>214</v>
      </c>
      <c r="AK365" s="46">
        <v>3</v>
      </c>
      <c r="AL365" s="46" t="s">
        <v>214</v>
      </c>
      <c r="AM365" s="46">
        <v>3</v>
      </c>
      <c r="AN365" s="4" t="s">
        <v>83</v>
      </c>
      <c r="AO365" s="59"/>
      <c r="AP365" s="59"/>
      <c r="AQ365" s="59"/>
      <c r="AR365" s="59"/>
      <c r="AS365" s="59"/>
      <c r="AT365" s="59"/>
      <c r="AU365" s="59"/>
      <c r="AV365" s="59"/>
      <c r="AW365" s="59"/>
      <c r="AX365" s="59"/>
      <c r="AY365" s="59"/>
      <c r="AZ365" s="59"/>
      <c r="BA365" s="59"/>
      <c r="BB365" s="59"/>
      <c r="BC365" s="59"/>
      <c r="BD365" s="59"/>
      <c r="BE365" s="59"/>
      <c r="BF365" s="59"/>
      <c r="BG365" s="59"/>
      <c r="BH365" s="59"/>
      <c r="BI365" s="59"/>
      <c r="BJ365" s="59"/>
      <c r="BK365" s="59"/>
      <c r="BL365" s="59"/>
      <c r="BM365" s="59"/>
      <c r="BN365" s="59"/>
    </row>
    <row r="366" spans="1:66" ht="15.75" customHeight="1" x14ac:dyDescent="0.3">
      <c r="A366" s="2">
        <v>365</v>
      </c>
      <c r="B366" s="2" t="s">
        <v>66</v>
      </c>
      <c r="C366" s="3">
        <v>44697.493405451387</v>
      </c>
      <c r="D366" s="2" t="s">
        <v>1707</v>
      </c>
      <c r="E366" s="2" t="s">
        <v>1708</v>
      </c>
      <c r="F366" s="2" t="s">
        <v>1709</v>
      </c>
      <c r="G366" s="2">
        <v>3137855194</v>
      </c>
      <c r="H366" s="38">
        <v>9</v>
      </c>
      <c r="I366" s="38" t="s">
        <v>70</v>
      </c>
      <c r="J366" s="38">
        <v>3</v>
      </c>
      <c r="K366" s="39">
        <f t="shared" si="15"/>
        <v>0.33333333333333331</v>
      </c>
      <c r="L366" s="38">
        <v>0</v>
      </c>
      <c r="M366" s="40">
        <f t="shared" si="16"/>
        <v>0</v>
      </c>
      <c r="N366" s="38">
        <v>3</v>
      </c>
      <c r="O366" s="40">
        <f t="shared" si="17"/>
        <v>1</v>
      </c>
      <c r="P366" s="38" t="s">
        <v>139</v>
      </c>
      <c r="Q366" s="38" t="s">
        <v>88</v>
      </c>
      <c r="R366" s="45" t="s">
        <v>1710</v>
      </c>
      <c r="S366" s="45" t="s">
        <v>1711</v>
      </c>
      <c r="T366" s="45" t="s">
        <v>321</v>
      </c>
      <c r="U366" s="49" t="s">
        <v>75</v>
      </c>
      <c r="V366" s="49">
        <v>3</v>
      </c>
      <c r="W366" s="49">
        <v>1</v>
      </c>
      <c r="X366" s="49">
        <v>60</v>
      </c>
      <c r="Y366" s="49">
        <v>3</v>
      </c>
      <c r="Z366" s="49" t="s">
        <v>70</v>
      </c>
      <c r="AA366" s="49" t="s">
        <v>76</v>
      </c>
      <c r="AB366" s="49" t="s">
        <v>102</v>
      </c>
      <c r="AC366" s="54" t="s">
        <v>468</v>
      </c>
      <c r="AD366" s="54">
        <v>3</v>
      </c>
      <c r="AE366" s="54" t="s">
        <v>127</v>
      </c>
      <c r="AF366" s="54" t="s">
        <v>193</v>
      </c>
      <c r="AG366" s="54">
        <v>1</v>
      </c>
      <c r="AH366" s="54">
        <v>1</v>
      </c>
      <c r="AI366" s="54" t="s">
        <v>106</v>
      </c>
      <c r="AJ366" s="45" t="s">
        <v>82</v>
      </c>
      <c r="AK366" s="45">
        <v>4</v>
      </c>
      <c r="AL366" s="45" t="s">
        <v>96</v>
      </c>
      <c r="AM366" s="45">
        <v>0</v>
      </c>
      <c r="AN366" s="2" t="s">
        <v>83</v>
      </c>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row>
    <row r="367" spans="1:66" ht="15.75" customHeight="1" x14ac:dyDescent="0.3">
      <c r="A367" s="2">
        <v>366</v>
      </c>
      <c r="B367" s="2" t="s">
        <v>66</v>
      </c>
      <c r="C367" s="5">
        <v>44704.694224537037</v>
      </c>
      <c r="D367" s="4" t="s">
        <v>1712</v>
      </c>
      <c r="E367" s="4" t="s">
        <v>1713</v>
      </c>
      <c r="F367" s="4" t="s">
        <v>1714</v>
      </c>
      <c r="G367" s="4">
        <v>3003275674</v>
      </c>
      <c r="H367" s="41">
        <v>2</v>
      </c>
      <c r="I367" s="41" t="s">
        <v>70</v>
      </c>
      <c r="J367" s="41">
        <v>2</v>
      </c>
      <c r="K367" s="39">
        <f t="shared" si="15"/>
        <v>1</v>
      </c>
      <c r="L367" s="41">
        <v>0</v>
      </c>
      <c r="M367" s="40">
        <f t="shared" si="16"/>
        <v>0</v>
      </c>
      <c r="N367" s="41">
        <v>2</v>
      </c>
      <c r="O367" s="40">
        <f t="shared" si="17"/>
        <v>1</v>
      </c>
      <c r="P367" s="41" t="s">
        <v>87</v>
      </c>
      <c r="Q367" s="41" t="s">
        <v>88</v>
      </c>
      <c r="R367" s="46" t="s">
        <v>466</v>
      </c>
      <c r="S367" s="46" t="s">
        <v>1715</v>
      </c>
      <c r="T367" s="45" t="s">
        <v>308</v>
      </c>
      <c r="U367" s="50" t="s">
        <v>88</v>
      </c>
      <c r="V367" s="49"/>
      <c r="W367" s="50"/>
      <c r="X367" s="50"/>
      <c r="Y367" s="50"/>
      <c r="Z367" s="50"/>
      <c r="AA367" s="50"/>
      <c r="AB367" s="50"/>
      <c r="AC367" s="55" t="s">
        <v>78</v>
      </c>
      <c r="AD367" s="55" t="s">
        <v>92</v>
      </c>
      <c r="AE367" s="55" t="s">
        <v>449</v>
      </c>
      <c r="AF367" s="55" t="s">
        <v>470</v>
      </c>
      <c r="AG367" s="55">
        <v>5</v>
      </c>
      <c r="AH367" s="55">
        <v>2</v>
      </c>
      <c r="AI367" s="55" t="s">
        <v>81</v>
      </c>
      <c r="AJ367" s="46" t="s">
        <v>95</v>
      </c>
      <c r="AK367" s="46">
        <v>0</v>
      </c>
      <c r="AL367" s="46" t="s">
        <v>96</v>
      </c>
      <c r="AM367" s="46">
        <v>0</v>
      </c>
      <c r="AN367" s="4" t="s">
        <v>83</v>
      </c>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row>
    <row r="368" spans="1:66" ht="15.75" customHeight="1" x14ac:dyDescent="0.3">
      <c r="A368" s="2">
        <v>367</v>
      </c>
      <c r="B368" s="2" t="s">
        <v>66</v>
      </c>
      <c r="C368" s="5">
        <v>44704.696412037039</v>
      </c>
      <c r="D368" s="4" t="s">
        <v>97</v>
      </c>
      <c r="E368" s="4" t="s">
        <v>1716</v>
      </c>
      <c r="F368" s="4" t="s">
        <v>1717</v>
      </c>
      <c r="G368" s="4">
        <v>2999779</v>
      </c>
      <c r="H368" s="41">
        <v>6</v>
      </c>
      <c r="I368" s="41" t="s">
        <v>70</v>
      </c>
      <c r="J368" s="41">
        <v>3</v>
      </c>
      <c r="K368" s="39">
        <f t="shared" si="15"/>
        <v>0.5</v>
      </c>
      <c r="L368" s="41">
        <v>0</v>
      </c>
      <c r="M368" s="40">
        <f t="shared" si="16"/>
        <v>0</v>
      </c>
      <c r="N368" s="41">
        <v>3</v>
      </c>
      <c r="O368" s="40">
        <f t="shared" si="17"/>
        <v>1</v>
      </c>
      <c r="P368" s="41" t="s">
        <v>71</v>
      </c>
      <c r="Q368" s="41" t="s">
        <v>88</v>
      </c>
      <c r="R368" s="46" t="s">
        <v>72</v>
      </c>
      <c r="S368" s="46" t="s">
        <v>307</v>
      </c>
      <c r="T368" s="45" t="s">
        <v>308</v>
      </c>
      <c r="U368" s="50" t="s">
        <v>75</v>
      </c>
      <c r="V368" s="49">
        <v>1</v>
      </c>
      <c r="W368" s="50">
        <v>1</v>
      </c>
      <c r="X368" s="50">
        <v>16</v>
      </c>
      <c r="Y368" s="50">
        <v>2</v>
      </c>
      <c r="Z368" s="50" t="s">
        <v>70</v>
      </c>
      <c r="AA368" s="50" t="s">
        <v>76</v>
      </c>
      <c r="AB368" s="50" t="s">
        <v>77</v>
      </c>
      <c r="AC368" s="55" t="s">
        <v>91</v>
      </c>
      <c r="AD368" s="55" t="s">
        <v>92</v>
      </c>
      <c r="AE368" s="55" t="s">
        <v>268</v>
      </c>
      <c r="AF368" s="55" t="s">
        <v>1718</v>
      </c>
      <c r="AG368" s="55">
        <v>5</v>
      </c>
      <c r="AH368" s="55">
        <v>1</v>
      </c>
      <c r="AI368" s="55" t="s">
        <v>81</v>
      </c>
      <c r="AJ368" s="46" t="s">
        <v>95</v>
      </c>
      <c r="AK368" s="46">
        <v>0</v>
      </c>
      <c r="AL368" s="46" t="s">
        <v>96</v>
      </c>
      <c r="AM368" s="46">
        <v>0</v>
      </c>
      <c r="AN368" s="4" t="s">
        <v>83</v>
      </c>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row>
    <row r="369" spans="1:66" ht="15.75" customHeight="1" x14ac:dyDescent="0.3">
      <c r="A369" s="2">
        <v>368</v>
      </c>
      <c r="B369" s="2" t="s">
        <v>66</v>
      </c>
      <c r="C369" s="5">
        <v>44705.486393078703</v>
      </c>
      <c r="D369" s="4" t="s">
        <v>1719</v>
      </c>
      <c r="E369" s="4" t="s">
        <v>1720</v>
      </c>
      <c r="F369" s="4" t="s">
        <v>1706</v>
      </c>
      <c r="G369" s="4">
        <v>4797609</v>
      </c>
      <c r="H369" s="41">
        <v>4</v>
      </c>
      <c r="I369" s="41" t="s">
        <v>70</v>
      </c>
      <c r="J369" s="41">
        <v>1</v>
      </c>
      <c r="K369" s="39">
        <f t="shared" si="15"/>
        <v>0.25</v>
      </c>
      <c r="L369" s="41">
        <v>0</v>
      </c>
      <c r="M369" s="40">
        <f t="shared" si="16"/>
        <v>0</v>
      </c>
      <c r="N369" s="41">
        <v>1</v>
      </c>
      <c r="O369" s="40">
        <f t="shared" si="17"/>
        <v>1</v>
      </c>
      <c r="P369" s="41" t="s">
        <v>139</v>
      </c>
      <c r="Q369" s="41" t="s">
        <v>88</v>
      </c>
      <c r="R369" s="46" t="s">
        <v>72</v>
      </c>
      <c r="S369" s="46" t="s">
        <v>1721</v>
      </c>
      <c r="T369" s="45" t="s">
        <v>201</v>
      </c>
      <c r="U369" s="50" t="s">
        <v>75</v>
      </c>
      <c r="V369" s="49">
        <v>1</v>
      </c>
      <c r="W369" s="50">
        <v>1</v>
      </c>
      <c r="X369" s="50">
        <v>15</v>
      </c>
      <c r="Y369" s="50">
        <v>2</v>
      </c>
      <c r="Z369" s="50" t="s">
        <v>70</v>
      </c>
      <c r="AA369" s="50" t="s">
        <v>76</v>
      </c>
      <c r="AB369" s="50" t="s">
        <v>77</v>
      </c>
      <c r="AC369" s="55" t="s">
        <v>91</v>
      </c>
      <c r="AD369" s="55">
        <v>3</v>
      </c>
      <c r="AE369" s="55" t="s">
        <v>93</v>
      </c>
      <c r="AF369" s="55" t="s">
        <v>164</v>
      </c>
      <c r="AG369" s="55">
        <v>3</v>
      </c>
      <c r="AH369" s="55">
        <v>1</v>
      </c>
      <c r="AI369" s="55" t="s">
        <v>81</v>
      </c>
      <c r="AJ369" s="46" t="s">
        <v>95</v>
      </c>
      <c r="AK369" s="46">
        <v>0</v>
      </c>
      <c r="AL369" s="46" t="s">
        <v>96</v>
      </c>
      <c r="AM369" s="46">
        <v>0</v>
      </c>
      <c r="AN369" s="4" t="s">
        <v>83</v>
      </c>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row>
    <row r="370" spans="1:66" ht="15.75" customHeight="1" x14ac:dyDescent="0.3">
      <c r="A370" s="2">
        <v>369</v>
      </c>
      <c r="B370" s="2" t="s">
        <v>66</v>
      </c>
      <c r="C370" s="5">
        <v>44705.494972129629</v>
      </c>
      <c r="D370" s="4" t="s">
        <v>1722</v>
      </c>
      <c r="E370" s="4" t="s">
        <v>1723</v>
      </c>
      <c r="F370" s="4" t="s">
        <v>1724</v>
      </c>
      <c r="G370" s="4">
        <v>6042292</v>
      </c>
      <c r="H370" s="41">
        <v>28</v>
      </c>
      <c r="I370" s="41" t="s">
        <v>70</v>
      </c>
      <c r="J370" s="41">
        <v>3</v>
      </c>
      <c r="K370" s="39">
        <f t="shared" si="15"/>
        <v>0.10714285714285714</v>
      </c>
      <c r="L370" s="41">
        <v>0</v>
      </c>
      <c r="M370" s="40">
        <f t="shared" si="16"/>
        <v>0</v>
      </c>
      <c r="N370" s="41">
        <v>3</v>
      </c>
      <c r="O370" s="40">
        <f t="shared" si="17"/>
        <v>1</v>
      </c>
      <c r="P370" s="41" t="s">
        <v>87</v>
      </c>
      <c r="Q370" s="41" t="s">
        <v>88</v>
      </c>
      <c r="R370" s="46" t="s">
        <v>72</v>
      </c>
      <c r="S370" s="46" t="s">
        <v>704</v>
      </c>
      <c r="T370" s="45" t="s">
        <v>482</v>
      </c>
      <c r="U370" s="50" t="s">
        <v>75</v>
      </c>
      <c r="V370" s="49">
        <v>3</v>
      </c>
      <c r="W370" s="50">
        <v>3</v>
      </c>
      <c r="X370" s="50">
        <v>80</v>
      </c>
      <c r="Y370" s="50">
        <v>2</v>
      </c>
      <c r="Z370" s="50" t="s">
        <v>70</v>
      </c>
      <c r="AA370" s="50" t="s">
        <v>76</v>
      </c>
      <c r="AB370" s="50" t="s">
        <v>77</v>
      </c>
      <c r="AC370" s="55" t="s">
        <v>91</v>
      </c>
      <c r="AD370" s="55" t="s">
        <v>92</v>
      </c>
      <c r="AE370" s="55" t="s">
        <v>1725</v>
      </c>
      <c r="AF370" s="55" t="s">
        <v>115</v>
      </c>
      <c r="AG370" s="55">
        <v>4</v>
      </c>
      <c r="AH370" s="55">
        <v>1</v>
      </c>
      <c r="AI370" s="55" t="s">
        <v>81</v>
      </c>
      <c r="AJ370" s="46" t="s">
        <v>107</v>
      </c>
      <c r="AK370" s="46">
        <v>2</v>
      </c>
      <c r="AL370" s="46" t="s">
        <v>96</v>
      </c>
      <c r="AM370" s="46">
        <v>0</v>
      </c>
      <c r="AN370" s="4" t="s">
        <v>83</v>
      </c>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row>
    <row r="371" spans="1:66" ht="15.75" customHeight="1" x14ac:dyDescent="0.3">
      <c r="A371" s="2">
        <v>370</v>
      </c>
      <c r="B371" s="2" t="s">
        <v>66</v>
      </c>
      <c r="C371" s="5">
        <v>44705.563803888886</v>
      </c>
      <c r="D371" s="4" t="s">
        <v>994</v>
      </c>
      <c r="E371" s="4" t="s">
        <v>1726</v>
      </c>
      <c r="F371" s="4" t="s">
        <v>1727</v>
      </c>
      <c r="G371" s="4" t="s">
        <v>1728</v>
      </c>
      <c r="H371" s="41">
        <v>3</v>
      </c>
      <c r="I371" s="41" t="s">
        <v>70</v>
      </c>
      <c r="J371" s="41">
        <v>3</v>
      </c>
      <c r="K371" s="39">
        <f t="shared" si="15"/>
        <v>1</v>
      </c>
      <c r="L371" s="41">
        <v>0</v>
      </c>
      <c r="M371" s="40">
        <f t="shared" si="16"/>
        <v>0</v>
      </c>
      <c r="N371" s="41">
        <v>1</v>
      </c>
      <c r="O371" s="40">
        <f t="shared" si="17"/>
        <v>0.33333333333333331</v>
      </c>
      <c r="P371" s="41" t="s">
        <v>87</v>
      </c>
      <c r="Q371" s="41" t="s">
        <v>70</v>
      </c>
      <c r="R371" s="46" t="s">
        <v>1729</v>
      </c>
      <c r="S371" s="46" t="s">
        <v>1730</v>
      </c>
      <c r="T371" s="45" t="s">
        <v>134</v>
      </c>
      <c r="U371" s="50" t="s">
        <v>75</v>
      </c>
      <c r="V371" s="49">
        <v>1</v>
      </c>
      <c r="W371" s="50">
        <v>2</v>
      </c>
      <c r="X371" s="50">
        <v>2</v>
      </c>
      <c r="Y371" s="50">
        <v>3</v>
      </c>
      <c r="Z371" s="50" t="s">
        <v>70</v>
      </c>
      <c r="AA371" s="50" t="s">
        <v>76</v>
      </c>
      <c r="AB371" s="50" t="s">
        <v>102</v>
      </c>
      <c r="AC371" s="55" t="s">
        <v>926</v>
      </c>
      <c r="AD371" s="55">
        <v>4</v>
      </c>
      <c r="AE371" s="55" t="s">
        <v>127</v>
      </c>
      <c r="AF371" s="55" t="s">
        <v>150</v>
      </c>
      <c r="AG371" s="55">
        <v>4</v>
      </c>
      <c r="AH371" s="55">
        <v>4</v>
      </c>
      <c r="AI371" s="55" t="s">
        <v>81</v>
      </c>
      <c r="AJ371" s="46" t="s">
        <v>82</v>
      </c>
      <c r="AK371" s="46">
        <v>4</v>
      </c>
      <c r="AL371" s="46" t="s">
        <v>82</v>
      </c>
      <c r="AM371" s="46">
        <v>2</v>
      </c>
      <c r="AN371" s="4" t="s">
        <v>83</v>
      </c>
      <c r="AO371" s="59"/>
      <c r="AP371" s="59"/>
      <c r="AQ371" s="59"/>
      <c r="AR371" s="59"/>
      <c r="AS371" s="59"/>
      <c r="AT371" s="59"/>
      <c r="AU371" s="59"/>
      <c r="AV371" s="59"/>
      <c r="AW371" s="59"/>
      <c r="AX371" s="59"/>
      <c r="AY371" s="59"/>
      <c r="AZ371" s="59"/>
      <c r="BA371" s="59"/>
      <c r="BB371" s="59"/>
      <c r="BC371" s="59"/>
      <c r="BD371" s="59"/>
      <c r="BE371" s="59"/>
      <c r="BF371" s="59"/>
      <c r="BG371" s="59"/>
      <c r="BH371" s="59"/>
      <c r="BI371" s="59"/>
      <c r="BJ371" s="59"/>
      <c r="BK371" s="59"/>
      <c r="BL371" s="59"/>
      <c r="BM371" s="59"/>
      <c r="BN371" s="59"/>
    </row>
    <row r="372" spans="1:66" ht="15.75" customHeight="1" x14ac:dyDescent="0.3">
      <c r="A372" s="2">
        <v>371</v>
      </c>
      <c r="B372" s="2" t="s">
        <v>66</v>
      </c>
      <c r="C372" s="5">
        <v>44705.569062546296</v>
      </c>
      <c r="D372" s="4" t="s">
        <v>1731</v>
      </c>
      <c r="E372" s="4" t="s">
        <v>1732</v>
      </c>
      <c r="F372" s="4" t="s">
        <v>1733</v>
      </c>
      <c r="G372" s="4" t="s">
        <v>1734</v>
      </c>
      <c r="H372" s="41">
        <v>3</v>
      </c>
      <c r="I372" s="41" t="s">
        <v>70</v>
      </c>
      <c r="J372" s="41">
        <v>3</v>
      </c>
      <c r="K372" s="39">
        <f t="shared" si="15"/>
        <v>1</v>
      </c>
      <c r="L372" s="41">
        <v>0</v>
      </c>
      <c r="M372" s="40">
        <f t="shared" si="16"/>
        <v>0</v>
      </c>
      <c r="N372" s="41">
        <v>1</v>
      </c>
      <c r="O372" s="40">
        <f t="shared" si="17"/>
        <v>0.33333333333333331</v>
      </c>
      <c r="P372" s="41" t="s">
        <v>87</v>
      </c>
      <c r="Q372" s="41" t="s">
        <v>70</v>
      </c>
      <c r="R372" s="46" t="s">
        <v>72</v>
      </c>
      <c r="S372" s="46" t="s">
        <v>191</v>
      </c>
      <c r="T372" s="45" t="s">
        <v>134</v>
      </c>
      <c r="U372" s="50" t="s">
        <v>75</v>
      </c>
      <c r="V372" s="49">
        <v>1</v>
      </c>
      <c r="W372" s="50">
        <v>2</v>
      </c>
      <c r="X372" s="50">
        <v>1</v>
      </c>
      <c r="Y372" s="50">
        <v>2</v>
      </c>
      <c r="Z372" s="50" t="s">
        <v>70</v>
      </c>
      <c r="AA372" s="50" t="s">
        <v>76</v>
      </c>
      <c r="AB372" s="50" t="s">
        <v>102</v>
      </c>
      <c r="AC372" s="55" t="s">
        <v>180</v>
      </c>
      <c r="AD372" s="55" t="s">
        <v>426</v>
      </c>
      <c r="AE372" s="55" t="s">
        <v>127</v>
      </c>
      <c r="AF372" s="55" t="s">
        <v>269</v>
      </c>
      <c r="AG372" s="55">
        <v>5</v>
      </c>
      <c r="AH372" s="55">
        <v>5</v>
      </c>
      <c r="AI372" s="55" t="s">
        <v>483</v>
      </c>
      <c r="AJ372" s="46" t="s">
        <v>82</v>
      </c>
      <c r="AK372" s="46">
        <v>3</v>
      </c>
      <c r="AL372" s="46" t="s">
        <v>82</v>
      </c>
      <c r="AM372" s="46">
        <v>2</v>
      </c>
      <c r="AN372" s="4" t="s">
        <v>83</v>
      </c>
      <c r="AO372" s="59"/>
      <c r="AP372" s="59"/>
      <c r="AQ372" s="59"/>
      <c r="AR372" s="59"/>
      <c r="AS372" s="59"/>
      <c r="AT372" s="59"/>
      <c r="AU372" s="59"/>
      <c r="AV372" s="59"/>
      <c r="AW372" s="59"/>
      <c r="AX372" s="59"/>
      <c r="AY372" s="59"/>
      <c r="AZ372" s="59"/>
      <c r="BA372" s="59"/>
      <c r="BB372" s="59"/>
      <c r="BC372" s="59"/>
      <c r="BD372" s="59"/>
      <c r="BE372" s="59"/>
      <c r="BF372" s="59"/>
      <c r="BG372" s="59"/>
      <c r="BH372" s="59"/>
      <c r="BI372" s="59"/>
      <c r="BJ372" s="59"/>
      <c r="BK372" s="59"/>
      <c r="BL372" s="59"/>
      <c r="BM372" s="59"/>
      <c r="BN372" s="59"/>
    </row>
    <row r="373" spans="1:66" ht="15.75" customHeight="1" x14ac:dyDescent="0.3">
      <c r="A373" s="2">
        <v>372</v>
      </c>
      <c r="B373" s="2" t="s">
        <v>66</v>
      </c>
      <c r="C373" s="5">
        <v>44705.574550787038</v>
      </c>
      <c r="D373" s="4" t="s">
        <v>994</v>
      </c>
      <c r="E373" s="4" t="s">
        <v>1735</v>
      </c>
      <c r="F373" s="4" t="s">
        <v>1736</v>
      </c>
      <c r="G373" s="4" t="s">
        <v>1737</v>
      </c>
      <c r="H373" s="41">
        <v>3</v>
      </c>
      <c r="I373" s="41" t="s">
        <v>70</v>
      </c>
      <c r="J373" s="41">
        <v>3</v>
      </c>
      <c r="K373" s="39">
        <f t="shared" si="15"/>
        <v>1</v>
      </c>
      <c r="L373" s="41">
        <v>0</v>
      </c>
      <c r="M373" s="40">
        <f t="shared" si="16"/>
        <v>0</v>
      </c>
      <c r="N373" s="41">
        <v>1</v>
      </c>
      <c r="O373" s="40">
        <f t="shared" si="17"/>
        <v>0.33333333333333331</v>
      </c>
      <c r="P373" s="41" t="s">
        <v>87</v>
      </c>
      <c r="Q373" s="41" t="s">
        <v>70</v>
      </c>
      <c r="R373" s="46" t="s">
        <v>1738</v>
      </c>
      <c r="S373" s="46" t="s">
        <v>1739</v>
      </c>
      <c r="T373" s="45" t="s">
        <v>134</v>
      </c>
      <c r="U373" s="50" t="s">
        <v>88</v>
      </c>
      <c r="V373" s="49">
        <v>0</v>
      </c>
      <c r="W373" s="50"/>
      <c r="X373" s="50"/>
      <c r="Y373" s="50"/>
      <c r="Z373" s="50"/>
      <c r="AA373" s="50"/>
      <c r="AB373" s="50"/>
      <c r="AC373" s="55" t="s">
        <v>314</v>
      </c>
      <c r="AD373" s="55" t="s">
        <v>181</v>
      </c>
      <c r="AE373" s="55" t="s">
        <v>712</v>
      </c>
      <c r="AF373" s="55" t="s">
        <v>932</v>
      </c>
      <c r="AG373" s="55">
        <v>5</v>
      </c>
      <c r="AH373" s="55">
        <v>4</v>
      </c>
      <c r="AI373" s="55" t="s">
        <v>81</v>
      </c>
      <c r="AJ373" s="46" t="s">
        <v>82</v>
      </c>
      <c r="AK373" s="46">
        <v>3</v>
      </c>
      <c r="AL373" s="46" t="s">
        <v>82</v>
      </c>
      <c r="AM373" s="46">
        <v>2</v>
      </c>
      <c r="AN373" s="4" t="s">
        <v>83</v>
      </c>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row>
    <row r="374" spans="1:66" ht="15.75" customHeight="1" x14ac:dyDescent="0.3">
      <c r="A374" s="2">
        <v>373</v>
      </c>
      <c r="B374" s="2" t="s">
        <v>66</v>
      </c>
      <c r="C374" s="5">
        <v>44705.578782569442</v>
      </c>
      <c r="D374" s="4" t="s">
        <v>994</v>
      </c>
      <c r="E374" s="4" t="s">
        <v>1740</v>
      </c>
      <c r="F374" s="4" t="s">
        <v>1741</v>
      </c>
      <c r="G374" s="4" t="s">
        <v>1742</v>
      </c>
      <c r="H374" s="41">
        <v>2</v>
      </c>
      <c r="I374" s="41" t="s">
        <v>70</v>
      </c>
      <c r="J374" s="41">
        <v>2</v>
      </c>
      <c r="K374" s="39">
        <f t="shared" si="15"/>
        <v>1</v>
      </c>
      <c r="L374" s="41">
        <v>0</v>
      </c>
      <c r="M374" s="40">
        <f t="shared" si="16"/>
        <v>0</v>
      </c>
      <c r="N374" s="41">
        <v>1</v>
      </c>
      <c r="O374" s="40">
        <f t="shared" si="17"/>
        <v>0.5</v>
      </c>
      <c r="P374" s="41" t="s">
        <v>87</v>
      </c>
      <c r="Q374" s="41" t="s">
        <v>70</v>
      </c>
      <c r="R374" s="46" t="s">
        <v>1743</v>
      </c>
      <c r="S374" s="46" t="s">
        <v>1744</v>
      </c>
      <c r="T374" s="45" t="s">
        <v>134</v>
      </c>
      <c r="U374" s="50" t="s">
        <v>88</v>
      </c>
      <c r="V374" s="49">
        <v>0</v>
      </c>
      <c r="W374" s="50"/>
      <c r="X374" s="50"/>
      <c r="Y374" s="50"/>
      <c r="Z374" s="50"/>
      <c r="AA374" s="50"/>
      <c r="AB374" s="50"/>
      <c r="AC374" s="55" t="s">
        <v>180</v>
      </c>
      <c r="AD374" s="55" t="s">
        <v>181</v>
      </c>
      <c r="AE374" s="55" t="s">
        <v>546</v>
      </c>
      <c r="AF374" s="55" t="s">
        <v>1745</v>
      </c>
      <c r="AG374" s="55">
        <v>5</v>
      </c>
      <c r="AH374" s="55">
        <v>4</v>
      </c>
      <c r="AI374" s="55" t="s">
        <v>81</v>
      </c>
      <c r="AJ374" s="46" t="s">
        <v>82</v>
      </c>
      <c r="AK374" s="46">
        <v>2</v>
      </c>
      <c r="AL374" s="46" t="s">
        <v>82</v>
      </c>
      <c r="AM374" s="46">
        <v>1</v>
      </c>
      <c r="AN374" s="4" t="s">
        <v>83</v>
      </c>
      <c r="AO374" s="59"/>
      <c r="AP374" s="59"/>
      <c r="AQ374" s="59"/>
      <c r="AR374" s="59"/>
      <c r="AS374" s="59"/>
      <c r="AT374" s="59"/>
      <c r="AU374" s="59"/>
      <c r="AV374" s="59"/>
      <c r="AW374" s="59"/>
      <c r="AX374" s="59"/>
      <c r="AY374" s="59"/>
      <c r="AZ374" s="59"/>
      <c r="BA374" s="59"/>
      <c r="BB374" s="59"/>
      <c r="BC374" s="59"/>
      <c r="BD374" s="59"/>
      <c r="BE374" s="59"/>
      <c r="BF374" s="59"/>
      <c r="BG374" s="59"/>
      <c r="BH374" s="59"/>
      <c r="BI374" s="59"/>
      <c r="BJ374" s="59"/>
      <c r="BK374" s="59"/>
      <c r="BL374" s="59"/>
      <c r="BM374" s="59"/>
      <c r="BN374" s="59"/>
    </row>
    <row r="375" spans="1:66" ht="15.75" customHeight="1" x14ac:dyDescent="0.3">
      <c r="A375" s="2">
        <v>374</v>
      </c>
      <c r="B375" s="2" t="s">
        <v>66</v>
      </c>
      <c r="C375" s="5">
        <v>44705.583099930554</v>
      </c>
      <c r="D375" s="4" t="s">
        <v>994</v>
      </c>
      <c r="E375" s="4" t="s">
        <v>1746</v>
      </c>
      <c r="F375" s="4" t="s">
        <v>1747</v>
      </c>
      <c r="G375" s="4" t="s">
        <v>1748</v>
      </c>
      <c r="H375" s="41">
        <v>11</v>
      </c>
      <c r="I375" s="41" t="s">
        <v>70</v>
      </c>
      <c r="J375" s="41">
        <v>8</v>
      </c>
      <c r="K375" s="39">
        <f t="shared" si="15"/>
        <v>0.72727272727272729</v>
      </c>
      <c r="L375" s="41">
        <v>0</v>
      </c>
      <c r="M375" s="40">
        <f t="shared" si="16"/>
        <v>0</v>
      </c>
      <c r="N375" s="41">
        <v>1</v>
      </c>
      <c r="O375" s="40">
        <f t="shared" si="17"/>
        <v>0.125</v>
      </c>
      <c r="P375" s="41" t="s">
        <v>87</v>
      </c>
      <c r="Q375" s="41" t="s">
        <v>70</v>
      </c>
      <c r="R375" s="46" t="s">
        <v>383</v>
      </c>
      <c r="S375" s="46" t="s">
        <v>191</v>
      </c>
      <c r="T375" s="45" t="s">
        <v>134</v>
      </c>
      <c r="U375" s="50" t="s">
        <v>235</v>
      </c>
      <c r="V375" s="49">
        <v>1</v>
      </c>
      <c r="W375" s="50">
        <v>1</v>
      </c>
      <c r="X375" s="50">
        <v>10</v>
      </c>
      <c r="Y375" s="50">
        <v>7</v>
      </c>
      <c r="Z375" s="50" t="s">
        <v>88</v>
      </c>
      <c r="AA375" s="50" t="s">
        <v>1749</v>
      </c>
      <c r="AB375" s="50" t="s">
        <v>102</v>
      </c>
      <c r="AC375" s="55" t="s">
        <v>273</v>
      </c>
      <c r="AD375" s="55" t="s">
        <v>426</v>
      </c>
      <c r="AE375" s="55" t="s">
        <v>127</v>
      </c>
      <c r="AF375" s="55" t="s">
        <v>269</v>
      </c>
      <c r="AG375" s="55">
        <v>5</v>
      </c>
      <c r="AH375" s="55">
        <v>5</v>
      </c>
      <c r="AI375" s="55" t="s">
        <v>483</v>
      </c>
      <c r="AJ375" s="46" t="s">
        <v>82</v>
      </c>
      <c r="AK375" s="46">
        <v>3</v>
      </c>
      <c r="AL375" s="46" t="s">
        <v>214</v>
      </c>
      <c r="AM375" s="46">
        <v>2</v>
      </c>
      <c r="AN375" s="4" t="s">
        <v>83</v>
      </c>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row>
    <row r="376" spans="1:66" ht="15.75" customHeight="1" x14ac:dyDescent="0.3">
      <c r="A376" s="2">
        <v>375</v>
      </c>
      <c r="B376" s="2" t="s">
        <v>66</v>
      </c>
      <c r="C376" s="5">
        <v>44705.633023773145</v>
      </c>
      <c r="D376" s="4" t="s">
        <v>1311</v>
      </c>
      <c r="E376" s="4" t="s">
        <v>1750</v>
      </c>
      <c r="F376" s="4" t="s">
        <v>1751</v>
      </c>
      <c r="G376" s="4">
        <v>3122915799</v>
      </c>
      <c r="H376" s="41">
        <v>2</v>
      </c>
      <c r="I376" s="41" t="s">
        <v>70</v>
      </c>
      <c r="J376" s="41">
        <v>2</v>
      </c>
      <c r="K376" s="39">
        <f t="shared" si="15"/>
        <v>1</v>
      </c>
      <c r="L376" s="41">
        <v>0</v>
      </c>
      <c r="M376" s="40">
        <f t="shared" si="16"/>
        <v>0</v>
      </c>
      <c r="N376" s="41">
        <v>2</v>
      </c>
      <c r="O376" s="40">
        <f t="shared" si="17"/>
        <v>1</v>
      </c>
      <c r="P376" s="41" t="s">
        <v>139</v>
      </c>
      <c r="Q376" s="41" t="s">
        <v>70</v>
      </c>
      <c r="R376" s="46" t="s">
        <v>72</v>
      </c>
      <c r="S376" s="46" t="s">
        <v>1752</v>
      </c>
      <c r="T376" s="45" t="s">
        <v>267</v>
      </c>
      <c r="U376" s="50" t="s">
        <v>88</v>
      </c>
      <c r="V376" s="49">
        <v>0</v>
      </c>
      <c r="W376" s="50"/>
      <c r="X376" s="50"/>
      <c r="Y376" s="50"/>
      <c r="Z376" s="50"/>
      <c r="AA376" s="50"/>
      <c r="AB376" s="50"/>
      <c r="AC376" s="55" t="s">
        <v>78</v>
      </c>
      <c r="AD376" s="55">
        <v>5</v>
      </c>
      <c r="AE376" s="55" t="s">
        <v>222</v>
      </c>
      <c r="AF376" s="55" t="s">
        <v>150</v>
      </c>
      <c r="AG376" s="55">
        <v>5</v>
      </c>
      <c r="AH376" s="55">
        <v>5</v>
      </c>
      <c r="AI376" s="55" t="s">
        <v>81</v>
      </c>
      <c r="AJ376" s="46" t="s">
        <v>107</v>
      </c>
      <c r="AK376" s="46">
        <v>3</v>
      </c>
      <c r="AL376" s="46" t="s">
        <v>107</v>
      </c>
      <c r="AM376" s="46">
        <v>4</v>
      </c>
      <c r="AN376" s="4" t="s">
        <v>83</v>
      </c>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row>
    <row r="377" spans="1:66" ht="15.75" customHeight="1" x14ac:dyDescent="0.3">
      <c r="A377" s="2">
        <v>376</v>
      </c>
      <c r="B377" s="2" t="s">
        <v>66</v>
      </c>
      <c r="C377" s="5">
        <v>44705.637290219907</v>
      </c>
      <c r="D377" s="4" t="s">
        <v>1753</v>
      </c>
      <c r="E377" s="4" t="s">
        <v>1754</v>
      </c>
      <c r="F377" s="4" t="s">
        <v>1755</v>
      </c>
      <c r="G377" s="4">
        <v>3153717671</v>
      </c>
      <c r="H377" s="41">
        <v>5</v>
      </c>
      <c r="I377" s="41" t="s">
        <v>70</v>
      </c>
      <c r="J377" s="41">
        <v>2</v>
      </c>
      <c r="K377" s="39">
        <f t="shared" si="15"/>
        <v>0.4</v>
      </c>
      <c r="L377" s="41">
        <v>0</v>
      </c>
      <c r="M377" s="40">
        <f t="shared" si="16"/>
        <v>0</v>
      </c>
      <c r="N377" s="41">
        <v>2</v>
      </c>
      <c r="O377" s="40">
        <f t="shared" si="17"/>
        <v>1</v>
      </c>
      <c r="P377" s="41" t="s">
        <v>87</v>
      </c>
      <c r="Q377" s="41" t="s">
        <v>70</v>
      </c>
      <c r="R377" s="46" t="s">
        <v>1756</v>
      </c>
      <c r="S377" s="46" t="s">
        <v>1757</v>
      </c>
      <c r="T377" s="45" t="s">
        <v>74</v>
      </c>
      <c r="U377" s="50" t="s">
        <v>88</v>
      </c>
      <c r="V377" s="49">
        <v>0</v>
      </c>
      <c r="W377" s="50"/>
      <c r="X377" s="50"/>
      <c r="Y377" s="50"/>
      <c r="Z377" s="50"/>
      <c r="AA377" s="50"/>
      <c r="AB377" s="50"/>
      <c r="AC377" s="55" t="s">
        <v>78</v>
      </c>
      <c r="AD377" s="55">
        <v>3</v>
      </c>
      <c r="AE377" s="55" t="s">
        <v>575</v>
      </c>
      <c r="AF377" s="55" t="s">
        <v>164</v>
      </c>
      <c r="AG377" s="55">
        <v>5</v>
      </c>
      <c r="AH377" s="55">
        <v>5</v>
      </c>
      <c r="AI377" s="55" t="s">
        <v>81</v>
      </c>
      <c r="AJ377" s="46" t="s">
        <v>107</v>
      </c>
      <c r="AK377" s="46">
        <v>4</v>
      </c>
      <c r="AL377" s="46" t="s">
        <v>107</v>
      </c>
      <c r="AM377" s="46">
        <v>4</v>
      </c>
      <c r="AN377" s="4" t="s">
        <v>83</v>
      </c>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row>
    <row r="378" spans="1:66" ht="15.75" customHeight="1" x14ac:dyDescent="0.3">
      <c r="A378" s="2">
        <v>377</v>
      </c>
      <c r="B378" s="2" t="s">
        <v>66</v>
      </c>
      <c r="C378" s="5">
        <v>44705.654734293981</v>
      </c>
      <c r="D378" s="4" t="s">
        <v>1758</v>
      </c>
      <c r="E378" s="4" t="s">
        <v>1759</v>
      </c>
      <c r="F378" s="4" t="s">
        <v>1760</v>
      </c>
      <c r="G378" s="4">
        <v>3147515954</v>
      </c>
      <c r="H378" s="41">
        <v>3</v>
      </c>
      <c r="I378" s="41" t="s">
        <v>88</v>
      </c>
      <c r="J378" s="41"/>
      <c r="K378" s="39">
        <f t="shared" si="15"/>
        <v>0</v>
      </c>
      <c r="L378" s="41"/>
      <c r="M378" s="40" t="str">
        <f t="shared" si="16"/>
        <v/>
      </c>
      <c r="N378" s="41"/>
      <c r="O378" s="40" t="str">
        <f t="shared" si="17"/>
        <v/>
      </c>
      <c r="P378" s="41"/>
      <c r="Q378" s="41"/>
      <c r="R378" s="46" t="s">
        <v>1761</v>
      </c>
      <c r="S378" s="46" t="s">
        <v>1762</v>
      </c>
      <c r="T378" s="45" t="s">
        <v>141</v>
      </c>
      <c r="U378" s="50" t="s">
        <v>75</v>
      </c>
      <c r="V378" s="49">
        <v>1</v>
      </c>
      <c r="W378" s="50">
        <v>1</v>
      </c>
      <c r="X378" s="50">
        <v>30</v>
      </c>
      <c r="Y378" s="50">
        <v>3</v>
      </c>
      <c r="Z378" s="50" t="s">
        <v>70</v>
      </c>
      <c r="AA378" s="50" t="s">
        <v>76</v>
      </c>
      <c r="AB378" s="50" t="s">
        <v>77</v>
      </c>
      <c r="AC378" s="55" t="s">
        <v>91</v>
      </c>
      <c r="AD378" s="55">
        <v>3</v>
      </c>
      <c r="AE378" s="55" t="s">
        <v>79</v>
      </c>
      <c r="AF378" s="55" t="s">
        <v>269</v>
      </c>
      <c r="AG378" s="55">
        <v>5</v>
      </c>
      <c r="AH378" s="55">
        <v>5</v>
      </c>
      <c r="AI378" s="55" t="s">
        <v>81</v>
      </c>
      <c r="AJ378" s="46" t="s">
        <v>107</v>
      </c>
      <c r="AK378" s="46">
        <v>4</v>
      </c>
      <c r="AL378" s="46" t="s">
        <v>339</v>
      </c>
      <c r="AM378" s="46">
        <v>2</v>
      </c>
      <c r="AN378" s="4" t="s">
        <v>83</v>
      </c>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row>
    <row r="379" spans="1:66" ht="15.75" customHeight="1" x14ac:dyDescent="0.3">
      <c r="A379" s="2">
        <v>378</v>
      </c>
      <c r="B379" s="2" t="s">
        <v>66</v>
      </c>
      <c r="C379" s="5">
        <v>44706.520387812503</v>
      </c>
      <c r="D379" s="4" t="s">
        <v>1763</v>
      </c>
      <c r="E379" s="4" t="s">
        <v>1764</v>
      </c>
      <c r="F379" s="4" t="s">
        <v>1765</v>
      </c>
      <c r="G379" s="4">
        <v>3103808549</v>
      </c>
      <c r="H379" s="41">
        <v>5</v>
      </c>
      <c r="I379" s="41" t="s">
        <v>70</v>
      </c>
      <c r="J379" s="41">
        <v>2</v>
      </c>
      <c r="K379" s="39">
        <f t="shared" si="15"/>
        <v>0.4</v>
      </c>
      <c r="L379" s="41">
        <v>0</v>
      </c>
      <c r="M379" s="40">
        <f t="shared" si="16"/>
        <v>0</v>
      </c>
      <c r="N379" s="41">
        <v>2</v>
      </c>
      <c r="O379" s="40">
        <f t="shared" si="17"/>
        <v>1</v>
      </c>
      <c r="P379" s="41" t="s">
        <v>139</v>
      </c>
      <c r="Q379" s="41" t="s">
        <v>70</v>
      </c>
      <c r="R379" s="46" t="s">
        <v>1766</v>
      </c>
      <c r="S379" s="46" t="s">
        <v>1767</v>
      </c>
      <c r="T379" s="45" t="s">
        <v>267</v>
      </c>
      <c r="U379" s="50" t="s">
        <v>88</v>
      </c>
      <c r="V379" s="49">
        <v>0</v>
      </c>
      <c r="W379" s="50"/>
      <c r="X379" s="50"/>
      <c r="Y379" s="50"/>
      <c r="Z379" s="50"/>
      <c r="AA379" s="50"/>
      <c r="AB379" s="50"/>
      <c r="AC379" s="55" t="s">
        <v>221</v>
      </c>
      <c r="AD379" s="55">
        <v>2</v>
      </c>
      <c r="AE379" s="55" t="s">
        <v>268</v>
      </c>
      <c r="AF379" s="55" t="s">
        <v>115</v>
      </c>
      <c r="AG379" s="55">
        <v>5</v>
      </c>
      <c r="AH379" s="55">
        <v>5</v>
      </c>
      <c r="AI379" s="55" t="s">
        <v>81</v>
      </c>
      <c r="AJ379" s="46" t="s">
        <v>1768</v>
      </c>
      <c r="AK379" s="46">
        <v>5</v>
      </c>
      <c r="AL379" s="46" t="s">
        <v>1768</v>
      </c>
      <c r="AM379" s="46">
        <v>5</v>
      </c>
      <c r="AN379" s="4" t="s">
        <v>83</v>
      </c>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row>
    <row r="380" spans="1:66" ht="15.75" customHeight="1" x14ac:dyDescent="0.3">
      <c r="A380" s="2">
        <v>379</v>
      </c>
      <c r="B380" s="2" t="s">
        <v>66</v>
      </c>
      <c r="C380" s="5">
        <v>44706.523674085649</v>
      </c>
      <c r="D380" s="4" t="s">
        <v>1769</v>
      </c>
      <c r="E380" s="4" t="s">
        <v>1770</v>
      </c>
      <c r="F380" s="4" t="s">
        <v>1771</v>
      </c>
      <c r="G380" s="4">
        <v>3059035079</v>
      </c>
      <c r="H380" s="41">
        <v>3</v>
      </c>
      <c r="I380" s="41" t="s">
        <v>70</v>
      </c>
      <c r="J380" s="41">
        <v>2</v>
      </c>
      <c r="K380" s="39">
        <f t="shared" si="15"/>
        <v>0.66666666666666663</v>
      </c>
      <c r="L380" s="41">
        <v>0</v>
      </c>
      <c r="M380" s="40">
        <f t="shared" si="16"/>
        <v>0</v>
      </c>
      <c r="N380" s="41">
        <v>2</v>
      </c>
      <c r="O380" s="40">
        <f t="shared" si="17"/>
        <v>1</v>
      </c>
      <c r="P380" s="41" t="s">
        <v>87</v>
      </c>
      <c r="Q380" s="41" t="s">
        <v>70</v>
      </c>
      <c r="R380" s="46" t="s">
        <v>1772</v>
      </c>
      <c r="S380" s="46" t="s">
        <v>1773</v>
      </c>
      <c r="T380" s="45" t="s">
        <v>267</v>
      </c>
      <c r="U380" s="50" t="s">
        <v>88</v>
      </c>
      <c r="V380" s="49">
        <v>0</v>
      </c>
      <c r="W380" s="50"/>
      <c r="X380" s="50"/>
      <c r="Y380" s="50"/>
      <c r="Z380" s="50"/>
      <c r="AA380" s="50"/>
      <c r="AB380" s="50"/>
      <c r="AC380" s="55" t="s">
        <v>78</v>
      </c>
      <c r="AD380" s="55">
        <v>3</v>
      </c>
      <c r="AE380" s="55" t="s">
        <v>1034</v>
      </c>
      <c r="AF380" s="55" t="s">
        <v>150</v>
      </c>
      <c r="AG380" s="55">
        <v>5</v>
      </c>
      <c r="AH380" s="55">
        <v>5</v>
      </c>
      <c r="AI380" s="55" t="s">
        <v>1774</v>
      </c>
      <c r="AJ380" s="46" t="s">
        <v>232</v>
      </c>
      <c r="AK380" s="46">
        <v>6</v>
      </c>
      <c r="AL380" s="46" t="s">
        <v>175</v>
      </c>
      <c r="AM380" s="46">
        <v>6</v>
      </c>
      <c r="AN380" s="4" t="s">
        <v>83</v>
      </c>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row>
    <row r="381" spans="1:66" ht="15.75" customHeight="1" x14ac:dyDescent="0.3">
      <c r="A381" s="2">
        <v>380</v>
      </c>
      <c r="B381" s="2" t="s">
        <v>66</v>
      </c>
      <c r="C381" s="5">
        <v>44706.527578541667</v>
      </c>
      <c r="D381" s="4" t="s">
        <v>1775</v>
      </c>
      <c r="E381" s="4" t="s">
        <v>1776</v>
      </c>
      <c r="F381" s="4" t="s">
        <v>1777</v>
      </c>
      <c r="G381" s="4">
        <v>3052901590</v>
      </c>
      <c r="H381" s="41">
        <v>3</v>
      </c>
      <c r="I381" s="41" t="s">
        <v>70</v>
      </c>
      <c r="J381" s="41">
        <v>3</v>
      </c>
      <c r="K381" s="39">
        <f t="shared" si="15"/>
        <v>1</v>
      </c>
      <c r="L381" s="41">
        <v>0</v>
      </c>
      <c r="M381" s="40">
        <f t="shared" si="16"/>
        <v>0</v>
      </c>
      <c r="N381" s="41">
        <v>3</v>
      </c>
      <c r="O381" s="40">
        <f t="shared" si="17"/>
        <v>1</v>
      </c>
      <c r="P381" s="41" t="s">
        <v>87</v>
      </c>
      <c r="Q381" s="41" t="s">
        <v>70</v>
      </c>
      <c r="R381" s="46" t="s">
        <v>1778</v>
      </c>
      <c r="S381" s="46" t="s">
        <v>1779</v>
      </c>
      <c r="T381" s="45" t="s">
        <v>134</v>
      </c>
      <c r="U381" s="50" t="s">
        <v>75</v>
      </c>
      <c r="V381" s="49">
        <v>1</v>
      </c>
      <c r="W381" s="50">
        <v>1</v>
      </c>
      <c r="X381" s="50">
        <v>6</v>
      </c>
      <c r="Y381" s="50">
        <v>2</v>
      </c>
      <c r="Z381" s="50" t="s">
        <v>70</v>
      </c>
      <c r="AA381" s="50" t="s">
        <v>76</v>
      </c>
      <c r="AB381" s="50" t="s">
        <v>77</v>
      </c>
      <c r="AC381" s="55" t="s">
        <v>78</v>
      </c>
      <c r="AD381" s="55">
        <v>3</v>
      </c>
      <c r="AE381" s="55" t="s">
        <v>268</v>
      </c>
      <c r="AF381" s="55" t="s">
        <v>94</v>
      </c>
      <c r="AG381" s="55">
        <v>5</v>
      </c>
      <c r="AH381" s="55">
        <v>5</v>
      </c>
      <c r="AI381" s="55" t="s">
        <v>1311</v>
      </c>
      <c r="AJ381" s="46" t="s">
        <v>232</v>
      </c>
      <c r="AK381" s="46">
        <v>4</v>
      </c>
      <c r="AL381" s="46" t="s">
        <v>1780</v>
      </c>
      <c r="AM381" s="46">
        <v>4</v>
      </c>
      <c r="AN381" s="4" t="s">
        <v>83</v>
      </c>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row>
    <row r="382" spans="1:66" ht="15.75" customHeight="1" x14ac:dyDescent="0.3">
      <c r="A382" s="2">
        <v>381</v>
      </c>
      <c r="B382" s="2" t="s">
        <v>66</v>
      </c>
      <c r="C382" s="5">
        <v>44706.531907638884</v>
      </c>
      <c r="D382" s="4" t="s">
        <v>1781</v>
      </c>
      <c r="E382" s="4" t="s">
        <v>1782</v>
      </c>
      <c r="F382" s="4" t="s">
        <v>1783</v>
      </c>
      <c r="G382" s="4">
        <v>3012645638</v>
      </c>
      <c r="H382" s="41">
        <v>4</v>
      </c>
      <c r="I382" s="41" t="s">
        <v>70</v>
      </c>
      <c r="J382" s="41">
        <v>2</v>
      </c>
      <c r="K382" s="39">
        <f t="shared" si="15"/>
        <v>0.5</v>
      </c>
      <c r="L382" s="41">
        <v>0</v>
      </c>
      <c r="M382" s="40">
        <f t="shared" si="16"/>
        <v>0</v>
      </c>
      <c r="N382" s="41">
        <v>0</v>
      </c>
      <c r="O382" s="40">
        <f t="shared" si="17"/>
        <v>0</v>
      </c>
      <c r="P382" s="41" t="s">
        <v>139</v>
      </c>
      <c r="Q382" s="41" t="s">
        <v>70</v>
      </c>
      <c r="R382" s="46" t="s">
        <v>1784</v>
      </c>
      <c r="S382" s="46" t="s">
        <v>1785</v>
      </c>
      <c r="T382" s="45" t="s">
        <v>267</v>
      </c>
      <c r="U382" s="50" t="s">
        <v>88</v>
      </c>
      <c r="V382" s="49">
        <v>0</v>
      </c>
      <c r="W382" s="50"/>
      <c r="X382" s="50"/>
      <c r="Y382" s="50"/>
      <c r="Z382" s="50"/>
      <c r="AA382" s="50"/>
      <c r="AB382" s="50"/>
      <c r="AC382" s="55" t="s">
        <v>314</v>
      </c>
      <c r="AD382" s="55">
        <v>2</v>
      </c>
      <c r="AE382" s="55" t="s">
        <v>222</v>
      </c>
      <c r="AF382" s="55" t="s">
        <v>150</v>
      </c>
      <c r="AG382" s="55">
        <v>5</v>
      </c>
      <c r="AH382" s="55">
        <v>5</v>
      </c>
      <c r="AI382" s="55" t="s">
        <v>1786</v>
      </c>
      <c r="AJ382" s="46" t="s">
        <v>82</v>
      </c>
      <c r="AK382" s="46">
        <v>5</v>
      </c>
      <c r="AL382" s="46" t="s">
        <v>82</v>
      </c>
      <c r="AM382" s="46">
        <v>5</v>
      </c>
      <c r="AN382" s="4" t="s">
        <v>83</v>
      </c>
      <c r="AO382" s="59"/>
      <c r="AP382" s="59"/>
      <c r="AQ382" s="59"/>
      <c r="AR382" s="59"/>
      <c r="AS382" s="59"/>
      <c r="AT382" s="59"/>
      <c r="AU382" s="59"/>
      <c r="AV382" s="59"/>
      <c r="AW382" s="59"/>
      <c r="AX382" s="59"/>
      <c r="AY382" s="59"/>
      <c r="AZ382" s="59"/>
      <c r="BA382" s="59"/>
      <c r="BB382" s="59"/>
      <c r="BC382" s="59"/>
      <c r="BD382" s="59"/>
      <c r="BE382" s="59"/>
      <c r="BF382" s="59"/>
      <c r="BG382" s="59"/>
      <c r="BH382" s="59"/>
      <c r="BI382" s="59"/>
      <c r="BJ382" s="59"/>
      <c r="BK382" s="59"/>
      <c r="BL382" s="59"/>
      <c r="BM382" s="59"/>
      <c r="BN382" s="59"/>
    </row>
    <row r="383" spans="1:66" ht="15.75" customHeight="1" x14ac:dyDescent="0.3">
      <c r="A383" s="2">
        <v>382</v>
      </c>
      <c r="B383" s="2" t="s">
        <v>66</v>
      </c>
      <c r="C383" s="5">
        <v>44706.538872847217</v>
      </c>
      <c r="D383" s="4" t="s">
        <v>1787</v>
      </c>
      <c r="E383" s="4" t="s">
        <v>1788</v>
      </c>
      <c r="F383" s="4" t="s">
        <v>1789</v>
      </c>
      <c r="G383" s="4">
        <v>3183564461</v>
      </c>
      <c r="H383" s="41">
        <v>3</v>
      </c>
      <c r="I383" s="41" t="s">
        <v>70</v>
      </c>
      <c r="J383" s="41">
        <v>2</v>
      </c>
      <c r="K383" s="39">
        <f t="shared" si="15"/>
        <v>0.66666666666666663</v>
      </c>
      <c r="L383" s="41">
        <v>0</v>
      </c>
      <c r="M383" s="40">
        <f t="shared" si="16"/>
        <v>0</v>
      </c>
      <c r="N383" s="41">
        <v>2</v>
      </c>
      <c r="O383" s="40">
        <f t="shared" si="17"/>
        <v>1</v>
      </c>
      <c r="P383" s="41" t="s">
        <v>139</v>
      </c>
      <c r="Q383" s="41" t="s">
        <v>70</v>
      </c>
      <c r="R383" s="46" t="s">
        <v>72</v>
      </c>
      <c r="S383" s="46" t="s">
        <v>644</v>
      </c>
      <c r="T383" s="45" t="s">
        <v>201</v>
      </c>
      <c r="U383" s="50" t="s">
        <v>88</v>
      </c>
      <c r="V383" s="49">
        <v>0</v>
      </c>
      <c r="W383" s="50"/>
      <c r="X383" s="50"/>
      <c r="Y383" s="50"/>
      <c r="Z383" s="50"/>
      <c r="AA383" s="50"/>
      <c r="AB383" s="50"/>
      <c r="AC383" s="55" t="s">
        <v>1505</v>
      </c>
      <c r="AD383" s="55">
        <v>2</v>
      </c>
      <c r="AE383" s="55" t="s">
        <v>1034</v>
      </c>
      <c r="AF383" s="55" t="s">
        <v>244</v>
      </c>
      <c r="AG383" s="55">
        <v>5</v>
      </c>
      <c r="AH383" s="55">
        <v>5</v>
      </c>
      <c r="AI383" s="55" t="s">
        <v>1781</v>
      </c>
      <c r="AJ383" s="46" t="s">
        <v>95</v>
      </c>
      <c r="AK383" s="46">
        <v>0</v>
      </c>
      <c r="AL383" s="46" t="s">
        <v>1781</v>
      </c>
      <c r="AM383" s="46">
        <v>0</v>
      </c>
      <c r="AN383" s="4" t="s">
        <v>83</v>
      </c>
      <c r="AO383" s="59"/>
      <c r="AP383" s="59"/>
      <c r="AQ383" s="59"/>
      <c r="AR383" s="59"/>
      <c r="AS383" s="59"/>
      <c r="AT383" s="59"/>
      <c r="AU383" s="59"/>
      <c r="AV383" s="59"/>
      <c r="AW383" s="59"/>
      <c r="AX383" s="59"/>
      <c r="AY383" s="59"/>
      <c r="AZ383" s="59"/>
      <c r="BA383" s="59"/>
      <c r="BB383" s="59"/>
      <c r="BC383" s="59"/>
      <c r="BD383" s="59"/>
      <c r="BE383" s="59"/>
      <c r="BF383" s="59"/>
      <c r="BG383" s="59"/>
      <c r="BH383" s="59"/>
      <c r="BI383" s="59"/>
      <c r="BJ383" s="59"/>
      <c r="BK383" s="59"/>
      <c r="BL383" s="59"/>
      <c r="BM383" s="59"/>
      <c r="BN383" s="59"/>
    </row>
    <row r="384" spans="1:66" ht="15.75" customHeight="1" x14ac:dyDescent="0.3">
      <c r="A384" s="2">
        <v>383</v>
      </c>
      <c r="B384" s="2" t="s">
        <v>66</v>
      </c>
      <c r="C384" s="5">
        <v>44705.498228206023</v>
      </c>
      <c r="D384" s="4" t="s">
        <v>1790</v>
      </c>
      <c r="E384" s="4" t="s">
        <v>1791</v>
      </c>
      <c r="F384" s="4" t="s">
        <v>1792</v>
      </c>
      <c r="G384" s="4">
        <v>6044082211</v>
      </c>
      <c r="H384" s="41">
        <v>2</v>
      </c>
      <c r="I384" s="41" t="s">
        <v>70</v>
      </c>
      <c r="J384" s="41">
        <v>2</v>
      </c>
      <c r="K384" s="39">
        <f t="shared" ref="K384:K446" si="18">J384/H384</f>
        <v>1</v>
      </c>
      <c r="L384" s="41">
        <v>0</v>
      </c>
      <c r="M384" s="40">
        <f t="shared" si="16"/>
        <v>0</v>
      </c>
      <c r="N384" s="41">
        <v>2</v>
      </c>
      <c r="O384" s="40">
        <f t="shared" si="17"/>
        <v>1</v>
      </c>
      <c r="P384" s="41" t="s">
        <v>139</v>
      </c>
      <c r="Q384" s="41" t="s">
        <v>88</v>
      </c>
      <c r="R384" s="46" t="s">
        <v>72</v>
      </c>
      <c r="S384" s="46" t="s">
        <v>1793</v>
      </c>
      <c r="T384" s="45" t="s">
        <v>696</v>
      </c>
      <c r="U384" s="50" t="s">
        <v>88</v>
      </c>
      <c r="V384" s="49">
        <v>0</v>
      </c>
      <c r="W384" s="50"/>
      <c r="X384" s="50"/>
      <c r="Y384" s="50"/>
      <c r="Z384" s="50"/>
      <c r="AA384" s="50"/>
      <c r="AB384" s="50"/>
      <c r="AC384" s="55" t="s">
        <v>91</v>
      </c>
      <c r="AD384" s="55" t="s">
        <v>92</v>
      </c>
      <c r="AE384" s="55" t="s">
        <v>93</v>
      </c>
      <c r="AF384" s="55" t="s">
        <v>244</v>
      </c>
      <c r="AG384" s="55">
        <v>5</v>
      </c>
      <c r="AH384" s="55">
        <v>5</v>
      </c>
      <c r="AI384" s="55" t="s">
        <v>1794</v>
      </c>
      <c r="AJ384" s="46" t="s">
        <v>95</v>
      </c>
      <c r="AK384" s="46">
        <v>0</v>
      </c>
      <c r="AL384" s="46" t="s">
        <v>96</v>
      </c>
      <c r="AM384" s="46">
        <v>0</v>
      </c>
      <c r="AN384" s="4" t="s">
        <v>83</v>
      </c>
      <c r="AO384" s="59"/>
      <c r="AP384" s="59"/>
      <c r="AQ384" s="59"/>
      <c r="AR384" s="59"/>
      <c r="AS384" s="59"/>
      <c r="AT384" s="59"/>
      <c r="AU384" s="59"/>
      <c r="AV384" s="59"/>
      <c r="AW384" s="59"/>
      <c r="AX384" s="59"/>
      <c r="AY384" s="59"/>
      <c r="AZ384" s="59"/>
      <c r="BA384" s="59"/>
      <c r="BB384" s="59"/>
      <c r="BC384" s="59"/>
      <c r="BD384" s="59"/>
      <c r="BE384" s="59"/>
      <c r="BF384" s="59"/>
      <c r="BG384" s="59"/>
      <c r="BH384" s="59"/>
      <c r="BI384" s="59"/>
      <c r="BJ384" s="59"/>
      <c r="BK384" s="59"/>
      <c r="BL384" s="59"/>
      <c r="BM384" s="59"/>
      <c r="BN384" s="59"/>
    </row>
    <row r="385" spans="1:66" ht="15.75" customHeight="1" x14ac:dyDescent="0.3">
      <c r="A385" s="2">
        <v>384</v>
      </c>
      <c r="B385" s="2" t="s">
        <v>66</v>
      </c>
      <c r="C385" s="5">
        <v>44706.545156643522</v>
      </c>
      <c r="D385" s="4" t="s">
        <v>1795</v>
      </c>
      <c r="E385" s="4" t="s">
        <v>1796</v>
      </c>
      <c r="F385" s="4" t="s">
        <v>1797</v>
      </c>
      <c r="G385" s="4" t="s">
        <v>1798</v>
      </c>
      <c r="H385" s="41">
        <v>3</v>
      </c>
      <c r="I385" s="41" t="s">
        <v>88</v>
      </c>
      <c r="J385" s="41"/>
      <c r="K385" s="39">
        <f t="shared" si="18"/>
        <v>0</v>
      </c>
      <c r="L385" s="41"/>
      <c r="M385" s="40" t="str">
        <f t="shared" ref="M385:M447" si="19">IFERROR(L385/J385,"")</f>
        <v/>
      </c>
      <c r="N385" s="41"/>
      <c r="O385" s="40" t="str">
        <f t="shared" ref="O385:O447" si="20">IFERROR(N385/J385,"")</f>
        <v/>
      </c>
      <c r="P385" s="41"/>
      <c r="Q385" s="41"/>
      <c r="R385" s="46" t="s">
        <v>1799</v>
      </c>
      <c r="S385" s="46" t="s">
        <v>1504</v>
      </c>
      <c r="T385" s="45" t="s">
        <v>482</v>
      </c>
      <c r="U385" s="50" t="s">
        <v>88</v>
      </c>
      <c r="V385" s="49">
        <v>0</v>
      </c>
      <c r="W385" s="50"/>
      <c r="X385" s="50"/>
      <c r="Y385" s="50"/>
      <c r="Z385" s="50"/>
      <c r="AA385" s="50"/>
      <c r="AB385" s="50"/>
      <c r="AC385" s="55" t="s">
        <v>78</v>
      </c>
      <c r="AD385" s="55">
        <v>3</v>
      </c>
      <c r="AE385" s="55" t="s">
        <v>1034</v>
      </c>
      <c r="AF385" s="55" t="s">
        <v>150</v>
      </c>
      <c r="AG385" s="55">
        <v>5</v>
      </c>
      <c r="AH385" s="55">
        <v>5</v>
      </c>
      <c r="AI385" s="55" t="s">
        <v>1311</v>
      </c>
      <c r="AJ385" s="46" t="s">
        <v>1781</v>
      </c>
      <c r="AK385" s="46">
        <v>0</v>
      </c>
      <c r="AL385" s="46" t="s">
        <v>1781</v>
      </c>
      <c r="AM385" s="46">
        <v>0</v>
      </c>
      <c r="AN385" s="4" t="s">
        <v>83</v>
      </c>
      <c r="AO385" s="59"/>
      <c r="AP385" s="59"/>
      <c r="AQ385" s="59"/>
      <c r="AR385" s="59"/>
      <c r="AS385" s="59"/>
      <c r="AT385" s="59"/>
      <c r="AU385" s="59"/>
      <c r="AV385" s="59"/>
      <c r="AW385" s="59"/>
      <c r="AX385" s="59"/>
      <c r="AY385" s="59"/>
      <c r="AZ385" s="59"/>
      <c r="BA385" s="59"/>
      <c r="BB385" s="59"/>
      <c r="BC385" s="59"/>
      <c r="BD385" s="59"/>
      <c r="BE385" s="59"/>
      <c r="BF385" s="59"/>
      <c r="BG385" s="59"/>
      <c r="BH385" s="59"/>
      <c r="BI385" s="59"/>
      <c r="BJ385" s="59"/>
      <c r="BK385" s="59"/>
      <c r="BL385" s="59"/>
      <c r="BM385" s="59"/>
      <c r="BN385" s="59"/>
    </row>
    <row r="386" spans="1:66" ht="15.75" customHeight="1" x14ac:dyDescent="0.3">
      <c r="A386" s="2">
        <v>385</v>
      </c>
      <c r="B386" s="2" t="s">
        <v>66</v>
      </c>
      <c r="C386" s="5">
        <v>44705.518746041664</v>
      </c>
      <c r="D386" s="4" t="s">
        <v>1704</v>
      </c>
      <c r="E386" s="4" t="s">
        <v>1800</v>
      </c>
      <c r="F386" s="4" t="s">
        <v>1801</v>
      </c>
      <c r="G386" s="4">
        <v>3117382781</v>
      </c>
      <c r="H386" s="41">
        <v>4</v>
      </c>
      <c r="I386" s="41" t="s">
        <v>70</v>
      </c>
      <c r="J386" s="41">
        <v>2</v>
      </c>
      <c r="K386" s="39">
        <f t="shared" si="18"/>
        <v>0.5</v>
      </c>
      <c r="L386" s="41">
        <v>0</v>
      </c>
      <c r="M386" s="40">
        <f t="shared" si="19"/>
        <v>0</v>
      </c>
      <c r="N386" s="41">
        <v>2</v>
      </c>
      <c r="O386" s="40">
        <f t="shared" si="20"/>
        <v>1</v>
      </c>
      <c r="P386" s="41" t="s">
        <v>87</v>
      </c>
      <c r="Q386" s="41" t="s">
        <v>88</v>
      </c>
      <c r="R386" s="46" t="s">
        <v>447</v>
      </c>
      <c r="S386" s="46" t="s">
        <v>1802</v>
      </c>
      <c r="T386" s="45" t="s">
        <v>201</v>
      </c>
      <c r="U386" s="50" t="s">
        <v>75</v>
      </c>
      <c r="V386" s="49">
        <v>1</v>
      </c>
      <c r="W386" s="50">
        <v>1</v>
      </c>
      <c r="X386" s="50">
        <v>16</v>
      </c>
      <c r="Y386" s="50">
        <v>2</v>
      </c>
      <c r="Z386" s="50" t="s">
        <v>70</v>
      </c>
      <c r="AA386" s="50" t="s">
        <v>76</v>
      </c>
      <c r="AB386" s="50" t="s">
        <v>77</v>
      </c>
      <c r="AC386" s="55" t="s">
        <v>892</v>
      </c>
      <c r="AD386" s="55">
        <v>2</v>
      </c>
      <c r="AE386" s="55" t="s">
        <v>476</v>
      </c>
      <c r="AF386" s="55" t="s">
        <v>94</v>
      </c>
      <c r="AG386" s="55">
        <v>4</v>
      </c>
      <c r="AH386" s="55">
        <v>1</v>
      </c>
      <c r="AI386" s="55" t="s">
        <v>81</v>
      </c>
      <c r="AJ386" s="46" t="s">
        <v>95</v>
      </c>
      <c r="AK386" s="46">
        <v>0</v>
      </c>
      <c r="AL386" s="46" t="s">
        <v>96</v>
      </c>
      <c r="AM386" s="46">
        <v>0</v>
      </c>
      <c r="AN386" s="4" t="s">
        <v>83</v>
      </c>
      <c r="AO386" s="59"/>
      <c r="AP386" s="59"/>
      <c r="AQ386" s="59"/>
      <c r="AR386" s="59"/>
      <c r="AS386" s="59"/>
      <c r="AT386" s="59"/>
      <c r="AU386" s="59"/>
      <c r="AV386" s="59"/>
      <c r="AW386" s="59"/>
      <c r="AX386" s="59"/>
      <c r="AY386" s="59"/>
      <c r="AZ386" s="59"/>
      <c r="BA386" s="59"/>
      <c r="BB386" s="59"/>
      <c r="BC386" s="59"/>
      <c r="BD386" s="59"/>
      <c r="BE386" s="59"/>
      <c r="BF386" s="59"/>
      <c r="BG386" s="59"/>
      <c r="BH386" s="59"/>
      <c r="BI386" s="59"/>
      <c r="BJ386" s="59"/>
      <c r="BK386" s="59"/>
      <c r="BL386" s="59"/>
      <c r="BM386" s="59"/>
      <c r="BN386" s="59"/>
    </row>
    <row r="387" spans="1:66" ht="15.75" customHeight="1" x14ac:dyDescent="0.3">
      <c r="A387" s="2">
        <v>386</v>
      </c>
      <c r="B387" s="2" t="s">
        <v>66</v>
      </c>
      <c r="C387" s="5">
        <v>44705.525441886573</v>
      </c>
      <c r="D387" s="4" t="s">
        <v>1803</v>
      </c>
      <c r="E387" s="4" t="s">
        <v>1804</v>
      </c>
      <c r="F387" s="4" t="s">
        <v>1805</v>
      </c>
      <c r="G387" s="4">
        <v>3212459071</v>
      </c>
      <c r="H387" s="41">
        <v>3</v>
      </c>
      <c r="I387" s="41" t="s">
        <v>88</v>
      </c>
      <c r="J387" s="41"/>
      <c r="K387" s="39">
        <f t="shared" si="18"/>
        <v>0</v>
      </c>
      <c r="L387" s="41"/>
      <c r="M387" s="40" t="str">
        <f t="shared" si="19"/>
        <v/>
      </c>
      <c r="N387" s="41"/>
      <c r="O387" s="40" t="str">
        <f t="shared" si="20"/>
        <v/>
      </c>
      <c r="P387" s="41"/>
      <c r="Q387" s="41"/>
      <c r="R387" s="46" t="s">
        <v>1432</v>
      </c>
      <c r="S387" s="46" t="s">
        <v>1806</v>
      </c>
      <c r="T387" s="45" t="s">
        <v>243</v>
      </c>
      <c r="U387" s="50" t="s">
        <v>75</v>
      </c>
      <c r="V387" s="49">
        <v>1</v>
      </c>
      <c r="W387" s="50">
        <v>1</v>
      </c>
      <c r="X387" s="50">
        <v>40</v>
      </c>
      <c r="Y387" s="50">
        <v>3</v>
      </c>
      <c r="Z387" s="50" t="s">
        <v>70</v>
      </c>
      <c r="AA387" s="50" t="s">
        <v>76</v>
      </c>
      <c r="AB387" s="50" t="s">
        <v>77</v>
      </c>
      <c r="AC387" s="55" t="s">
        <v>91</v>
      </c>
      <c r="AD387" s="55" t="s">
        <v>92</v>
      </c>
      <c r="AE387" s="55" t="s">
        <v>785</v>
      </c>
      <c r="AF387" s="55" t="s">
        <v>94</v>
      </c>
      <c r="AG387" s="55">
        <v>5</v>
      </c>
      <c r="AH387" s="55">
        <v>5</v>
      </c>
      <c r="AI387" s="55" t="s">
        <v>81</v>
      </c>
      <c r="AJ387" s="46" t="s">
        <v>159</v>
      </c>
      <c r="AK387" s="46">
        <v>4</v>
      </c>
      <c r="AL387" s="46" t="s">
        <v>96</v>
      </c>
      <c r="AM387" s="46">
        <v>0</v>
      </c>
      <c r="AN387" s="4" t="s">
        <v>83</v>
      </c>
      <c r="AO387" s="59"/>
      <c r="AP387" s="59"/>
      <c r="AQ387" s="59"/>
      <c r="AR387" s="59"/>
      <c r="AS387" s="59"/>
      <c r="AT387" s="59"/>
      <c r="AU387" s="59"/>
      <c r="AV387" s="59"/>
      <c r="AW387" s="59"/>
      <c r="AX387" s="59"/>
      <c r="AY387" s="59"/>
      <c r="AZ387" s="59"/>
      <c r="BA387" s="59"/>
      <c r="BB387" s="59"/>
      <c r="BC387" s="59"/>
      <c r="BD387" s="59"/>
      <c r="BE387" s="59"/>
      <c r="BF387" s="59"/>
      <c r="BG387" s="59"/>
      <c r="BH387" s="59"/>
      <c r="BI387" s="59"/>
      <c r="BJ387" s="59"/>
      <c r="BK387" s="59"/>
      <c r="BL387" s="59"/>
      <c r="BM387" s="59"/>
      <c r="BN387" s="59"/>
    </row>
    <row r="388" spans="1:66" ht="15.75" customHeight="1" x14ac:dyDescent="0.3">
      <c r="A388" s="2">
        <v>387</v>
      </c>
      <c r="B388" s="2" t="s">
        <v>66</v>
      </c>
      <c r="C388" s="5">
        <v>44706.541655671295</v>
      </c>
      <c r="D388" s="4" t="s">
        <v>1781</v>
      </c>
      <c r="E388" s="4" t="s">
        <v>1807</v>
      </c>
      <c r="F388" s="4" t="s">
        <v>1808</v>
      </c>
      <c r="G388" s="4">
        <v>3218318626</v>
      </c>
      <c r="H388" s="41">
        <v>8</v>
      </c>
      <c r="I388" s="41" t="s">
        <v>70</v>
      </c>
      <c r="J388" s="41">
        <v>7</v>
      </c>
      <c r="K388" s="39">
        <f t="shared" si="18"/>
        <v>0.875</v>
      </c>
      <c r="L388" s="41">
        <v>0</v>
      </c>
      <c r="M388" s="40">
        <f t="shared" si="19"/>
        <v>0</v>
      </c>
      <c r="N388" s="41">
        <v>7</v>
      </c>
      <c r="O388" s="40">
        <f t="shared" si="20"/>
        <v>1</v>
      </c>
      <c r="P388" s="41" t="s">
        <v>950</v>
      </c>
      <c r="Q388" s="41" t="s">
        <v>70</v>
      </c>
      <c r="R388" s="46" t="s">
        <v>1809</v>
      </c>
      <c r="S388" s="46" t="s">
        <v>1810</v>
      </c>
      <c r="T388" s="45" t="s">
        <v>1575</v>
      </c>
      <c r="U388" s="50" t="s">
        <v>88</v>
      </c>
      <c r="V388" s="49">
        <v>0</v>
      </c>
      <c r="W388" s="50"/>
      <c r="X388" s="50"/>
      <c r="Y388" s="50"/>
      <c r="Z388" s="50"/>
      <c r="AA388" s="50"/>
      <c r="AB388" s="50"/>
      <c r="AC388" s="55" t="s">
        <v>91</v>
      </c>
      <c r="AD388" s="55">
        <v>5</v>
      </c>
      <c r="AE388" s="55" t="s">
        <v>268</v>
      </c>
      <c r="AF388" s="55" t="s">
        <v>1382</v>
      </c>
      <c r="AG388" s="55">
        <v>5</v>
      </c>
      <c r="AH388" s="55">
        <v>5</v>
      </c>
      <c r="AI388" s="55" t="s">
        <v>1311</v>
      </c>
      <c r="AJ388" s="46" t="s">
        <v>95</v>
      </c>
      <c r="AK388" s="46">
        <v>0</v>
      </c>
      <c r="AL388" s="46" t="s">
        <v>96</v>
      </c>
      <c r="AM388" s="46">
        <v>0</v>
      </c>
      <c r="AN388" s="4" t="s">
        <v>83</v>
      </c>
      <c r="AO388" s="59"/>
      <c r="AP388" s="59"/>
      <c r="AQ388" s="59"/>
      <c r="AR388" s="59"/>
      <c r="AS388" s="59"/>
      <c r="AT388" s="59"/>
      <c r="AU388" s="59"/>
      <c r="AV388" s="59"/>
      <c r="AW388" s="59"/>
      <c r="AX388" s="59"/>
      <c r="AY388" s="59"/>
      <c r="AZ388" s="59"/>
      <c r="BA388" s="59"/>
      <c r="BB388" s="59"/>
      <c r="BC388" s="59"/>
      <c r="BD388" s="59"/>
      <c r="BE388" s="59"/>
      <c r="BF388" s="59"/>
      <c r="BG388" s="59"/>
      <c r="BH388" s="59"/>
      <c r="BI388" s="59"/>
      <c r="BJ388" s="59"/>
      <c r="BK388" s="59"/>
      <c r="BL388" s="59"/>
      <c r="BM388" s="59"/>
      <c r="BN388" s="59"/>
    </row>
    <row r="389" spans="1:66" ht="15.75" customHeight="1" x14ac:dyDescent="0.3">
      <c r="A389" s="2">
        <v>388</v>
      </c>
      <c r="B389" s="2" t="s">
        <v>66</v>
      </c>
      <c r="C389" s="5">
        <v>44707.431858773147</v>
      </c>
      <c r="D389" s="4" t="s">
        <v>211</v>
      </c>
      <c r="E389" s="4" t="s">
        <v>1811</v>
      </c>
      <c r="F389" s="4" t="s">
        <v>1812</v>
      </c>
      <c r="G389" s="4">
        <v>3017026497</v>
      </c>
      <c r="H389" s="41">
        <v>5</v>
      </c>
      <c r="I389" s="41" t="s">
        <v>70</v>
      </c>
      <c r="J389" s="41">
        <v>2</v>
      </c>
      <c r="K389" s="39">
        <f t="shared" si="18"/>
        <v>0.4</v>
      </c>
      <c r="L389" s="41">
        <v>1</v>
      </c>
      <c r="M389" s="40">
        <f t="shared" si="19"/>
        <v>0.5</v>
      </c>
      <c r="N389" s="41">
        <v>1</v>
      </c>
      <c r="O389" s="40">
        <f t="shared" si="20"/>
        <v>0.5</v>
      </c>
      <c r="P389" s="41" t="s">
        <v>87</v>
      </c>
      <c r="Q389" s="41" t="s">
        <v>70</v>
      </c>
      <c r="R389" s="46" t="s">
        <v>121</v>
      </c>
      <c r="S389" s="46" t="s">
        <v>1813</v>
      </c>
      <c r="T389" s="45" t="s">
        <v>134</v>
      </c>
      <c r="U389" s="50" t="s">
        <v>75</v>
      </c>
      <c r="V389" s="49">
        <v>1</v>
      </c>
      <c r="W389" s="50">
        <v>1</v>
      </c>
      <c r="X389" s="50">
        <v>20</v>
      </c>
      <c r="Y389" s="50">
        <v>3</v>
      </c>
      <c r="Z389" s="50" t="s">
        <v>70</v>
      </c>
      <c r="AA389" s="50" t="s">
        <v>76</v>
      </c>
      <c r="AB389" s="50" t="s">
        <v>102</v>
      </c>
      <c r="AC389" s="55" t="s">
        <v>91</v>
      </c>
      <c r="AD389" s="55">
        <v>5</v>
      </c>
      <c r="AE389" s="55" t="s">
        <v>127</v>
      </c>
      <c r="AF389" s="55" t="s">
        <v>158</v>
      </c>
      <c r="AG389" s="55">
        <v>5</v>
      </c>
      <c r="AH389" s="55">
        <v>2</v>
      </c>
      <c r="AI389" s="55" t="s">
        <v>81</v>
      </c>
      <c r="AJ389" s="46" t="s">
        <v>194</v>
      </c>
      <c r="AK389" s="46">
        <v>4</v>
      </c>
      <c r="AL389" s="46" t="s">
        <v>351</v>
      </c>
      <c r="AM389" s="46">
        <v>4</v>
      </c>
      <c r="AN389" s="4" t="s">
        <v>83</v>
      </c>
      <c r="AO389" s="59"/>
      <c r="AP389" s="59"/>
      <c r="AQ389" s="59"/>
      <c r="AR389" s="59"/>
      <c r="AS389" s="59"/>
      <c r="AT389" s="59"/>
      <c r="AU389" s="59"/>
      <c r="AV389" s="59"/>
      <c r="AW389" s="59"/>
      <c r="AX389" s="59"/>
      <c r="AY389" s="59"/>
      <c r="AZ389" s="59"/>
      <c r="BA389" s="59"/>
      <c r="BB389" s="59"/>
      <c r="BC389" s="59"/>
      <c r="BD389" s="59"/>
      <c r="BE389" s="59"/>
      <c r="BF389" s="59"/>
      <c r="BG389" s="59"/>
      <c r="BH389" s="59"/>
      <c r="BI389" s="59"/>
      <c r="BJ389" s="59"/>
      <c r="BK389" s="59"/>
      <c r="BL389" s="59"/>
      <c r="BM389" s="59"/>
      <c r="BN389" s="59"/>
    </row>
    <row r="390" spans="1:66" ht="15.75" customHeight="1" x14ac:dyDescent="0.3">
      <c r="A390" s="2">
        <v>389</v>
      </c>
      <c r="B390" s="2" t="s">
        <v>66</v>
      </c>
      <c r="C390" s="5">
        <v>44707.623350671296</v>
      </c>
      <c r="D390" s="4" t="s">
        <v>1814</v>
      </c>
      <c r="E390" s="4" t="s">
        <v>1815</v>
      </c>
      <c r="F390" s="4" t="s">
        <v>1816</v>
      </c>
      <c r="G390" s="4">
        <v>4440101</v>
      </c>
      <c r="H390" s="41">
        <v>4</v>
      </c>
      <c r="I390" s="41" t="s">
        <v>70</v>
      </c>
      <c r="J390" s="41">
        <v>2</v>
      </c>
      <c r="K390" s="39">
        <f t="shared" si="18"/>
        <v>0.5</v>
      </c>
      <c r="L390" s="41">
        <v>0</v>
      </c>
      <c r="M390" s="40">
        <f t="shared" si="19"/>
        <v>0</v>
      </c>
      <c r="N390" s="41">
        <v>2</v>
      </c>
      <c r="O390" s="40">
        <f t="shared" si="20"/>
        <v>1</v>
      </c>
      <c r="P390" s="41" t="s">
        <v>87</v>
      </c>
      <c r="Q390" s="41" t="s">
        <v>70</v>
      </c>
      <c r="R390" s="46" t="s">
        <v>72</v>
      </c>
      <c r="S390" s="46" t="s">
        <v>1817</v>
      </c>
      <c r="T390" s="45" t="s">
        <v>123</v>
      </c>
      <c r="U390" s="50" t="s">
        <v>75</v>
      </c>
      <c r="V390" s="49">
        <v>1</v>
      </c>
      <c r="W390" s="50">
        <v>1</v>
      </c>
      <c r="X390" s="50">
        <v>35</v>
      </c>
      <c r="Y390" s="50">
        <v>3</v>
      </c>
      <c r="Z390" s="50" t="s">
        <v>70</v>
      </c>
      <c r="AA390" s="50" t="s">
        <v>76</v>
      </c>
      <c r="AB390" s="50" t="s">
        <v>102</v>
      </c>
      <c r="AC390" s="55" t="s">
        <v>622</v>
      </c>
      <c r="AD390" s="55" t="s">
        <v>126</v>
      </c>
      <c r="AE390" s="55" t="s">
        <v>1818</v>
      </c>
      <c r="AF390" s="55" t="s">
        <v>560</v>
      </c>
      <c r="AG390" s="55">
        <v>4</v>
      </c>
      <c r="AH390" s="55">
        <v>1</v>
      </c>
      <c r="AI390" s="55" t="s">
        <v>81</v>
      </c>
      <c r="AJ390" s="46" t="s">
        <v>95</v>
      </c>
      <c r="AK390" s="46">
        <v>0</v>
      </c>
      <c r="AL390" s="46" t="s">
        <v>82</v>
      </c>
      <c r="AM390" s="46">
        <v>100</v>
      </c>
      <c r="AN390" s="4" t="s">
        <v>83</v>
      </c>
      <c r="AO390" s="59"/>
      <c r="AP390" s="59"/>
      <c r="AQ390" s="59"/>
      <c r="AR390" s="59"/>
      <c r="AS390" s="59"/>
      <c r="AT390" s="59"/>
      <c r="AU390" s="59"/>
      <c r="AV390" s="59"/>
      <c r="AW390" s="59"/>
      <c r="AX390" s="59"/>
      <c r="AY390" s="59"/>
      <c r="AZ390" s="59"/>
      <c r="BA390" s="59"/>
      <c r="BB390" s="59"/>
      <c r="BC390" s="59"/>
      <c r="BD390" s="59"/>
      <c r="BE390" s="59"/>
      <c r="BF390" s="59"/>
      <c r="BG390" s="59"/>
      <c r="BH390" s="59"/>
      <c r="BI390" s="59"/>
      <c r="BJ390" s="59"/>
      <c r="BK390" s="59"/>
      <c r="BL390" s="59"/>
      <c r="BM390" s="59"/>
      <c r="BN390" s="59"/>
    </row>
    <row r="391" spans="1:66" ht="15.75" customHeight="1" x14ac:dyDescent="0.3">
      <c r="A391" s="2">
        <v>390</v>
      </c>
      <c r="B391" s="2" t="s">
        <v>66</v>
      </c>
      <c r="C391" s="5">
        <v>44707.633261550931</v>
      </c>
      <c r="D391" s="4" t="s">
        <v>1819</v>
      </c>
      <c r="E391" s="4" t="s">
        <v>1820</v>
      </c>
      <c r="F391" s="4" t="s">
        <v>1821</v>
      </c>
      <c r="G391" s="4">
        <v>5113698</v>
      </c>
      <c r="H391" s="41">
        <v>2</v>
      </c>
      <c r="I391" s="41" t="s">
        <v>70</v>
      </c>
      <c r="J391" s="41">
        <v>1</v>
      </c>
      <c r="K391" s="39">
        <f t="shared" si="18"/>
        <v>0.5</v>
      </c>
      <c r="L391" s="41">
        <v>0</v>
      </c>
      <c r="M391" s="40">
        <f t="shared" si="19"/>
        <v>0</v>
      </c>
      <c r="N391" s="41">
        <v>1</v>
      </c>
      <c r="O391" s="40">
        <f t="shared" si="20"/>
        <v>1</v>
      </c>
      <c r="P391" s="41" t="s">
        <v>87</v>
      </c>
      <c r="Q391" s="41" t="s">
        <v>70</v>
      </c>
      <c r="R391" s="46" t="s">
        <v>72</v>
      </c>
      <c r="S391" s="46" t="s">
        <v>1822</v>
      </c>
      <c r="T391" s="45" t="s">
        <v>207</v>
      </c>
      <c r="U391" s="50" t="s">
        <v>88</v>
      </c>
      <c r="V391" s="49">
        <v>0</v>
      </c>
      <c r="W391" s="50"/>
      <c r="X391" s="50"/>
      <c r="Y391" s="50"/>
      <c r="Z391" s="50"/>
      <c r="AA391" s="50"/>
      <c r="AB391" s="50"/>
      <c r="AC391" s="55" t="s">
        <v>1664</v>
      </c>
      <c r="AD391" s="55">
        <v>3</v>
      </c>
      <c r="AE391" s="55" t="s">
        <v>1823</v>
      </c>
      <c r="AF391" s="55" t="s">
        <v>401</v>
      </c>
      <c r="AG391" s="55">
        <v>4</v>
      </c>
      <c r="AH391" s="55">
        <v>4</v>
      </c>
      <c r="AI391" s="55" t="s">
        <v>81</v>
      </c>
      <c r="AJ391" s="46" t="s">
        <v>82</v>
      </c>
      <c r="AK391" s="46">
        <v>3</v>
      </c>
      <c r="AL391" s="46" t="s">
        <v>82</v>
      </c>
      <c r="AM391" s="46">
        <v>3</v>
      </c>
      <c r="AN391" s="4" t="s">
        <v>83</v>
      </c>
      <c r="AO391" s="59"/>
      <c r="AP391" s="59"/>
      <c r="AQ391" s="59"/>
      <c r="AR391" s="59"/>
      <c r="AS391" s="59"/>
      <c r="AT391" s="59"/>
      <c r="AU391" s="59"/>
      <c r="AV391" s="59"/>
      <c r="AW391" s="59"/>
      <c r="AX391" s="59"/>
      <c r="AY391" s="59"/>
      <c r="AZ391" s="59"/>
      <c r="BA391" s="59"/>
      <c r="BB391" s="59"/>
      <c r="BC391" s="59"/>
      <c r="BD391" s="59"/>
      <c r="BE391" s="59"/>
      <c r="BF391" s="59"/>
      <c r="BG391" s="59"/>
      <c r="BH391" s="59"/>
      <c r="BI391" s="59"/>
      <c r="BJ391" s="59"/>
      <c r="BK391" s="59"/>
      <c r="BL391" s="59"/>
      <c r="BM391" s="59"/>
      <c r="BN391" s="59"/>
    </row>
    <row r="392" spans="1:66" ht="15.75" customHeight="1" x14ac:dyDescent="0.3">
      <c r="A392" s="2">
        <v>391</v>
      </c>
      <c r="B392" s="2" t="s">
        <v>66</v>
      </c>
      <c r="C392" s="5">
        <v>44707.650403287036</v>
      </c>
      <c r="D392" s="4" t="s">
        <v>1824</v>
      </c>
      <c r="E392" s="4" t="s">
        <v>1825</v>
      </c>
      <c r="F392" s="4" t="s">
        <v>1826</v>
      </c>
      <c r="G392" s="4">
        <v>5111895</v>
      </c>
      <c r="H392" s="41">
        <v>4</v>
      </c>
      <c r="I392" s="41" t="s">
        <v>70</v>
      </c>
      <c r="J392" s="41">
        <v>2</v>
      </c>
      <c r="K392" s="39">
        <f t="shared" si="18"/>
        <v>0.5</v>
      </c>
      <c r="L392" s="41">
        <v>0</v>
      </c>
      <c r="M392" s="40">
        <f t="shared" si="19"/>
        <v>0</v>
      </c>
      <c r="N392" s="41">
        <v>2</v>
      </c>
      <c r="O392" s="40">
        <f t="shared" si="20"/>
        <v>1</v>
      </c>
      <c r="P392" s="41" t="s">
        <v>87</v>
      </c>
      <c r="Q392" s="41" t="s">
        <v>70</v>
      </c>
      <c r="R392" s="46" t="s">
        <v>72</v>
      </c>
      <c r="S392" s="46" t="s">
        <v>1827</v>
      </c>
      <c r="T392" s="45" t="s">
        <v>134</v>
      </c>
      <c r="U392" s="50" t="s">
        <v>292</v>
      </c>
      <c r="V392" s="49">
        <v>1</v>
      </c>
      <c r="W392" s="50">
        <v>5</v>
      </c>
      <c r="X392" s="50">
        <v>40</v>
      </c>
      <c r="Y392" s="50">
        <v>2.5</v>
      </c>
      <c r="Z392" s="50" t="s">
        <v>70</v>
      </c>
      <c r="AA392" s="50" t="s">
        <v>76</v>
      </c>
      <c r="AB392" s="50" t="s">
        <v>102</v>
      </c>
      <c r="AC392" s="55" t="s">
        <v>1127</v>
      </c>
      <c r="AD392" s="55">
        <v>5</v>
      </c>
      <c r="AE392" s="55" t="s">
        <v>1481</v>
      </c>
      <c r="AF392" s="55" t="s">
        <v>94</v>
      </c>
      <c r="AG392" s="55">
        <v>2</v>
      </c>
      <c r="AH392" s="55">
        <v>1</v>
      </c>
      <c r="AI392" s="55" t="s">
        <v>81</v>
      </c>
      <c r="AJ392" s="46" t="s">
        <v>95</v>
      </c>
      <c r="AK392" s="46">
        <v>0</v>
      </c>
      <c r="AL392" s="46" t="s">
        <v>96</v>
      </c>
      <c r="AM392" s="46">
        <v>0</v>
      </c>
      <c r="AN392" s="4" t="s">
        <v>83</v>
      </c>
      <c r="AO392" s="59"/>
      <c r="AP392" s="59"/>
      <c r="AQ392" s="59"/>
      <c r="AR392" s="59"/>
      <c r="AS392" s="59"/>
      <c r="AT392" s="59"/>
      <c r="AU392" s="59"/>
      <c r="AV392" s="59"/>
      <c r="AW392" s="59"/>
      <c r="AX392" s="59"/>
      <c r="AY392" s="59"/>
      <c r="AZ392" s="59"/>
      <c r="BA392" s="59"/>
      <c r="BB392" s="59"/>
      <c r="BC392" s="59"/>
      <c r="BD392" s="59"/>
      <c r="BE392" s="59"/>
      <c r="BF392" s="59"/>
      <c r="BG392" s="59"/>
      <c r="BH392" s="59"/>
      <c r="BI392" s="59"/>
      <c r="BJ392" s="59"/>
      <c r="BK392" s="59"/>
      <c r="BL392" s="59"/>
      <c r="BM392" s="59"/>
      <c r="BN392" s="59"/>
    </row>
    <row r="393" spans="1:66" ht="15.75" customHeight="1" x14ac:dyDescent="0.3">
      <c r="A393" s="2">
        <v>392</v>
      </c>
      <c r="B393" s="2" t="s">
        <v>66</v>
      </c>
      <c r="C393" s="5">
        <v>44707.734860694443</v>
      </c>
      <c r="D393" s="4" t="s">
        <v>1828</v>
      </c>
      <c r="E393" s="4" t="s">
        <v>1829</v>
      </c>
      <c r="F393" s="4" t="s">
        <v>1830</v>
      </c>
      <c r="G393" s="4">
        <v>3155670716</v>
      </c>
      <c r="H393" s="41">
        <v>2</v>
      </c>
      <c r="I393" s="41" t="s">
        <v>70</v>
      </c>
      <c r="J393" s="41">
        <v>1</v>
      </c>
      <c r="K393" s="39">
        <f t="shared" si="18"/>
        <v>0.5</v>
      </c>
      <c r="L393" s="41">
        <v>0</v>
      </c>
      <c r="M393" s="40">
        <f t="shared" si="19"/>
        <v>0</v>
      </c>
      <c r="N393" s="41">
        <v>1</v>
      </c>
      <c r="O393" s="40">
        <f t="shared" si="20"/>
        <v>1</v>
      </c>
      <c r="P393" s="41" t="s">
        <v>139</v>
      </c>
      <c r="Q393" s="41" t="s">
        <v>70</v>
      </c>
      <c r="R393" s="46" t="s">
        <v>72</v>
      </c>
      <c r="S393" s="46" t="s">
        <v>1831</v>
      </c>
      <c r="T393" s="45" t="s">
        <v>267</v>
      </c>
      <c r="U393" s="50" t="s">
        <v>88</v>
      </c>
      <c r="V393" s="49">
        <v>0</v>
      </c>
      <c r="W393" s="50"/>
      <c r="X393" s="50"/>
      <c r="Y393" s="50"/>
      <c r="Z393" s="50"/>
      <c r="AA393" s="50"/>
      <c r="AB393" s="50"/>
      <c r="AC393" s="55" t="s">
        <v>91</v>
      </c>
      <c r="AD393" s="55" t="s">
        <v>92</v>
      </c>
      <c r="AE393" s="55" t="s">
        <v>1832</v>
      </c>
      <c r="AF393" s="55" t="s">
        <v>1833</v>
      </c>
      <c r="AG393" s="55">
        <v>4</v>
      </c>
      <c r="AH393" s="55">
        <v>4</v>
      </c>
      <c r="AI393" s="55" t="s">
        <v>1834</v>
      </c>
      <c r="AJ393" s="46" t="s">
        <v>82</v>
      </c>
      <c r="AK393" s="46">
        <v>2</v>
      </c>
      <c r="AL393" s="46" t="s">
        <v>96</v>
      </c>
      <c r="AM393" s="46">
        <v>0</v>
      </c>
      <c r="AN393" s="4" t="s">
        <v>83</v>
      </c>
      <c r="AO393" s="59"/>
      <c r="AP393" s="59"/>
      <c r="AQ393" s="59"/>
      <c r="AR393" s="59"/>
      <c r="AS393" s="59"/>
      <c r="AT393" s="59"/>
      <c r="AU393" s="59"/>
      <c r="AV393" s="59"/>
      <c r="AW393" s="59"/>
      <c r="AX393" s="59"/>
      <c r="AY393" s="59"/>
      <c r="AZ393" s="59"/>
      <c r="BA393" s="59"/>
      <c r="BB393" s="59"/>
      <c r="BC393" s="59"/>
      <c r="BD393" s="59"/>
      <c r="BE393" s="59"/>
      <c r="BF393" s="59"/>
      <c r="BG393" s="59"/>
      <c r="BH393" s="59"/>
      <c r="BI393" s="59"/>
      <c r="BJ393" s="59"/>
      <c r="BK393" s="59"/>
      <c r="BL393" s="59"/>
      <c r="BM393" s="59"/>
      <c r="BN393" s="59"/>
    </row>
    <row r="394" spans="1:66" ht="15.75" customHeight="1" x14ac:dyDescent="0.3">
      <c r="A394" s="2">
        <v>393</v>
      </c>
      <c r="B394" s="2" t="s">
        <v>66</v>
      </c>
      <c r="C394" s="5">
        <v>44707.742967743055</v>
      </c>
      <c r="D394" s="4" t="s">
        <v>1835</v>
      </c>
      <c r="E394" s="4" t="s">
        <v>1836</v>
      </c>
      <c r="F394" s="4" t="s">
        <v>1837</v>
      </c>
      <c r="G394" s="4">
        <v>3007171865</v>
      </c>
      <c r="H394" s="41">
        <v>1</v>
      </c>
      <c r="I394" s="41" t="s">
        <v>70</v>
      </c>
      <c r="J394" s="41">
        <v>1</v>
      </c>
      <c r="K394" s="39">
        <f t="shared" si="18"/>
        <v>1</v>
      </c>
      <c r="L394" s="41">
        <v>0</v>
      </c>
      <c r="M394" s="40">
        <f t="shared" si="19"/>
        <v>0</v>
      </c>
      <c r="N394" s="41">
        <v>1</v>
      </c>
      <c r="O394" s="40">
        <f t="shared" si="20"/>
        <v>1</v>
      </c>
      <c r="P394" s="41" t="s">
        <v>87</v>
      </c>
      <c r="Q394" s="41" t="s">
        <v>88</v>
      </c>
      <c r="R394" s="46" t="s">
        <v>72</v>
      </c>
      <c r="S394" s="46" t="s">
        <v>1838</v>
      </c>
      <c r="T394" s="45" t="s">
        <v>267</v>
      </c>
      <c r="U394" s="50" t="s">
        <v>88</v>
      </c>
      <c r="V394" s="49">
        <v>0</v>
      </c>
      <c r="W394" s="50"/>
      <c r="X394" s="50"/>
      <c r="Y394" s="50"/>
      <c r="Z394" s="50"/>
      <c r="AA394" s="50"/>
      <c r="AB394" s="50"/>
      <c r="AC394" s="55" t="s">
        <v>993</v>
      </c>
      <c r="AD394" s="55">
        <v>4</v>
      </c>
      <c r="AE394" s="55" t="s">
        <v>1839</v>
      </c>
      <c r="AF394" s="55" t="s">
        <v>244</v>
      </c>
      <c r="AG394" s="55">
        <v>3</v>
      </c>
      <c r="AH394" s="55">
        <v>3</v>
      </c>
      <c r="AI394" s="55" t="s">
        <v>1834</v>
      </c>
      <c r="AJ394" s="46" t="s">
        <v>95</v>
      </c>
      <c r="AK394" s="46">
        <v>0</v>
      </c>
      <c r="AL394" s="46" t="s">
        <v>96</v>
      </c>
      <c r="AM394" s="46">
        <v>0</v>
      </c>
      <c r="AN394" s="4" t="s">
        <v>83</v>
      </c>
      <c r="AO394" s="59"/>
      <c r="AP394" s="59"/>
      <c r="AQ394" s="59"/>
      <c r="AR394" s="59"/>
      <c r="AS394" s="59"/>
      <c r="AT394" s="59"/>
      <c r="AU394" s="59"/>
      <c r="AV394" s="59"/>
      <c r="AW394" s="59"/>
      <c r="AX394" s="59"/>
      <c r="AY394" s="59"/>
      <c r="AZ394" s="59"/>
      <c r="BA394" s="59"/>
      <c r="BB394" s="59"/>
      <c r="BC394" s="59"/>
      <c r="BD394" s="59"/>
      <c r="BE394" s="59"/>
      <c r="BF394" s="59"/>
      <c r="BG394" s="59"/>
      <c r="BH394" s="59"/>
      <c r="BI394" s="59"/>
      <c r="BJ394" s="59"/>
      <c r="BK394" s="59"/>
      <c r="BL394" s="59"/>
      <c r="BM394" s="59"/>
      <c r="BN394" s="59"/>
    </row>
    <row r="395" spans="1:66" ht="15.75" customHeight="1" x14ac:dyDescent="0.3">
      <c r="A395" s="2">
        <v>394</v>
      </c>
      <c r="B395" s="2" t="s">
        <v>66</v>
      </c>
      <c r="C395" s="5">
        <v>44707.747402361114</v>
      </c>
      <c r="D395" s="4" t="s">
        <v>1840</v>
      </c>
      <c r="E395" s="4" t="s">
        <v>1841</v>
      </c>
      <c r="F395" s="4" t="s">
        <v>1842</v>
      </c>
      <c r="G395" s="4">
        <v>3043296243</v>
      </c>
      <c r="H395" s="41">
        <v>1</v>
      </c>
      <c r="I395" s="41" t="s">
        <v>70</v>
      </c>
      <c r="J395" s="41">
        <v>1</v>
      </c>
      <c r="K395" s="39">
        <f t="shared" si="18"/>
        <v>1</v>
      </c>
      <c r="L395" s="41">
        <v>0</v>
      </c>
      <c r="M395" s="40">
        <f t="shared" si="19"/>
        <v>0</v>
      </c>
      <c r="N395" s="41">
        <v>0</v>
      </c>
      <c r="O395" s="40">
        <f t="shared" si="20"/>
        <v>0</v>
      </c>
      <c r="P395" s="41" t="s">
        <v>87</v>
      </c>
      <c r="Q395" s="41" t="s">
        <v>70</v>
      </c>
      <c r="R395" s="46" t="s">
        <v>72</v>
      </c>
      <c r="S395" s="46" t="s">
        <v>1843</v>
      </c>
      <c r="T395" s="45" t="s">
        <v>267</v>
      </c>
      <c r="U395" s="50" t="s">
        <v>88</v>
      </c>
      <c r="V395" s="49">
        <v>0</v>
      </c>
      <c r="W395" s="50"/>
      <c r="X395" s="50"/>
      <c r="Y395" s="50"/>
      <c r="Z395" s="50"/>
      <c r="AA395" s="50"/>
      <c r="AB395" s="50"/>
      <c r="AC395" s="55" t="s">
        <v>431</v>
      </c>
      <c r="AD395" s="55">
        <v>4</v>
      </c>
      <c r="AE395" s="55" t="s">
        <v>1844</v>
      </c>
      <c r="AF395" s="55" t="s">
        <v>589</v>
      </c>
      <c r="AG395" s="55">
        <v>3</v>
      </c>
      <c r="AH395" s="55">
        <v>3</v>
      </c>
      <c r="AI395" s="55" t="s">
        <v>1834</v>
      </c>
      <c r="AJ395" s="46" t="s">
        <v>95</v>
      </c>
      <c r="AK395" s="46">
        <v>0</v>
      </c>
      <c r="AL395" s="46" t="s">
        <v>82</v>
      </c>
      <c r="AM395" s="46">
        <v>2</v>
      </c>
      <c r="AN395" s="4" t="s">
        <v>83</v>
      </c>
      <c r="AO395" s="59"/>
      <c r="AP395" s="59"/>
      <c r="AQ395" s="59"/>
      <c r="AR395" s="59"/>
      <c r="AS395" s="59"/>
      <c r="AT395" s="59"/>
      <c r="AU395" s="59"/>
      <c r="AV395" s="59"/>
      <c r="AW395" s="59"/>
      <c r="AX395" s="59"/>
      <c r="AY395" s="59"/>
      <c r="AZ395" s="59"/>
      <c r="BA395" s="59"/>
      <c r="BB395" s="59"/>
      <c r="BC395" s="59"/>
      <c r="BD395" s="59"/>
      <c r="BE395" s="59"/>
      <c r="BF395" s="59"/>
      <c r="BG395" s="59"/>
      <c r="BH395" s="59"/>
      <c r="BI395" s="59"/>
      <c r="BJ395" s="59"/>
      <c r="BK395" s="59"/>
      <c r="BL395" s="59"/>
      <c r="BM395" s="59"/>
      <c r="BN395" s="59"/>
    </row>
    <row r="396" spans="1:66" ht="15.75" customHeight="1" x14ac:dyDescent="0.3">
      <c r="A396" s="2">
        <v>395</v>
      </c>
      <c r="B396" s="2" t="s">
        <v>66</v>
      </c>
      <c r="C396" s="5">
        <v>44708.498564814814</v>
      </c>
      <c r="D396" s="4" t="s">
        <v>1845</v>
      </c>
      <c r="E396" s="4" t="s">
        <v>1846</v>
      </c>
      <c r="F396" s="4" t="s">
        <v>1847</v>
      </c>
      <c r="G396" s="4">
        <v>3308491</v>
      </c>
      <c r="H396" s="41">
        <v>4</v>
      </c>
      <c r="I396" s="41" t="s">
        <v>70</v>
      </c>
      <c r="J396" s="41">
        <v>2</v>
      </c>
      <c r="K396" s="39">
        <f t="shared" si="18"/>
        <v>0.5</v>
      </c>
      <c r="L396" s="41">
        <v>0</v>
      </c>
      <c r="M396" s="40">
        <f t="shared" si="19"/>
        <v>0</v>
      </c>
      <c r="N396" s="41">
        <v>2</v>
      </c>
      <c r="O396" s="40">
        <f t="shared" si="20"/>
        <v>1</v>
      </c>
      <c r="P396" s="41" t="s">
        <v>87</v>
      </c>
      <c r="Q396" s="41" t="s">
        <v>70</v>
      </c>
      <c r="R396" s="46" t="s">
        <v>1848</v>
      </c>
      <c r="S396" s="46" t="s">
        <v>1849</v>
      </c>
      <c r="T396" s="45" t="s">
        <v>267</v>
      </c>
      <c r="U396" s="50" t="s">
        <v>88</v>
      </c>
      <c r="V396" s="49"/>
      <c r="W396" s="50"/>
      <c r="X396" s="50"/>
      <c r="Y396" s="50"/>
      <c r="Z396" s="50"/>
      <c r="AA396" s="50"/>
      <c r="AB396" s="50"/>
      <c r="AC396" s="55" t="s">
        <v>78</v>
      </c>
      <c r="AD396" s="55" t="s">
        <v>92</v>
      </c>
      <c r="AE396" s="55" t="s">
        <v>268</v>
      </c>
      <c r="AF396" s="55" t="s">
        <v>150</v>
      </c>
      <c r="AG396" s="55">
        <v>5</v>
      </c>
      <c r="AH396" s="55">
        <v>5</v>
      </c>
      <c r="AI396" s="55" t="s">
        <v>1781</v>
      </c>
      <c r="AJ396" s="46" t="s">
        <v>95</v>
      </c>
      <c r="AK396" s="46">
        <v>0</v>
      </c>
      <c r="AL396" s="46" t="s">
        <v>96</v>
      </c>
      <c r="AM396" s="46">
        <v>0</v>
      </c>
      <c r="AN396" s="4" t="s">
        <v>83</v>
      </c>
      <c r="AO396" s="59"/>
      <c r="AP396" s="59"/>
      <c r="AQ396" s="59"/>
      <c r="AR396" s="59"/>
      <c r="AS396" s="59"/>
      <c r="AT396" s="59"/>
      <c r="AU396" s="59"/>
      <c r="AV396" s="59"/>
      <c r="AW396" s="59"/>
      <c r="AX396" s="59"/>
      <c r="AY396" s="59"/>
      <c r="AZ396" s="59"/>
      <c r="BA396" s="59"/>
      <c r="BB396" s="59"/>
      <c r="BC396" s="59"/>
      <c r="BD396" s="59"/>
      <c r="BE396" s="59"/>
      <c r="BF396" s="59"/>
      <c r="BG396" s="59"/>
      <c r="BH396" s="59"/>
      <c r="BI396" s="59"/>
      <c r="BJ396" s="59"/>
      <c r="BK396" s="59"/>
      <c r="BL396" s="59"/>
      <c r="BM396" s="59"/>
      <c r="BN396" s="59"/>
    </row>
    <row r="397" spans="1:66" ht="15.75" customHeight="1" x14ac:dyDescent="0.3">
      <c r="A397" s="2">
        <v>396</v>
      </c>
      <c r="B397" s="2" t="s">
        <v>66</v>
      </c>
      <c r="C397" s="5">
        <v>44708.501805555556</v>
      </c>
      <c r="D397" s="4" t="s">
        <v>1850</v>
      </c>
      <c r="E397" s="4" t="s">
        <v>1851</v>
      </c>
      <c r="F397" s="4" t="s">
        <v>1852</v>
      </c>
      <c r="G397" s="4">
        <v>50128519</v>
      </c>
      <c r="H397" s="41">
        <v>3</v>
      </c>
      <c r="I397" s="41" t="s">
        <v>70</v>
      </c>
      <c r="J397" s="41">
        <v>3</v>
      </c>
      <c r="K397" s="39">
        <f t="shared" si="18"/>
        <v>1</v>
      </c>
      <c r="L397" s="41">
        <v>0</v>
      </c>
      <c r="M397" s="40">
        <f t="shared" si="19"/>
        <v>0</v>
      </c>
      <c r="N397" s="41">
        <v>3</v>
      </c>
      <c r="O397" s="40">
        <f t="shared" si="20"/>
        <v>1</v>
      </c>
      <c r="P397" s="41" t="s">
        <v>71</v>
      </c>
      <c r="Q397" s="41" t="s">
        <v>70</v>
      </c>
      <c r="R397" s="46" t="s">
        <v>72</v>
      </c>
      <c r="S397" s="46" t="s">
        <v>307</v>
      </c>
      <c r="T397" s="45" t="s">
        <v>308</v>
      </c>
      <c r="U397" s="50" t="s">
        <v>88</v>
      </c>
      <c r="V397" s="49"/>
      <c r="W397" s="50"/>
      <c r="X397" s="50"/>
      <c r="Y397" s="50"/>
      <c r="Z397" s="50"/>
      <c r="AA397" s="50"/>
      <c r="AB397" s="50"/>
      <c r="AC397" s="55" t="s">
        <v>91</v>
      </c>
      <c r="AD397" s="55">
        <v>5</v>
      </c>
      <c r="AE397" s="55" t="s">
        <v>149</v>
      </c>
      <c r="AF397" s="55" t="s">
        <v>94</v>
      </c>
      <c r="AG397" s="55">
        <v>5</v>
      </c>
      <c r="AH397" s="55">
        <v>5</v>
      </c>
      <c r="AI397" s="55" t="s">
        <v>1853</v>
      </c>
      <c r="AJ397" s="46" t="s">
        <v>214</v>
      </c>
      <c r="AK397" s="46">
        <v>10</v>
      </c>
      <c r="AL397" s="46" t="s">
        <v>214</v>
      </c>
      <c r="AM397" s="46">
        <v>10</v>
      </c>
      <c r="AN397" s="4" t="s">
        <v>83</v>
      </c>
      <c r="AO397" s="59"/>
      <c r="AP397" s="59"/>
      <c r="AQ397" s="59"/>
      <c r="AR397" s="59"/>
      <c r="AS397" s="59"/>
      <c r="AT397" s="59"/>
      <c r="AU397" s="59"/>
      <c r="AV397" s="59"/>
      <c r="AW397" s="59"/>
      <c r="AX397" s="59"/>
      <c r="AY397" s="59"/>
      <c r="AZ397" s="59"/>
      <c r="BA397" s="59"/>
      <c r="BB397" s="59"/>
      <c r="BC397" s="59"/>
      <c r="BD397" s="59"/>
      <c r="BE397" s="59"/>
      <c r="BF397" s="59"/>
      <c r="BG397" s="59"/>
      <c r="BH397" s="59"/>
      <c r="BI397" s="59"/>
      <c r="BJ397" s="59"/>
      <c r="BK397" s="59"/>
      <c r="BL397" s="59"/>
      <c r="BM397" s="59"/>
      <c r="BN397" s="59"/>
    </row>
    <row r="398" spans="1:66" ht="15.75" customHeight="1" x14ac:dyDescent="0.3">
      <c r="A398" s="2">
        <v>397</v>
      </c>
      <c r="B398" s="2" t="s">
        <v>66</v>
      </c>
      <c r="C398" s="5">
        <v>44708.582858796297</v>
      </c>
      <c r="D398" s="4" t="s">
        <v>1854</v>
      </c>
      <c r="E398" s="4" t="s">
        <v>1855</v>
      </c>
      <c r="F398" s="4" t="s">
        <v>1856</v>
      </c>
      <c r="G398" s="4" t="s">
        <v>1857</v>
      </c>
      <c r="H398" s="41">
        <v>2</v>
      </c>
      <c r="I398" s="41" t="s">
        <v>70</v>
      </c>
      <c r="J398" s="41">
        <v>2</v>
      </c>
      <c r="K398" s="39">
        <f t="shared" si="18"/>
        <v>1</v>
      </c>
      <c r="L398" s="41">
        <v>0</v>
      </c>
      <c r="M398" s="40">
        <f t="shared" si="19"/>
        <v>0</v>
      </c>
      <c r="N398" s="41">
        <v>1</v>
      </c>
      <c r="O398" s="40">
        <f t="shared" si="20"/>
        <v>0.5</v>
      </c>
      <c r="P398" s="41" t="s">
        <v>87</v>
      </c>
      <c r="Q398" s="41" t="s">
        <v>70</v>
      </c>
      <c r="R398" s="46" t="s">
        <v>72</v>
      </c>
      <c r="S398" s="46" t="s">
        <v>191</v>
      </c>
      <c r="T398" s="45" t="s">
        <v>134</v>
      </c>
      <c r="U398" s="50" t="s">
        <v>75</v>
      </c>
      <c r="V398" s="49">
        <v>1</v>
      </c>
      <c r="W398" s="50">
        <v>1</v>
      </c>
      <c r="X398" s="50">
        <v>2</v>
      </c>
      <c r="Y398" s="50">
        <v>2</v>
      </c>
      <c r="Z398" s="50" t="s">
        <v>70</v>
      </c>
      <c r="AA398" s="50" t="s">
        <v>76</v>
      </c>
      <c r="AB398" s="50" t="s">
        <v>102</v>
      </c>
      <c r="AC398" s="55" t="s">
        <v>273</v>
      </c>
      <c r="AD398" s="55" t="s">
        <v>426</v>
      </c>
      <c r="AE398" s="55" t="s">
        <v>127</v>
      </c>
      <c r="AF398" s="55" t="s">
        <v>932</v>
      </c>
      <c r="AG398" s="55">
        <v>5</v>
      </c>
      <c r="AH398" s="55">
        <v>4</v>
      </c>
      <c r="AI398" s="55" t="s">
        <v>494</v>
      </c>
      <c r="AJ398" s="46" t="s">
        <v>194</v>
      </c>
      <c r="AK398" s="46">
        <v>2</v>
      </c>
      <c r="AL398" s="46" t="s">
        <v>82</v>
      </c>
      <c r="AM398" s="46">
        <v>3</v>
      </c>
      <c r="AN398" s="4" t="s">
        <v>83</v>
      </c>
      <c r="AO398" s="59"/>
      <c r="AP398" s="59"/>
      <c r="AQ398" s="59"/>
      <c r="AR398" s="59"/>
      <c r="AS398" s="59"/>
      <c r="AT398" s="59"/>
      <c r="AU398" s="59"/>
      <c r="AV398" s="59"/>
      <c r="AW398" s="59"/>
      <c r="AX398" s="59"/>
      <c r="AY398" s="59"/>
      <c r="AZ398" s="59"/>
      <c r="BA398" s="59"/>
      <c r="BB398" s="59"/>
      <c r="BC398" s="59"/>
      <c r="BD398" s="59"/>
      <c r="BE398" s="59"/>
      <c r="BF398" s="59"/>
      <c r="BG398" s="59"/>
      <c r="BH398" s="59"/>
      <c r="BI398" s="59"/>
      <c r="BJ398" s="59"/>
      <c r="BK398" s="59"/>
      <c r="BL398" s="59"/>
      <c r="BM398" s="59"/>
      <c r="BN398" s="59"/>
    </row>
    <row r="399" spans="1:66" ht="15.75" customHeight="1" x14ac:dyDescent="0.3">
      <c r="A399" s="2">
        <v>398</v>
      </c>
      <c r="B399" s="2" t="s">
        <v>66</v>
      </c>
      <c r="C399" s="5">
        <v>44708.586226851854</v>
      </c>
      <c r="D399" s="4" t="s">
        <v>994</v>
      </c>
      <c r="E399" s="4" t="s">
        <v>1858</v>
      </c>
      <c r="F399" s="4" t="s">
        <v>1859</v>
      </c>
      <c r="G399" s="4" t="s">
        <v>1860</v>
      </c>
      <c r="H399" s="41">
        <v>3</v>
      </c>
      <c r="I399" s="41" t="s">
        <v>70</v>
      </c>
      <c r="J399" s="41">
        <v>2</v>
      </c>
      <c r="K399" s="39">
        <f t="shared" si="18"/>
        <v>0.66666666666666663</v>
      </c>
      <c r="L399" s="41">
        <v>0</v>
      </c>
      <c r="M399" s="40">
        <f t="shared" si="19"/>
        <v>0</v>
      </c>
      <c r="N399" s="41">
        <v>1</v>
      </c>
      <c r="O399" s="40">
        <f t="shared" si="20"/>
        <v>0.5</v>
      </c>
      <c r="P399" s="41" t="s">
        <v>87</v>
      </c>
      <c r="Q399" s="41" t="s">
        <v>70</v>
      </c>
      <c r="R399" s="46" t="s">
        <v>72</v>
      </c>
      <c r="S399" s="46" t="s">
        <v>191</v>
      </c>
      <c r="T399" s="45" t="s">
        <v>134</v>
      </c>
      <c r="U399" s="50" t="s">
        <v>292</v>
      </c>
      <c r="V399" s="49">
        <v>1</v>
      </c>
      <c r="W399" s="50">
        <v>2</v>
      </c>
      <c r="X399" s="50">
        <v>4</v>
      </c>
      <c r="Y399" s="50">
        <v>3</v>
      </c>
      <c r="Z399" s="50" t="s">
        <v>70</v>
      </c>
      <c r="AA399" s="50" t="s">
        <v>76</v>
      </c>
      <c r="AB399" s="50" t="s">
        <v>102</v>
      </c>
      <c r="AC399" s="55" t="s">
        <v>468</v>
      </c>
      <c r="AD399" s="55" t="s">
        <v>426</v>
      </c>
      <c r="AE399" s="55" t="s">
        <v>893</v>
      </c>
      <c r="AF399" s="55" t="s">
        <v>269</v>
      </c>
      <c r="AG399" s="55">
        <v>4</v>
      </c>
      <c r="AH399" s="55">
        <v>3</v>
      </c>
      <c r="AI399" s="55" t="s">
        <v>1041</v>
      </c>
      <c r="AJ399" s="46" t="s">
        <v>82</v>
      </c>
      <c r="AK399" s="46">
        <v>2</v>
      </c>
      <c r="AL399" s="46" t="s">
        <v>82</v>
      </c>
      <c r="AM399" s="46">
        <v>1</v>
      </c>
      <c r="AN399" s="4" t="s">
        <v>83</v>
      </c>
      <c r="AO399" s="59"/>
      <c r="AP399" s="59"/>
      <c r="AQ399" s="59"/>
      <c r="AR399" s="59"/>
      <c r="AS399" s="59"/>
      <c r="AT399" s="59"/>
      <c r="AU399" s="59"/>
      <c r="AV399" s="59"/>
      <c r="AW399" s="59"/>
      <c r="AX399" s="59"/>
      <c r="AY399" s="59"/>
      <c r="AZ399" s="59"/>
      <c r="BA399" s="59"/>
      <c r="BB399" s="59"/>
      <c r="BC399" s="59"/>
      <c r="BD399" s="59"/>
      <c r="BE399" s="59"/>
      <c r="BF399" s="59"/>
      <c r="BG399" s="59"/>
      <c r="BH399" s="59"/>
      <c r="BI399" s="59"/>
      <c r="BJ399" s="59"/>
      <c r="BK399" s="59"/>
      <c r="BL399" s="59"/>
      <c r="BM399" s="59"/>
      <c r="BN399" s="59"/>
    </row>
    <row r="400" spans="1:66" ht="15.75" customHeight="1" x14ac:dyDescent="0.3">
      <c r="A400" s="2">
        <v>399</v>
      </c>
      <c r="B400" s="2" t="s">
        <v>66</v>
      </c>
      <c r="C400" s="5">
        <v>44708.59</v>
      </c>
      <c r="D400" s="4" t="s">
        <v>994</v>
      </c>
      <c r="E400" s="4" t="s">
        <v>1861</v>
      </c>
      <c r="F400" s="4" t="s">
        <v>1862</v>
      </c>
      <c r="G400" s="4" t="s">
        <v>1863</v>
      </c>
      <c r="H400" s="41">
        <v>2</v>
      </c>
      <c r="I400" s="41" t="s">
        <v>88</v>
      </c>
      <c r="J400" s="41"/>
      <c r="K400" s="39">
        <f t="shared" si="18"/>
        <v>0</v>
      </c>
      <c r="L400" s="41"/>
      <c r="M400" s="40" t="str">
        <f t="shared" si="19"/>
        <v/>
      </c>
      <c r="N400" s="41"/>
      <c r="O400" s="40" t="str">
        <f t="shared" si="20"/>
        <v/>
      </c>
      <c r="P400" s="41"/>
      <c r="Q400" s="41"/>
      <c r="R400" s="46" t="s">
        <v>72</v>
      </c>
      <c r="S400" s="46" t="s">
        <v>191</v>
      </c>
      <c r="T400" s="45" t="s">
        <v>134</v>
      </c>
      <c r="U400" s="50" t="s">
        <v>88</v>
      </c>
      <c r="V400" s="49"/>
      <c r="W400" s="50"/>
      <c r="X400" s="50"/>
      <c r="Y400" s="50"/>
      <c r="Z400" s="50"/>
      <c r="AA400" s="50"/>
      <c r="AB400" s="50"/>
      <c r="AC400" s="55" t="s">
        <v>180</v>
      </c>
      <c r="AD400" s="55" t="s">
        <v>181</v>
      </c>
      <c r="AE400" s="55" t="s">
        <v>127</v>
      </c>
      <c r="AF400" s="55" t="s">
        <v>150</v>
      </c>
      <c r="AG400" s="55">
        <v>4</v>
      </c>
      <c r="AH400" s="55">
        <v>3</v>
      </c>
      <c r="AI400" s="55" t="s">
        <v>494</v>
      </c>
      <c r="AJ400" s="46" t="s">
        <v>82</v>
      </c>
      <c r="AK400" s="46">
        <v>3</v>
      </c>
      <c r="AL400" s="46" t="s">
        <v>82</v>
      </c>
      <c r="AM400" s="46">
        <v>2</v>
      </c>
      <c r="AN400" s="4" t="s">
        <v>83</v>
      </c>
      <c r="AO400" s="59"/>
      <c r="AP400" s="59"/>
      <c r="AQ400" s="59"/>
      <c r="AR400" s="59"/>
      <c r="AS400" s="59"/>
      <c r="AT400" s="59"/>
      <c r="AU400" s="59"/>
      <c r="AV400" s="59"/>
      <c r="AW400" s="59"/>
      <c r="AX400" s="59"/>
      <c r="AY400" s="59"/>
      <c r="AZ400" s="59"/>
      <c r="BA400" s="59"/>
      <c r="BB400" s="59"/>
      <c r="BC400" s="59"/>
      <c r="BD400" s="59"/>
      <c r="BE400" s="59"/>
      <c r="BF400" s="59"/>
      <c r="BG400" s="59"/>
      <c r="BH400" s="59"/>
      <c r="BI400" s="59"/>
      <c r="BJ400" s="59"/>
      <c r="BK400" s="59"/>
      <c r="BL400" s="59"/>
      <c r="BM400" s="59"/>
      <c r="BN400" s="59"/>
    </row>
    <row r="401" spans="1:66" ht="15.75" customHeight="1" x14ac:dyDescent="0.3">
      <c r="A401" s="2">
        <v>400</v>
      </c>
      <c r="B401" s="2" t="s">
        <v>66</v>
      </c>
      <c r="C401" s="5">
        <v>44708.609317129631</v>
      </c>
      <c r="D401" s="4" t="s">
        <v>1864</v>
      </c>
      <c r="E401" s="4" t="s">
        <v>1865</v>
      </c>
      <c r="F401" s="4" t="s">
        <v>1866</v>
      </c>
      <c r="G401" s="4">
        <v>5120220</v>
      </c>
      <c r="H401" s="41">
        <v>4</v>
      </c>
      <c r="I401" s="41" t="s">
        <v>70</v>
      </c>
      <c r="J401" s="41">
        <v>3</v>
      </c>
      <c r="K401" s="39">
        <f t="shared" si="18"/>
        <v>0.75</v>
      </c>
      <c r="L401" s="41">
        <v>0</v>
      </c>
      <c r="M401" s="40">
        <f t="shared" si="19"/>
        <v>0</v>
      </c>
      <c r="N401" s="41">
        <v>3</v>
      </c>
      <c r="O401" s="40">
        <f t="shared" si="20"/>
        <v>1</v>
      </c>
      <c r="P401" s="41" t="s">
        <v>87</v>
      </c>
      <c r="Q401" s="41" t="s">
        <v>70</v>
      </c>
      <c r="R401" s="46" t="s">
        <v>121</v>
      </c>
      <c r="S401" s="46" t="s">
        <v>1867</v>
      </c>
      <c r="T401" s="45" t="s">
        <v>228</v>
      </c>
      <c r="U401" s="50" t="s">
        <v>75</v>
      </c>
      <c r="V401" s="49">
        <v>1</v>
      </c>
      <c r="W401" s="50">
        <v>2</v>
      </c>
      <c r="X401" s="50">
        <v>196</v>
      </c>
      <c r="Y401" s="50">
        <v>4</v>
      </c>
      <c r="Z401" s="50" t="s">
        <v>70</v>
      </c>
      <c r="AA401" s="50" t="s">
        <v>76</v>
      </c>
      <c r="AB401" s="50" t="s">
        <v>102</v>
      </c>
      <c r="AC401" s="55" t="s">
        <v>91</v>
      </c>
      <c r="AD401" s="55">
        <v>3</v>
      </c>
      <c r="AE401" s="55" t="s">
        <v>300</v>
      </c>
      <c r="AF401" s="55" t="s">
        <v>105</v>
      </c>
      <c r="AG401" s="55">
        <v>4</v>
      </c>
      <c r="AH401" s="55">
        <v>2</v>
      </c>
      <c r="AI401" s="55" t="s">
        <v>81</v>
      </c>
      <c r="AJ401" s="46" t="s">
        <v>82</v>
      </c>
      <c r="AK401" s="46">
        <v>5</v>
      </c>
      <c r="AL401" s="46" t="s">
        <v>82</v>
      </c>
      <c r="AM401" s="46">
        <v>6</v>
      </c>
      <c r="AN401" s="4" t="s">
        <v>83</v>
      </c>
      <c r="AO401" s="59"/>
      <c r="AP401" s="59"/>
      <c r="AQ401" s="59"/>
      <c r="AR401" s="59"/>
      <c r="AS401" s="59"/>
      <c r="AT401" s="59"/>
      <c r="AU401" s="59"/>
      <c r="AV401" s="59"/>
      <c r="AW401" s="59"/>
      <c r="AX401" s="59"/>
      <c r="AY401" s="59"/>
      <c r="AZ401" s="59"/>
      <c r="BA401" s="59"/>
      <c r="BB401" s="59"/>
      <c r="BC401" s="59"/>
      <c r="BD401" s="59"/>
      <c r="BE401" s="59"/>
      <c r="BF401" s="59"/>
      <c r="BG401" s="59"/>
      <c r="BH401" s="59"/>
      <c r="BI401" s="59"/>
      <c r="BJ401" s="59"/>
      <c r="BK401" s="59"/>
      <c r="BL401" s="59"/>
      <c r="BM401" s="59"/>
      <c r="BN401" s="59"/>
    </row>
    <row r="402" spans="1:66" ht="15.75" customHeight="1" x14ac:dyDescent="0.3">
      <c r="A402" s="2">
        <v>401</v>
      </c>
      <c r="B402" s="2" t="s">
        <v>66</v>
      </c>
      <c r="C402" s="5">
        <v>44708.615104166667</v>
      </c>
      <c r="D402" s="4" t="s">
        <v>1868</v>
      </c>
      <c r="E402" s="4" t="s">
        <v>1869</v>
      </c>
      <c r="F402" s="4" t="s">
        <v>1870</v>
      </c>
      <c r="G402" s="4">
        <v>3113863801</v>
      </c>
      <c r="H402" s="41">
        <v>6</v>
      </c>
      <c r="I402" s="41" t="s">
        <v>70</v>
      </c>
      <c r="J402" s="41">
        <v>3</v>
      </c>
      <c r="K402" s="39">
        <f t="shared" si="18"/>
        <v>0.5</v>
      </c>
      <c r="L402" s="41">
        <v>0</v>
      </c>
      <c r="M402" s="40">
        <f t="shared" si="19"/>
        <v>0</v>
      </c>
      <c r="N402" s="41">
        <v>3</v>
      </c>
      <c r="O402" s="40">
        <f t="shared" si="20"/>
        <v>1</v>
      </c>
      <c r="P402" s="41" t="s">
        <v>71</v>
      </c>
      <c r="Q402" s="41" t="s">
        <v>70</v>
      </c>
      <c r="R402" s="46" t="s">
        <v>121</v>
      </c>
      <c r="S402" s="46" t="s">
        <v>1871</v>
      </c>
      <c r="T402" s="45" t="s">
        <v>201</v>
      </c>
      <c r="U402" s="50" t="s">
        <v>292</v>
      </c>
      <c r="V402" s="49">
        <v>1</v>
      </c>
      <c r="W402" s="50">
        <v>1</v>
      </c>
      <c r="X402" s="50">
        <v>120</v>
      </c>
      <c r="Y402" s="50">
        <v>3</v>
      </c>
      <c r="Z402" s="50" t="s">
        <v>70</v>
      </c>
      <c r="AA402" s="50" t="s">
        <v>76</v>
      </c>
      <c r="AB402" s="50" t="s">
        <v>102</v>
      </c>
      <c r="AC402" s="55" t="s">
        <v>78</v>
      </c>
      <c r="AD402" s="55">
        <v>5</v>
      </c>
      <c r="AE402" s="55" t="s">
        <v>1872</v>
      </c>
      <c r="AF402" s="55" t="s">
        <v>164</v>
      </c>
      <c r="AG402" s="55">
        <v>4</v>
      </c>
      <c r="AH402" s="55">
        <v>1</v>
      </c>
      <c r="AI402" s="55" t="s">
        <v>494</v>
      </c>
      <c r="AJ402" s="46" t="s">
        <v>95</v>
      </c>
      <c r="AK402" s="46">
        <v>0</v>
      </c>
      <c r="AL402" s="46" t="s">
        <v>96</v>
      </c>
      <c r="AM402" s="46">
        <v>0</v>
      </c>
      <c r="AN402" s="4" t="s">
        <v>83</v>
      </c>
      <c r="AO402" s="59"/>
      <c r="AP402" s="59"/>
      <c r="AQ402" s="59"/>
      <c r="AR402" s="59"/>
      <c r="AS402" s="59"/>
      <c r="AT402" s="59"/>
      <c r="AU402" s="59"/>
      <c r="AV402" s="59"/>
      <c r="AW402" s="59"/>
      <c r="AX402" s="59"/>
      <c r="AY402" s="59"/>
      <c r="AZ402" s="59"/>
      <c r="BA402" s="59"/>
      <c r="BB402" s="59"/>
      <c r="BC402" s="59"/>
      <c r="BD402" s="59"/>
      <c r="BE402" s="59"/>
      <c r="BF402" s="59"/>
      <c r="BG402" s="59"/>
      <c r="BH402" s="59"/>
      <c r="BI402" s="59"/>
      <c r="BJ402" s="59"/>
      <c r="BK402" s="59"/>
      <c r="BL402" s="59"/>
      <c r="BM402" s="59"/>
      <c r="BN402" s="59"/>
    </row>
    <row r="403" spans="1:66" ht="15.75" customHeight="1" x14ac:dyDescent="0.3">
      <c r="A403" s="2">
        <v>402</v>
      </c>
      <c r="B403" s="2" t="s">
        <v>66</v>
      </c>
      <c r="C403" s="5">
        <v>44708.637812499997</v>
      </c>
      <c r="D403" s="4" t="s">
        <v>1873</v>
      </c>
      <c r="E403" s="4" t="s">
        <v>1874</v>
      </c>
      <c r="F403" s="4" t="s">
        <v>1875</v>
      </c>
      <c r="G403" s="4">
        <v>3005876901</v>
      </c>
      <c r="H403" s="41">
        <v>5</v>
      </c>
      <c r="I403" s="41" t="s">
        <v>70</v>
      </c>
      <c r="J403" s="41">
        <v>1</v>
      </c>
      <c r="K403" s="39">
        <f t="shared" si="18"/>
        <v>0.2</v>
      </c>
      <c r="L403" s="41">
        <v>0</v>
      </c>
      <c r="M403" s="40">
        <f t="shared" si="19"/>
        <v>0</v>
      </c>
      <c r="N403" s="41">
        <v>1</v>
      </c>
      <c r="O403" s="40">
        <f t="shared" si="20"/>
        <v>1</v>
      </c>
      <c r="P403" s="41" t="s">
        <v>139</v>
      </c>
      <c r="Q403" s="41" t="s">
        <v>70</v>
      </c>
      <c r="R403" s="46" t="s">
        <v>72</v>
      </c>
      <c r="S403" s="46" t="s">
        <v>1876</v>
      </c>
      <c r="T403" s="45" t="s">
        <v>163</v>
      </c>
      <c r="U403" s="50" t="s">
        <v>88</v>
      </c>
      <c r="V403" s="49"/>
      <c r="W403" s="50"/>
      <c r="X403" s="50"/>
      <c r="Y403" s="50"/>
      <c r="Z403" s="50"/>
      <c r="AA403" s="50"/>
      <c r="AB403" s="50"/>
      <c r="AC403" s="55" t="s">
        <v>78</v>
      </c>
      <c r="AD403" s="55">
        <v>3</v>
      </c>
      <c r="AE403" s="55" t="s">
        <v>1877</v>
      </c>
      <c r="AF403" s="55" t="s">
        <v>164</v>
      </c>
      <c r="AG403" s="55">
        <v>3</v>
      </c>
      <c r="AH403" s="55">
        <v>1</v>
      </c>
      <c r="AI403" s="55" t="s">
        <v>81</v>
      </c>
      <c r="AJ403" s="46" t="s">
        <v>82</v>
      </c>
      <c r="AK403" s="46">
        <v>15</v>
      </c>
      <c r="AL403" s="46" t="s">
        <v>82</v>
      </c>
      <c r="AM403" s="46">
        <v>5</v>
      </c>
      <c r="AN403" s="4" t="s">
        <v>83</v>
      </c>
      <c r="AO403" s="59"/>
      <c r="AP403" s="59"/>
      <c r="AQ403" s="59"/>
      <c r="AR403" s="59"/>
      <c r="AS403" s="59"/>
      <c r="AT403" s="59"/>
      <c r="AU403" s="59"/>
      <c r="AV403" s="59"/>
      <c r="AW403" s="59"/>
      <c r="AX403" s="59"/>
      <c r="AY403" s="59"/>
      <c r="AZ403" s="59"/>
      <c r="BA403" s="59"/>
      <c r="BB403" s="59"/>
      <c r="BC403" s="59"/>
      <c r="BD403" s="59"/>
      <c r="BE403" s="59"/>
      <c r="BF403" s="59"/>
      <c r="BG403" s="59"/>
      <c r="BH403" s="59"/>
      <c r="BI403" s="59"/>
      <c r="BJ403" s="59"/>
      <c r="BK403" s="59"/>
      <c r="BL403" s="59"/>
      <c r="BM403" s="59"/>
      <c r="BN403" s="59"/>
    </row>
    <row r="404" spans="1:66" ht="15.75" customHeight="1" x14ac:dyDescent="0.3">
      <c r="A404" s="2">
        <v>403</v>
      </c>
      <c r="B404" s="2" t="s">
        <v>66</v>
      </c>
      <c r="C404" s="5">
        <v>44708.644317129627</v>
      </c>
      <c r="D404" s="4" t="s">
        <v>1878</v>
      </c>
      <c r="E404" s="4" t="s">
        <v>1879</v>
      </c>
      <c r="F404" s="4" t="s">
        <v>1880</v>
      </c>
      <c r="G404" s="4">
        <v>4486813</v>
      </c>
      <c r="H404" s="41">
        <v>10</v>
      </c>
      <c r="I404" s="41" t="s">
        <v>70</v>
      </c>
      <c r="J404" s="41">
        <v>1</v>
      </c>
      <c r="K404" s="39">
        <f t="shared" si="18"/>
        <v>0.1</v>
      </c>
      <c r="L404" s="41">
        <v>0</v>
      </c>
      <c r="M404" s="40">
        <f t="shared" si="19"/>
        <v>0</v>
      </c>
      <c r="N404" s="41">
        <v>1</v>
      </c>
      <c r="O404" s="40">
        <f t="shared" si="20"/>
        <v>1</v>
      </c>
      <c r="P404" s="41" t="s">
        <v>87</v>
      </c>
      <c r="Q404" s="41" t="s">
        <v>70</v>
      </c>
      <c r="R404" s="46" t="s">
        <v>1881</v>
      </c>
      <c r="S404" s="46" t="s">
        <v>1882</v>
      </c>
      <c r="T404" s="45" t="s">
        <v>134</v>
      </c>
      <c r="U404" s="52" t="s">
        <v>292</v>
      </c>
      <c r="V404" s="49">
        <v>1</v>
      </c>
      <c r="W404" s="50">
        <v>1</v>
      </c>
      <c r="X404" s="50">
        <v>102</v>
      </c>
      <c r="Y404" s="50">
        <v>3.5</v>
      </c>
      <c r="Z404" s="50" t="s">
        <v>70</v>
      </c>
      <c r="AA404" s="50" t="s">
        <v>76</v>
      </c>
      <c r="AB404" s="50" t="s">
        <v>77</v>
      </c>
      <c r="AC404" s="55" t="s">
        <v>91</v>
      </c>
      <c r="AD404" s="55" t="s">
        <v>92</v>
      </c>
      <c r="AE404" s="55" t="s">
        <v>449</v>
      </c>
      <c r="AF404" s="55" t="s">
        <v>105</v>
      </c>
      <c r="AG404" s="55">
        <v>4</v>
      </c>
      <c r="AH404" s="55">
        <v>1</v>
      </c>
      <c r="AI404" s="55" t="s">
        <v>483</v>
      </c>
      <c r="AJ404" s="46" t="s">
        <v>1300</v>
      </c>
      <c r="AK404" s="46">
        <v>3</v>
      </c>
      <c r="AL404" s="46" t="s">
        <v>1300</v>
      </c>
      <c r="AM404" s="46">
        <v>5</v>
      </c>
      <c r="AN404" s="4" t="s">
        <v>83</v>
      </c>
      <c r="AO404" s="59"/>
      <c r="AP404" s="59"/>
      <c r="AQ404" s="59"/>
      <c r="AR404" s="59"/>
      <c r="AS404" s="59"/>
      <c r="AT404" s="59"/>
      <c r="AU404" s="59"/>
      <c r="AV404" s="59"/>
      <c r="AW404" s="59"/>
      <c r="AX404" s="59"/>
      <c r="AY404" s="59"/>
      <c r="AZ404" s="59"/>
      <c r="BA404" s="59"/>
      <c r="BB404" s="59"/>
      <c r="BC404" s="59"/>
      <c r="BD404" s="59"/>
      <c r="BE404" s="59"/>
      <c r="BF404" s="59"/>
      <c r="BG404" s="59"/>
      <c r="BH404" s="59"/>
      <c r="BI404" s="59"/>
      <c r="BJ404" s="59"/>
      <c r="BK404" s="59"/>
      <c r="BL404" s="59"/>
      <c r="BM404" s="59"/>
      <c r="BN404" s="59"/>
    </row>
    <row r="405" spans="1:66" ht="15.75" customHeight="1" x14ac:dyDescent="0.3">
      <c r="A405" s="2">
        <v>404</v>
      </c>
      <c r="B405" s="2" t="s">
        <v>66</v>
      </c>
      <c r="C405" s="5">
        <v>44708.659791666665</v>
      </c>
      <c r="D405" s="4" t="s">
        <v>1243</v>
      </c>
      <c r="E405" s="4" t="s">
        <v>1883</v>
      </c>
      <c r="F405" s="4" t="s">
        <v>1884</v>
      </c>
      <c r="G405" s="4" t="s">
        <v>1885</v>
      </c>
      <c r="H405" s="41">
        <v>9</v>
      </c>
      <c r="I405" s="41" t="s">
        <v>70</v>
      </c>
      <c r="J405" s="41">
        <v>1</v>
      </c>
      <c r="K405" s="39">
        <f t="shared" si="18"/>
        <v>0.1111111111111111</v>
      </c>
      <c r="L405" s="41">
        <v>0</v>
      </c>
      <c r="M405" s="40">
        <f t="shared" si="19"/>
        <v>0</v>
      </c>
      <c r="N405" s="41">
        <v>1</v>
      </c>
      <c r="O405" s="40">
        <f t="shared" si="20"/>
        <v>1</v>
      </c>
      <c r="P405" s="41" t="s">
        <v>87</v>
      </c>
      <c r="Q405" s="41" t="s">
        <v>88</v>
      </c>
      <c r="R405" s="46" t="s">
        <v>169</v>
      </c>
      <c r="S405" s="46" t="s">
        <v>1886</v>
      </c>
      <c r="T405" s="45" t="s">
        <v>201</v>
      </c>
      <c r="U405" s="50" t="s">
        <v>75</v>
      </c>
      <c r="V405" s="49">
        <v>1</v>
      </c>
      <c r="W405" s="50">
        <v>4</v>
      </c>
      <c r="X405" s="50">
        <v>54</v>
      </c>
      <c r="Y405" s="50">
        <v>3.5</v>
      </c>
      <c r="Z405" s="50" t="s">
        <v>70</v>
      </c>
      <c r="AA405" s="50" t="s">
        <v>76</v>
      </c>
      <c r="AB405" s="50" t="s">
        <v>77</v>
      </c>
      <c r="AC405" s="55" t="s">
        <v>91</v>
      </c>
      <c r="AD405" s="55">
        <v>3</v>
      </c>
      <c r="AE405" s="55" t="s">
        <v>1690</v>
      </c>
      <c r="AF405" s="55" t="s">
        <v>94</v>
      </c>
      <c r="AG405" s="55">
        <v>5</v>
      </c>
      <c r="AH405" s="55">
        <v>1</v>
      </c>
      <c r="AI405" s="55" t="s">
        <v>81</v>
      </c>
      <c r="AJ405" s="46" t="s">
        <v>1300</v>
      </c>
      <c r="AK405" s="46">
        <v>10</v>
      </c>
      <c r="AL405" s="46" t="s">
        <v>96</v>
      </c>
      <c r="AM405" s="46">
        <v>0</v>
      </c>
      <c r="AN405" s="4" t="s">
        <v>83</v>
      </c>
      <c r="AO405" s="59"/>
      <c r="AP405" s="59"/>
      <c r="AQ405" s="59"/>
      <c r="AR405" s="59"/>
      <c r="AS405" s="59"/>
      <c r="AT405" s="59"/>
      <c r="AU405" s="59"/>
      <c r="AV405" s="59"/>
      <c r="AW405" s="59"/>
      <c r="AX405" s="59"/>
      <c r="AY405" s="59"/>
      <c r="AZ405" s="59"/>
      <c r="BA405" s="59"/>
      <c r="BB405" s="59"/>
      <c r="BC405" s="59"/>
      <c r="BD405" s="59"/>
      <c r="BE405" s="59"/>
      <c r="BF405" s="59"/>
      <c r="BG405" s="59"/>
      <c r="BH405" s="59"/>
      <c r="BI405" s="59"/>
      <c r="BJ405" s="59"/>
      <c r="BK405" s="59"/>
      <c r="BL405" s="59"/>
      <c r="BM405" s="59"/>
      <c r="BN405" s="59"/>
    </row>
    <row r="406" spans="1:66" ht="15.75" customHeight="1" x14ac:dyDescent="0.3">
      <c r="A406" s="2">
        <v>405</v>
      </c>
      <c r="B406" s="2" t="s">
        <v>66</v>
      </c>
      <c r="C406" s="5">
        <v>44708.677604166667</v>
      </c>
      <c r="D406" s="4" t="s">
        <v>1887</v>
      </c>
      <c r="E406" s="4" t="s">
        <v>1888</v>
      </c>
      <c r="F406" s="4" t="s">
        <v>1889</v>
      </c>
      <c r="G406" s="4">
        <v>3028503727</v>
      </c>
      <c r="H406" s="41">
        <v>3</v>
      </c>
      <c r="I406" s="41" t="s">
        <v>70</v>
      </c>
      <c r="J406" s="41">
        <v>2</v>
      </c>
      <c r="K406" s="39">
        <f t="shared" si="18"/>
        <v>0.66666666666666663</v>
      </c>
      <c r="L406" s="41">
        <v>0</v>
      </c>
      <c r="M406" s="40">
        <f t="shared" si="19"/>
        <v>0</v>
      </c>
      <c r="N406" s="41">
        <v>2</v>
      </c>
      <c r="O406" s="40">
        <f t="shared" si="20"/>
        <v>1</v>
      </c>
      <c r="P406" s="41" t="s">
        <v>139</v>
      </c>
      <c r="Q406" s="41" t="s">
        <v>70</v>
      </c>
      <c r="R406" s="46" t="s">
        <v>72</v>
      </c>
      <c r="S406" s="46" t="s">
        <v>1890</v>
      </c>
      <c r="T406" s="45" t="s">
        <v>207</v>
      </c>
      <c r="U406" s="50" t="s">
        <v>88</v>
      </c>
      <c r="V406" s="49"/>
      <c r="W406" s="50"/>
      <c r="X406" s="50"/>
      <c r="Y406" s="50"/>
      <c r="Z406" s="50"/>
      <c r="AA406" s="50"/>
      <c r="AB406" s="50"/>
      <c r="AC406" s="55" t="s">
        <v>91</v>
      </c>
      <c r="AD406" s="55">
        <v>2</v>
      </c>
      <c r="AE406" s="55" t="s">
        <v>1453</v>
      </c>
      <c r="AF406" s="55" t="s">
        <v>589</v>
      </c>
      <c r="AG406" s="55">
        <v>4</v>
      </c>
      <c r="AH406" s="55">
        <v>1</v>
      </c>
      <c r="AI406" s="55" t="s">
        <v>1834</v>
      </c>
      <c r="AJ406" s="46" t="s">
        <v>82</v>
      </c>
      <c r="AK406" s="46">
        <v>2</v>
      </c>
      <c r="AL406" s="46" t="s">
        <v>82</v>
      </c>
      <c r="AM406" s="46">
        <v>3</v>
      </c>
      <c r="AN406" s="4" t="s">
        <v>83</v>
      </c>
      <c r="AO406" s="59"/>
      <c r="AP406" s="59"/>
      <c r="AQ406" s="59"/>
      <c r="AR406" s="59"/>
      <c r="AS406" s="59"/>
      <c r="AT406" s="59"/>
      <c r="AU406" s="59"/>
      <c r="AV406" s="59"/>
      <c r="AW406" s="59"/>
      <c r="AX406" s="59"/>
      <c r="AY406" s="59"/>
      <c r="AZ406" s="59"/>
      <c r="BA406" s="59"/>
      <c r="BB406" s="59"/>
      <c r="BC406" s="59"/>
      <c r="BD406" s="59"/>
      <c r="BE406" s="59"/>
      <c r="BF406" s="59"/>
      <c r="BG406" s="59"/>
      <c r="BH406" s="59"/>
      <c r="BI406" s="59"/>
      <c r="BJ406" s="59"/>
      <c r="BK406" s="59"/>
      <c r="BL406" s="59"/>
      <c r="BM406" s="59"/>
      <c r="BN406" s="59"/>
    </row>
    <row r="407" spans="1:66" ht="15.75" customHeight="1" x14ac:dyDescent="0.3">
      <c r="A407" s="2">
        <v>406</v>
      </c>
      <c r="B407" s="2" t="s">
        <v>66</v>
      </c>
      <c r="C407" s="5">
        <v>44708.692858796298</v>
      </c>
      <c r="D407" s="4" t="s">
        <v>1284</v>
      </c>
      <c r="E407" s="4" t="s">
        <v>1891</v>
      </c>
      <c r="F407" s="4" t="s">
        <v>1892</v>
      </c>
      <c r="G407" s="4" t="s">
        <v>1893</v>
      </c>
      <c r="H407" s="41">
        <v>5</v>
      </c>
      <c r="I407" s="41" t="s">
        <v>70</v>
      </c>
      <c r="J407" s="41">
        <v>4</v>
      </c>
      <c r="K407" s="39">
        <f t="shared" si="18"/>
        <v>0.8</v>
      </c>
      <c r="L407" s="41">
        <v>0</v>
      </c>
      <c r="M407" s="40">
        <f t="shared" si="19"/>
        <v>0</v>
      </c>
      <c r="N407" s="41">
        <v>3</v>
      </c>
      <c r="O407" s="40">
        <f t="shared" si="20"/>
        <v>0.75</v>
      </c>
      <c r="P407" s="41" t="s">
        <v>87</v>
      </c>
      <c r="Q407" s="41" t="s">
        <v>88</v>
      </c>
      <c r="R407" s="46" t="s">
        <v>72</v>
      </c>
      <c r="S407" s="46" t="s">
        <v>1597</v>
      </c>
      <c r="T407" s="45" t="s">
        <v>388</v>
      </c>
      <c r="U407" s="50" t="s">
        <v>88</v>
      </c>
      <c r="V407" s="49"/>
      <c r="W407" s="50"/>
      <c r="X407" s="50"/>
      <c r="Y407" s="50"/>
      <c r="Z407" s="50"/>
      <c r="AA407" s="50"/>
      <c r="AB407" s="50"/>
      <c r="AC407" s="55" t="s">
        <v>78</v>
      </c>
      <c r="AD407" s="55" t="s">
        <v>92</v>
      </c>
      <c r="AE407" s="55" t="s">
        <v>1894</v>
      </c>
      <c r="AF407" s="55" t="s">
        <v>150</v>
      </c>
      <c r="AG407" s="55">
        <v>3</v>
      </c>
      <c r="AH407" s="55">
        <v>1</v>
      </c>
      <c r="AI407" s="55" t="s">
        <v>1895</v>
      </c>
      <c r="AJ407" s="46" t="s">
        <v>95</v>
      </c>
      <c r="AK407" s="46">
        <v>0</v>
      </c>
      <c r="AL407" s="46" t="s">
        <v>96</v>
      </c>
      <c r="AM407" s="46">
        <v>0</v>
      </c>
      <c r="AN407" s="4" t="s">
        <v>83</v>
      </c>
      <c r="AO407" s="59"/>
      <c r="AP407" s="59"/>
      <c r="AQ407" s="59"/>
      <c r="AR407" s="59"/>
      <c r="AS407" s="59"/>
      <c r="AT407" s="59"/>
      <c r="AU407" s="59"/>
      <c r="AV407" s="59"/>
      <c r="AW407" s="59"/>
      <c r="AX407" s="59"/>
      <c r="AY407" s="59"/>
      <c r="AZ407" s="59"/>
      <c r="BA407" s="59"/>
      <c r="BB407" s="59"/>
      <c r="BC407" s="59"/>
      <c r="BD407" s="59"/>
      <c r="BE407" s="59"/>
      <c r="BF407" s="59"/>
      <c r="BG407" s="59"/>
      <c r="BH407" s="59"/>
      <c r="BI407" s="59"/>
      <c r="BJ407" s="59"/>
      <c r="BK407" s="59"/>
      <c r="BL407" s="59"/>
      <c r="BM407" s="59"/>
      <c r="BN407" s="59"/>
    </row>
    <row r="408" spans="1:66" ht="15.75" customHeight="1" x14ac:dyDescent="0.3">
      <c r="A408" s="2">
        <v>407</v>
      </c>
      <c r="B408" s="2" t="s">
        <v>66</v>
      </c>
      <c r="C408" s="5">
        <v>44708.702847222223</v>
      </c>
      <c r="D408" s="4" t="s">
        <v>1284</v>
      </c>
      <c r="E408" s="4" t="s">
        <v>1896</v>
      </c>
      <c r="F408" s="4" t="s">
        <v>1897</v>
      </c>
      <c r="G408" s="4">
        <v>3118644490</v>
      </c>
      <c r="H408" s="41">
        <v>5</v>
      </c>
      <c r="I408" s="41" t="s">
        <v>70</v>
      </c>
      <c r="J408" s="41">
        <v>3</v>
      </c>
      <c r="K408" s="39">
        <f t="shared" si="18"/>
        <v>0.6</v>
      </c>
      <c r="L408" s="41">
        <v>0</v>
      </c>
      <c r="M408" s="40">
        <f t="shared" si="19"/>
        <v>0</v>
      </c>
      <c r="N408" s="41">
        <v>3</v>
      </c>
      <c r="O408" s="40">
        <f t="shared" si="20"/>
        <v>1</v>
      </c>
      <c r="P408" s="41" t="s">
        <v>87</v>
      </c>
      <c r="Q408" s="41" t="s">
        <v>88</v>
      </c>
      <c r="R408" s="46" t="s">
        <v>72</v>
      </c>
      <c r="S408" s="46" t="s">
        <v>1597</v>
      </c>
      <c r="T408" s="45" t="s">
        <v>388</v>
      </c>
      <c r="U408" s="50" t="s">
        <v>88</v>
      </c>
      <c r="V408" s="49"/>
      <c r="W408" s="50"/>
      <c r="X408" s="50"/>
      <c r="Y408" s="50"/>
      <c r="Z408" s="50"/>
      <c r="AA408" s="50"/>
      <c r="AB408" s="50"/>
      <c r="AC408" s="55" t="s">
        <v>91</v>
      </c>
      <c r="AD408" s="55">
        <v>4</v>
      </c>
      <c r="AE408" s="55" t="s">
        <v>1898</v>
      </c>
      <c r="AF408" s="55" t="s">
        <v>105</v>
      </c>
      <c r="AG408" s="55">
        <v>4</v>
      </c>
      <c r="AH408" s="55">
        <v>1</v>
      </c>
      <c r="AI408" s="55" t="s">
        <v>81</v>
      </c>
      <c r="AJ408" s="46" t="s">
        <v>95</v>
      </c>
      <c r="AK408" s="46">
        <v>0</v>
      </c>
      <c r="AL408" s="46" t="s">
        <v>96</v>
      </c>
      <c r="AM408" s="46">
        <v>0</v>
      </c>
      <c r="AN408" s="4" t="s">
        <v>83</v>
      </c>
      <c r="AO408" s="59"/>
      <c r="AP408" s="59"/>
      <c r="AQ408" s="59"/>
      <c r="AR408" s="59"/>
      <c r="AS408" s="59"/>
      <c r="AT408" s="59"/>
      <c r="AU408" s="59"/>
      <c r="AV408" s="59"/>
      <c r="AW408" s="59"/>
      <c r="AX408" s="59"/>
      <c r="AY408" s="59"/>
      <c r="AZ408" s="59"/>
      <c r="BA408" s="59"/>
      <c r="BB408" s="59"/>
      <c r="BC408" s="59"/>
      <c r="BD408" s="59"/>
      <c r="BE408" s="59"/>
      <c r="BF408" s="59"/>
      <c r="BG408" s="59"/>
      <c r="BH408" s="59"/>
      <c r="BI408" s="59"/>
      <c r="BJ408" s="59"/>
      <c r="BK408" s="59"/>
      <c r="BL408" s="59"/>
      <c r="BM408" s="59"/>
      <c r="BN408" s="59"/>
    </row>
    <row r="409" spans="1:66" ht="15.75" customHeight="1" x14ac:dyDescent="0.3">
      <c r="A409" s="2">
        <v>408</v>
      </c>
      <c r="B409" s="2" t="s">
        <v>66</v>
      </c>
      <c r="C409" s="5">
        <v>44708.717905092592</v>
      </c>
      <c r="D409" s="4" t="s">
        <v>1284</v>
      </c>
      <c r="E409" s="4" t="s">
        <v>1899</v>
      </c>
      <c r="F409" s="4" t="s">
        <v>1900</v>
      </c>
      <c r="G409" s="4">
        <v>3105461486</v>
      </c>
      <c r="H409" s="41">
        <v>3</v>
      </c>
      <c r="I409" s="41" t="s">
        <v>70</v>
      </c>
      <c r="J409" s="41">
        <v>2</v>
      </c>
      <c r="K409" s="39">
        <f t="shared" si="18"/>
        <v>0.66666666666666663</v>
      </c>
      <c r="L409" s="41">
        <v>0</v>
      </c>
      <c r="M409" s="40">
        <f t="shared" si="19"/>
        <v>0</v>
      </c>
      <c r="N409" s="41">
        <v>0</v>
      </c>
      <c r="O409" s="40">
        <f t="shared" si="20"/>
        <v>0</v>
      </c>
      <c r="P409" s="41" t="s">
        <v>87</v>
      </c>
      <c r="Q409" s="41" t="s">
        <v>70</v>
      </c>
      <c r="R409" s="46" t="s">
        <v>72</v>
      </c>
      <c r="S409" s="46" t="s">
        <v>1901</v>
      </c>
      <c r="T409" s="45" t="s">
        <v>388</v>
      </c>
      <c r="U409" s="50" t="s">
        <v>88</v>
      </c>
      <c r="V409" s="49"/>
      <c r="W409" s="50"/>
      <c r="X409" s="50"/>
      <c r="Y409" s="50"/>
      <c r="Z409" s="50"/>
      <c r="AA409" s="50"/>
      <c r="AB409" s="50"/>
      <c r="AC409" s="55" t="s">
        <v>78</v>
      </c>
      <c r="AD409" s="55">
        <v>2</v>
      </c>
      <c r="AE409" s="55" t="s">
        <v>1902</v>
      </c>
      <c r="AF409" s="55" t="s">
        <v>94</v>
      </c>
      <c r="AG409" s="55">
        <v>4</v>
      </c>
      <c r="AH409" s="55">
        <v>1</v>
      </c>
      <c r="AI409" s="55" t="s">
        <v>81</v>
      </c>
      <c r="AJ409" s="46" t="s">
        <v>95</v>
      </c>
      <c r="AK409" s="46">
        <v>0</v>
      </c>
      <c r="AL409" s="46" t="s">
        <v>96</v>
      </c>
      <c r="AM409" s="46">
        <v>0</v>
      </c>
      <c r="AN409" s="4" t="s">
        <v>83</v>
      </c>
      <c r="AO409" s="59"/>
      <c r="AP409" s="59"/>
      <c r="AQ409" s="59"/>
      <c r="AR409" s="59"/>
      <c r="AS409" s="59"/>
      <c r="AT409" s="59"/>
      <c r="AU409" s="59"/>
      <c r="AV409" s="59"/>
      <c r="AW409" s="59"/>
      <c r="AX409" s="59"/>
      <c r="AY409" s="59"/>
      <c r="AZ409" s="59"/>
      <c r="BA409" s="59"/>
      <c r="BB409" s="59"/>
      <c r="BC409" s="59"/>
      <c r="BD409" s="59"/>
      <c r="BE409" s="59"/>
      <c r="BF409" s="59"/>
      <c r="BG409" s="59"/>
      <c r="BH409" s="59"/>
      <c r="BI409" s="59"/>
      <c r="BJ409" s="59"/>
      <c r="BK409" s="59"/>
      <c r="BL409" s="59"/>
      <c r="BM409" s="59"/>
      <c r="BN409" s="59"/>
    </row>
    <row r="410" spans="1:66" ht="15.75" customHeight="1" x14ac:dyDescent="0.3">
      <c r="A410" s="2">
        <v>409</v>
      </c>
      <c r="B410" s="2" t="s">
        <v>1903</v>
      </c>
      <c r="C410" s="5">
        <v>44782.789374837965</v>
      </c>
      <c r="D410" s="4" t="s">
        <v>1904</v>
      </c>
      <c r="E410" s="4" t="s">
        <v>1905</v>
      </c>
      <c r="F410" s="4" t="s">
        <v>1906</v>
      </c>
      <c r="G410" s="4">
        <v>3127797630</v>
      </c>
      <c r="H410" s="41">
        <v>3</v>
      </c>
      <c r="I410" s="41" t="s">
        <v>70</v>
      </c>
      <c r="J410" s="41">
        <v>1</v>
      </c>
      <c r="K410" s="39">
        <f t="shared" si="18"/>
        <v>0.33333333333333331</v>
      </c>
      <c r="L410" s="41">
        <v>0</v>
      </c>
      <c r="M410" s="40">
        <f t="shared" si="19"/>
        <v>0</v>
      </c>
      <c r="N410" s="41">
        <v>1</v>
      </c>
      <c r="O410" s="40">
        <f t="shared" si="20"/>
        <v>1</v>
      </c>
      <c r="P410" s="41" t="s">
        <v>139</v>
      </c>
      <c r="Q410" s="41" t="s">
        <v>88</v>
      </c>
      <c r="R410" s="46" t="s">
        <v>72</v>
      </c>
      <c r="S410" s="46" t="s">
        <v>753</v>
      </c>
      <c r="T410" s="45" t="s">
        <v>321</v>
      </c>
      <c r="U410" s="50" t="s">
        <v>88</v>
      </c>
      <c r="V410" s="50"/>
      <c r="W410" s="50"/>
      <c r="X410" s="50"/>
      <c r="Y410" s="50"/>
      <c r="Z410" s="50"/>
      <c r="AA410" s="50"/>
      <c r="AB410" s="50"/>
      <c r="AC410" s="55" t="s">
        <v>91</v>
      </c>
      <c r="AD410" s="55">
        <v>2</v>
      </c>
      <c r="AE410" s="55" t="s">
        <v>575</v>
      </c>
      <c r="AF410" s="55" t="s">
        <v>1907</v>
      </c>
      <c r="AG410" s="55">
        <v>5</v>
      </c>
      <c r="AH410" s="55">
        <v>3</v>
      </c>
      <c r="AI410" s="55" t="s">
        <v>1908</v>
      </c>
      <c r="AJ410" s="46" t="s">
        <v>82</v>
      </c>
      <c r="AK410" s="46">
        <v>2</v>
      </c>
      <c r="AL410" s="46" t="s">
        <v>82</v>
      </c>
      <c r="AM410" s="46">
        <v>2</v>
      </c>
      <c r="AN410" s="4" t="s">
        <v>83</v>
      </c>
      <c r="AO410" s="59"/>
      <c r="AP410" s="59"/>
      <c r="AQ410" s="59"/>
      <c r="AR410" s="59"/>
      <c r="AS410" s="59"/>
      <c r="AT410" s="59"/>
      <c r="AU410" s="59"/>
      <c r="AV410" s="59"/>
      <c r="AW410" s="59"/>
      <c r="AX410" s="59"/>
      <c r="AY410" s="59"/>
      <c r="AZ410" s="59"/>
      <c r="BA410" s="59"/>
      <c r="BB410" s="59"/>
      <c r="BC410" s="59"/>
      <c r="BD410" s="59"/>
      <c r="BE410" s="59"/>
      <c r="BF410" s="59"/>
      <c r="BG410" s="59"/>
      <c r="BH410" s="59"/>
      <c r="BI410" s="59"/>
      <c r="BJ410" s="59"/>
      <c r="BK410" s="59"/>
      <c r="BL410" s="59"/>
      <c r="BM410" s="59"/>
      <c r="BN410" s="59"/>
    </row>
    <row r="411" spans="1:66" ht="15.75" customHeight="1" x14ac:dyDescent="0.3">
      <c r="A411" s="2">
        <v>410</v>
      </c>
      <c r="B411" s="2" t="s">
        <v>1903</v>
      </c>
      <c r="C411" s="5">
        <v>44782.918079305557</v>
      </c>
      <c r="D411" s="4" t="s">
        <v>1311</v>
      </c>
      <c r="E411" s="4" t="s">
        <v>1909</v>
      </c>
      <c r="F411" s="4" t="s">
        <v>1910</v>
      </c>
      <c r="G411" s="4">
        <v>5138029</v>
      </c>
      <c r="H411" s="41">
        <v>3</v>
      </c>
      <c r="I411" s="41" t="s">
        <v>70</v>
      </c>
      <c r="J411" s="41">
        <v>3</v>
      </c>
      <c r="K411" s="39">
        <f t="shared" si="18"/>
        <v>1</v>
      </c>
      <c r="L411" s="41">
        <v>0</v>
      </c>
      <c r="M411" s="40">
        <f t="shared" si="19"/>
        <v>0</v>
      </c>
      <c r="N411" s="41">
        <v>3</v>
      </c>
      <c r="O411" s="40">
        <f t="shared" si="20"/>
        <v>1</v>
      </c>
      <c r="P411" s="41" t="s">
        <v>265</v>
      </c>
      <c r="Q411" s="41" t="s">
        <v>70</v>
      </c>
      <c r="R411" s="46" t="s">
        <v>72</v>
      </c>
      <c r="S411" s="46" t="s">
        <v>191</v>
      </c>
      <c r="T411" s="45" t="s">
        <v>134</v>
      </c>
      <c r="U411" s="50" t="s">
        <v>75</v>
      </c>
      <c r="V411" s="50">
        <v>1</v>
      </c>
      <c r="W411" s="50">
        <v>1</v>
      </c>
      <c r="X411" s="50">
        <v>5</v>
      </c>
      <c r="Y411" s="50">
        <v>3</v>
      </c>
      <c r="Z411" s="50" t="s">
        <v>70</v>
      </c>
      <c r="AA411" s="50" t="s">
        <v>76</v>
      </c>
      <c r="AB411" s="50" t="s">
        <v>77</v>
      </c>
      <c r="AC411" s="55" t="s">
        <v>91</v>
      </c>
      <c r="AD411" s="55" t="s">
        <v>92</v>
      </c>
      <c r="AE411" s="55" t="s">
        <v>1725</v>
      </c>
      <c r="AF411" s="55" t="s">
        <v>1907</v>
      </c>
      <c r="AG411" s="55">
        <v>3</v>
      </c>
      <c r="AH411" s="55">
        <v>3</v>
      </c>
      <c r="AI411" s="55" t="s">
        <v>81</v>
      </c>
      <c r="AJ411" s="46" t="s">
        <v>95</v>
      </c>
      <c r="AK411" s="46">
        <v>0</v>
      </c>
      <c r="AL411" s="46" t="s">
        <v>96</v>
      </c>
      <c r="AM411" s="46">
        <v>0</v>
      </c>
      <c r="AN411" s="4" t="s">
        <v>83</v>
      </c>
      <c r="AO411" s="59"/>
      <c r="AP411" s="59"/>
      <c r="AQ411" s="59"/>
      <c r="AR411" s="59"/>
      <c r="AS411" s="59"/>
      <c r="AT411" s="59"/>
      <c r="AU411" s="59"/>
      <c r="AV411" s="59"/>
      <c r="AW411" s="59"/>
      <c r="AX411" s="59"/>
      <c r="AY411" s="59"/>
      <c r="AZ411" s="59"/>
      <c r="BA411" s="59"/>
      <c r="BB411" s="59"/>
      <c r="BC411" s="59"/>
      <c r="BD411" s="59"/>
      <c r="BE411" s="59"/>
      <c r="BF411" s="59"/>
      <c r="BG411" s="59"/>
      <c r="BH411" s="59"/>
      <c r="BI411" s="59"/>
      <c r="BJ411" s="59"/>
      <c r="BK411" s="59"/>
      <c r="BL411" s="59"/>
      <c r="BM411" s="59"/>
      <c r="BN411" s="59"/>
    </row>
    <row r="412" spans="1:66" ht="15.75" customHeight="1" x14ac:dyDescent="0.3">
      <c r="A412" s="2">
        <v>411</v>
      </c>
      <c r="B412" s="2" t="s">
        <v>1903</v>
      </c>
      <c r="C412" s="5">
        <v>44782.81000456019</v>
      </c>
      <c r="D412" s="4" t="s">
        <v>1911</v>
      </c>
      <c r="E412" s="4" t="s">
        <v>1912</v>
      </c>
      <c r="F412" s="4" t="s">
        <v>1913</v>
      </c>
      <c r="G412" s="4">
        <v>2317399</v>
      </c>
      <c r="H412" s="41">
        <v>3</v>
      </c>
      <c r="I412" s="41" t="s">
        <v>70</v>
      </c>
      <c r="J412" s="41">
        <v>3</v>
      </c>
      <c r="K412" s="39">
        <f t="shared" si="18"/>
        <v>1</v>
      </c>
      <c r="L412" s="41">
        <v>0</v>
      </c>
      <c r="M412" s="40">
        <f t="shared" si="19"/>
        <v>0</v>
      </c>
      <c r="N412" s="41">
        <v>3</v>
      </c>
      <c r="O412" s="40">
        <f t="shared" si="20"/>
        <v>1</v>
      </c>
      <c r="P412" s="41" t="s">
        <v>87</v>
      </c>
      <c r="Q412" s="41" t="s">
        <v>88</v>
      </c>
      <c r="R412" s="46" t="s">
        <v>72</v>
      </c>
      <c r="S412" s="46" t="s">
        <v>1914</v>
      </c>
      <c r="T412" s="45" t="s">
        <v>784</v>
      </c>
      <c r="U412" s="50" t="s">
        <v>88</v>
      </c>
      <c r="V412" s="50"/>
      <c r="W412" s="50"/>
      <c r="X412" s="50"/>
      <c r="Y412" s="50"/>
      <c r="Z412" s="50"/>
      <c r="AA412" s="50"/>
      <c r="AB412" s="50"/>
      <c r="AC412" s="55" t="s">
        <v>78</v>
      </c>
      <c r="AD412" s="55" t="s">
        <v>181</v>
      </c>
      <c r="AE412" s="55" t="s">
        <v>449</v>
      </c>
      <c r="AF412" s="55" t="s">
        <v>1907</v>
      </c>
      <c r="AG412" s="55">
        <v>1</v>
      </c>
      <c r="AH412" s="55">
        <v>1</v>
      </c>
      <c r="AI412" s="55" t="s">
        <v>1915</v>
      </c>
      <c r="AJ412" s="46" t="s">
        <v>95</v>
      </c>
      <c r="AK412" s="46">
        <v>0</v>
      </c>
      <c r="AL412" s="46" t="s">
        <v>96</v>
      </c>
      <c r="AM412" s="46">
        <v>0</v>
      </c>
      <c r="AN412" s="4" t="s">
        <v>83</v>
      </c>
      <c r="AO412" s="59"/>
      <c r="AP412" s="59"/>
      <c r="AQ412" s="59"/>
      <c r="AR412" s="59"/>
      <c r="AS412" s="59"/>
      <c r="AT412" s="59"/>
      <c r="AU412" s="59"/>
      <c r="AV412" s="59"/>
      <c r="AW412" s="59"/>
      <c r="AX412" s="59"/>
      <c r="AY412" s="59"/>
      <c r="AZ412" s="59"/>
      <c r="BA412" s="59"/>
      <c r="BB412" s="59"/>
      <c r="BC412" s="59"/>
      <c r="BD412" s="59"/>
      <c r="BE412" s="59"/>
      <c r="BF412" s="59"/>
      <c r="BG412" s="59"/>
      <c r="BH412" s="59"/>
      <c r="BI412" s="59"/>
      <c r="BJ412" s="59"/>
      <c r="BK412" s="59"/>
      <c r="BL412" s="59"/>
      <c r="BM412" s="59"/>
      <c r="BN412" s="59"/>
    </row>
    <row r="413" spans="1:66" ht="15.75" customHeight="1" x14ac:dyDescent="0.3">
      <c r="A413" s="2">
        <v>412</v>
      </c>
      <c r="B413" s="2" t="s">
        <v>1903</v>
      </c>
      <c r="C413" s="5">
        <v>44782.527802673612</v>
      </c>
      <c r="D413" s="4" t="s">
        <v>1916</v>
      </c>
      <c r="E413" s="4" t="s">
        <v>1917</v>
      </c>
      <c r="F413" s="4" t="s">
        <v>1918</v>
      </c>
      <c r="G413" s="4">
        <v>3206826888</v>
      </c>
      <c r="H413" s="41">
        <v>1</v>
      </c>
      <c r="I413" s="41" t="s">
        <v>70</v>
      </c>
      <c r="J413" s="41">
        <v>1</v>
      </c>
      <c r="K413" s="39">
        <f t="shared" si="18"/>
        <v>1</v>
      </c>
      <c r="L413" s="41">
        <v>1</v>
      </c>
      <c r="M413" s="40">
        <f t="shared" si="19"/>
        <v>1</v>
      </c>
      <c r="N413" s="41">
        <v>1</v>
      </c>
      <c r="O413" s="40">
        <f t="shared" si="20"/>
        <v>1</v>
      </c>
      <c r="P413" s="41" t="s">
        <v>279</v>
      </c>
      <c r="Q413" s="41" t="s">
        <v>88</v>
      </c>
      <c r="R413" s="46" t="s">
        <v>72</v>
      </c>
      <c r="S413" s="46" t="s">
        <v>1919</v>
      </c>
      <c r="T413" s="45" t="s">
        <v>141</v>
      </c>
      <c r="U413" s="50" t="s">
        <v>873</v>
      </c>
      <c r="V413" s="50">
        <v>1</v>
      </c>
      <c r="W413" s="50">
        <v>1</v>
      </c>
      <c r="X413" s="50">
        <v>1</v>
      </c>
      <c r="Y413" s="50">
        <v>1</v>
      </c>
      <c r="Z413" s="50" t="s">
        <v>88</v>
      </c>
      <c r="AA413" s="50" t="s">
        <v>76</v>
      </c>
      <c r="AB413" s="50" t="s">
        <v>102</v>
      </c>
      <c r="AC413" s="55" t="s">
        <v>468</v>
      </c>
      <c r="AD413" s="55">
        <v>4</v>
      </c>
      <c r="AE413" s="55" t="s">
        <v>779</v>
      </c>
      <c r="AF413" s="55" t="s">
        <v>1382</v>
      </c>
      <c r="AG413" s="55">
        <v>5</v>
      </c>
      <c r="AH413" s="55">
        <v>5</v>
      </c>
      <c r="AI413" s="55" t="s">
        <v>494</v>
      </c>
      <c r="AJ413" s="46" t="s">
        <v>294</v>
      </c>
      <c r="AK413" s="46">
        <v>12</v>
      </c>
      <c r="AL413" s="46" t="s">
        <v>214</v>
      </c>
      <c r="AM413" s="46">
        <v>12</v>
      </c>
      <c r="AN413" s="4" t="s">
        <v>83</v>
      </c>
      <c r="AO413" s="59"/>
      <c r="AP413" s="59"/>
      <c r="AQ413" s="59"/>
      <c r="AR413" s="59"/>
      <c r="AS413" s="59"/>
      <c r="AT413" s="59"/>
      <c r="AU413" s="59"/>
      <c r="AV413" s="59"/>
      <c r="AW413" s="59"/>
      <c r="AX413" s="59"/>
      <c r="AY413" s="59"/>
      <c r="AZ413" s="59"/>
      <c r="BA413" s="59"/>
      <c r="BB413" s="59"/>
      <c r="BC413" s="59"/>
      <c r="BD413" s="59"/>
      <c r="BE413" s="59"/>
      <c r="BF413" s="59"/>
      <c r="BG413" s="59"/>
      <c r="BH413" s="59"/>
      <c r="BI413" s="59"/>
      <c r="BJ413" s="59"/>
      <c r="BK413" s="59"/>
      <c r="BL413" s="59"/>
      <c r="BM413" s="59"/>
      <c r="BN413" s="59"/>
    </row>
    <row r="414" spans="1:66" ht="15.75" customHeight="1" x14ac:dyDescent="0.3">
      <c r="A414" s="2">
        <v>413</v>
      </c>
      <c r="B414" s="2" t="s">
        <v>1903</v>
      </c>
      <c r="C414" s="5">
        <v>44782.913797696761</v>
      </c>
      <c r="D414" s="4" t="s">
        <v>1920</v>
      </c>
      <c r="E414" s="4" t="s">
        <v>1921</v>
      </c>
      <c r="F414" s="4" t="s">
        <v>1922</v>
      </c>
      <c r="G414" s="4">
        <v>5408575</v>
      </c>
      <c r="H414" s="41">
        <v>3</v>
      </c>
      <c r="I414" s="41" t="s">
        <v>70</v>
      </c>
      <c r="J414" s="41">
        <v>2</v>
      </c>
      <c r="K414" s="39">
        <f t="shared" si="18"/>
        <v>0.66666666666666663</v>
      </c>
      <c r="L414" s="41">
        <v>0</v>
      </c>
      <c r="M414" s="40">
        <f t="shared" si="19"/>
        <v>0</v>
      </c>
      <c r="N414" s="41">
        <v>2</v>
      </c>
      <c r="O414" s="40">
        <f t="shared" si="20"/>
        <v>1</v>
      </c>
      <c r="P414" s="41" t="s">
        <v>71</v>
      </c>
      <c r="Q414" s="41" t="s">
        <v>88</v>
      </c>
      <c r="R414" s="46" t="s">
        <v>72</v>
      </c>
      <c r="S414" s="46" t="s">
        <v>1923</v>
      </c>
      <c r="T414" s="45" t="s">
        <v>865</v>
      </c>
      <c r="U414" s="50" t="s">
        <v>88</v>
      </c>
      <c r="V414" s="50"/>
      <c r="W414" s="50"/>
      <c r="X414" s="50"/>
      <c r="Y414" s="50"/>
      <c r="Z414" s="50"/>
      <c r="AA414" s="50"/>
      <c r="AB414" s="50"/>
      <c r="AC414" s="55" t="s">
        <v>78</v>
      </c>
      <c r="AD414" s="55" t="s">
        <v>92</v>
      </c>
      <c r="AE414" s="55" t="s">
        <v>449</v>
      </c>
      <c r="AF414" s="55" t="s">
        <v>1924</v>
      </c>
      <c r="AG414" s="55">
        <v>1</v>
      </c>
      <c r="AH414" s="55">
        <v>1</v>
      </c>
      <c r="AI414" s="55" t="s">
        <v>1915</v>
      </c>
      <c r="AJ414" s="46" t="s">
        <v>1915</v>
      </c>
      <c r="AK414" s="46">
        <v>0</v>
      </c>
      <c r="AL414" s="46" t="s">
        <v>1915</v>
      </c>
      <c r="AM414" s="46">
        <v>0</v>
      </c>
      <c r="AN414" s="4" t="s">
        <v>83</v>
      </c>
      <c r="AO414" s="59"/>
      <c r="AP414" s="59"/>
      <c r="AQ414" s="59"/>
      <c r="AR414" s="59"/>
      <c r="AS414" s="59"/>
      <c r="AT414" s="59"/>
      <c r="AU414" s="59"/>
      <c r="AV414" s="59"/>
      <c r="AW414" s="59"/>
      <c r="AX414" s="59"/>
      <c r="AY414" s="59"/>
      <c r="AZ414" s="59"/>
      <c r="BA414" s="59"/>
      <c r="BB414" s="59"/>
      <c r="BC414" s="59"/>
      <c r="BD414" s="59"/>
      <c r="BE414" s="59"/>
      <c r="BF414" s="59"/>
      <c r="BG414" s="59"/>
      <c r="BH414" s="59"/>
      <c r="BI414" s="59"/>
      <c r="BJ414" s="59"/>
      <c r="BK414" s="59"/>
      <c r="BL414" s="59"/>
      <c r="BM414" s="59"/>
      <c r="BN414" s="59"/>
    </row>
    <row r="415" spans="1:66" ht="15.75" customHeight="1" x14ac:dyDescent="0.3">
      <c r="A415" s="2">
        <v>414</v>
      </c>
      <c r="B415" s="2" t="s">
        <v>1903</v>
      </c>
      <c r="C415" s="5">
        <v>44782.768623321761</v>
      </c>
      <c r="D415" s="4" t="s">
        <v>1925</v>
      </c>
      <c r="E415" s="4" t="s">
        <v>1926</v>
      </c>
      <c r="F415" s="4" t="s">
        <v>1927</v>
      </c>
      <c r="G415" s="4">
        <v>3145806288</v>
      </c>
      <c r="H415" s="41">
        <v>3</v>
      </c>
      <c r="I415" s="41" t="s">
        <v>70</v>
      </c>
      <c r="J415" s="41">
        <v>2</v>
      </c>
      <c r="K415" s="39">
        <f t="shared" si="18"/>
        <v>0.66666666666666663</v>
      </c>
      <c r="L415" s="41">
        <v>0</v>
      </c>
      <c r="M415" s="40">
        <f t="shared" si="19"/>
        <v>0</v>
      </c>
      <c r="N415" s="41">
        <v>2</v>
      </c>
      <c r="O415" s="40">
        <f t="shared" si="20"/>
        <v>1</v>
      </c>
      <c r="P415" s="41" t="s">
        <v>87</v>
      </c>
      <c r="Q415" s="41" t="s">
        <v>88</v>
      </c>
      <c r="R415" s="46" t="s">
        <v>72</v>
      </c>
      <c r="S415" s="46" t="s">
        <v>191</v>
      </c>
      <c r="T415" s="45" t="s">
        <v>134</v>
      </c>
      <c r="U415" s="50" t="s">
        <v>75</v>
      </c>
      <c r="V415" s="50">
        <v>1</v>
      </c>
      <c r="W415" s="50">
        <v>1</v>
      </c>
      <c r="X415" s="50">
        <v>5</v>
      </c>
      <c r="Y415" s="50">
        <v>3</v>
      </c>
      <c r="Z415" s="50" t="s">
        <v>70</v>
      </c>
      <c r="AA415" s="50" t="s">
        <v>76</v>
      </c>
      <c r="AB415" s="50" t="s">
        <v>77</v>
      </c>
      <c r="AC415" s="55" t="s">
        <v>78</v>
      </c>
      <c r="AD415" s="55">
        <v>3</v>
      </c>
      <c r="AE415" s="55" t="s">
        <v>449</v>
      </c>
      <c r="AF415" s="55" t="s">
        <v>1907</v>
      </c>
      <c r="AG415" s="55">
        <v>4</v>
      </c>
      <c r="AH415" s="55">
        <v>2</v>
      </c>
      <c r="AI415" s="55" t="s">
        <v>81</v>
      </c>
      <c r="AJ415" s="46" t="s">
        <v>82</v>
      </c>
      <c r="AK415" s="46">
        <v>2</v>
      </c>
      <c r="AL415" s="46" t="s">
        <v>82</v>
      </c>
      <c r="AM415" s="46">
        <v>4</v>
      </c>
      <c r="AN415" s="4" t="s">
        <v>83</v>
      </c>
      <c r="AO415" s="59"/>
      <c r="AP415" s="59"/>
      <c r="AQ415" s="59"/>
      <c r="AR415" s="59"/>
      <c r="AS415" s="59"/>
      <c r="AT415" s="59"/>
      <c r="AU415" s="59"/>
      <c r="AV415" s="59"/>
      <c r="AW415" s="59"/>
      <c r="AX415" s="59"/>
      <c r="AY415" s="59"/>
      <c r="AZ415" s="59"/>
      <c r="BA415" s="59"/>
      <c r="BB415" s="59"/>
      <c r="BC415" s="59"/>
      <c r="BD415" s="59"/>
      <c r="BE415" s="59"/>
      <c r="BF415" s="59"/>
      <c r="BG415" s="59"/>
      <c r="BH415" s="59"/>
      <c r="BI415" s="59"/>
      <c r="BJ415" s="59"/>
      <c r="BK415" s="59"/>
      <c r="BL415" s="59"/>
      <c r="BM415" s="59"/>
      <c r="BN415" s="59"/>
    </row>
    <row r="416" spans="1:66" ht="15.75" customHeight="1" x14ac:dyDescent="0.3">
      <c r="A416" s="2">
        <v>415</v>
      </c>
      <c r="B416" s="2" t="s">
        <v>1903</v>
      </c>
      <c r="C416" s="5">
        <v>44782.772786678237</v>
      </c>
      <c r="D416" s="4" t="s">
        <v>1928</v>
      </c>
      <c r="E416" s="4" t="s">
        <v>1929</v>
      </c>
      <c r="F416" s="4" t="s">
        <v>1930</v>
      </c>
      <c r="G416" s="4">
        <v>3104843820</v>
      </c>
      <c r="H416" s="41">
        <v>9</v>
      </c>
      <c r="I416" s="41" t="s">
        <v>70</v>
      </c>
      <c r="J416" s="41">
        <v>5</v>
      </c>
      <c r="K416" s="39">
        <f t="shared" si="18"/>
        <v>0.55555555555555558</v>
      </c>
      <c r="L416" s="41">
        <v>0</v>
      </c>
      <c r="M416" s="40">
        <f t="shared" si="19"/>
        <v>0</v>
      </c>
      <c r="N416" s="41">
        <v>5</v>
      </c>
      <c r="O416" s="40">
        <f t="shared" si="20"/>
        <v>1</v>
      </c>
      <c r="P416" s="41" t="s">
        <v>87</v>
      </c>
      <c r="Q416" s="41" t="s">
        <v>88</v>
      </c>
      <c r="R416" s="46" t="s">
        <v>72</v>
      </c>
      <c r="S416" s="46" t="s">
        <v>333</v>
      </c>
      <c r="T416" s="45" t="s">
        <v>333</v>
      </c>
      <c r="U416" s="50" t="s">
        <v>235</v>
      </c>
      <c r="V416" s="50">
        <v>1</v>
      </c>
      <c r="W416" s="50">
        <v>4</v>
      </c>
      <c r="X416" s="50">
        <v>10</v>
      </c>
      <c r="Y416" s="50">
        <v>3</v>
      </c>
      <c r="Z416" s="50" t="s">
        <v>70</v>
      </c>
      <c r="AA416" s="50" t="s">
        <v>76</v>
      </c>
      <c r="AB416" s="50" t="s">
        <v>77</v>
      </c>
      <c r="AC416" s="55" t="s">
        <v>78</v>
      </c>
      <c r="AD416" s="55" t="s">
        <v>92</v>
      </c>
      <c r="AE416" s="55" t="s">
        <v>575</v>
      </c>
      <c r="AF416" s="55" t="s">
        <v>105</v>
      </c>
      <c r="AG416" s="55">
        <v>3</v>
      </c>
      <c r="AH416" s="55">
        <v>1</v>
      </c>
      <c r="AI416" s="55" t="s">
        <v>81</v>
      </c>
      <c r="AJ416" s="46" t="s">
        <v>232</v>
      </c>
      <c r="AK416" s="46">
        <v>2</v>
      </c>
      <c r="AL416" s="46" t="s">
        <v>175</v>
      </c>
      <c r="AM416" s="46">
        <v>2</v>
      </c>
      <c r="AN416" s="4" t="s">
        <v>83</v>
      </c>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row>
    <row r="417" spans="1:66" ht="15.75" customHeight="1" x14ac:dyDescent="0.3">
      <c r="A417" s="2">
        <v>416</v>
      </c>
      <c r="B417" s="2" t="s">
        <v>1903</v>
      </c>
      <c r="C417" s="5">
        <v>44782.777855057866</v>
      </c>
      <c r="D417" s="4" t="s">
        <v>1911</v>
      </c>
      <c r="E417" s="4" t="s">
        <v>1931</v>
      </c>
      <c r="F417" s="4" t="s">
        <v>1932</v>
      </c>
      <c r="G417" s="4">
        <v>5119947</v>
      </c>
      <c r="H417" s="41">
        <v>26</v>
      </c>
      <c r="I417" s="41" t="s">
        <v>70</v>
      </c>
      <c r="J417" s="41">
        <v>16</v>
      </c>
      <c r="K417" s="39">
        <f t="shared" si="18"/>
        <v>0.61538461538461542</v>
      </c>
      <c r="L417" s="41">
        <v>0</v>
      </c>
      <c r="M417" s="40">
        <f t="shared" si="19"/>
        <v>0</v>
      </c>
      <c r="N417" s="41">
        <v>10</v>
      </c>
      <c r="O417" s="40">
        <f t="shared" si="20"/>
        <v>0.625</v>
      </c>
      <c r="P417" s="41" t="s">
        <v>71</v>
      </c>
      <c r="Q417" s="41" t="s">
        <v>70</v>
      </c>
      <c r="R417" s="46" t="s">
        <v>72</v>
      </c>
      <c r="S417" s="46" t="s">
        <v>1933</v>
      </c>
      <c r="T417" s="45" t="s">
        <v>134</v>
      </c>
      <c r="U417" s="50" t="s">
        <v>292</v>
      </c>
      <c r="V417" s="50">
        <v>1</v>
      </c>
      <c r="W417" s="50">
        <v>1</v>
      </c>
      <c r="X417" s="50">
        <v>250</v>
      </c>
      <c r="Y417" s="50">
        <v>5</v>
      </c>
      <c r="Z417" s="50" t="s">
        <v>70</v>
      </c>
      <c r="AA417" s="50" t="s">
        <v>76</v>
      </c>
      <c r="AB417" s="50" t="s">
        <v>77</v>
      </c>
      <c r="AC417" s="55" t="s">
        <v>91</v>
      </c>
      <c r="AD417" s="55">
        <v>4</v>
      </c>
      <c r="AE417" s="55" t="s">
        <v>172</v>
      </c>
      <c r="AF417" s="55" t="s">
        <v>1934</v>
      </c>
      <c r="AG417" s="55">
        <v>5</v>
      </c>
      <c r="AH417" s="55">
        <v>1</v>
      </c>
      <c r="AI417" s="55" t="s">
        <v>275</v>
      </c>
      <c r="AJ417" s="46" t="s">
        <v>304</v>
      </c>
      <c r="AK417" s="46">
        <v>4</v>
      </c>
      <c r="AL417" s="46" t="s">
        <v>1935</v>
      </c>
      <c r="AM417" s="46">
        <v>4</v>
      </c>
      <c r="AN417" s="4" t="s">
        <v>83</v>
      </c>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row>
    <row r="418" spans="1:66" ht="15.75" customHeight="1" x14ac:dyDescent="0.3">
      <c r="A418" s="2">
        <v>417</v>
      </c>
      <c r="B418" s="2" t="s">
        <v>1903</v>
      </c>
      <c r="C418" s="5">
        <v>44789.423597500005</v>
      </c>
      <c r="D418" s="4" t="s">
        <v>377</v>
      </c>
      <c r="E418" s="4" t="s">
        <v>1936</v>
      </c>
      <c r="F418" s="4" t="s">
        <v>1937</v>
      </c>
      <c r="G418" s="4">
        <v>5121421</v>
      </c>
      <c r="H418" s="41">
        <v>9</v>
      </c>
      <c r="I418" s="41" t="s">
        <v>70</v>
      </c>
      <c r="J418" s="41">
        <v>3</v>
      </c>
      <c r="K418" s="39">
        <f t="shared" si="18"/>
        <v>0.33333333333333331</v>
      </c>
      <c r="L418" s="41">
        <v>0</v>
      </c>
      <c r="M418" s="40">
        <f t="shared" si="19"/>
        <v>0</v>
      </c>
      <c r="N418" s="41">
        <v>3</v>
      </c>
      <c r="O418" s="40">
        <f t="shared" si="20"/>
        <v>1</v>
      </c>
      <c r="P418" s="41" t="s">
        <v>139</v>
      </c>
      <c r="Q418" s="41" t="s">
        <v>88</v>
      </c>
      <c r="R418" s="46" t="s">
        <v>121</v>
      </c>
      <c r="S418" s="46" t="s">
        <v>179</v>
      </c>
      <c r="T418" s="45" t="s">
        <v>134</v>
      </c>
      <c r="U418" s="50" t="s">
        <v>75</v>
      </c>
      <c r="V418" s="50">
        <v>2</v>
      </c>
      <c r="W418" s="50">
        <v>1</v>
      </c>
      <c r="X418" s="50">
        <v>30</v>
      </c>
      <c r="Y418" s="50">
        <v>6</v>
      </c>
      <c r="Z418" s="50" t="s">
        <v>70</v>
      </c>
      <c r="AA418" s="50" t="s">
        <v>76</v>
      </c>
      <c r="AB418" s="50" t="s">
        <v>102</v>
      </c>
      <c r="AC418" s="55" t="s">
        <v>78</v>
      </c>
      <c r="AD418" s="55" t="s">
        <v>92</v>
      </c>
      <c r="AE418" s="55" t="s">
        <v>79</v>
      </c>
      <c r="AF418" s="55" t="s">
        <v>164</v>
      </c>
      <c r="AG418" s="55">
        <v>5</v>
      </c>
      <c r="AH418" s="55">
        <v>1</v>
      </c>
      <c r="AI418" s="55" t="s">
        <v>106</v>
      </c>
      <c r="AJ418" s="46" t="s">
        <v>95</v>
      </c>
      <c r="AK418" s="46">
        <v>0</v>
      </c>
      <c r="AL418" s="46" t="s">
        <v>96</v>
      </c>
      <c r="AM418" s="46">
        <v>0</v>
      </c>
      <c r="AN418" s="4" t="s">
        <v>83</v>
      </c>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row>
    <row r="419" spans="1:66" ht="15.75" customHeight="1" x14ac:dyDescent="0.3">
      <c r="A419" s="2">
        <v>418</v>
      </c>
      <c r="B419" s="2" t="s">
        <v>1903</v>
      </c>
      <c r="C419" s="5">
        <v>44770.57206726852</v>
      </c>
      <c r="D419" s="4" t="s">
        <v>1938</v>
      </c>
      <c r="E419" s="4" t="s">
        <v>1939</v>
      </c>
      <c r="F419" s="4" t="s">
        <v>1940</v>
      </c>
      <c r="G419" s="4">
        <v>3166522884</v>
      </c>
      <c r="H419" s="41">
        <v>3</v>
      </c>
      <c r="I419" s="41" t="s">
        <v>70</v>
      </c>
      <c r="J419" s="41">
        <v>2</v>
      </c>
      <c r="K419" s="39">
        <f t="shared" si="18"/>
        <v>0.66666666666666663</v>
      </c>
      <c r="L419" s="41">
        <v>1</v>
      </c>
      <c r="M419" s="40">
        <f t="shared" si="19"/>
        <v>0.5</v>
      </c>
      <c r="N419" s="41">
        <v>1</v>
      </c>
      <c r="O419" s="40">
        <f t="shared" si="20"/>
        <v>0.5</v>
      </c>
      <c r="P419" s="41" t="s">
        <v>139</v>
      </c>
      <c r="Q419" s="41" t="s">
        <v>70</v>
      </c>
      <c r="R419" s="46" t="s">
        <v>72</v>
      </c>
      <c r="S419" s="46" t="s">
        <v>343</v>
      </c>
      <c r="T419" s="45" t="s">
        <v>207</v>
      </c>
      <c r="U419" s="50" t="s">
        <v>88</v>
      </c>
      <c r="V419" s="50"/>
      <c r="W419" s="50"/>
      <c r="X419" s="50"/>
      <c r="Y419" s="50"/>
      <c r="Z419" s="50"/>
      <c r="AA419" s="50"/>
      <c r="AB419" s="50"/>
      <c r="AC419" s="55" t="s">
        <v>91</v>
      </c>
      <c r="AD419" s="55" t="s">
        <v>92</v>
      </c>
      <c r="AE419" s="55" t="s">
        <v>785</v>
      </c>
      <c r="AF419" s="55" t="s">
        <v>94</v>
      </c>
      <c r="AG419" s="55">
        <v>3</v>
      </c>
      <c r="AH419" s="55">
        <v>2</v>
      </c>
      <c r="AI419" s="55" t="s">
        <v>81</v>
      </c>
      <c r="AJ419" s="46" t="s">
        <v>82</v>
      </c>
      <c r="AK419" s="46">
        <v>3</v>
      </c>
      <c r="AL419" s="46" t="s">
        <v>82</v>
      </c>
      <c r="AM419" s="46">
        <v>3</v>
      </c>
      <c r="AN419" s="4" t="s">
        <v>83</v>
      </c>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row>
    <row r="420" spans="1:66" ht="15.75" customHeight="1" x14ac:dyDescent="0.3">
      <c r="A420" s="2">
        <v>419</v>
      </c>
      <c r="B420" s="2" t="s">
        <v>1903</v>
      </c>
      <c r="C420" s="5">
        <v>44770.50920487268</v>
      </c>
      <c r="D420" s="4" t="s">
        <v>1941</v>
      </c>
      <c r="E420" s="4" t="s">
        <v>1942</v>
      </c>
      <c r="F420" s="4" t="s">
        <v>1943</v>
      </c>
      <c r="G420" s="4">
        <v>4737706</v>
      </c>
      <c r="H420" s="41">
        <v>2</v>
      </c>
      <c r="I420" s="41" t="s">
        <v>70</v>
      </c>
      <c r="J420" s="41">
        <v>2</v>
      </c>
      <c r="K420" s="39">
        <f t="shared" si="18"/>
        <v>1</v>
      </c>
      <c r="L420" s="41">
        <v>1</v>
      </c>
      <c r="M420" s="40">
        <f t="shared" si="19"/>
        <v>0.5</v>
      </c>
      <c r="N420" s="41">
        <v>2</v>
      </c>
      <c r="O420" s="40">
        <f t="shared" si="20"/>
        <v>1</v>
      </c>
      <c r="P420" s="41" t="s">
        <v>71</v>
      </c>
      <c r="Q420" s="41" t="s">
        <v>88</v>
      </c>
      <c r="R420" s="46" t="s">
        <v>72</v>
      </c>
      <c r="S420" s="46" t="s">
        <v>343</v>
      </c>
      <c r="T420" s="45" t="s">
        <v>207</v>
      </c>
      <c r="U420" s="50" t="s">
        <v>88</v>
      </c>
      <c r="V420" s="50"/>
      <c r="W420" s="50"/>
      <c r="X420" s="50"/>
      <c r="Y420" s="50"/>
      <c r="Z420" s="50"/>
      <c r="AA420" s="50"/>
      <c r="AB420" s="50"/>
      <c r="AC420" s="55" t="s">
        <v>91</v>
      </c>
      <c r="AD420" s="55" t="s">
        <v>126</v>
      </c>
      <c r="AE420" s="55" t="s">
        <v>300</v>
      </c>
      <c r="AF420" s="55" t="s">
        <v>150</v>
      </c>
      <c r="AG420" s="55">
        <v>5</v>
      </c>
      <c r="AH420" s="55">
        <v>2</v>
      </c>
      <c r="AI420" s="55" t="s">
        <v>97</v>
      </c>
      <c r="AJ420" s="46" t="s">
        <v>82</v>
      </c>
      <c r="AK420" s="46">
        <v>1</v>
      </c>
      <c r="AL420" s="46" t="s">
        <v>82</v>
      </c>
      <c r="AM420" s="46">
        <v>1</v>
      </c>
      <c r="AN420" s="4" t="s">
        <v>83</v>
      </c>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row>
    <row r="421" spans="1:66" ht="15.75" customHeight="1" x14ac:dyDescent="0.3">
      <c r="A421" s="2">
        <v>420</v>
      </c>
      <c r="B421" s="2" t="s">
        <v>1903</v>
      </c>
      <c r="C421" s="5">
        <v>44770.529047997683</v>
      </c>
      <c r="D421" s="4" t="s">
        <v>1944</v>
      </c>
      <c r="E421" s="4" t="s">
        <v>1945</v>
      </c>
      <c r="F421" s="4" t="s">
        <v>1946</v>
      </c>
      <c r="G421" s="4">
        <v>3017434678</v>
      </c>
      <c r="H421" s="41">
        <v>5</v>
      </c>
      <c r="I421" s="41" t="s">
        <v>70</v>
      </c>
      <c r="J421" s="41">
        <v>3</v>
      </c>
      <c r="K421" s="39">
        <f t="shared" si="18"/>
        <v>0.6</v>
      </c>
      <c r="L421" s="41">
        <v>0</v>
      </c>
      <c r="M421" s="40">
        <f t="shared" si="19"/>
        <v>0</v>
      </c>
      <c r="N421" s="41">
        <v>0</v>
      </c>
      <c r="O421" s="40">
        <f t="shared" si="20"/>
        <v>0</v>
      </c>
      <c r="P421" s="41" t="s">
        <v>71</v>
      </c>
      <c r="Q421" s="41" t="s">
        <v>88</v>
      </c>
      <c r="R421" s="46" t="s">
        <v>121</v>
      </c>
      <c r="S421" s="46" t="s">
        <v>343</v>
      </c>
      <c r="T421" s="45" t="s">
        <v>207</v>
      </c>
      <c r="U421" s="50" t="s">
        <v>75</v>
      </c>
      <c r="V421" s="50">
        <v>1</v>
      </c>
      <c r="W421" s="50">
        <v>1</v>
      </c>
      <c r="X421" s="50">
        <v>18</v>
      </c>
      <c r="Y421" s="50">
        <v>3</v>
      </c>
      <c r="Z421" s="50" t="s">
        <v>70</v>
      </c>
      <c r="AA421" s="50" t="s">
        <v>76</v>
      </c>
      <c r="AB421" s="50" t="s">
        <v>77</v>
      </c>
      <c r="AC421" s="55" t="s">
        <v>91</v>
      </c>
      <c r="AD421" s="55" t="s">
        <v>92</v>
      </c>
      <c r="AE421" s="55" t="s">
        <v>172</v>
      </c>
      <c r="AF421" s="55" t="s">
        <v>1907</v>
      </c>
      <c r="AG421" s="55">
        <v>5</v>
      </c>
      <c r="AH421" s="55">
        <v>1</v>
      </c>
      <c r="AI421" s="55" t="s">
        <v>81</v>
      </c>
      <c r="AJ421" s="46" t="s">
        <v>1947</v>
      </c>
      <c r="AK421" s="46">
        <v>10</v>
      </c>
      <c r="AL421" s="46" t="s">
        <v>1948</v>
      </c>
      <c r="AM421" s="46">
        <v>10</v>
      </c>
      <c r="AN421" s="4" t="s">
        <v>83</v>
      </c>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row>
    <row r="422" spans="1:66" ht="15.75" customHeight="1" x14ac:dyDescent="0.3">
      <c r="A422" s="2">
        <v>421</v>
      </c>
      <c r="B422" s="2" t="s">
        <v>1903</v>
      </c>
      <c r="C422" s="5">
        <v>44771.421190069443</v>
      </c>
      <c r="D422" s="4" t="s">
        <v>1949</v>
      </c>
      <c r="E422" s="4" t="s">
        <v>1950</v>
      </c>
      <c r="F422" s="4" t="s">
        <v>1951</v>
      </c>
      <c r="G422" s="4">
        <v>5114546</v>
      </c>
      <c r="H422" s="41">
        <v>12</v>
      </c>
      <c r="I422" s="41" t="s">
        <v>70</v>
      </c>
      <c r="J422" s="41">
        <v>11</v>
      </c>
      <c r="K422" s="39">
        <f t="shared" si="18"/>
        <v>0.91666666666666663</v>
      </c>
      <c r="L422" s="41">
        <v>0</v>
      </c>
      <c r="M422" s="40">
        <f t="shared" si="19"/>
        <v>0</v>
      </c>
      <c r="N422" s="41">
        <v>11</v>
      </c>
      <c r="O422" s="40">
        <f t="shared" si="20"/>
        <v>1</v>
      </c>
      <c r="P422" s="41" t="s">
        <v>265</v>
      </c>
      <c r="Q422" s="41" t="s">
        <v>88</v>
      </c>
      <c r="R422" s="46" t="s">
        <v>72</v>
      </c>
      <c r="S422" s="46" t="s">
        <v>558</v>
      </c>
      <c r="T422" s="45" t="s">
        <v>74</v>
      </c>
      <c r="U422" s="50" t="s">
        <v>75</v>
      </c>
      <c r="V422" s="50">
        <v>1</v>
      </c>
      <c r="W422" s="50">
        <v>2</v>
      </c>
      <c r="X422" s="50">
        <v>20</v>
      </c>
      <c r="Y422" s="50">
        <v>3</v>
      </c>
      <c r="Z422" s="50" t="s">
        <v>70</v>
      </c>
      <c r="AA422" s="50" t="s">
        <v>76</v>
      </c>
      <c r="AB422" s="50" t="s">
        <v>77</v>
      </c>
      <c r="AC422" s="55" t="s">
        <v>91</v>
      </c>
      <c r="AD422" s="55">
        <v>5</v>
      </c>
      <c r="AE422" s="55" t="s">
        <v>172</v>
      </c>
      <c r="AF422" s="55" t="s">
        <v>1952</v>
      </c>
      <c r="AG422" s="55">
        <v>1</v>
      </c>
      <c r="AH422" s="55">
        <v>1</v>
      </c>
      <c r="AI422" s="55" t="s">
        <v>494</v>
      </c>
      <c r="AJ422" s="46" t="s">
        <v>82</v>
      </c>
      <c r="AK422" s="46">
        <v>3</v>
      </c>
      <c r="AL422" s="46" t="s">
        <v>96</v>
      </c>
      <c r="AM422" s="46">
        <v>0</v>
      </c>
      <c r="AN422" s="4" t="s">
        <v>83</v>
      </c>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row>
    <row r="423" spans="1:66" ht="15.75" customHeight="1" x14ac:dyDescent="0.3">
      <c r="A423" s="2">
        <v>422</v>
      </c>
      <c r="B423" s="2" t="s">
        <v>1903</v>
      </c>
      <c r="C423" s="5">
        <v>44770.577290624999</v>
      </c>
      <c r="D423" s="4" t="s">
        <v>1953</v>
      </c>
      <c r="E423" s="4" t="s">
        <v>1954</v>
      </c>
      <c r="F423" s="4" t="s">
        <v>1955</v>
      </c>
      <c r="G423" s="4">
        <v>3002694221</v>
      </c>
      <c r="H423" s="41">
        <v>7</v>
      </c>
      <c r="I423" s="41" t="s">
        <v>70</v>
      </c>
      <c r="J423" s="41">
        <v>4</v>
      </c>
      <c r="K423" s="39">
        <f t="shared" si="18"/>
        <v>0.5714285714285714</v>
      </c>
      <c r="L423" s="41">
        <v>0</v>
      </c>
      <c r="M423" s="40">
        <f t="shared" si="19"/>
        <v>0</v>
      </c>
      <c r="N423" s="41">
        <v>4</v>
      </c>
      <c r="O423" s="40">
        <f t="shared" si="20"/>
        <v>1</v>
      </c>
      <c r="P423" s="41" t="s">
        <v>139</v>
      </c>
      <c r="Q423" s="41" t="s">
        <v>70</v>
      </c>
      <c r="R423" s="46" t="s">
        <v>72</v>
      </c>
      <c r="S423" s="46" t="s">
        <v>1956</v>
      </c>
      <c r="T423" s="45" t="s">
        <v>207</v>
      </c>
      <c r="U423" s="50" t="s">
        <v>88</v>
      </c>
      <c r="V423" s="50"/>
      <c r="W423" s="50"/>
      <c r="X423" s="50"/>
      <c r="Y423" s="50"/>
      <c r="Z423" s="50"/>
      <c r="AA423" s="50"/>
      <c r="AB423" s="50"/>
      <c r="AC423" s="55" t="s">
        <v>125</v>
      </c>
      <c r="AD423" s="55" t="s">
        <v>426</v>
      </c>
      <c r="AE423" s="55" t="s">
        <v>127</v>
      </c>
      <c r="AF423" s="55" t="s">
        <v>115</v>
      </c>
      <c r="AG423" s="55">
        <v>3</v>
      </c>
      <c r="AH423" s="55">
        <v>2</v>
      </c>
      <c r="AI423" s="55" t="s">
        <v>81</v>
      </c>
      <c r="AJ423" s="46" t="s">
        <v>95</v>
      </c>
      <c r="AK423" s="46">
        <v>1</v>
      </c>
      <c r="AL423" s="46" t="s">
        <v>96</v>
      </c>
      <c r="AM423" s="46">
        <v>0</v>
      </c>
      <c r="AN423" s="4" t="s">
        <v>83</v>
      </c>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row>
    <row r="424" spans="1:66" ht="15.75" customHeight="1" x14ac:dyDescent="0.3">
      <c r="A424" s="2">
        <v>423</v>
      </c>
      <c r="B424" s="2" t="s">
        <v>1903</v>
      </c>
      <c r="C424" s="5">
        <v>44770.504458136573</v>
      </c>
      <c r="D424" s="4" t="s">
        <v>1957</v>
      </c>
      <c r="E424" s="4" t="s">
        <v>1958</v>
      </c>
      <c r="F424" s="4" t="s">
        <v>1959</v>
      </c>
      <c r="G424" s="4">
        <v>3042963352</v>
      </c>
      <c r="H424" s="41">
        <v>4</v>
      </c>
      <c r="I424" s="41" t="s">
        <v>70</v>
      </c>
      <c r="J424" s="41">
        <v>3</v>
      </c>
      <c r="K424" s="39">
        <f t="shared" si="18"/>
        <v>0.75</v>
      </c>
      <c r="L424" s="41">
        <v>0</v>
      </c>
      <c r="M424" s="40">
        <f t="shared" si="19"/>
        <v>0</v>
      </c>
      <c r="N424" s="41">
        <v>0</v>
      </c>
      <c r="O424" s="40">
        <f t="shared" si="20"/>
        <v>0</v>
      </c>
      <c r="P424" s="41" t="s">
        <v>490</v>
      </c>
      <c r="Q424" s="41" t="s">
        <v>70</v>
      </c>
      <c r="R424" s="46" t="s">
        <v>72</v>
      </c>
      <c r="S424" s="46" t="s">
        <v>1960</v>
      </c>
      <c r="T424" s="45" t="s">
        <v>207</v>
      </c>
      <c r="U424" s="50" t="s">
        <v>75</v>
      </c>
      <c r="V424" s="50">
        <v>1</v>
      </c>
      <c r="W424" s="50">
        <v>2</v>
      </c>
      <c r="X424" s="50">
        <v>4</v>
      </c>
      <c r="Y424" s="50">
        <v>1.5</v>
      </c>
      <c r="Z424" s="50" t="s">
        <v>70</v>
      </c>
      <c r="AA424" s="50" t="s">
        <v>76</v>
      </c>
      <c r="AB424" s="50" t="s">
        <v>77</v>
      </c>
      <c r="AC424" s="55" t="s">
        <v>78</v>
      </c>
      <c r="AD424" s="55">
        <v>5</v>
      </c>
      <c r="AE424" s="55" t="s">
        <v>546</v>
      </c>
      <c r="AF424" s="55" t="s">
        <v>1961</v>
      </c>
      <c r="AG424" s="55">
        <v>5</v>
      </c>
      <c r="AH424" s="55">
        <v>1</v>
      </c>
      <c r="AI424" s="55" t="s">
        <v>81</v>
      </c>
      <c r="AJ424" s="46" t="s">
        <v>1962</v>
      </c>
      <c r="AK424" s="46">
        <v>2</v>
      </c>
      <c r="AL424" s="46" t="s">
        <v>1963</v>
      </c>
      <c r="AM424" s="46">
        <v>0</v>
      </c>
      <c r="AN424" s="4" t="s">
        <v>83</v>
      </c>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row>
    <row r="425" spans="1:66" ht="15.75" customHeight="1" x14ac:dyDescent="0.3">
      <c r="A425" s="2">
        <v>424</v>
      </c>
      <c r="B425" s="2" t="s">
        <v>1903</v>
      </c>
      <c r="C425" s="5">
        <v>44770.595665590277</v>
      </c>
      <c r="D425" s="4" t="s">
        <v>1964</v>
      </c>
      <c r="E425" s="4" t="s">
        <v>1965</v>
      </c>
      <c r="F425" s="4" t="s">
        <v>1966</v>
      </c>
      <c r="G425" s="4">
        <v>3126241056</v>
      </c>
      <c r="H425" s="41">
        <v>12</v>
      </c>
      <c r="I425" s="41" t="s">
        <v>70</v>
      </c>
      <c r="J425" s="41">
        <v>7</v>
      </c>
      <c r="K425" s="39">
        <f t="shared" si="18"/>
        <v>0.58333333333333337</v>
      </c>
      <c r="L425" s="41">
        <v>0</v>
      </c>
      <c r="M425" s="40">
        <f t="shared" si="19"/>
        <v>0</v>
      </c>
      <c r="N425" s="41">
        <v>0</v>
      </c>
      <c r="O425" s="40">
        <f t="shared" si="20"/>
        <v>0</v>
      </c>
      <c r="P425" s="41" t="s">
        <v>71</v>
      </c>
      <c r="Q425" s="41" t="s">
        <v>88</v>
      </c>
      <c r="R425" s="46" t="s">
        <v>72</v>
      </c>
      <c r="S425" s="46" t="s">
        <v>343</v>
      </c>
      <c r="T425" s="45" t="s">
        <v>207</v>
      </c>
      <c r="U425" s="50" t="s">
        <v>292</v>
      </c>
      <c r="V425" s="50">
        <v>1</v>
      </c>
      <c r="W425" s="50">
        <v>3</v>
      </c>
      <c r="X425" s="50">
        <v>16</v>
      </c>
      <c r="Y425" s="50">
        <v>3</v>
      </c>
      <c r="Z425" s="50" t="s">
        <v>70</v>
      </c>
      <c r="AA425" s="50" t="s">
        <v>76</v>
      </c>
      <c r="AB425" s="50" t="s">
        <v>77</v>
      </c>
      <c r="AC425" s="55" t="s">
        <v>91</v>
      </c>
      <c r="AD425" s="55" t="s">
        <v>92</v>
      </c>
      <c r="AE425" s="55" t="s">
        <v>93</v>
      </c>
      <c r="AF425" s="55" t="s">
        <v>94</v>
      </c>
      <c r="AG425" s="55">
        <v>2</v>
      </c>
      <c r="AH425" s="55">
        <v>2</v>
      </c>
      <c r="AI425" s="55" t="s">
        <v>81</v>
      </c>
      <c r="AJ425" s="46" t="s">
        <v>1967</v>
      </c>
      <c r="AK425" s="46">
        <v>10</v>
      </c>
      <c r="AL425" s="46" t="s">
        <v>1967</v>
      </c>
      <c r="AM425" s="46">
        <v>10</v>
      </c>
      <c r="AN425" s="4" t="s">
        <v>83</v>
      </c>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row>
    <row r="426" spans="1:66" ht="15.75" customHeight="1" x14ac:dyDescent="0.3">
      <c r="A426" s="2">
        <v>425</v>
      </c>
      <c r="B426" s="2" t="s">
        <v>1903</v>
      </c>
      <c r="C426" s="5">
        <v>44770.511500000001</v>
      </c>
      <c r="D426" s="4" t="s">
        <v>1968</v>
      </c>
      <c r="E426" s="4" t="s">
        <v>1969</v>
      </c>
      <c r="F426" s="4" t="s">
        <v>1970</v>
      </c>
      <c r="G426" s="4">
        <v>3506609363</v>
      </c>
      <c r="H426" s="41">
        <v>6</v>
      </c>
      <c r="I426" s="41" t="s">
        <v>70</v>
      </c>
      <c r="J426" s="41">
        <v>1</v>
      </c>
      <c r="K426" s="39">
        <f t="shared" si="18"/>
        <v>0.16666666666666666</v>
      </c>
      <c r="L426" s="41">
        <v>0</v>
      </c>
      <c r="M426" s="40">
        <f t="shared" si="19"/>
        <v>0</v>
      </c>
      <c r="N426" s="41">
        <v>1</v>
      </c>
      <c r="O426" s="40">
        <f t="shared" si="20"/>
        <v>1</v>
      </c>
      <c r="P426" s="41" t="s">
        <v>87</v>
      </c>
      <c r="Q426" s="41" t="s">
        <v>88</v>
      </c>
      <c r="R426" s="46" t="s">
        <v>121</v>
      </c>
      <c r="S426" s="46" t="s">
        <v>343</v>
      </c>
      <c r="T426" s="45" t="s">
        <v>207</v>
      </c>
      <c r="U426" s="50" t="s">
        <v>75</v>
      </c>
      <c r="V426" s="50">
        <v>1</v>
      </c>
      <c r="W426" s="50">
        <v>1</v>
      </c>
      <c r="X426" s="50">
        <v>1</v>
      </c>
      <c r="Y426" s="50">
        <v>1</v>
      </c>
      <c r="Z426" s="50" t="s">
        <v>70</v>
      </c>
      <c r="AA426" s="50" t="s">
        <v>76</v>
      </c>
      <c r="AB426" s="50" t="s">
        <v>77</v>
      </c>
      <c r="AC426" s="55" t="s">
        <v>91</v>
      </c>
      <c r="AD426" s="55">
        <v>2</v>
      </c>
      <c r="AE426" s="55" t="s">
        <v>79</v>
      </c>
      <c r="AF426" s="55" t="s">
        <v>94</v>
      </c>
      <c r="AG426" s="55">
        <v>5</v>
      </c>
      <c r="AH426" s="55">
        <v>1</v>
      </c>
      <c r="AI426" s="55" t="s">
        <v>81</v>
      </c>
      <c r="AJ426" s="46" t="s">
        <v>82</v>
      </c>
      <c r="AK426" s="46">
        <v>2</v>
      </c>
      <c r="AL426" s="46" t="s">
        <v>96</v>
      </c>
      <c r="AM426" s="46">
        <v>0</v>
      </c>
      <c r="AN426" s="4" t="s">
        <v>83</v>
      </c>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row>
    <row r="427" spans="1:66" ht="15.75" customHeight="1" x14ac:dyDescent="0.3">
      <c r="A427" s="2">
        <v>426</v>
      </c>
      <c r="B427" s="2" t="s">
        <v>1903</v>
      </c>
      <c r="C427" s="5">
        <v>44770.519176134258</v>
      </c>
      <c r="D427" s="4" t="s">
        <v>1971</v>
      </c>
      <c r="E427" s="4" t="s">
        <v>1972</v>
      </c>
      <c r="F427" s="4" t="s">
        <v>1973</v>
      </c>
      <c r="G427" s="4">
        <v>3117602377</v>
      </c>
      <c r="H427" s="41">
        <v>8</v>
      </c>
      <c r="I427" s="41" t="s">
        <v>70</v>
      </c>
      <c r="J427" s="41">
        <v>2</v>
      </c>
      <c r="K427" s="39">
        <f t="shared" si="18"/>
        <v>0.25</v>
      </c>
      <c r="L427" s="41">
        <v>0</v>
      </c>
      <c r="M427" s="40">
        <f t="shared" si="19"/>
        <v>0</v>
      </c>
      <c r="N427" s="41">
        <v>2</v>
      </c>
      <c r="O427" s="40">
        <f t="shared" si="20"/>
        <v>1</v>
      </c>
      <c r="P427" s="41" t="s">
        <v>265</v>
      </c>
      <c r="Q427" s="41" t="s">
        <v>88</v>
      </c>
      <c r="R427" s="46" t="s">
        <v>121</v>
      </c>
      <c r="S427" s="46" t="s">
        <v>343</v>
      </c>
      <c r="T427" s="45" t="s">
        <v>207</v>
      </c>
      <c r="U427" s="50" t="s">
        <v>292</v>
      </c>
      <c r="V427" s="50">
        <v>2</v>
      </c>
      <c r="W427" s="50">
        <v>3</v>
      </c>
      <c r="X427" s="50">
        <v>3</v>
      </c>
      <c r="Y427" s="50">
        <v>2</v>
      </c>
      <c r="Z427" s="50" t="s">
        <v>70</v>
      </c>
      <c r="AA427" s="50" t="s">
        <v>76</v>
      </c>
      <c r="AB427" s="50" t="s">
        <v>102</v>
      </c>
      <c r="AC427" s="55" t="s">
        <v>91</v>
      </c>
      <c r="AD427" s="55">
        <v>3</v>
      </c>
      <c r="AE427" s="55" t="s">
        <v>79</v>
      </c>
      <c r="AF427" s="55" t="s">
        <v>1974</v>
      </c>
      <c r="AG427" s="55">
        <v>1</v>
      </c>
      <c r="AH427" s="55">
        <v>1</v>
      </c>
      <c r="AI427" s="55" t="s">
        <v>81</v>
      </c>
      <c r="AJ427" s="46" t="s">
        <v>232</v>
      </c>
      <c r="AK427" s="46">
        <v>8</v>
      </c>
      <c r="AL427" s="46" t="s">
        <v>96</v>
      </c>
      <c r="AM427" s="46">
        <v>0</v>
      </c>
      <c r="AN427" s="4" t="s">
        <v>83</v>
      </c>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row>
    <row r="428" spans="1:66" ht="15.75" customHeight="1" x14ac:dyDescent="0.3">
      <c r="A428" s="2">
        <v>427</v>
      </c>
      <c r="B428" s="2" t="s">
        <v>1903</v>
      </c>
      <c r="C428" s="5">
        <v>44770.602334629628</v>
      </c>
      <c r="D428" s="4" t="s">
        <v>97</v>
      </c>
      <c r="E428" s="4" t="s">
        <v>1975</v>
      </c>
      <c r="F428" s="4" t="s">
        <v>1976</v>
      </c>
      <c r="G428" s="4">
        <v>5116623</v>
      </c>
      <c r="H428" s="41">
        <v>2</v>
      </c>
      <c r="I428" s="41" t="s">
        <v>70</v>
      </c>
      <c r="J428" s="41">
        <v>1</v>
      </c>
      <c r="K428" s="39">
        <f t="shared" si="18"/>
        <v>0.5</v>
      </c>
      <c r="L428" s="41">
        <v>0</v>
      </c>
      <c r="M428" s="40">
        <f t="shared" si="19"/>
        <v>0</v>
      </c>
      <c r="N428" s="41">
        <v>0</v>
      </c>
      <c r="O428" s="40">
        <f t="shared" si="20"/>
        <v>0</v>
      </c>
      <c r="P428" s="41" t="s">
        <v>87</v>
      </c>
      <c r="Q428" s="41" t="s">
        <v>88</v>
      </c>
      <c r="R428" s="46" t="s">
        <v>72</v>
      </c>
      <c r="S428" s="46" t="s">
        <v>1977</v>
      </c>
      <c r="T428" s="45" t="s">
        <v>333</v>
      </c>
      <c r="U428" s="50" t="s">
        <v>292</v>
      </c>
      <c r="V428" s="50">
        <v>1</v>
      </c>
      <c r="W428" s="50">
        <v>-1</v>
      </c>
      <c r="X428" s="50">
        <v>9</v>
      </c>
      <c r="Y428" s="50">
        <v>3</v>
      </c>
      <c r="Z428" s="50" t="s">
        <v>70</v>
      </c>
      <c r="AA428" s="50" t="s">
        <v>76</v>
      </c>
      <c r="AB428" s="50" t="s">
        <v>77</v>
      </c>
      <c r="AC428" s="55" t="s">
        <v>91</v>
      </c>
      <c r="AD428" s="55">
        <v>2</v>
      </c>
      <c r="AE428" s="55" t="s">
        <v>142</v>
      </c>
      <c r="AF428" s="55" t="s">
        <v>401</v>
      </c>
      <c r="AG428" s="55">
        <v>2</v>
      </c>
      <c r="AH428" s="55">
        <v>2</v>
      </c>
      <c r="AI428" s="55" t="s">
        <v>97</v>
      </c>
      <c r="AJ428" s="46" t="s">
        <v>95</v>
      </c>
      <c r="AK428" s="46">
        <v>0</v>
      </c>
      <c r="AL428" s="46" t="s">
        <v>96</v>
      </c>
      <c r="AM428" s="46">
        <v>0</v>
      </c>
      <c r="AN428" s="4" t="s">
        <v>83</v>
      </c>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row>
    <row r="429" spans="1:66" ht="15.75" customHeight="1" x14ac:dyDescent="0.3">
      <c r="A429" s="2">
        <v>428</v>
      </c>
      <c r="B429" s="2" t="s">
        <v>1903</v>
      </c>
      <c r="C429" s="5">
        <v>44770.527996076387</v>
      </c>
      <c r="D429" s="4" t="s">
        <v>1978</v>
      </c>
      <c r="E429" s="4" t="s">
        <v>1979</v>
      </c>
      <c r="F429" s="4" t="s">
        <v>1980</v>
      </c>
      <c r="G429" s="4">
        <v>3044663233</v>
      </c>
      <c r="H429" s="41">
        <v>8</v>
      </c>
      <c r="I429" s="41" t="s">
        <v>70</v>
      </c>
      <c r="J429" s="41">
        <v>5</v>
      </c>
      <c r="K429" s="39">
        <f t="shared" si="18"/>
        <v>0.625</v>
      </c>
      <c r="L429" s="41">
        <v>0</v>
      </c>
      <c r="M429" s="40">
        <f t="shared" si="19"/>
        <v>0</v>
      </c>
      <c r="N429" s="41">
        <v>2</v>
      </c>
      <c r="O429" s="40">
        <f t="shared" si="20"/>
        <v>0.4</v>
      </c>
      <c r="P429" s="41" t="s">
        <v>71</v>
      </c>
      <c r="Q429" s="41" t="s">
        <v>70</v>
      </c>
      <c r="R429" s="46" t="s">
        <v>72</v>
      </c>
      <c r="S429" s="46" t="s">
        <v>343</v>
      </c>
      <c r="T429" s="45" t="s">
        <v>207</v>
      </c>
      <c r="U429" s="50" t="s">
        <v>88</v>
      </c>
      <c r="V429" s="50"/>
      <c r="W429" s="50"/>
      <c r="X429" s="50"/>
      <c r="Y429" s="50"/>
      <c r="Z429" s="50"/>
      <c r="AA429" s="50"/>
      <c r="AB429" s="50"/>
      <c r="AC429" s="55" t="s">
        <v>91</v>
      </c>
      <c r="AD429" s="55">
        <v>2</v>
      </c>
      <c r="AE429" s="55" t="s">
        <v>142</v>
      </c>
      <c r="AF429" s="55" t="s">
        <v>94</v>
      </c>
      <c r="AG429" s="55">
        <v>1</v>
      </c>
      <c r="AH429" s="55">
        <v>1</v>
      </c>
      <c r="AI429" s="55" t="s">
        <v>106</v>
      </c>
      <c r="AJ429" s="46" t="s">
        <v>214</v>
      </c>
      <c r="AK429" s="46">
        <v>10</v>
      </c>
      <c r="AL429" s="46" t="s">
        <v>96</v>
      </c>
      <c r="AM429" s="46">
        <v>0</v>
      </c>
      <c r="AN429" s="4" t="s">
        <v>83</v>
      </c>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row>
    <row r="430" spans="1:66" ht="15.75" customHeight="1" x14ac:dyDescent="0.3">
      <c r="A430" s="2">
        <v>429</v>
      </c>
      <c r="B430" s="2" t="s">
        <v>1903</v>
      </c>
      <c r="C430" s="5">
        <v>44770.569339201393</v>
      </c>
      <c r="D430" s="4" t="s">
        <v>1981</v>
      </c>
      <c r="E430" s="4" t="s">
        <v>1982</v>
      </c>
      <c r="F430" s="4" t="s">
        <v>1983</v>
      </c>
      <c r="G430" s="4">
        <v>3204056705</v>
      </c>
      <c r="H430" s="41">
        <v>1</v>
      </c>
      <c r="I430" s="41" t="s">
        <v>70</v>
      </c>
      <c r="J430" s="41">
        <v>1</v>
      </c>
      <c r="K430" s="39">
        <f t="shared" si="18"/>
        <v>1</v>
      </c>
      <c r="L430" s="41">
        <v>1</v>
      </c>
      <c r="M430" s="40">
        <f t="shared" si="19"/>
        <v>1</v>
      </c>
      <c r="N430" s="41">
        <v>1</v>
      </c>
      <c r="O430" s="40">
        <f t="shared" si="20"/>
        <v>1</v>
      </c>
      <c r="P430" s="41" t="s">
        <v>279</v>
      </c>
      <c r="Q430" s="41" t="s">
        <v>70</v>
      </c>
      <c r="R430" s="46" t="s">
        <v>72</v>
      </c>
      <c r="S430" s="46" t="s">
        <v>1984</v>
      </c>
      <c r="T430" s="45" t="s">
        <v>207</v>
      </c>
      <c r="U430" s="50" t="s">
        <v>88</v>
      </c>
      <c r="V430" s="50"/>
      <c r="W430" s="50"/>
      <c r="X430" s="50"/>
      <c r="Y430" s="50"/>
      <c r="Z430" s="50"/>
      <c r="AA430" s="50"/>
      <c r="AB430" s="50"/>
      <c r="AC430" s="55" t="s">
        <v>91</v>
      </c>
      <c r="AD430" s="55">
        <v>2</v>
      </c>
      <c r="AE430" s="55" t="s">
        <v>104</v>
      </c>
      <c r="AF430" s="55" t="s">
        <v>94</v>
      </c>
      <c r="AG430" s="55">
        <v>2</v>
      </c>
      <c r="AH430" s="55">
        <v>1</v>
      </c>
      <c r="AI430" s="55" t="s">
        <v>494</v>
      </c>
      <c r="AJ430" s="46" t="s">
        <v>95</v>
      </c>
      <c r="AK430" s="46">
        <v>0</v>
      </c>
      <c r="AL430" s="46" t="s">
        <v>96</v>
      </c>
      <c r="AM430" s="46">
        <v>0</v>
      </c>
      <c r="AN430" s="4" t="s">
        <v>83</v>
      </c>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row>
    <row r="431" spans="1:66" ht="15.75" customHeight="1" x14ac:dyDescent="0.3">
      <c r="A431" s="2">
        <v>430</v>
      </c>
      <c r="B431" s="2" t="s">
        <v>1903</v>
      </c>
      <c r="C431" s="5">
        <v>44769.526041585646</v>
      </c>
      <c r="D431" s="4" t="s">
        <v>1985</v>
      </c>
      <c r="E431" s="4" t="s">
        <v>1986</v>
      </c>
      <c r="F431" s="4" t="s">
        <v>1987</v>
      </c>
      <c r="G431" s="4">
        <v>4482164</v>
      </c>
      <c r="H431" s="41">
        <v>60</v>
      </c>
      <c r="I431" s="41" t="s">
        <v>70</v>
      </c>
      <c r="J431" s="41">
        <v>14</v>
      </c>
      <c r="K431" s="39">
        <f t="shared" si="18"/>
        <v>0.23333333333333334</v>
      </c>
      <c r="L431" s="41">
        <v>7</v>
      </c>
      <c r="M431" s="40">
        <f t="shared" si="19"/>
        <v>0.5</v>
      </c>
      <c r="N431" s="41">
        <v>7</v>
      </c>
      <c r="O431" s="40">
        <f t="shared" si="20"/>
        <v>0.5</v>
      </c>
      <c r="P431" s="41" t="s">
        <v>71</v>
      </c>
      <c r="Q431" s="41" t="s">
        <v>70</v>
      </c>
      <c r="R431" s="46" t="s">
        <v>121</v>
      </c>
      <c r="S431" s="46" t="s">
        <v>1988</v>
      </c>
      <c r="T431" s="45" t="s">
        <v>321</v>
      </c>
      <c r="U431" s="50" t="s">
        <v>292</v>
      </c>
      <c r="V431" s="50">
        <v>1</v>
      </c>
      <c r="W431" s="50">
        <v>2</v>
      </c>
      <c r="X431" s="50">
        <v>450</v>
      </c>
      <c r="Y431" s="50">
        <v>3</v>
      </c>
      <c r="Z431" s="50" t="s">
        <v>70</v>
      </c>
      <c r="AA431" s="50" t="s">
        <v>76</v>
      </c>
      <c r="AB431" s="50" t="s">
        <v>102</v>
      </c>
      <c r="AC431" s="55" t="s">
        <v>91</v>
      </c>
      <c r="AD431" s="55" t="s">
        <v>92</v>
      </c>
      <c r="AE431" s="55" t="s">
        <v>172</v>
      </c>
      <c r="AF431" s="55" t="s">
        <v>1989</v>
      </c>
      <c r="AG431" s="55">
        <v>5</v>
      </c>
      <c r="AH431" s="55">
        <v>2</v>
      </c>
      <c r="AI431" s="55" t="s">
        <v>81</v>
      </c>
      <c r="AJ431" s="46" t="s">
        <v>232</v>
      </c>
      <c r="AK431" s="46">
        <v>5</v>
      </c>
      <c r="AL431" s="46" t="s">
        <v>96</v>
      </c>
      <c r="AM431" s="46">
        <v>0</v>
      </c>
      <c r="AN431" s="4" t="s">
        <v>83</v>
      </c>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row>
    <row r="432" spans="1:66" ht="15.75" customHeight="1" x14ac:dyDescent="0.3">
      <c r="A432" s="2">
        <v>431</v>
      </c>
      <c r="B432" s="2" t="s">
        <v>1903</v>
      </c>
      <c r="C432" s="5">
        <v>44771.41730799769</v>
      </c>
      <c r="D432" s="4" t="s">
        <v>377</v>
      </c>
      <c r="E432" s="4" t="s">
        <v>1990</v>
      </c>
      <c r="F432" s="4" t="s">
        <v>1991</v>
      </c>
      <c r="G432" s="4">
        <v>3106245263</v>
      </c>
      <c r="H432" s="41">
        <v>7</v>
      </c>
      <c r="I432" s="41" t="s">
        <v>70</v>
      </c>
      <c r="J432" s="41">
        <v>4</v>
      </c>
      <c r="K432" s="39">
        <f t="shared" si="18"/>
        <v>0.5714285714285714</v>
      </c>
      <c r="L432" s="41">
        <v>0</v>
      </c>
      <c r="M432" s="40">
        <f t="shared" si="19"/>
        <v>0</v>
      </c>
      <c r="N432" s="41">
        <v>4</v>
      </c>
      <c r="O432" s="40">
        <f t="shared" si="20"/>
        <v>1</v>
      </c>
      <c r="P432" s="41" t="s">
        <v>87</v>
      </c>
      <c r="Q432" s="41" t="s">
        <v>88</v>
      </c>
      <c r="R432" s="46" t="s">
        <v>121</v>
      </c>
      <c r="S432" s="46" t="s">
        <v>1992</v>
      </c>
      <c r="T432" s="45" t="s">
        <v>134</v>
      </c>
      <c r="U432" s="50" t="s">
        <v>75</v>
      </c>
      <c r="V432" s="50">
        <v>2</v>
      </c>
      <c r="W432" s="50">
        <v>1</v>
      </c>
      <c r="X432" s="50">
        <v>150</v>
      </c>
      <c r="Y432" s="50">
        <v>5</v>
      </c>
      <c r="Z432" s="50" t="s">
        <v>70</v>
      </c>
      <c r="AA432" s="50" t="s">
        <v>76</v>
      </c>
      <c r="AB432" s="50" t="s">
        <v>102</v>
      </c>
      <c r="AC432" s="55" t="s">
        <v>91</v>
      </c>
      <c r="AD432" s="55">
        <v>2</v>
      </c>
      <c r="AE432" s="55" t="s">
        <v>1993</v>
      </c>
      <c r="AF432" s="55" t="s">
        <v>150</v>
      </c>
      <c r="AG432" s="55">
        <v>4</v>
      </c>
      <c r="AH432" s="55">
        <v>1</v>
      </c>
      <c r="AI432" s="55" t="s">
        <v>106</v>
      </c>
      <c r="AJ432" s="46" t="s">
        <v>82</v>
      </c>
      <c r="AK432" s="46">
        <v>2</v>
      </c>
      <c r="AL432" s="46" t="s">
        <v>96</v>
      </c>
      <c r="AM432" s="46">
        <v>0</v>
      </c>
      <c r="AN432" s="4" t="s">
        <v>83</v>
      </c>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row>
    <row r="433" spans="1:66" ht="15.75" customHeight="1" x14ac:dyDescent="0.3">
      <c r="A433" s="2">
        <v>432</v>
      </c>
      <c r="B433" s="2" t="s">
        <v>1903</v>
      </c>
      <c r="C433" s="5">
        <v>44769.429097511573</v>
      </c>
      <c r="D433" s="4" t="s">
        <v>97</v>
      </c>
      <c r="E433" s="4" t="s">
        <v>1994</v>
      </c>
      <c r="F433" s="4" t="s">
        <v>1995</v>
      </c>
      <c r="G433" s="4">
        <v>3176582156</v>
      </c>
      <c r="H433" s="41">
        <v>8</v>
      </c>
      <c r="I433" s="41" t="s">
        <v>70</v>
      </c>
      <c r="J433" s="41">
        <v>3</v>
      </c>
      <c r="K433" s="39">
        <f t="shared" si="18"/>
        <v>0.375</v>
      </c>
      <c r="L433" s="41">
        <v>0</v>
      </c>
      <c r="M433" s="40">
        <f t="shared" si="19"/>
        <v>0</v>
      </c>
      <c r="N433" s="41">
        <v>3</v>
      </c>
      <c r="O433" s="40">
        <f t="shared" si="20"/>
        <v>1</v>
      </c>
      <c r="P433" s="41" t="s">
        <v>87</v>
      </c>
      <c r="Q433" s="41" t="s">
        <v>88</v>
      </c>
      <c r="R433" s="46" t="s">
        <v>121</v>
      </c>
      <c r="S433" s="46" t="s">
        <v>1996</v>
      </c>
      <c r="T433" s="45" t="s">
        <v>228</v>
      </c>
      <c r="U433" s="50" t="s">
        <v>75</v>
      </c>
      <c r="V433" s="50">
        <v>2</v>
      </c>
      <c r="W433" s="50">
        <v>2</v>
      </c>
      <c r="X433" s="50">
        <v>10</v>
      </c>
      <c r="Y433" s="50">
        <v>3</v>
      </c>
      <c r="Z433" s="50" t="s">
        <v>70</v>
      </c>
      <c r="AA433" s="50" t="s">
        <v>76</v>
      </c>
      <c r="AB433" s="50" t="s">
        <v>102</v>
      </c>
      <c r="AC433" s="55" t="s">
        <v>91</v>
      </c>
      <c r="AD433" s="55">
        <v>3</v>
      </c>
      <c r="AE433" s="55" t="s">
        <v>476</v>
      </c>
      <c r="AF433" s="55" t="s">
        <v>1997</v>
      </c>
      <c r="AG433" s="55">
        <v>4</v>
      </c>
      <c r="AH433" s="55">
        <v>1</v>
      </c>
      <c r="AI433" s="55" t="s">
        <v>1908</v>
      </c>
      <c r="AJ433" s="46" t="s">
        <v>194</v>
      </c>
      <c r="AK433" s="46">
        <v>3</v>
      </c>
      <c r="AL433" s="46" t="s">
        <v>82</v>
      </c>
      <c r="AM433" s="46">
        <v>4</v>
      </c>
      <c r="AN433" s="4" t="s">
        <v>83</v>
      </c>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row>
    <row r="434" spans="1:66" ht="15.75" customHeight="1" x14ac:dyDescent="0.3">
      <c r="A434" s="2">
        <v>433</v>
      </c>
      <c r="B434" s="2" t="s">
        <v>1903</v>
      </c>
      <c r="C434" s="5">
        <v>44771.461261249999</v>
      </c>
      <c r="D434" s="4" t="s">
        <v>1998</v>
      </c>
      <c r="E434" s="4" t="s">
        <v>1999</v>
      </c>
      <c r="F434" s="4" t="s">
        <v>2000</v>
      </c>
      <c r="G434" s="4">
        <v>3137956815</v>
      </c>
      <c r="H434" s="41">
        <v>3</v>
      </c>
      <c r="I434" s="41" t="s">
        <v>70</v>
      </c>
      <c r="J434" s="41">
        <v>2</v>
      </c>
      <c r="K434" s="39">
        <f t="shared" si="18"/>
        <v>0.66666666666666663</v>
      </c>
      <c r="L434" s="41">
        <v>0</v>
      </c>
      <c r="M434" s="40">
        <f t="shared" si="19"/>
        <v>0</v>
      </c>
      <c r="N434" s="41">
        <v>0</v>
      </c>
      <c r="O434" s="40">
        <f t="shared" si="20"/>
        <v>0</v>
      </c>
      <c r="P434" s="41" t="s">
        <v>87</v>
      </c>
      <c r="Q434" s="41" t="s">
        <v>88</v>
      </c>
      <c r="R434" s="46" t="s">
        <v>72</v>
      </c>
      <c r="S434" s="46" t="s">
        <v>179</v>
      </c>
      <c r="T434" s="45" t="s">
        <v>134</v>
      </c>
      <c r="U434" s="50" t="s">
        <v>292</v>
      </c>
      <c r="V434" s="50">
        <v>1</v>
      </c>
      <c r="W434" s="50">
        <v>2</v>
      </c>
      <c r="X434" s="50">
        <v>15</v>
      </c>
      <c r="Y434" s="50">
        <v>2</v>
      </c>
      <c r="Z434" s="50" t="s">
        <v>70</v>
      </c>
      <c r="AA434" s="50" t="s">
        <v>76</v>
      </c>
      <c r="AB434" s="50" t="s">
        <v>102</v>
      </c>
      <c r="AC434" s="55" t="s">
        <v>91</v>
      </c>
      <c r="AD434" s="55" t="s">
        <v>92</v>
      </c>
      <c r="AE434" s="55" t="s">
        <v>172</v>
      </c>
      <c r="AF434" s="55" t="s">
        <v>94</v>
      </c>
      <c r="AG434" s="55">
        <v>1</v>
      </c>
      <c r="AH434" s="55">
        <v>1</v>
      </c>
      <c r="AI434" s="55" t="s">
        <v>81</v>
      </c>
      <c r="AJ434" s="46" t="s">
        <v>2001</v>
      </c>
      <c r="AK434" s="46">
        <v>1</v>
      </c>
      <c r="AL434" s="46" t="s">
        <v>1967</v>
      </c>
      <c r="AM434" s="46">
        <v>1</v>
      </c>
      <c r="AN434" s="4" t="s">
        <v>83</v>
      </c>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row>
    <row r="435" spans="1:66" ht="15.75" customHeight="1" x14ac:dyDescent="0.3">
      <c r="A435" s="2">
        <v>434</v>
      </c>
      <c r="B435" s="2" t="s">
        <v>1903</v>
      </c>
      <c r="C435" s="5">
        <v>44771.432811215273</v>
      </c>
      <c r="D435" s="4" t="s">
        <v>2002</v>
      </c>
      <c r="E435" s="4" t="s">
        <v>2003</v>
      </c>
      <c r="F435" s="4" t="s">
        <v>2004</v>
      </c>
      <c r="G435" s="4">
        <v>5116746</v>
      </c>
      <c r="H435" s="41">
        <v>10</v>
      </c>
      <c r="I435" s="41" t="s">
        <v>70</v>
      </c>
      <c r="J435" s="41">
        <v>5</v>
      </c>
      <c r="K435" s="39">
        <f t="shared" si="18"/>
        <v>0.5</v>
      </c>
      <c r="L435" s="41">
        <v>0</v>
      </c>
      <c r="M435" s="40">
        <f t="shared" si="19"/>
        <v>0</v>
      </c>
      <c r="N435" s="41">
        <v>5</v>
      </c>
      <c r="O435" s="40">
        <f t="shared" si="20"/>
        <v>1</v>
      </c>
      <c r="P435" s="41" t="s">
        <v>2005</v>
      </c>
      <c r="Q435" s="41" t="s">
        <v>70</v>
      </c>
      <c r="R435" s="46" t="s">
        <v>121</v>
      </c>
      <c r="S435" s="46" t="s">
        <v>191</v>
      </c>
      <c r="T435" s="45" t="s">
        <v>134</v>
      </c>
      <c r="U435" s="50" t="s">
        <v>75</v>
      </c>
      <c r="V435" s="50">
        <v>2</v>
      </c>
      <c r="W435" s="50">
        <v>2</v>
      </c>
      <c r="X435" s="50">
        <v>110</v>
      </c>
      <c r="Y435" s="50">
        <v>3</v>
      </c>
      <c r="Z435" s="50" t="s">
        <v>70</v>
      </c>
      <c r="AA435" s="50" t="s">
        <v>76</v>
      </c>
      <c r="AB435" s="50" t="s">
        <v>77</v>
      </c>
      <c r="AC435" s="55" t="s">
        <v>91</v>
      </c>
      <c r="AD435" s="55">
        <v>2</v>
      </c>
      <c r="AE435" s="55" t="s">
        <v>79</v>
      </c>
      <c r="AF435" s="55" t="s">
        <v>2006</v>
      </c>
      <c r="AG435" s="55">
        <v>4</v>
      </c>
      <c r="AH435" s="55">
        <v>1</v>
      </c>
      <c r="AI435" s="55" t="s">
        <v>81</v>
      </c>
      <c r="AJ435" s="46" t="s">
        <v>82</v>
      </c>
      <c r="AK435" s="46">
        <v>2</v>
      </c>
      <c r="AL435" s="46" t="s">
        <v>82</v>
      </c>
      <c r="AM435" s="46">
        <v>1</v>
      </c>
      <c r="AN435" s="4" t="s">
        <v>83</v>
      </c>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row>
    <row r="436" spans="1:66" ht="15.75" customHeight="1" x14ac:dyDescent="0.3">
      <c r="A436" s="2">
        <v>435</v>
      </c>
      <c r="B436" s="2" t="s">
        <v>1903</v>
      </c>
      <c r="C436" s="5">
        <v>44774.43729913194</v>
      </c>
      <c r="D436" s="4" t="s">
        <v>2007</v>
      </c>
      <c r="E436" s="4" t="s">
        <v>2008</v>
      </c>
      <c r="F436" s="4" t="s">
        <v>2009</v>
      </c>
      <c r="G436" s="4" t="s">
        <v>97</v>
      </c>
      <c r="H436" s="41">
        <v>25</v>
      </c>
      <c r="I436" s="41" t="s">
        <v>70</v>
      </c>
      <c r="J436" s="41">
        <v>16</v>
      </c>
      <c r="K436" s="39">
        <f t="shared" si="18"/>
        <v>0.64</v>
      </c>
      <c r="L436" s="41">
        <v>0</v>
      </c>
      <c r="M436" s="40">
        <f t="shared" si="19"/>
        <v>0</v>
      </c>
      <c r="N436" s="41">
        <v>16</v>
      </c>
      <c r="O436" s="40">
        <f t="shared" si="20"/>
        <v>1</v>
      </c>
      <c r="P436" s="41" t="s">
        <v>87</v>
      </c>
      <c r="Q436" s="41" t="s">
        <v>70</v>
      </c>
      <c r="R436" s="46" t="s">
        <v>121</v>
      </c>
      <c r="S436" s="46" t="s">
        <v>333</v>
      </c>
      <c r="T436" s="45" t="s">
        <v>333</v>
      </c>
      <c r="U436" s="50" t="s">
        <v>75</v>
      </c>
      <c r="V436" s="50">
        <v>4</v>
      </c>
      <c r="W436" s="50">
        <v>3</v>
      </c>
      <c r="X436" s="50">
        <v>250</v>
      </c>
      <c r="Y436" s="50">
        <v>6</v>
      </c>
      <c r="Z436" s="50" t="s">
        <v>70</v>
      </c>
      <c r="AA436" s="50" t="s">
        <v>76</v>
      </c>
      <c r="AB436" s="50" t="s">
        <v>102</v>
      </c>
      <c r="AC436" s="55" t="s">
        <v>356</v>
      </c>
      <c r="AD436" s="55">
        <v>5</v>
      </c>
      <c r="AE436" s="55" t="s">
        <v>187</v>
      </c>
      <c r="AF436" s="55" t="s">
        <v>164</v>
      </c>
      <c r="AG436" s="55">
        <v>5</v>
      </c>
      <c r="AH436" s="55">
        <v>1</v>
      </c>
      <c r="AI436" s="55" t="s">
        <v>81</v>
      </c>
      <c r="AJ436" s="46" t="s">
        <v>82</v>
      </c>
      <c r="AK436" s="46">
        <v>8</v>
      </c>
      <c r="AL436" s="46" t="s">
        <v>82</v>
      </c>
      <c r="AM436" s="46">
        <v>6</v>
      </c>
      <c r="AN436" s="4" t="s">
        <v>83</v>
      </c>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row>
    <row r="437" spans="1:66" ht="15.75" customHeight="1" x14ac:dyDescent="0.3">
      <c r="A437" s="2">
        <v>436</v>
      </c>
      <c r="B437" s="2" t="s">
        <v>1903</v>
      </c>
      <c r="C437" s="5">
        <v>44770.487780208336</v>
      </c>
      <c r="D437" s="4" t="s">
        <v>2010</v>
      </c>
      <c r="E437" s="4" t="s">
        <v>2011</v>
      </c>
      <c r="F437" s="4" t="s">
        <v>2012</v>
      </c>
      <c r="G437" s="4">
        <v>3007070168</v>
      </c>
      <c r="H437" s="41">
        <v>3</v>
      </c>
      <c r="I437" s="41" t="s">
        <v>70</v>
      </c>
      <c r="J437" s="41">
        <v>2</v>
      </c>
      <c r="K437" s="39">
        <f t="shared" si="18"/>
        <v>0.66666666666666663</v>
      </c>
      <c r="L437" s="41">
        <v>0</v>
      </c>
      <c r="M437" s="40">
        <f t="shared" si="19"/>
        <v>0</v>
      </c>
      <c r="N437" s="41">
        <v>2</v>
      </c>
      <c r="O437" s="40">
        <f t="shared" si="20"/>
        <v>1</v>
      </c>
      <c r="P437" s="41" t="s">
        <v>139</v>
      </c>
      <c r="Q437" s="41" t="s">
        <v>88</v>
      </c>
      <c r="R437" s="46" t="s">
        <v>121</v>
      </c>
      <c r="S437" s="46" t="s">
        <v>2013</v>
      </c>
      <c r="T437" s="45" t="s">
        <v>2014</v>
      </c>
      <c r="U437" s="50" t="s">
        <v>88</v>
      </c>
      <c r="V437" s="50"/>
      <c r="W437" s="50"/>
      <c r="X437" s="50"/>
      <c r="Y437" s="50"/>
      <c r="Z437" s="50"/>
      <c r="AA437" s="50"/>
      <c r="AB437" s="50"/>
      <c r="AC437" s="55" t="s">
        <v>125</v>
      </c>
      <c r="AD437" s="55" t="s">
        <v>181</v>
      </c>
      <c r="AE437" s="55" t="s">
        <v>640</v>
      </c>
      <c r="AF437" s="55" t="s">
        <v>94</v>
      </c>
      <c r="AG437" s="55">
        <v>5</v>
      </c>
      <c r="AH437" s="55">
        <v>1</v>
      </c>
      <c r="AI437" s="55" t="s">
        <v>97</v>
      </c>
      <c r="AJ437" s="46" t="s">
        <v>95</v>
      </c>
      <c r="AK437" s="46">
        <v>0</v>
      </c>
      <c r="AL437" s="46" t="s">
        <v>96</v>
      </c>
      <c r="AM437" s="46">
        <v>0</v>
      </c>
      <c r="AN437" s="4" t="s">
        <v>83</v>
      </c>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row>
    <row r="438" spans="1:66" ht="15.75" customHeight="1" x14ac:dyDescent="0.3">
      <c r="A438" s="2">
        <v>437</v>
      </c>
      <c r="B438" s="2" t="s">
        <v>1903</v>
      </c>
      <c r="C438" s="5">
        <v>44770.580746990745</v>
      </c>
      <c r="D438" s="4" t="s">
        <v>377</v>
      </c>
      <c r="E438" s="4" t="s">
        <v>2015</v>
      </c>
      <c r="F438" s="4" t="s">
        <v>2016</v>
      </c>
      <c r="G438" s="4">
        <v>3145354780</v>
      </c>
      <c r="H438" s="41">
        <v>3</v>
      </c>
      <c r="I438" s="41" t="s">
        <v>70</v>
      </c>
      <c r="J438" s="41">
        <v>1</v>
      </c>
      <c r="K438" s="39">
        <f t="shared" si="18"/>
        <v>0.33333333333333331</v>
      </c>
      <c r="L438" s="41">
        <v>0</v>
      </c>
      <c r="M438" s="40">
        <f t="shared" si="19"/>
        <v>0</v>
      </c>
      <c r="N438" s="41">
        <v>1</v>
      </c>
      <c r="O438" s="40">
        <f t="shared" si="20"/>
        <v>1</v>
      </c>
      <c r="P438" s="41" t="s">
        <v>139</v>
      </c>
      <c r="Q438" s="41" t="s">
        <v>70</v>
      </c>
      <c r="R438" s="46" t="s">
        <v>121</v>
      </c>
      <c r="S438" s="46" t="s">
        <v>343</v>
      </c>
      <c r="T438" s="45" t="s">
        <v>207</v>
      </c>
      <c r="U438" s="50" t="s">
        <v>88</v>
      </c>
      <c r="V438" s="50"/>
      <c r="W438" s="50"/>
      <c r="X438" s="50"/>
      <c r="Y438" s="50"/>
      <c r="Z438" s="50"/>
      <c r="AA438" s="50"/>
      <c r="AB438" s="50"/>
      <c r="AC438" s="55" t="s">
        <v>78</v>
      </c>
      <c r="AD438" s="55">
        <v>3</v>
      </c>
      <c r="AE438" s="55" t="s">
        <v>1725</v>
      </c>
      <c r="AF438" s="55" t="s">
        <v>94</v>
      </c>
      <c r="AG438" s="55">
        <v>4</v>
      </c>
      <c r="AH438" s="55">
        <v>1</v>
      </c>
      <c r="AI438" s="55" t="s">
        <v>81</v>
      </c>
      <c r="AJ438" s="46" t="s">
        <v>82</v>
      </c>
      <c r="AK438" s="46">
        <v>2</v>
      </c>
      <c r="AL438" s="46" t="s">
        <v>96</v>
      </c>
      <c r="AM438" s="46">
        <v>0</v>
      </c>
      <c r="AN438" s="4" t="s">
        <v>83</v>
      </c>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row>
    <row r="439" spans="1:66" ht="15.75" customHeight="1" x14ac:dyDescent="0.3">
      <c r="A439" s="2">
        <v>438</v>
      </c>
      <c r="B439" s="2" t="s">
        <v>1903</v>
      </c>
      <c r="C439" s="5">
        <v>44774.47102380787</v>
      </c>
      <c r="D439" s="4" t="s">
        <v>2017</v>
      </c>
      <c r="E439" s="4" t="s">
        <v>2018</v>
      </c>
      <c r="F439" s="4" t="s">
        <v>2019</v>
      </c>
      <c r="G439" s="4">
        <v>3503254389</v>
      </c>
      <c r="H439" s="41">
        <v>9</v>
      </c>
      <c r="I439" s="41" t="s">
        <v>70</v>
      </c>
      <c r="J439" s="41">
        <v>7</v>
      </c>
      <c r="K439" s="39">
        <f t="shared" si="18"/>
        <v>0.77777777777777779</v>
      </c>
      <c r="L439" s="41">
        <v>7</v>
      </c>
      <c r="M439" s="40">
        <f t="shared" si="19"/>
        <v>1</v>
      </c>
      <c r="N439" s="41">
        <v>7</v>
      </c>
      <c r="O439" s="40">
        <f t="shared" si="20"/>
        <v>1</v>
      </c>
      <c r="P439" s="41" t="s">
        <v>71</v>
      </c>
      <c r="Q439" s="41" t="s">
        <v>70</v>
      </c>
      <c r="R439" s="46" t="s">
        <v>72</v>
      </c>
      <c r="S439" s="46" t="s">
        <v>179</v>
      </c>
      <c r="T439" s="45" t="s">
        <v>134</v>
      </c>
      <c r="U439" s="50" t="s">
        <v>235</v>
      </c>
      <c r="V439" s="50">
        <v>1</v>
      </c>
      <c r="W439" s="50">
        <v>7</v>
      </c>
      <c r="X439" s="50">
        <v>1200</v>
      </c>
      <c r="Y439" s="50">
        <v>4</v>
      </c>
      <c r="Z439" s="50" t="s">
        <v>70</v>
      </c>
      <c r="AA439" s="50" t="s">
        <v>76</v>
      </c>
      <c r="AB439" s="50" t="s">
        <v>77</v>
      </c>
      <c r="AC439" s="55" t="s">
        <v>91</v>
      </c>
      <c r="AD439" s="55" t="s">
        <v>92</v>
      </c>
      <c r="AE439" s="55" t="s">
        <v>79</v>
      </c>
      <c r="AF439" s="55" t="s">
        <v>2020</v>
      </c>
      <c r="AG439" s="55">
        <v>4</v>
      </c>
      <c r="AH439" s="55">
        <v>1</v>
      </c>
      <c r="AI439" s="55" t="s">
        <v>275</v>
      </c>
      <c r="AJ439" s="46" t="s">
        <v>232</v>
      </c>
      <c r="AK439" s="46">
        <v>5</v>
      </c>
      <c r="AL439" s="46" t="s">
        <v>232</v>
      </c>
      <c r="AM439" s="46">
        <v>5</v>
      </c>
      <c r="AN439" s="4" t="s">
        <v>83</v>
      </c>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row>
    <row r="440" spans="1:66" ht="15.75" customHeight="1" x14ac:dyDescent="0.3">
      <c r="A440" s="2">
        <v>439</v>
      </c>
      <c r="B440" s="2" t="s">
        <v>1903</v>
      </c>
      <c r="C440" s="5">
        <v>44770.588425555557</v>
      </c>
      <c r="D440" s="4" t="s">
        <v>377</v>
      </c>
      <c r="E440" s="4" t="s">
        <v>2021</v>
      </c>
      <c r="F440" s="4" t="s">
        <v>2022</v>
      </c>
      <c r="G440" s="4">
        <v>5115983</v>
      </c>
      <c r="H440" s="41">
        <v>6</v>
      </c>
      <c r="I440" s="41" t="s">
        <v>70</v>
      </c>
      <c r="J440" s="41">
        <v>3</v>
      </c>
      <c r="K440" s="39">
        <f t="shared" si="18"/>
        <v>0.5</v>
      </c>
      <c r="L440" s="41">
        <v>0</v>
      </c>
      <c r="M440" s="40">
        <f t="shared" si="19"/>
        <v>0</v>
      </c>
      <c r="N440" s="41">
        <v>3</v>
      </c>
      <c r="O440" s="40">
        <f t="shared" si="20"/>
        <v>1</v>
      </c>
      <c r="P440" s="41" t="s">
        <v>87</v>
      </c>
      <c r="Q440" s="41" t="s">
        <v>88</v>
      </c>
      <c r="R440" s="46" t="s">
        <v>72</v>
      </c>
      <c r="S440" s="46" t="s">
        <v>2023</v>
      </c>
      <c r="T440" s="45" t="s">
        <v>308</v>
      </c>
      <c r="U440" s="50" t="s">
        <v>88</v>
      </c>
      <c r="V440" s="50"/>
      <c r="W440" s="50"/>
      <c r="X440" s="50"/>
      <c r="Y440" s="50"/>
      <c r="Z440" s="50"/>
      <c r="AA440" s="50"/>
      <c r="AB440" s="50"/>
      <c r="AC440" s="55" t="s">
        <v>91</v>
      </c>
      <c r="AD440" s="55" t="s">
        <v>92</v>
      </c>
      <c r="AE440" s="55" t="s">
        <v>476</v>
      </c>
      <c r="AF440" s="55" t="s">
        <v>244</v>
      </c>
      <c r="AG440" s="55">
        <v>5</v>
      </c>
      <c r="AH440" s="55">
        <v>2</v>
      </c>
      <c r="AI440" s="55" t="s">
        <v>357</v>
      </c>
      <c r="AJ440" s="46" t="s">
        <v>214</v>
      </c>
      <c r="AK440" s="46">
        <v>8</v>
      </c>
      <c r="AL440" s="46" t="s">
        <v>82</v>
      </c>
      <c r="AM440" s="46">
        <v>5</v>
      </c>
      <c r="AN440" s="4" t="s">
        <v>83</v>
      </c>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row>
    <row r="441" spans="1:66" ht="15.75" customHeight="1" x14ac:dyDescent="0.3">
      <c r="A441" s="2">
        <v>440</v>
      </c>
      <c r="B441" s="2" t="s">
        <v>1903</v>
      </c>
      <c r="C441" s="5">
        <v>44769.437712418978</v>
      </c>
      <c r="D441" s="4" t="s">
        <v>2024</v>
      </c>
      <c r="E441" s="4" t="s">
        <v>2025</v>
      </c>
      <c r="F441" s="4" t="s">
        <v>2026</v>
      </c>
      <c r="G441" s="4">
        <v>3106274945</v>
      </c>
      <c r="H441" s="41">
        <v>3</v>
      </c>
      <c r="I441" s="41" t="s">
        <v>70</v>
      </c>
      <c r="J441" s="41">
        <v>2</v>
      </c>
      <c r="K441" s="39">
        <f t="shared" si="18"/>
        <v>0.66666666666666663</v>
      </c>
      <c r="L441" s="41">
        <v>0</v>
      </c>
      <c r="M441" s="40">
        <f t="shared" si="19"/>
        <v>0</v>
      </c>
      <c r="N441" s="41">
        <v>1</v>
      </c>
      <c r="O441" s="40">
        <f t="shared" si="20"/>
        <v>0.5</v>
      </c>
      <c r="P441" s="41" t="s">
        <v>87</v>
      </c>
      <c r="Q441" s="41" t="s">
        <v>88</v>
      </c>
      <c r="R441" s="46" t="s">
        <v>121</v>
      </c>
      <c r="S441" s="46" t="s">
        <v>333</v>
      </c>
      <c r="T441" s="45" t="s">
        <v>333</v>
      </c>
      <c r="U441" s="50" t="s">
        <v>75</v>
      </c>
      <c r="V441" s="50">
        <v>1</v>
      </c>
      <c r="W441" s="50">
        <v>2</v>
      </c>
      <c r="X441" s="50">
        <v>5</v>
      </c>
      <c r="Y441" s="50">
        <v>3</v>
      </c>
      <c r="Z441" s="50" t="s">
        <v>70</v>
      </c>
      <c r="AA441" s="50" t="s">
        <v>76</v>
      </c>
      <c r="AB441" s="50" t="s">
        <v>102</v>
      </c>
      <c r="AC441" s="55" t="s">
        <v>221</v>
      </c>
      <c r="AD441" s="55">
        <v>3</v>
      </c>
      <c r="AE441" s="55" t="s">
        <v>210</v>
      </c>
      <c r="AF441" s="55" t="s">
        <v>150</v>
      </c>
      <c r="AG441" s="55">
        <v>3</v>
      </c>
      <c r="AH441" s="55">
        <v>2</v>
      </c>
      <c r="AI441" s="55" t="s">
        <v>2027</v>
      </c>
      <c r="AJ441" s="46" t="s">
        <v>82</v>
      </c>
      <c r="AK441" s="46">
        <v>2</v>
      </c>
      <c r="AL441" s="46" t="s">
        <v>82</v>
      </c>
      <c r="AM441" s="46">
        <v>3</v>
      </c>
      <c r="AN441" s="4" t="s">
        <v>83</v>
      </c>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row>
    <row r="442" spans="1:66" ht="15.75" customHeight="1" x14ac:dyDescent="0.3">
      <c r="A442" s="2">
        <v>441</v>
      </c>
      <c r="B442" s="2" t="s">
        <v>1903</v>
      </c>
      <c r="C442" s="5">
        <v>44770.600031099537</v>
      </c>
      <c r="D442" s="4" t="s">
        <v>2028</v>
      </c>
      <c r="E442" s="4" t="s">
        <v>2029</v>
      </c>
      <c r="F442" s="4" t="s">
        <v>2030</v>
      </c>
      <c r="G442" s="4">
        <v>3176863585</v>
      </c>
      <c r="H442" s="41">
        <v>2</v>
      </c>
      <c r="I442" s="41" t="s">
        <v>88</v>
      </c>
      <c r="J442" s="41"/>
      <c r="K442" s="39">
        <f t="shared" si="18"/>
        <v>0</v>
      </c>
      <c r="L442" s="41"/>
      <c r="M442" s="40" t="str">
        <f t="shared" si="19"/>
        <v/>
      </c>
      <c r="N442" s="41"/>
      <c r="O442" s="40" t="str">
        <f t="shared" si="20"/>
        <v/>
      </c>
      <c r="P442" s="41"/>
      <c r="Q442" s="41"/>
      <c r="R442" s="46" t="s">
        <v>72</v>
      </c>
      <c r="S442" s="46" t="s">
        <v>2031</v>
      </c>
      <c r="T442" s="45" t="s">
        <v>74</v>
      </c>
      <c r="U442" s="50" t="s">
        <v>75</v>
      </c>
      <c r="V442" s="50">
        <v>1</v>
      </c>
      <c r="W442" s="50">
        <v>1</v>
      </c>
      <c r="X442" s="50">
        <v>24</v>
      </c>
      <c r="Y442" s="50">
        <v>3</v>
      </c>
      <c r="Z442" s="50" t="s">
        <v>70</v>
      </c>
      <c r="AA442" s="50" t="s">
        <v>76</v>
      </c>
      <c r="AB442" s="50" t="s">
        <v>77</v>
      </c>
      <c r="AC442" s="55" t="s">
        <v>926</v>
      </c>
      <c r="AD442" s="55" t="s">
        <v>126</v>
      </c>
      <c r="AE442" s="55" t="s">
        <v>135</v>
      </c>
      <c r="AF442" s="55" t="s">
        <v>80</v>
      </c>
      <c r="AG442" s="55">
        <v>5</v>
      </c>
      <c r="AH442" s="55">
        <v>5</v>
      </c>
      <c r="AI442" s="55" t="s">
        <v>81</v>
      </c>
      <c r="AJ442" s="46" t="s">
        <v>159</v>
      </c>
      <c r="AK442" s="46">
        <v>1</v>
      </c>
      <c r="AL442" s="46" t="s">
        <v>82</v>
      </c>
      <c r="AM442" s="46">
        <v>1</v>
      </c>
      <c r="AN442" s="4" t="s">
        <v>83</v>
      </c>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row>
    <row r="443" spans="1:66" ht="15.75" customHeight="1" x14ac:dyDescent="0.3">
      <c r="A443" s="2">
        <v>442</v>
      </c>
      <c r="B443" s="2" t="s">
        <v>1903</v>
      </c>
      <c r="C443" s="5">
        <v>44770.607758622689</v>
      </c>
      <c r="D443" s="4" t="s">
        <v>2032</v>
      </c>
      <c r="E443" s="4" t="s">
        <v>2033</v>
      </c>
      <c r="F443" s="4" t="s">
        <v>2034</v>
      </c>
      <c r="G443" s="4">
        <v>3015053862</v>
      </c>
      <c r="H443" s="41">
        <v>8</v>
      </c>
      <c r="I443" s="41" t="s">
        <v>70</v>
      </c>
      <c r="J443" s="41">
        <v>2</v>
      </c>
      <c r="K443" s="39">
        <f t="shared" si="18"/>
        <v>0.25</v>
      </c>
      <c r="L443" s="41">
        <v>0</v>
      </c>
      <c r="M443" s="40">
        <f t="shared" si="19"/>
        <v>0</v>
      </c>
      <c r="N443" s="41">
        <v>2</v>
      </c>
      <c r="O443" s="40">
        <f t="shared" si="20"/>
        <v>1</v>
      </c>
      <c r="P443" s="41" t="s">
        <v>87</v>
      </c>
      <c r="Q443" s="41" t="s">
        <v>70</v>
      </c>
      <c r="R443" s="46" t="s">
        <v>121</v>
      </c>
      <c r="S443" s="46" t="s">
        <v>1984</v>
      </c>
      <c r="T443" s="45" t="s">
        <v>207</v>
      </c>
      <c r="U443" s="50" t="s">
        <v>88</v>
      </c>
      <c r="V443" s="50"/>
      <c r="W443" s="50"/>
      <c r="X443" s="50"/>
      <c r="Y443" s="50"/>
      <c r="Z443" s="50"/>
      <c r="AA443" s="50"/>
      <c r="AB443" s="50"/>
      <c r="AC443" s="55" t="s">
        <v>91</v>
      </c>
      <c r="AD443" s="55">
        <v>3</v>
      </c>
      <c r="AE443" s="55" t="s">
        <v>172</v>
      </c>
      <c r="AF443" s="55" t="s">
        <v>2035</v>
      </c>
      <c r="AG443" s="55">
        <v>4</v>
      </c>
      <c r="AH443" s="55">
        <v>1</v>
      </c>
      <c r="AI443" s="55" t="s">
        <v>81</v>
      </c>
      <c r="AJ443" s="46" t="s">
        <v>82</v>
      </c>
      <c r="AK443" s="46">
        <v>3</v>
      </c>
      <c r="AL443" s="46" t="s">
        <v>96</v>
      </c>
      <c r="AM443" s="46">
        <v>0</v>
      </c>
      <c r="AN443" s="4" t="s">
        <v>83</v>
      </c>
      <c r="AO443" s="59"/>
      <c r="AP443" s="59"/>
      <c r="AQ443" s="59"/>
      <c r="AR443" s="59"/>
      <c r="AS443" s="59"/>
      <c r="AT443" s="59"/>
      <c r="AU443" s="59"/>
      <c r="AV443" s="59"/>
      <c r="AW443" s="59"/>
      <c r="AX443" s="59"/>
      <c r="AY443" s="59"/>
      <c r="AZ443" s="59"/>
      <c r="BA443" s="59"/>
      <c r="BB443" s="59"/>
      <c r="BC443" s="59"/>
      <c r="BD443" s="59"/>
      <c r="BE443" s="59"/>
      <c r="BF443" s="59"/>
      <c r="BG443" s="59"/>
      <c r="BH443" s="59"/>
      <c r="BI443" s="59"/>
      <c r="BJ443" s="59"/>
      <c r="BK443" s="59"/>
      <c r="BL443" s="59"/>
      <c r="BM443" s="59"/>
      <c r="BN443" s="59"/>
    </row>
    <row r="444" spans="1:66" ht="15.75" customHeight="1" x14ac:dyDescent="0.3">
      <c r="A444" s="2">
        <v>443</v>
      </c>
      <c r="B444" s="2" t="s">
        <v>1903</v>
      </c>
      <c r="C444" s="5">
        <v>44771.698961458329</v>
      </c>
      <c r="D444" s="4" t="s">
        <v>97</v>
      </c>
      <c r="E444" s="4" t="s">
        <v>2036</v>
      </c>
      <c r="F444" s="4" t="s">
        <v>2022</v>
      </c>
      <c r="G444" s="4" t="s">
        <v>377</v>
      </c>
      <c r="H444" s="41">
        <v>53</v>
      </c>
      <c r="I444" s="41" t="s">
        <v>70</v>
      </c>
      <c r="J444" s="41">
        <v>32</v>
      </c>
      <c r="K444" s="39">
        <f t="shared" si="18"/>
        <v>0.60377358490566035</v>
      </c>
      <c r="L444" s="41">
        <v>0</v>
      </c>
      <c r="M444" s="40">
        <f t="shared" si="19"/>
        <v>0</v>
      </c>
      <c r="N444" s="41">
        <v>32</v>
      </c>
      <c r="O444" s="40">
        <f t="shared" si="20"/>
        <v>1</v>
      </c>
      <c r="P444" s="41" t="s">
        <v>2005</v>
      </c>
      <c r="Q444" s="41" t="s">
        <v>88</v>
      </c>
      <c r="R444" s="46" t="s">
        <v>121</v>
      </c>
      <c r="S444" s="46" t="s">
        <v>191</v>
      </c>
      <c r="T444" s="45" t="s">
        <v>134</v>
      </c>
      <c r="U444" s="50" t="s">
        <v>75</v>
      </c>
      <c r="V444" s="50">
        <v>8</v>
      </c>
      <c r="W444" s="50">
        <v>17</v>
      </c>
      <c r="X444" s="50">
        <v>300</v>
      </c>
      <c r="Y444" s="50">
        <v>6</v>
      </c>
      <c r="Z444" s="50" t="s">
        <v>70</v>
      </c>
      <c r="AA444" s="50" t="s">
        <v>76</v>
      </c>
      <c r="AB444" s="50" t="s">
        <v>102</v>
      </c>
      <c r="AC444" s="55" t="s">
        <v>2037</v>
      </c>
      <c r="AD444" s="55">
        <v>2</v>
      </c>
      <c r="AE444" s="55" t="s">
        <v>432</v>
      </c>
      <c r="AF444" s="55" t="s">
        <v>173</v>
      </c>
      <c r="AG444" s="55">
        <v>5</v>
      </c>
      <c r="AH444" s="55">
        <v>1</v>
      </c>
      <c r="AI444" s="55" t="s">
        <v>174</v>
      </c>
      <c r="AJ444" s="46" t="s">
        <v>95</v>
      </c>
      <c r="AK444" s="46">
        <v>0</v>
      </c>
      <c r="AL444" s="46" t="s">
        <v>96</v>
      </c>
      <c r="AM444" s="46">
        <v>0</v>
      </c>
      <c r="AN444" s="4" t="s">
        <v>83</v>
      </c>
      <c r="AO444" s="59"/>
      <c r="AP444" s="59"/>
      <c r="AQ444" s="59"/>
      <c r="AR444" s="59"/>
      <c r="AS444" s="59"/>
      <c r="AT444" s="59"/>
      <c r="AU444" s="59"/>
      <c r="AV444" s="59"/>
      <c r="AW444" s="59"/>
      <c r="AX444" s="59"/>
      <c r="AY444" s="59"/>
      <c r="AZ444" s="59"/>
      <c r="BA444" s="59"/>
      <c r="BB444" s="59"/>
      <c r="BC444" s="59"/>
      <c r="BD444" s="59"/>
      <c r="BE444" s="59"/>
      <c r="BF444" s="59"/>
      <c r="BG444" s="59"/>
      <c r="BH444" s="59"/>
      <c r="BI444" s="59"/>
      <c r="BJ444" s="59"/>
      <c r="BK444" s="59"/>
      <c r="BL444" s="59"/>
      <c r="BM444" s="59"/>
      <c r="BN444" s="59"/>
    </row>
    <row r="445" spans="1:66" ht="15.75" customHeight="1" x14ac:dyDescent="0.3">
      <c r="A445" s="2">
        <v>444</v>
      </c>
      <c r="B445" s="2" t="s">
        <v>1903</v>
      </c>
      <c r="C445" s="5">
        <v>44769.511965543978</v>
      </c>
      <c r="D445" s="4" t="s">
        <v>2038</v>
      </c>
      <c r="E445" s="4" t="s">
        <v>2039</v>
      </c>
      <c r="F445" s="4" t="s">
        <v>2040</v>
      </c>
      <c r="G445" s="4">
        <v>3126634392</v>
      </c>
      <c r="H445" s="41">
        <v>2</v>
      </c>
      <c r="I445" s="41" t="s">
        <v>70</v>
      </c>
      <c r="J445" s="41">
        <v>1</v>
      </c>
      <c r="K445" s="39">
        <f t="shared" si="18"/>
        <v>0.5</v>
      </c>
      <c r="L445" s="41">
        <v>0</v>
      </c>
      <c r="M445" s="40">
        <f t="shared" si="19"/>
        <v>0</v>
      </c>
      <c r="N445" s="41">
        <v>0</v>
      </c>
      <c r="O445" s="40">
        <f t="shared" si="20"/>
        <v>0</v>
      </c>
      <c r="P445" s="41" t="s">
        <v>139</v>
      </c>
      <c r="Q445" s="41" t="s">
        <v>88</v>
      </c>
      <c r="R445" s="46" t="s">
        <v>72</v>
      </c>
      <c r="S445" s="46" t="s">
        <v>2041</v>
      </c>
      <c r="T445" s="45" t="s">
        <v>134</v>
      </c>
      <c r="U445" s="50" t="s">
        <v>88</v>
      </c>
      <c r="V445" s="50"/>
      <c r="W445" s="50"/>
      <c r="X445" s="50"/>
      <c r="Y445" s="50"/>
      <c r="Z445" s="50"/>
      <c r="AA445" s="50"/>
      <c r="AB445" s="50"/>
      <c r="AC445" s="55" t="s">
        <v>678</v>
      </c>
      <c r="AD445" s="55" t="s">
        <v>181</v>
      </c>
      <c r="AE445" s="55" t="s">
        <v>779</v>
      </c>
      <c r="AF445" s="55" t="s">
        <v>269</v>
      </c>
      <c r="AG445" s="55">
        <v>5</v>
      </c>
      <c r="AH445" s="55">
        <v>5</v>
      </c>
      <c r="AI445" s="55" t="s">
        <v>81</v>
      </c>
      <c r="AJ445" s="46" t="s">
        <v>95</v>
      </c>
      <c r="AK445" s="46">
        <v>0</v>
      </c>
      <c r="AL445" s="46" t="s">
        <v>96</v>
      </c>
      <c r="AM445" s="46">
        <v>0</v>
      </c>
      <c r="AN445" s="4" t="s">
        <v>83</v>
      </c>
      <c r="AO445" s="59"/>
      <c r="AP445" s="59"/>
      <c r="AQ445" s="59"/>
      <c r="AR445" s="59"/>
      <c r="AS445" s="59"/>
      <c r="AT445" s="59"/>
      <c r="AU445" s="59"/>
      <c r="AV445" s="59"/>
      <c r="AW445" s="59"/>
      <c r="AX445" s="59"/>
      <c r="AY445" s="59"/>
      <c r="AZ445" s="59"/>
      <c r="BA445" s="59"/>
      <c r="BB445" s="59"/>
      <c r="BC445" s="59"/>
      <c r="BD445" s="59"/>
      <c r="BE445" s="59"/>
      <c r="BF445" s="59"/>
      <c r="BG445" s="59"/>
      <c r="BH445" s="59"/>
      <c r="BI445" s="59"/>
      <c r="BJ445" s="59"/>
      <c r="BK445" s="59"/>
      <c r="BL445" s="59"/>
      <c r="BM445" s="59"/>
      <c r="BN445" s="59"/>
    </row>
    <row r="446" spans="1:66" ht="15.75" customHeight="1" x14ac:dyDescent="0.3">
      <c r="A446" s="2">
        <v>445</v>
      </c>
      <c r="B446" s="2" t="s">
        <v>1903</v>
      </c>
      <c r="C446" s="5">
        <v>44789.39119091435</v>
      </c>
      <c r="D446" s="4" t="s">
        <v>97</v>
      </c>
      <c r="E446" s="4" t="s">
        <v>2042</v>
      </c>
      <c r="F446" s="4" t="s">
        <v>2043</v>
      </c>
      <c r="G446" s="4" t="s">
        <v>377</v>
      </c>
      <c r="H446" s="41">
        <v>10</v>
      </c>
      <c r="I446" s="41" t="s">
        <v>70</v>
      </c>
      <c r="J446" s="41">
        <v>6</v>
      </c>
      <c r="K446" s="39">
        <f t="shared" si="18"/>
        <v>0.6</v>
      </c>
      <c r="L446" s="41">
        <v>0</v>
      </c>
      <c r="M446" s="40">
        <f t="shared" si="19"/>
        <v>0</v>
      </c>
      <c r="N446" s="41">
        <v>6</v>
      </c>
      <c r="O446" s="40">
        <f t="shared" si="20"/>
        <v>1</v>
      </c>
      <c r="P446" s="41" t="s">
        <v>87</v>
      </c>
      <c r="Q446" s="41" t="s">
        <v>70</v>
      </c>
      <c r="R446" s="46" t="s">
        <v>121</v>
      </c>
      <c r="S446" s="46" t="s">
        <v>2044</v>
      </c>
      <c r="T446" s="45" t="s">
        <v>74</v>
      </c>
      <c r="U446" s="50" t="s">
        <v>75</v>
      </c>
      <c r="V446" s="50">
        <v>3</v>
      </c>
      <c r="W446" s="50">
        <v>1</v>
      </c>
      <c r="X446" s="50">
        <v>176</v>
      </c>
      <c r="Y446" s="50">
        <v>6</v>
      </c>
      <c r="Z446" s="50" t="s">
        <v>70</v>
      </c>
      <c r="AA446" s="50" t="s">
        <v>76</v>
      </c>
      <c r="AB446" s="50" t="s">
        <v>102</v>
      </c>
      <c r="AC446" s="55" t="s">
        <v>91</v>
      </c>
      <c r="AD446" s="55" t="s">
        <v>92</v>
      </c>
      <c r="AE446" s="55" t="s">
        <v>1993</v>
      </c>
      <c r="AF446" s="55" t="s">
        <v>105</v>
      </c>
      <c r="AG446" s="55">
        <v>5</v>
      </c>
      <c r="AH446" s="55">
        <v>4</v>
      </c>
      <c r="AI446" s="55" t="s">
        <v>357</v>
      </c>
      <c r="AJ446" s="46" t="s">
        <v>82</v>
      </c>
      <c r="AK446" s="46">
        <v>5</v>
      </c>
      <c r="AL446" s="46" t="s">
        <v>96</v>
      </c>
      <c r="AM446" s="46">
        <v>0</v>
      </c>
      <c r="AN446" s="4" t="s">
        <v>83</v>
      </c>
      <c r="AO446" s="59"/>
      <c r="AP446" s="59"/>
      <c r="AQ446" s="59"/>
      <c r="AR446" s="59"/>
      <c r="AS446" s="59"/>
      <c r="AT446" s="59"/>
      <c r="AU446" s="59"/>
      <c r="AV446" s="59"/>
      <c r="AW446" s="59"/>
      <c r="AX446" s="59"/>
      <c r="AY446" s="59"/>
      <c r="AZ446" s="59"/>
      <c r="BA446" s="59"/>
      <c r="BB446" s="59"/>
      <c r="BC446" s="59"/>
      <c r="BD446" s="59"/>
      <c r="BE446" s="59"/>
      <c r="BF446" s="59"/>
      <c r="BG446" s="59"/>
      <c r="BH446" s="59"/>
      <c r="BI446" s="59"/>
      <c r="BJ446" s="59"/>
      <c r="BK446" s="59"/>
      <c r="BL446" s="59"/>
      <c r="BM446" s="59"/>
      <c r="BN446" s="59"/>
    </row>
    <row r="447" spans="1:66" ht="15.75" customHeight="1" x14ac:dyDescent="0.3">
      <c r="A447" s="2">
        <v>446</v>
      </c>
      <c r="B447" s="2" t="s">
        <v>1903</v>
      </c>
      <c r="C447" s="5">
        <v>44769.482813055554</v>
      </c>
      <c r="D447" s="4" t="s">
        <v>97</v>
      </c>
      <c r="E447" s="4" t="s">
        <v>2045</v>
      </c>
      <c r="F447" s="4" t="s">
        <v>2046</v>
      </c>
      <c r="G447" s="4">
        <v>5123884</v>
      </c>
      <c r="H447" s="41">
        <v>4</v>
      </c>
      <c r="I447" s="41" t="s">
        <v>70</v>
      </c>
      <c r="J447" s="41">
        <v>4</v>
      </c>
      <c r="K447" s="39">
        <f t="shared" ref="K447:K488" si="21">J447/H447</f>
        <v>1</v>
      </c>
      <c r="L447" s="41">
        <v>0</v>
      </c>
      <c r="M447" s="40">
        <f t="shared" si="19"/>
        <v>0</v>
      </c>
      <c r="N447" s="41">
        <v>0</v>
      </c>
      <c r="O447" s="40">
        <f t="shared" si="20"/>
        <v>0</v>
      </c>
      <c r="P447" s="41" t="s">
        <v>87</v>
      </c>
      <c r="Q447" s="41" t="s">
        <v>88</v>
      </c>
      <c r="R447" s="46" t="s">
        <v>72</v>
      </c>
      <c r="S447" s="46" t="s">
        <v>2047</v>
      </c>
      <c r="T447" s="45" t="s">
        <v>201</v>
      </c>
      <c r="U447" s="50" t="s">
        <v>75</v>
      </c>
      <c r="V447" s="50">
        <v>1</v>
      </c>
      <c r="W447" s="50">
        <v>2</v>
      </c>
      <c r="X447" s="50">
        <v>240</v>
      </c>
      <c r="Y447" s="50">
        <v>2.2000000000000002</v>
      </c>
      <c r="Z447" s="50" t="s">
        <v>70</v>
      </c>
      <c r="AA447" s="50" t="s">
        <v>76</v>
      </c>
      <c r="AB447" s="50" t="s">
        <v>77</v>
      </c>
      <c r="AC447" s="55" t="s">
        <v>91</v>
      </c>
      <c r="AD447" s="55">
        <v>2</v>
      </c>
      <c r="AE447" s="55" t="s">
        <v>300</v>
      </c>
      <c r="AF447" s="55" t="s">
        <v>94</v>
      </c>
      <c r="AG447" s="55">
        <v>5</v>
      </c>
      <c r="AH447" s="55">
        <v>1</v>
      </c>
      <c r="AI447" s="55" t="s">
        <v>81</v>
      </c>
      <c r="AJ447" s="46" t="s">
        <v>2001</v>
      </c>
      <c r="AK447" s="46">
        <v>1</v>
      </c>
      <c r="AL447" s="46" t="s">
        <v>96</v>
      </c>
      <c r="AM447" s="46">
        <v>0</v>
      </c>
      <c r="AN447" s="4" t="s">
        <v>83</v>
      </c>
      <c r="AO447" s="59"/>
      <c r="AP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row>
    <row r="448" spans="1:66" ht="15.75" customHeight="1" x14ac:dyDescent="0.3">
      <c r="A448" s="2">
        <v>447</v>
      </c>
      <c r="B448" s="2" t="s">
        <v>1903</v>
      </c>
      <c r="C448" s="5">
        <v>44770.600889814814</v>
      </c>
      <c r="D448" s="4" t="s">
        <v>97</v>
      </c>
      <c r="E448" s="4" t="s">
        <v>2048</v>
      </c>
      <c r="F448" s="4" t="s">
        <v>2049</v>
      </c>
      <c r="G448" s="4">
        <v>3222638298</v>
      </c>
      <c r="H448" s="41">
        <v>4</v>
      </c>
      <c r="I448" s="41" t="s">
        <v>70</v>
      </c>
      <c r="J448" s="41">
        <v>3</v>
      </c>
      <c r="K448" s="39">
        <f t="shared" si="21"/>
        <v>0.75</v>
      </c>
      <c r="L448" s="41">
        <v>0</v>
      </c>
      <c r="M448" s="40">
        <f t="shared" ref="M448:M488" si="22">IFERROR(L448/J448,"")</f>
        <v>0</v>
      </c>
      <c r="N448" s="41">
        <v>3</v>
      </c>
      <c r="O448" s="40">
        <f t="shared" ref="O448:O488" si="23">IFERROR(N448/J448,"")</f>
        <v>1</v>
      </c>
      <c r="P448" s="41" t="s">
        <v>87</v>
      </c>
      <c r="Q448" s="41" t="s">
        <v>70</v>
      </c>
      <c r="R448" s="46" t="s">
        <v>121</v>
      </c>
      <c r="S448" s="46" t="s">
        <v>644</v>
      </c>
      <c r="T448" s="45" t="s">
        <v>201</v>
      </c>
      <c r="U448" s="50" t="s">
        <v>75</v>
      </c>
      <c r="V448" s="50">
        <v>1</v>
      </c>
      <c r="W448" s="50">
        <v>2</v>
      </c>
      <c r="X448" s="50">
        <v>20</v>
      </c>
      <c r="Y448" s="50">
        <v>4</v>
      </c>
      <c r="Z448" s="50" t="s">
        <v>70</v>
      </c>
      <c r="AA448" s="50" t="s">
        <v>76</v>
      </c>
      <c r="AB448" s="50" t="s">
        <v>102</v>
      </c>
      <c r="AC448" s="55" t="s">
        <v>78</v>
      </c>
      <c r="AD448" s="55">
        <v>5</v>
      </c>
      <c r="AE448" s="55" t="s">
        <v>389</v>
      </c>
      <c r="AF448" s="55" t="s">
        <v>687</v>
      </c>
      <c r="AG448" s="55">
        <v>1</v>
      </c>
      <c r="AH448" s="55">
        <v>1</v>
      </c>
      <c r="AI448" s="55" t="s">
        <v>106</v>
      </c>
      <c r="AJ448" s="46" t="s">
        <v>339</v>
      </c>
      <c r="AK448" s="46">
        <v>8</v>
      </c>
      <c r="AL448" s="46" t="s">
        <v>339</v>
      </c>
      <c r="AM448" s="46">
        <v>2</v>
      </c>
      <c r="AN448" s="4" t="s">
        <v>83</v>
      </c>
      <c r="AO448" s="59"/>
      <c r="AP448" s="59"/>
      <c r="AQ448" s="59"/>
      <c r="AR448" s="59"/>
      <c r="AS448" s="59"/>
      <c r="AT448" s="59"/>
      <c r="AU448" s="59"/>
      <c r="AV448" s="59"/>
      <c r="AW448" s="59"/>
      <c r="AX448" s="59"/>
      <c r="AY448" s="59"/>
      <c r="AZ448" s="59"/>
      <c r="BA448" s="59"/>
      <c r="BB448" s="59"/>
      <c r="BC448" s="59"/>
      <c r="BD448" s="59"/>
      <c r="BE448" s="59"/>
      <c r="BF448" s="59"/>
      <c r="BG448" s="59"/>
      <c r="BH448" s="59"/>
      <c r="BI448" s="59"/>
      <c r="BJ448" s="59"/>
      <c r="BK448" s="59"/>
      <c r="BL448" s="59"/>
      <c r="BM448" s="59"/>
      <c r="BN448" s="59"/>
    </row>
    <row r="449" spans="1:66" ht="15.75" customHeight="1" x14ac:dyDescent="0.3">
      <c r="A449" s="2">
        <v>448</v>
      </c>
      <c r="B449" s="2" t="s">
        <v>1903</v>
      </c>
      <c r="C449" s="5">
        <v>44789.407063576393</v>
      </c>
      <c r="D449" s="4" t="s">
        <v>97</v>
      </c>
      <c r="E449" s="4" t="s">
        <v>2050</v>
      </c>
      <c r="F449" s="4" t="s">
        <v>2051</v>
      </c>
      <c r="G449" s="4">
        <v>3185606043</v>
      </c>
      <c r="H449" s="41">
        <v>60</v>
      </c>
      <c r="I449" s="41" t="s">
        <v>70</v>
      </c>
      <c r="J449" s="41">
        <v>34</v>
      </c>
      <c r="K449" s="39">
        <f t="shared" si="21"/>
        <v>0.56666666666666665</v>
      </c>
      <c r="L449" s="41">
        <v>0</v>
      </c>
      <c r="M449" s="40">
        <f t="shared" si="22"/>
        <v>0</v>
      </c>
      <c r="N449" s="41">
        <v>34</v>
      </c>
      <c r="O449" s="40">
        <f t="shared" si="23"/>
        <v>1</v>
      </c>
      <c r="P449" s="41" t="s">
        <v>87</v>
      </c>
      <c r="Q449" s="41" t="s">
        <v>70</v>
      </c>
      <c r="R449" s="46" t="s">
        <v>121</v>
      </c>
      <c r="S449" s="46" t="s">
        <v>2052</v>
      </c>
      <c r="T449" s="45" t="s">
        <v>90</v>
      </c>
      <c r="U449" s="50" t="s">
        <v>75</v>
      </c>
      <c r="V449" s="50">
        <v>4</v>
      </c>
      <c r="W449" s="50">
        <v>7</v>
      </c>
      <c r="X449" s="50">
        <v>250</v>
      </c>
      <c r="Y449" s="50">
        <v>4</v>
      </c>
      <c r="Z449" s="50" t="s">
        <v>70</v>
      </c>
      <c r="AA449" s="50" t="s">
        <v>76</v>
      </c>
      <c r="AB449" s="50" t="s">
        <v>102</v>
      </c>
      <c r="AC449" s="55" t="s">
        <v>91</v>
      </c>
      <c r="AD449" s="55" t="s">
        <v>92</v>
      </c>
      <c r="AE449" s="55" t="s">
        <v>449</v>
      </c>
      <c r="AF449" s="55" t="s">
        <v>173</v>
      </c>
      <c r="AG449" s="55">
        <v>5</v>
      </c>
      <c r="AH449" s="55">
        <v>1</v>
      </c>
      <c r="AI449" s="55" t="s">
        <v>106</v>
      </c>
      <c r="AJ449" s="46" t="s">
        <v>95</v>
      </c>
      <c r="AK449" s="46">
        <v>0</v>
      </c>
      <c r="AL449" s="46" t="s">
        <v>96</v>
      </c>
      <c r="AM449" s="46">
        <v>0</v>
      </c>
      <c r="AN449" s="4" t="s">
        <v>83</v>
      </c>
      <c r="AO449" s="59"/>
      <c r="AP449" s="59"/>
      <c r="AQ449" s="59"/>
      <c r="AR449" s="59"/>
      <c r="AS449" s="59"/>
      <c r="AT449" s="59"/>
      <c r="AU449" s="59"/>
      <c r="AV449" s="59"/>
      <c r="AW449" s="59"/>
      <c r="AX449" s="59"/>
      <c r="AY449" s="59"/>
      <c r="AZ449" s="59"/>
      <c r="BA449" s="59"/>
      <c r="BB449" s="59"/>
      <c r="BC449" s="59"/>
      <c r="BD449" s="59"/>
      <c r="BE449" s="59"/>
      <c r="BF449" s="59"/>
      <c r="BG449" s="59"/>
      <c r="BH449" s="59"/>
      <c r="BI449" s="59"/>
      <c r="BJ449" s="59"/>
      <c r="BK449" s="59"/>
      <c r="BL449" s="59"/>
      <c r="BM449" s="59"/>
      <c r="BN449" s="59"/>
    </row>
    <row r="450" spans="1:66" ht="15.75" customHeight="1" x14ac:dyDescent="0.3">
      <c r="A450" s="2">
        <v>449</v>
      </c>
      <c r="B450" s="2" t="s">
        <v>1903</v>
      </c>
      <c r="C450" s="5">
        <v>44769.492638796291</v>
      </c>
      <c r="D450" s="4" t="s">
        <v>2053</v>
      </c>
      <c r="E450" s="4" t="s">
        <v>2054</v>
      </c>
      <c r="F450" s="4" t="s">
        <v>2055</v>
      </c>
      <c r="G450" s="4">
        <v>4483381</v>
      </c>
      <c r="H450" s="41">
        <v>4</v>
      </c>
      <c r="I450" s="41" t="s">
        <v>70</v>
      </c>
      <c r="J450" s="41">
        <v>2</v>
      </c>
      <c r="K450" s="39">
        <f t="shared" si="21"/>
        <v>0.5</v>
      </c>
      <c r="L450" s="41">
        <v>0</v>
      </c>
      <c r="M450" s="40">
        <f t="shared" si="22"/>
        <v>0</v>
      </c>
      <c r="N450" s="41">
        <v>2</v>
      </c>
      <c r="O450" s="40">
        <f t="shared" si="23"/>
        <v>1</v>
      </c>
      <c r="P450" s="41" t="s">
        <v>87</v>
      </c>
      <c r="Q450" s="41" t="s">
        <v>88</v>
      </c>
      <c r="R450" s="46" t="s">
        <v>121</v>
      </c>
      <c r="S450" s="46" t="s">
        <v>2056</v>
      </c>
      <c r="T450" s="45" t="s">
        <v>134</v>
      </c>
      <c r="U450" s="50" t="s">
        <v>75</v>
      </c>
      <c r="V450" s="50">
        <v>1</v>
      </c>
      <c r="W450" s="50">
        <v>1</v>
      </c>
      <c r="X450" s="50">
        <v>5</v>
      </c>
      <c r="Y450" s="50">
        <v>3</v>
      </c>
      <c r="Z450" s="50" t="s">
        <v>70</v>
      </c>
      <c r="AA450" s="50" t="s">
        <v>76</v>
      </c>
      <c r="AB450" s="50" t="s">
        <v>77</v>
      </c>
      <c r="AC450" s="55" t="s">
        <v>91</v>
      </c>
      <c r="AD450" s="55" t="s">
        <v>92</v>
      </c>
      <c r="AE450" s="55" t="s">
        <v>172</v>
      </c>
      <c r="AF450" s="55" t="s">
        <v>80</v>
      </c>
      <c r="AG450" s="55">
        <v>2</v>
      </c>
      <c r="AH450" s="55">
        <v>1</v>
      </c>
      <c r="AI450" s="55" t="s">
        <v>97</v>
      </c>
      <c r="AJ450" s="46" t="s">
        <v>82</v>
      </c>
      <c r="AK450" s="46">
        <v>3</v>
      </c>
      <c r="AL450" s="46" t="s">
        <v>82</v>
      </c>
      <c r="AM450" s="46">
        <v>0</v>
      </c>
      <c r="AN450" s="4" t="s">
        <v>83</v>
      </c>
      <c r="AO450" s="59"/>
      <c r="AP450" s="59"/>
      <c r="AQ450" s="59"/>
      <c r="AR450" s="59"/>
      <c r="AS450" s="59"/>
      <c r="AT450" s="59"/>
      <c r="AU450" s="59"/>
      <c r="AV450" s="59"/>
      <c r="AW450" s="59"/>
      <c r="AX450" s="59"/>
      <c r="AY450" s="59"/>
      <c r="AZ450" s="59"/>
      <c r="BA450" s="59"/>
      <c r="BB450" s="59"/>
      <c r="BC450" s="59"/>
      <c r="BD450" s="59"/>
      <c r="BE450" s="59"/>
      <c r="BF450" s="59"/>
      <c r="BG450" s="59"/>
      <c r="BH450" s="59"/>
      <c r="BI450" s="59"/>
      <c r="BJ450" s="59"/>
      <c r="BK450" s="59"/>
      <c r="BL450" s="59"/>
      <c r="BM450" s="59"/>
      <c r="BN450" s="59"/>
    </row>
    <row r="451" spans="1:66" ht="15.75" customHeight="1" x14ac:dyDescent="0.3">
      <c r="A451" s="2">
        <v>450</v>
      </c>
      <c r="B451" s="2" t="s">
        <v>1903</v>
      </c>
      <c r="C451" s="5">
        <v>44771.488904861108</v>
      </c>
      <c r="D451" s="4" t="s">
        <v>2057</v>
      </c>
      <c r="E451" s="4" t="s">
        <v>2058</v>
      </c>
      <c r="F451" s="4" t="s">
        <v>2059</v>
      </c>
      <c r="G451" s="4">
        <v>4480019</v>
      </c>
      <c r="H451" s="41">
        <v>15</v>
      </c>
      <c r="I451" s="41" t="s">
        <v>70</v>
      </c>
      <c r="J451" s="41">
        <v>7</v>
      </c>
      <c r="K451" s="39">
        <f t="shared" si="21"/>
        <v>0.46666666666666667</v>
      </c>
      <c r="L451" s="41">
        <v>0</v>
      </c>
      <c r="M451" s="40">
        <f t="shared" si="22"/>
        <v>0</v>
      </c>
      <c r="N451" s="41">
        <v>7</v>
      </c>
      <c r="O451" s="40">
        <f t="shared" si="23"/>
        <v>1</v>
      </c>
      <c r="P451" s="41" t="s">
        <v>87</v>
      </c>
      <c r="Q451" s="41" t="s">
        <v>70</v>
      </c>
      <c r="R451" s="46" t="s">
        <v>121</v>
      </c>
      <c r="S451" s="46" t="s">
        <v>333</v>
      </c>
      <c r="T451" s="45" t="s">
        <v>333</v>
      </c>
      <c r="U451" s="50" t="s">
        <v>75</v>
      </c>
      <c r="V451" s="50">
        <v>1</v>
      </c>
      <c r="W451" s="50">
        <v>2</v>
      </c>
      <c r="X451" s="50">
        <v>290</v>
      </c>
      <c r="Y451" s="50">
        <v>4</v>
      </c>
      <c r="Z451" s="50" t="s">
        <v>70</v>
      </c>
      <c r="AA451" s="50" t="s">
        <v>76</v>
      </c>
      <c r="AB451" s="50" t="s">
        <v>77</v>
      </c>
      <c r="AC451" s="55" t="s">
        <v>91</v>
      </c>
      <c r="AD451" s="55">
        <v>5</v>
      </c>
      <c r="AE451" s="55" t="s">
        <v>2060</v>
      </c>
      <c r="AF451" s="55" t="s">
        <v>1208</v>
      </c>
      <c r="AG451" s="55">
        <v>5</v>
      </c>
      <c r="AH451" s="55">
        <v>3</v>
      </c>
      <c r="AI451" s="55" t="s">
        <v>81</v>
      </c>
      <c r="AJ451" s="46" t="s">
        <v>214</v>
      </c>
      <c r="AK451" s="46">
        <v>4</v>
      </c>
      <c r="AL451" s="46" t="s">
        <v>96</v>
      </c>
      <c r="AM451" s="46">
        <v>0</v>
      </c>
      <c r="AN451" s="4" t="s">
        <v>83</v>
      </c>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row>
    <row r="452" spans="1:66" ht="15.75" customHeight="1" x14ac:dyDescent="0.3">
      <c r="A452" s="2">
        <v>451</v>
      </c>
      <c r="B452" s="2" t="s">
        <v>1903</v>
      </c>
      <c r="C452" s="5">
        <v>44771.41351997685</v>
      </c>
      <c r="D452" s="4" t="s">
        <v>377</v>
      </c>
      <c r="E452" s="4" t="s">
        <v>2061</v>
      </c>
      <c r="F452" s="4" t="s">
        <v>2062</v>
      </c>
      <c r="G452" s="4" t="s">
        <v>2063</v>
      </c>
      <c r="H452" s="41">
        <v>5</v>
      </c>
      <c r="I452" s="41" t="s">
        <v>70</v>
      </c>
      <c r="J452" s="41">
        <v>5</v>
      </c>
      <c r="K452" s="39">
        <f t="shared" si="21"/>
        <v>1</v>
      </c>
      <c r="L452" s="41">
        <v>0</v>
      </c>
      <c r="M452" s="40">
        <f t="shared" si="22"/>
        <v>0</v>
      </c>
      <c r="N452" s="41">
        <v>5</v>
      </c>
      <c r="O452" s="40">
        <f t="shared" si="23"/>
        <v>1</v>
      </c>
      <c r="P452" s="41" t="s">
        <v>87</v>
      </c>
      <c r="Q452" s="41" t="s">
        <v>88</v>
      </c>
      <c r="R452" s="46" t="s">
        <v>121</v>
      </c>
      <c r="S452" s="46" t="s">
        <v>2064</v>
      </c>
      <c r="T452" s="45" t="s">
        <v>134</v>
      </c>
      <c r="U452" s="50" t="s">
        <v>75</v>
      </c>
      <c r="V452" s="50">
        <v>3</v>
      </c>
      <c r="W452" s="50">
        <v>3</v>
      </c>
      <c r="X452" s="50">
        <v>150</v>
      </c>
      <c r="Y452" s="50">
        <v>6</v>
      </c>
      <c r="Z452" s="50" t="s">
        <v>70</v>
      </c>
      <c r="AA452" s="50" t="s">
        <v>76</v>
      </c>
      <c r="AB452" s="50" t="s">
        <v>102</v>
      </c>
      <c r="AC452" s="55" t="s">
        <v>91</v>
      </c>
      <c r="AD452" s="55" t="s">
        <v>92</v>
      </c>
      <c r="AE452" s="55" t="s">
        <v>1547</v>
      </c>
      <c r="AF452" s="55" t="s">
        <v>164</v>
      </c>
      <c r="AG452" s="55">
        <v>1</v>
      </c>
      <c r="AH452" s="55">
        <v>1</v>
      </c>
      <c r="AI452" s="55" t="s">
        <v>106</v>
      </c>
      <c r="AJ452" s="46" t="s">
        <v>82</v>
      </c>
      <c r="AK452" s="46">
        <v>5</v>
      </c>
      <c r="AL452" s="46" t="s">
        <v>96</v>
      </c>
      <c r="AM452" s="46">
        <v>0</v>
      </c>
      <c r="AN452" s="4" t="s">
        <v>83</v>
      </c>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row>
    <row r="453" spans="1:66" ht="15.75" customHeight="1" x14ac:dyDescent="0.3">
      <c r="A453" s="2">
        <v>452</v>
      </c>
      <c r="B453" s="2" t="s">
        <v>1903</v>
      </c>
      <c r="C453" s="5">
        <v>44770.512295914348</v>
      </c>
      <c r="D453" s="4" t="s">
        <v>2065</v>
      </c>
      <c r="E453" s="4" t="s">
        <v>2066</v>
      </c>
      <c r="F453" s="4" t="s">
        <v>2067</v>
      </c>
      <c r="G453" s="4">
        <v>3052565182</v>
      </c>
      <c r="H453" s="41">
        <v>3</v>
      </c>
      <c r="I453" s="41" t="s">
        <v>70</v>
      </c>
      <c r="J453" s="41">
        <v>2</v>
      </c>
      <c r="K453" s="39">
        <f t="shared" si="21"/>
        <v>0.66666666666666663</v>
      </c>
      <c r="L453" s="41">
        <v>0</v>
      </c>
      <c r="M453" s="40">
        <f t="shared" si="22"/>
        <v>0</v>
      </c>
      <c r="N453" s="41">
        <v>2</v>
      </c>
      <c r="O453" s="40">
        <f t="shared" si="23"/>
        <v>1</v>
      </c>
      <c r="P453" s="41" t="s">
        <v>87</v>
      </c>
      <c r="Q453" s="41" t="s">
        <v>88</v>
      </c>
      <c r="R453" s="46" t="s">
        <v>121</v>
      </c>
      <c r="S453" s="46" t="s">
        <v>2068</v>
      </c>
      <c r="T453" s="45" t="s">
        <v>141</v>
      </c>
      <c r="U453" s="50" t="s">
        <v>75</v>
      </c>
      <c r="V453" s="50">
        <v>3</v>
      </c>
      <c r="W453" s="50">
        <v>1</v>
      </c>
      <c r="X453" s="50">
        <v>50</v>
      </c>
      <c r="Y453" s="50">
        <v>4</v>
      </c>
      <c r="Z453" s="50" t="s">
        <v>70</v>
      </c>
      <c r="AA453" s="50" t="s">
        <v>76</v>
      </c>
      <c r="AB453" s="50" t="s">
        <v>102</v>
      </c>
      <c r="AC453" s="55" t="s">
        <v>91</v>
      </c>
      <c r="AD453" s="55" t="s">
        <v>92</v>
      </c>
      <c r="AE453" s="55" t="s">
        <v>172</v>
      </c>
      <c r="AF453" s="55" t="s">
        <v>164</v>
      </c>
      <c r="AG453" s="55">
        <v>5</v>
      </c>
      <c r="AH453" s="55">
        <v>1</v>
      </c>
      <c r="AI453" s="55" t="s">
        <v>81</v>
      </c>
      <c r="AJ453" s="46" t="s">
        <v>339</v>
      </c>
      <c r="AK453" s="46">
        <v>0</v>
      </c>
      <c r="AL453" s="46" t="s">
        <v>96</v>
      </c>
      <c r="AM453" s="46">
        <v>0</v>
      </c>
      <c r="AN453" s="4" t="s">
        <v>83</v>
      </c>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row>
    <row r="454" spans="1:66" ht="15.75" customHeight="1" x14ac:dyDescent="0.3">
      <c r="A454" s="2">
        <v>453</v>
      </c>
      <c r="B454" s="2" t="s">
        <v>1903</v>
      </c>
      <c r="C454" s="5">
        <v>44770.517115428243</v>
      </c>
      <c r="D454" s="4" t="s">
        <v>2069</v>
      </c>
      <c r="E454" s="4" t="s">
        <v>2070</v>
      </c>
      <c r="F454" s="4" t="s">
        <v>2071</v>
      </c>
      <c r="G454" s="4">
        <v>4638963</v>
      </c>
      <c r="H454" s="41">
        <v>12</v>
      </c>
      <c r="I454" s="41" t="s">
        <v>88</v>
      </c>
      <c r="J454" s="41"/>
      <c r="K454" s="39">
        <f t="shared" si="21"/>
        <v>0</v>
      </c>
      <c r="L454" s="41"/>
      <c r="M454" s="40" t="str">
        <f t="shared" si="22"/>
        <v/>
      </c>
      <c r="N454" s="41"/>
      <c r="O454" s="40" t="str">
        <f t="shared" si="23"/>
        <v/>
      </c>
      <c r="P454" s="41"/>
      <c r="Q454" s="41"/>
      <c r="R454" s="46" t="s">
        <v>121</v>
      </c>
      <c r="S454" s="46" t="s">
        <v>2072</v>
      </c>
      <c r="T454" s="45" t="s">
        <v>141</v>
      </c>
      <c r="U454" s="50" t="s">
        <v>292</v>
      </c>
      <c r="V454" s="50">
        <v>2</v>
      </c>
      <c r="W454" s="50">
        <v>3</v>
      </c>
      <c r="X454" s="50">
        <v>25</v>
      </c>
      <c r="Y454" s="50">
        <v>4</v>
      </c>
      <c r="Z454" s="50" t="s">
        <v>70</v>
      </c>
      <c r="AA454" s="50" t="s">
        <v>76</v>
      </c>
      <c r="AB454" s="50" t="s">
        <v>102</v>
      </c>
      <c r="AC454" s="55" t="s">
        <v>91</v>
      </c>
      <c r="AD454" s="55" t="s">
        <v>92</v>
      </c>
      <c r="AE454" s="55" t="s">
        <v>334</v>
      </c>
      <c r="AF454" s="55" t="s">
        <v>164</v>
      </c>
      <c r="AG454" s="55">
        <v>5</v>
      </c>
      <c r="AH454" s="55">
        <v>1</v>
      </c>
      <c r="AI454" s="55" t="s">
        <v>81</v>
      </c>
      <c r="AJ454" s="46" t="s">
        <v>339</v>
      </c>
      <c r="AK454" s="46">
        <v>8</v>
      </c>
      <c r="AL454" s="46" t="s">
        <v>96</v>
      </c>
      <c r="AM454" s="46">
        <v>0</v>
      </c>
      <c r="AN454" s="4" t="s">
        <v>83</v>
      </c>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row>
    <row r="455" spans="1:66" ht="15.75" customHeight="1" x14ac:dyDescent="0.3">
      <c r="A455" s="2">
        <v>454</v>
      </c>
      <c r="B455" s="2" t="s">
        <v>1903</v>
      </c>
      <c r="C455" s="5">
        <v>44770.525933900462</v>
      </c>
      <c r="D455" s="4" t="s">
        <v>377</v>
      </c>
      <c r="E455" s="4" t="s">
        <v>2073</v>
      </c>
      <c r="F455" s="4" t="s">
        <v>2074</v>
      </c>
      <c r="G455" s="4">
        <v>2319755</v>
      </c>
      <c r="H455" s="41">
        <v>15</v>
      </c>
      <c r="I455" s="41" t="s">
        <v>70</v>
      </c>
      <c r="J455" s="41">
        <v>4</v>
      </c>
      <c r="K455" s="39">
        <f t="shared" si="21"/>
        <v>0.26666666666666666</v>
      </c>
      <c r="L455" s="41">
        <v>0</v>
      </c>
      <c r="M455" s="40">
        <f t="shared" si="22"/>
        <v>0</v>
      </c>
      <c r="N455" s="41">
        <v>4</v>
      </c>
      <c r="O455" s="40">
        <f t="shared" si="23"/>
        <v>1</v>
      </c>
      <c r="P455" s="41" t="s">
        <v>87</v>
      </c>
      <c r="Q455" s="41" t="s">
        <v>70</v>
      </c>
      <c r="R455" s="46" t="s">
        <v>121</v>
      </c>
      <c r="S455" s="46" t="s">
        <v>163</v>
      </c>
      <c r="T455" s="45" t="s">
        <v>163</v>
      </c>
      <c r="U455" s="50" t="s">
        <v>75</v>
      </c>
      <c r="V455" s="50">
        <v>2</v>
      </c>
      <c r="W455" s="50">
        <v>3</v>
      </c>
      <c r="X455" s="50">
        <v>400</v>
      </c>
      <c r="Y455" s="50">
        <v>6</v>
      </c>
      <c r="Z455" s="50" t="s">
        <v>70</v>
      </c>
      <c r="AA455" s="50" t="s">
        <v>76</v>
      </c>
      <c r="AB455" s="50" t="s">
        <v>102</v>
      </c>
      <c r="AC455" s="55" t="s">
        <v>91</v>
      </c>
      <c r="AD455" s="55" t="s">
        <v>92</v>
      </c>
      <c r="AE455" s="55" t="s">
        <v>79</v>
      </c>
      <c r="AF455" s="55" t="s">
        <v>164</v>
      </c>
      <c r="AG455" s="55">
        <v>5</v>
      </c>
      <c r="AH455" s="55">
        <v>1</v>
      </c>
      <c r="AI455" s="55" t="s">
        <v>81</v>
      </c>
      <c r="AJ455" s="46" t="s">
        <v>1768</v>
      </c>
      <c r="AK455" s="46">
        <v>3</v>
      </c>
      <c r="AL455" s="46" t="s">
        <v>96</v>
      </c>
      <c r="AM455" s="46">
        <v>0</v>
      </c>
      <c r="AN455" s="4" t="s">
        <v>83</v>
      </c>
      <c r="AO455" s="59"/>
      <c r="AP455" s="59"/>
      <c r="AQ455" s="59"/>
      <c r="AR455" s="59"/>
      <c r="AS455" s="59"/>
      <c r="AT455" s="59"/>
      <c r="AU455" s="59"/>
      <c r="AV455" s="59"/>
      <c r="AW455" s="59"/>
      <c r="AX455" s="59"/>
      <c r="AY455" s="59"/>
      <c r="AZ455" s="59"/>
      <c r="BA455" s="59"/>
      <c r="BB455" s="59"/>
      <c r="BC455" s="59"/>
      <c r="BD455" s="59"/>
      <c r="BE455" s="59"/>
      <c r="BF455" s="59"/>
      <c r="BG455" s="59"/>
      <c r="BH455" s="59"/>
      <c r="BI455" s="59"/>
      <c r="BJ455" s="59"/>
      <c r="BK455" s="59"/>
      <c r="BL455" s="59"/>
      <c r="BM455" s="59"/>
      <c r="BN455" s="59"/>
    </row>
    <row r="456" spans="1:66" ht="15.75" customHeight="1" x14ac:dyDescent="0.3">
      <c r="A456" s="2">
        <v>455</v>
      </c>
      <c r="B456" s="2" t="s">
        <v>1903</v>
      </c>
      <c r="C456" s="5">
        <v>44770.537157696759</v>
      </c>
      <c r="D456" s="4" t="s">
        <v>97</v>
      </c>
      <c r="E456" s="4" t="s">
        <v>2075</v>
      </c>
      <c r="F456" s="4" t="s">
        <v>2076</v>
      </c>
      <c r="G456" s="4">
        <v>5111221</v>
      </c>
      <c r="H456" s="41">
        <v>8</v>
      </c>
      <c r="I456" s="41" t="s">
        <v>70</v>
      </c>
      <c r="J456" s="41">
        <v>2</v>
      </c>
      <c r="K456" s="39">
        <f t="shared" si="21"/>
        <v>0.25</v>
      </c>
      <c r="L456" s="41">
        <v>0</v>
      </c>
      <c r="M456" s="40">
        <f t="shared" si="22"/>
        <v>0</v>
      </c>
      <c r="N456" s="41">
        <v>2</v>
      </c>
      <c r="O456" s="40">
        <f t="shared" si="23"/>
        <v>1</v>
      </c>
      <c r="P456" s="41" t="s">
        <v>139</v>
      </c>
      <c r="Q456" s="41" t="s">
        <v>88</v>
      </c>
      <c r="R456" s="46" t="s">
        <v>72</v>
      </c>
      <c r="S456" s="46" t="s">
        <v>2077</v>
      </c>
      <c r="T456" s="45" t="s">
        <v>134</v>
      </c>
      <c r="U456" s="50" t="s">
        <v>75</v>
      </c>
      <c r="V456" s="50">
        <v>1</v>
      </c>
      <c r="W456" s="50">
        <v>2</v>
      </c>
      <c r="X456" s="50">
        <v>150</v>
      </c>
      <c r="Y456" s="50">
        <v>3</v>
      </c>
      <c r="Z456" s="50" t="s">
        <v>70</v>
      </c>
      <c r="AA456" s="50" t="s">
        <v>76</v>
      </c>
      <c r="AB456" s="50" t="s">
        <v>102</v>
      </c>
      <c r="AC456" s="55" t="s">
        <v>91</v>
      </c>
      <c r="AD456" s="55">
        <v>5</v>
      </c>
      <c r="AE456" s="55" t="s">
        <v>476</v>
      </c>
      <c r="AF456" s="55" t="s">
        <v>164</v>
      </c>
      <c r="AG456" s="55">
        <v>5</v>
      </c>
      <c r="AH456" s="55">
        <v>1</v>
      </c>
      <c r="AI456" s="55" t="s">
        <v>81</v>
      </c>
      <c r="AJ456" s="46" t="s">
        <v>82</v>
      </c>
      <c r="AK456" s="46">
        <v>6</v>
      </c>
      <c r="AL456" s="46" t="s">
        <v>82</v>
      </c>
      <c r="AM456" s="46">
        <v>8</v>
      </c>
      <c r="AN456" s="4" t="s">
        <v>83</v>
      </c>
      <c r="AO456" s="59"/>
      <c r="AP456" s="59"/>
      <c r="AQ456" s="59"/>
      <c r="AR456" s="59"/>
      <c r="AS456" s="59"/>
      <c r="AT456" s="59"/>
      <c r="AU456" s="59"/>
      <c r="AV456" s="59"/>
      <c r="AW456" s="59"/>
      <c r="AX456" s="59"/>
      <c r="AY456" s="59"/>
      <c r="AZ456" s="59"/>
      <c r="BA456" s="59"/>
      <c r="BB456" s="59"/>
      <c r="BC456" s="59"/>
      <c r="BD456" s="59"/>
      <c r="BE456" s="59"/>
      <c r="BF456" s="59"/>
      <c r="BG456" s="59"/>
      <c r="BH456" s="59"/>
      <c r="BI456" s="59"/>
      <c r="BJ456" s="59"/>
      <c r="BK456" s="59"/>
      <c r="BL456" s="59"/>
      <c r="BM456" s="59"/>
      <c r="BN456" s="59"/>
    </row>
    <row r="457" spans="1:66" ht="15.75" customHeight="1" x14ac:dyDescent="0.3">
      <c r="A457" s="2">
        <v>456</v>
      </c>
      <c r="B457" s="2" t="s">
        <v>1903</v>
      </c>
      <c r="C457" s="5">
        <v>44770.541330717591</v>
      </c>
      <c r="D457" s="4" t="s">
        <v>97</v>
      </c>
      <c r="E457" s="4" t="s">
        <v>2078</v>
      </c>
      <c r="F457" s="4" t="s">
        <v>2079</v>
      </c>
      <c r="G457" s="4">
        <v>3187344920</v>
      </c>
      <c r="H457" s="41">
        <v>8</v>
      </c>
      <c r="I457" s="41" t="s">
        <v>70</v>
      </c>
      <c r="J457" s="41">
        <v>2</v>
      </c>
      <c r="K457" s="39">
        <f t="shared" si="21"/>
        <v>0.25</v>
      </c>
      <c r="L457" s="41">
        <v>0</v>
      </c>
      <c r="M457" s="40">
        <f t="shared" si="22"/>
        <v>0</v>
      </c>
      <c r="N457" s="41">
        <v>2</v>
      </c>
      <c r="O457" s="40">
        <f t="shared" si="23"/>
        <v>1</v>
      </c>
      <c r="P457" s="41" t="s">
        <v>87</v>
      </c>
      <c r="Q457" s="41" t="s">
        <v>70</v>
      </c>
      <c r="R457" s="46" t="s">
        <v>121</v>
      </c>
      <c r="S457" s="46" t="s">
        <v>2080</v>
      </c>
      <c r="T457" s="45" t="s">
        <v>201</v>
      </c>
      <c r="U457" s="50" t="s">
        <v>75</v>
      </c>
      <c r="V457" s="50">
        <v>3</v>
      </c>
      <c r="W457" s="50">
        <v>2</v>
      </c>
      <c r="X457" s="50">
        <v>250</v>
      </c>
      <c r="Y457" s="50">
        <v>6</v>
      </c>
      <c r="Z457" s="50" t="s">
        <v>70</v>
      </c>
      <c r="AA457" s="50" t="s">
        <v>76</v>
      </c>
      <c r="AB457" s="50" t="s">
        <v>102</v>
      </c>
      <c r="AC457" s="55" t="s">
        <v>91</v>
      </c>
      <c r="AD457" s="55" t="s">
        <v>92</v>
      </c>
      <c r="AE457" s="55" t="s">
        <v>172</v>
      </c>
      <c r="AF457" s="55" t="s">
        <v>173</v>
      </c>
      <c r="AG457" s="55">
        <v>5</v>
      </c>
      <c r="AH457" s="55">
        <v>1</v>
      </c>
      <c r="AI457" s="55" t="s">
        <v>81</v>
      </c>
      <c r="AJ457" s="46" t="s">
        <v>1152</v>
      </c>
      <c r="AK457" s="46">
        <v>3</v>
      </c>
      <c r="AL457" s="46" t="s">
        <v>1152</v>
      </c>
      <c r="AM457" s="46">
        <v>5</v>
      </c>
      <c r="AN457" s="4" t="s">
        <v>83</v>
      </c>
      <c r="AO457" s="59"/>
      <c r="AP457" s="59"/>
      <c r="AQ457" s="59"/>
      <c r="AR457" s="59"/>
      <c r="AS457" s="59"/>
      <c r="AT457" s="59"/>
      <c r="AU457" s="59"/>
      <c r="AV457" s="59"/>
      <c r="AW457" s="59"/>
      <c r="AX457" s="59"/>
      <c r="AY457" s="59"/>
      <c r="AZ457" s="59"/>
      <c r="BA457" s="59"/>
      <c r="BB457" s="59"/>
      <c r="BC457" s="59"/>
      <c r="BD457" s="59"/>
      <c r="BE457" s="59"/>
      <c r="BF457" s="59"/>
      <c r="BG457" s="59"/>
      <c r="BH457" s="59"/>
      <c r="BI457" s="59"/>
      <c r="BJ457" s="59"/>
      <c r="BK457" s="59"/>
      <c r="BL457" s="59"/>
      <c r="BM457" s="59"/>
      <c r="BN457" s="59"/>
    </row>
    <row r="458" spans="1:66" ht="15.75" customHeight="1" x14ac:dyDescent="0.3">
      <c r="A458" s="2">
        <v>457</v>
      </c>
      <c r="B458" s="2" t="s">
        <v>1903</v>
      </c>
      <c r="C458" s="5">
        <v>44770.613584166669</v>
      </c>
      <c r="D458" s="4" t="s">
        <v>97</v>
      </c>
      <c r="E458" s="4" t="s">
        <v>2081</v>
      </c>
      <c r="F458" s="4" t="s">
        <v>2082</v>
      </c>
      <c r="G458" s="4">
        <v>3246116615</v>
      </c>
      <c r="H458" s="41">
        <v>4</v>
      </c>
      <c r="I458" s="41" t="s">
        <v>70</v>
      </c>
      <c r="J458" s="41">
        <v>3</v>
      </c>
      <c r="K458" s="39">
        <f t="shared" si="21"/>
        <v>0.75</v>
      </c>
      <c r="L458" s="41">
        <v>0</v>
      </c>
      <c r="M458" s="40">
        <f t="shared" si="22"/>
        <v>0</v>
      </c>
      <c r="N458" s="41">
        <v>3</v>
      </c>
      <c r="O458" s="40">
        <f t="shared" si="23"/>
        <v>1</v>
      </c>
      <c r="P458" s="41" t="s">
        <v>139</v>
      </c>
      <c r="Q458" s="41" t="s">
        <v>70</v>
      </c>
      <c r="R458" s="46" t="s">
        <v>121</v>
      </c>
      <c r="S458" s="46" t="s">
        <v>73</v>
      </c>
      <c r="T458" s="45" t="s">
        <v>74</v>
      </c>
      <c r="U458" s="50" t="s">
        <v>75</v>
      </c>
      <c r="V458" s="50">
        <v>2</v>
      </c>
      <c r="W458" s="50">
        <v>2</v>
      </c>
      <c r="X458" s="50">
        <v>150</v>
      </c>
      <c r="Y458" s="50">
        <v>6</v>
      </c>
      <c r="Z458" s="50" t="s">
        <v>70</v>
      </c>
      <c r="AA458" s="50" t="s">
        <v>76</v>
      </c>
      <c r="AB458" s="50" t="s">
        <v>102</v>
      </c>
      <c r="AC458" s="55" t="s">
        <v>91</v>
      </c>
      <c r="AD458" s="55">
        <v>5</v>
      </c>
      <c r="AE458" s="55" t="s">
        <v>2083</v>
      </c>
      <c r="AF458" s="55" t="s">
        <v>94</v>
      </c>
      <c r="AG458" s="55">
        <v>4</v>
      </c>
      <c r="AH458" s="55">
        <v>4</v>
      </c>
      <c r="AI458" s="55" t="s">
        <v>81</v>
      </c>
      <c r="AJ458" s="46" t="s">
        <v>159</v>
      </c>
      <c r="AK458" s="46">
        <v>3</v>
      </c>
      <c r="AL458" s="46" t="s">
        <v>96</v>
      </c>
      <c r="AM458" s="46">
        <v>0</v>
      </c>
      <c r="AN458" s="4" t="s">
        <v>83</v>
      </c>
      <c r="AO458" s="59"/>
      <c r="AP458" s="59"/>
      <c r="AQ458" s="59"/>
      <c r="AR458" s="59"/>
      <c r="AS458" s="59"/>
      <c r="AT458" s="59"/>
      <c r="AU458" s="59"/>
      <c r="AV458" s="59"/>
      <c r="AW458" s="59"/>
      <c r="AX458" s="59"/>
      <c r="AY458" s="59"/>
      <c r="AZ458" s="59"/>
      <c r="BA458" s="59"/>
      <c r="BB458" s="59"/>
      <c r="BC458" s="59"/>
      <c r="BD458" s="59"/>
      <c r="BE458" s="59"/>
      <c r="BF458" s="59"/>
      <c r="BG458" s="59"/>
      <c r="BH458" s="59"/>
      <c r="BI458" s="59"/>
      <c r="BJ458" s="59"/>
      <c r="BK458" s="59"/>
      <c r="BL458" s="59"/>
      <c r="BM458" s="59"/>
      <c r="BN458" s="59"/>
    </row>
    <row r="459" spans="1:66" ht="15.75" customHeight="1" x14ac:dyDescent="0.3">
      <c r="A459" s="2">
        <v>458</v>
      </c>
      <c r="B459" s="2" t="s">
        <v>1903</v>
      </c>
      <c r="C459" s="5">
        <v>44770.617961597221</v>
      </c>
      <c r="D459" s="4" t="s">
        <v>377</v>
      </c>
      <c r="E459" s="4" t="s">
        <v>2084</v>
      </c>
      <c r="F459" s="4" t="s">
        <v>2085</v>
      </c>
      <c r="G459" s="4">
        <v>2513304</v>
      </c>
      <c r="H459" s="41">
        <v>4</v>
      </c>
      <c r="I459" s="41" t="s">
        <v>70</v>
      </c>
      <c r="J459" s="41">
        <v>1</v>
      </c>
      <c r="K459" s="39">
        <f t="shared" si="21"/>
        <v>0.25</v>
      </c>
      <c r="L459" s="41">
        <v>0</v>
      </c>
      <c r="M459" s="40">
        <f t="shared" si="22"/>
        <v>0</v>
      </c>
      <c r="N459" s="41">
        <v>1</v>
      </c>
      <c r="O459" s="40">
        <f t="shared" si="23"/>
        <v>1</v>
      </c>
      <c r="P459" s="41" t="s">
        <v>87</v>
      </c>
      <c r="Q459" s="41" t="s">
        <v>88</v>
      </c>
      <c r="R459" s="46" t="s">
        <v>121</v>
      </c>
      <c r="S459" s="46" t="s">
        <v>609</v>
      </c>
      <c r="T459" s="45" t="s">
        <v>134</v>
      </c>
      <c r="U459" s="50" t="s">
        <v>75</v>
      </c>
      <c r="V459" s="50">
        <v>2</v>
      </c>
      <c r="W459" s="50">
        <v>2</v>
      </c>
      <c r="X459" s="50">
        <v>110</v>
      </c>
      <c r="Y459" s="50">
        <v>4</v>
      </c>
      <c r="Z459" s="50" t="s">
        <v>70</v>
      </c>
      <c r="AA459" s="50" t="s">
        <v>76</v>
      </c>
      <c r="AB459" s="50" t="s">
        <v>102</v>
      </c>
      <c r="AC459" s="55" t="s">
        <v>91</v>
      </c>
      <c r="AD459" s="55" t="s">
        <v>92</v>
      </c>
      <c r="AE459" s="55" t="s">
        <v>1725</v>
      </c>
      <c r="AF459" s="55" t="s">
        <v>1924</v>
      </c>
      <c r="AG459" s="55">
        <v>5</v>
      </c>
      <c r="AH459" s="55">
        <v>1</v>
      </c>
      <c r="AI459" s="55" t="s">
        <v>81</v>
      </c>
      <c r="AJ459" s="46" t="s">
        <v>95</v>
      </c>
      <c r="AK459" s="46">
        <v>0</v>
      </c>
      <c r="AL459" s="46" t="s">
        <v>96</v>
      </c>
      <c r="AM459" s="46">
        <v>0</v>
      </c>
      <c r="AN459" s="4" t="s">
        <v>83</v>
      </c>
      <c r="AO459" s="59"/>
      <c r="AP459" s="59"/>
      <c r="AQ459" s="59"/>
      <c r="AR459" s="59"/>
      <c r="AS459" s="59"/>
      <c r="AT459" s="59"/>
      <c r="AU459" s="59"/>
      <c r="AV459" s="59"/>
      <c r="AW459" s="59"/>
      <c r="AX459" s="59"/>
      <c r="AY459" s="59"/>
      <c r="AZ459" s="59"/>
      <c r="BA459" s="59"/>
      <c r="BB459" s="59"/>
      <c r="BC459" s="59"/>
      <c r="BD459" s="59"/>
      <c r="BE459" s="59"/>
      <c r="BF459" s="59"/>
      <c r="BG459" s="59"/>
      <c r="BH459" s="59"/>
      <c r="BI459" s="59"/>
      <c r="BJ459" s="59"/>
      <c r="BK459" s="59"/>
      <c r="BL459" s="59"/>
      <c r="BM459" s="59"/>
      <c r="BN459" s="59"/>
    </row>
    <row r="460" spans="1:66" ht="15.75" customHeight="1" x14ac:dyDescent="0.3">
      <c r="A460" s="2">
        <v>459</v>
      </c>
      <c r="B460" s="2" t="s">
        <v>1903</v>
      </c>
      <c r="C460" s="5">
        <v>44783.566322361112</v>
      </c>
      <c r="D460" s="4" t="s">
        <v>994</v>
      </c>
      <c r="E460" s="4" t="s">
        <v>2086</v>
      </c>
      <c r="F460" s="4" t="s">
        <v>2087</v>
      </c>
      <c r="G460" s="4">
        <v>5112199</v>
      </c>
      <c r="H460" s="41">
        <v>7</v>
      </c>
      <c r="I460" s="41" t="s">
        <v>70</v>
      </c>
      <c r="J460" s="41">
        <v>3</v>
      </c>
      <c r="K460" s="39">
        <f t="shared" si="21"/>
        <v>0.42857142857142855</v>
      </c>
      <c r="L460" s="41">
        <v>0</v>
      </c>
      <c r="M460" s="40">
        <f t="shared" si="22"/>
        <v>0</v>
      </c>
      <c r="N460" s="41">
        <v>3</v>
      </c>
      <c r="O460" s="40">
        <f t="shared" si="23"/>
        <v>1</v>
      </c>
      <c r="P460" s="41" t="s">
        <v>87</v>
      </c>
      <c r="Q460" s="41" t="s">
        <v>88</v>
      </c>
      <c r="R460" s="46" t="s">
        <v>72</v>
      </c>
      <c r="S460" s="46" t="s">
        <v>2088</v>
      </c>
      <c r="T460" s="45" t="s">
        <v>2089</v>
      </c>
      <c r="U460" s="50" t="s">
        <v>88</v>
      </c>
      <c r="V460" s="50"/>
      <c r="W460" s="50"/>
      <c r="X460" s="50"/>
      <c r="Y460" s="50"/>
      <c r="Z460" s="50"/>
      <c r="AA460" s="50"/>
      <c r="AB460" s="50"/>
      <c r="AC460" s="55" t="s">
        <v>78</v>
      </c>
      <c r="AD460" s="55">
        <v>4</v>
      </c>
      <c r="AE460" s="55" t="s">
        <v>334</v>
      </c>
      <c r="AF460" s="55" t="s">
        <v>150</v>
      </c>
      <c r="AG460" s="55">
        <v>5</v>
      </c>
      <c r="AH460" s="55">
        <v>1</v>
      </c>
      <c r="AI460" s="55" t="s">
        <v>106</v>
      </c>
      <c r="AJ460" s="46" t="s">
        <v>95</v>
      </c>
      <c r="AK460" s="46">
        <v>0</v>
      </c>
      <c r="AL460" s="46" t="s">
        <v>96</v>
      </c>
      <c r="AM460" s="46">
        <v>0</v>
      </c>
      <c r="AN460" s="4" t="s">
        <v>83</v>
      </c>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row>
    <row r="461" spans="1:66" ht="15.75" customHeight="1" x14ac:dyDescent="0.3">
      <c r="A461" s="2">
        <v>460</v>
      </c>
      <c r="B461" s="2" t="s">
        <v>1903</v>
      </c>
      <c r="C461" s="5">
        <v>44770.62206952546</v>
      </c>
      <c r="D461" s="4" t="s">
        <v>97</v>
      </c>
      <c r="E461" s="4" t="s">
        <v>2090</v>
      </c>
      <c r="F461" s="4" t="s">
        <v>2091</v>
      </c>
      <c r="G461" s="4" t="s">
        <v>97</v>
      </c>
      <c r="H461" s="41">
        <v>2</v>
      </c>
      <c r="I461" s="41" t="s">
        <v>70</v>
      </c>
      <c r="J461" s="41">
        <v>2</v>
      </c>
      <c r="K461" s="39">
        <f t="shared" si="21"/>
        <v>1</v>
      </c>
      <c r="L461" s="41">
        <v>0</v>
      </c>
      <c r="M461" s="40">
        <f t="shared" si="22"/>
        <v>0</v>
      </c>
      <c r="N461" s="41">
        <v>2</v>
      </c>
      <c r="O461" s="40">
        <f t="shared" si="23"/>
        <v>1</v>
      </c>
      <c r="P461" s="41" t="s">
        <v>139</v>
      </c>
      <c r="Q461" s="41" t="s">
        <v>88</v>
      </c>
      <c r="R461" s="46" t="s">
        <v>121</v>
      </c>
      <c r="S461" s="46" t="s">
        <v>2092</v>
      </c>
      <c r="T461" s="45" t="s">
        <v>74</v>
      </c>
      <c r="U461" s="50" t="s">
        <v>88</v>
      </c>
      <c r="V461" s="50"/>
      <c r="W461" s="50"/>
      <c r="X461" s="50"/>
      <c r="Y461" s="50"/>
      <c r="Z461" s="50"/>
      <c r="AA461" s="50"/>
      <c r="AB461" s="50"/>
      <c r="AC461" s="55" t="s">
        <v>91</v>
      </c>
      <c r="AD461" s="55" t="s">
        <v>92</v>
      </c>
      <c r="AE461" s="55" t="s">
        <v>432</v>
      </c>
      <c r="AF461" s="55" t="s">
        <v>150</v>
      </c>
      <c r="AG461" s="55">
        <v>5</v>
      </c>
      <c r="AH461" s="55">
        <v>3</v>
      </c>
      <c r="AI461" s="55" t="s">
        <v>357</v>
      </c>
      <c r="AJ461" s="46" t="s">
        <v>95</v>
      </c>
      <c r="AK461" s="46">
        <v>0</v>
      </c>
      <c r="AL461" s="46" t="s">
        <v>96</v>
      </c>
      <c r="AM461" s="46">
        <v>0</v>
      </c>
      <c r="AN461" s="4" t="s">
        <v>83</v>
      </c>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row>
    <row r="462" spans="1:66" ht="15.75" customHeight="1" x14ac:dyDescent="0.3">
      <c r="A462" s="2">
        <v>461</v>
      </c>
      <c r="B462" s="2" t="s">
        <v>1903</v>
      </c>
      <c r="C462" s="5">
        <v>44783.573429826385</v>
      </c>
      <c r="D462" s="4" t="s">
        <v>97</v>
      </c>
      <c r="E462" s="4" t="s">
        <v>2093</v>
      </c>
      <c r="F462" s="4" t="s">
        <v>2094</v>
      </c>
      <c r="G462" s="4">
        <v>3146196242</v>
      </c>
      <c r="H462" s="41">
        <v>1</v>
      </c>
      <c r="I462" s="41" t="s">
        <v>70</v>
      </c>
      <c r="J462" s="41">
        <v>1</v>
      </c>
      <c r="K462" s="39">
        <f t="shared" si="21"/>
        <v>1</v>
      </c>
      <c r="L462" s="41">
        <v>0</v>
      </c>
      <c r="M462" s="40">
        <f t="shared" si="22"/>
        <v>0</v>
      </c>
      <c r="N462" s="41">
        <v>1</v>
      </c>
      <c r="O462" s="40">
        <f t="shared" si="23"/>
        <v>1</v>
      </c>
      <c r="P462" s="41" t="s">
        <v>139</v>
      </c>
      <c r="Q462" s="41" t="s">
        <v>88</v>
      </c>
      <c r="R462" s="46" t="s">
        <v>72</v>
      </c>
      <c r="S462" s="46" t="s">
        <v>558</v>
      </c>
      <c r="T462" s="45" t="s">
        <v>74</v>
      </c>
      <c r="U462" s="50" t="s">
        <v>88</v>
      </c>
      <c r="V462" s="50"/>
      <c r="W462" s="50"/>
      <c r="X462" s="50"/>
      <c r="Y462" s="50"/>
      <c r="Z462" s="50"/>
      <c r="AA462" s="50"/>
      <c r="AB462" s="50"/>
      <c r="AC462" s="55" t="s">
        <v>91</v>
      </c>
      <c r="AD462" s="55">
        <v>3</v>
      </c>
      <c r="AE462" s="55" t="s">
        <v>79</v>
      </c>
      <c r="AF462" s="55" t="s">
        <v>150</v>
      </c>
      <c r="AG462" s="55">
        <v>5</v>
      </c>
      <c r="AH462" s="55">
        <v>3</v>
      </c>
      <c r="AI462" s="55" t="s">
        <v>106</v>
      </c>
      <c r="AJ462" s="46" t="s">
        <v>95</v>
      </c>
      <c r="AK462" s="46">
        <v>0</v>
      </c>
      <c r="AL462" s="46" t="s">
        <v>96</v>
      </c>
      <c r="AM462" s="46">
        <v>0</v>
      </c>
      <c r="AN462" s="4" t="s">
        <v>83</v>
      </c>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row>
    <row r="463" spans="1:66" ht="15.75" customHeight="1" x14ac:dyDescent="0.3">
      <c r="A463" s="2">
        <v>462</v>
      </c>
      <c r="B463" s="2" t="s">
        <v>1903</v>
      </c>
      <c r="C463" s="5">
        <v>44783.568744884258</v>
      </c>
      <c r="D463" s="4" t="s">
        <v>97</v>
      </c>
      <c r="E463" s="4" t="s">
        <v>2095</v>
      </c>
      <c r="F463" s="4" t="s">
        <v>2096</v>
      </c>
      <c r="G463" s="4">
        <v>2317398</v>
      </c>
      <c r="H463" s="41">
        <v>12</v>
      </c>
      <c r="I463" s="41" t="s">
        <v>70</v>
      </c>
      <c r="J463" s="41">
        <v>7</v>
      </c>
      <c r="K463" s="39">
        <f t="shared" si="21"/>
        <v>0.58333333333333337</v>
      </c>
      <c r="L463" s="41">
        <v>0</v>
      </c>
      <c r="M463" s="40">
        <f t="shared" si="22"/>
        <v>0</v>
      </c>
      <c r="N463" s="41">
        <v>7</v>
      </c>
      <c r="O463" s="40">
        <f t="shared" si="23"/>
        <v>1</v>
      </c>
      <c r="P463" s="41" t="s">
        <v>87</v>
      </c>
      <c r="Q463" s="41" t="s">
        <v>88</v>
      </c>
      <c r="R463" s="46" t="s">
        <v>72</v>
      </c>
      <c r="S463" s="46" t="s">
        <v>333</v>
      </c>
      <c r="T463" s="45" t="s">
        <v>333</v>
      </c>
      <c r="U463" s="50" t="s">
        <v>75</v>
      </c>
      <c r="V463" s="50">
        <v>4</v>
      </c>
      <c r="W463" s="50">
        <v>3</v>
      </c>
      <c r="X463" s="50">
        <v>140</v>
      </c>
      <c r="Y463" s="50">
        <v>4</v>
      </c>
      <c r="Z463" s="50" t="s">
        <v>70</v>
      </c>
      <c r="AA463" s="50" t="s">
        <v>76</v>
      </c>
      <c r="AB463" s="50" t="s">
        <v>102</v>
      </c>
      <c r="AC463" s="55" t="s">
        <v>78</v>
      </c>
      <c r="AD463" s="55" t="s">
        <v>92</v>
      </c>
      <c r="AE463" s="55" t="s">
        <v>476</v>
      </c>
      <c r="AF463" s="55" t="s">
        <v>173</v>
      </c>
      <c r="AG463" s="55">
        <v>5</v>
      </c>
      <c r="AH463" s="55">
        <v>1</v>
      </c>
      <c r="AI463" s="55" t="s">
        <v>165</v>
      </c>
      <c r="AJ463" s="46" t="s">
        <v>82</v>
      </c>
      <c r="AK463" s="46">
        <v>3</v>
      </c>
      <c r="AL463" s="46" t="s">
        <v>82</v>
      </c>
      <c r="AM463" s="46">
        <v>5</v>
      </c>
      <c r="AN463" s="4" t="s">
        <v>83</v>
      </c>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row>
    <row r="464" spans="1:66" ht="15.75" customHeight="1" x14ac:dyDescent="0.3">
      <c r="A464" s="2">
        <v>463</v>
      </c>
      <c r="B464" s="2" t="s">
        <v>1903</v>
      </c>
      <c r="C464" s="5">
        <v>44783.570879317129</v>
      </c>
      <c r="D464" s="4" t="s">
        <v>97</v>
      </c>
      <c r="E464" s="4" t="s">
        <v>2097</v>
      </c>
      <c r="F464" s="4" t="s">
        <v>2098</v>
      </c>
      <c r="G464" s="4" t="s">
        <v>97</v>
      </c>
      <c r="H464" s="41">
        <v>17</v>
      </c>
      <c r="I464" s="41" t="s">
        <v>70</v>
      </c>
      <c r="J464" s="41">
        <v>12</v>
      </c>
      <c r="K464" s="39">
        <f t="shared" si="21"/>
        <v>0.70588235294117652</v>
      </c>
      <c r="L464" s="41">
        <v>0</v>
      </c>
      <c r="M464" s="40">
        <f t="shared" si="22"/>
        <v>0</v>
      </c>
      <c r="N464" s="41">
        <v>12</v>
      </c>
      <c r="O464" s="40">
        <f t="shared" si="23"/>
        <v>1</v>
      </c>
      <c r="P464" s="41" t="s">
        <v>87</v>
      </c>
      <c r="Q464" s="41" t="s">
        <v>88</v>
      </c>
      <c r="R464" s="46" t="s">
        <v>121</v>
      </c>
      <c r="S464" s="46" t="s">
        <v>73</v>
      </c>
      <c r="T464" s="45" t="s">
        <v>74</v>
      </c>
      <c r="U464" s="50" t="s">
        <v>75</v>
      </c>
      <c r="V464" s="50">
        <v>2</v>
      </c>
      <c r="W464" s="50">
        <v>2</v>
      </c>
      <c r="X464" s="50">
        <v>170</v>
      </c>
      <c r="Y464" s="50">
        <v>5</v>
      </c>
      <c r="Z464" s="50" t="s">
        <v>70</v>
      </c>
      <c r="AA464" s="50" t="s">
        <v>76</v>
      </c>
      <c r="AB464" s="50" t="s">
        <v>102</v>
      </c>
      <c r="AC464" s="55" t="s">
        <v>78</v>
      </c>
      <c r="AD464" s="55">
        <v>5</v>
      </c>
      <c r="AE464" s="55" t="s">
        <v>268</v>
      </c>
      <c r="AF464" s="55" t="s">
        <v>2099</v>
      </c>
      <c r="AG464" s="55">
        <v>5</v>
      </c>
      <c r="AH464" s="55">
        <v>1</v>
      </c>
      <c r="AI464" s="55" t="s">
        <v>165</v>
      </c>
      <c r="AJ464" s="46" t="s">
        <v>82</v>
      </c>
      <c r="AK464" s="46">
        <v>6</v>
      </c>
      <c r="AL464" s="46" t="s">
        <v>249</v>
      </c>
      <c r="AM464" s="46">
        <v>12</v>
      </c>
      <c r="AN464" s="4" t="s">
        <v>83</v>
      </c>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row>
    <row r="465" spans="1:66" ht="15.75" customHeight="1" x14ac:dyDescent="0.3">
      <c r="A465" s="2">
        <v>464</v>
      </c>
      <c r="B465" s="2" t="s">
        <v>1903</v>
      </c>
      <c r="C465" s="5">
        <v>44782.908810810186</v>
      </c>
      <c r="D465" s="4" t="s">
        <v>2100</v>
      </c>
      <c r="E465" s="4" t="s">
        <v>2101</v>
      </c>
      <c r="F465" s="4" t="s">
        <v>2102</v>
      </c>
      <c r="G465" s="4">
        <v>3106215553</v>
      </c>
      <c r="H465" s="41">
        <v>15</v>
      </c>
      <c r="I465" s="41" t="s">
        <v>70</v>
      </c>
      <c r="J465" s="41">
        <v>12</v>
      </c>
      <c r="K465" s="39">
        <f t="shared" si="21"/>
        <v>0.8</v>
      </c>
      <c r="L465" s="41">
        <v>0</v>
      </c>
      <c r="M465" s="40">
        <f t="shared" si="22"/>
        <v>0</v>
      </c>
      <c r="N465" s="41">
        <v>12</v>
      </c>
      <c r="O465" s="40">
        <f t="shared" si="23"/>
        <v>1</v>
      </c>
      <c r="P465" s="41" t="s">
        <v>87</v>
      </c>
      <c r="Q465" s="41" t="s">
        <v>88</v>
      </c>
      <c r="R465" s="46" t="s">
        <v>72</v>
      </c>
      <c r="S465" s="46" t="s">
        <v>73</v>
      </c>
      <c r="T465" s="45" t="s">
        <v>74</v>
      </c>
      <c r="U465" s="50" t="s">
        <v>292</v>
      </c>
      <c r="V465" s="50">
        <v>1</v>
      </c>
      <c r="W465" s="50">
        <v>4</v>
      </c>
      <c r="X465" s="50">
        <v>25</v>
      </c>
      <c r="Y465" s="50">
        <v>3</v>
      </c>
      <c r="Z465" s="50" t="s">
        <v>70</v>
      </c>
      <c r="AA465" s="50" t="s">
        <v>76</v>
      </c>
      <c r="AB465" s="50" t="s">
        <v>77</v>
      </c>
      <c r="AC465" s="55" t="s">
        <v>91</v>
      </c>
      <c r="AD465" s="55" t="s">
        <v>92</v>
      </c>
      <c r="AE465" s="55" t="s">
        <v>389</v>
      </c>
      <c r="AF465" s="55" t="s">
        <v>94</v>
      </c>
      <c r="AG465" s="55">
        <v>5</v>
      </c>
      <c r="AH465" s="55">
        <v>4</v>
      </c>
      <c r="AI465" s="55" t="s">
        <v>275</v>
      </c>
      <c r="AJ465" s="46" t="s">
        <v>261</v>
      </c>
      <c r="AK465" s="46">
        <v>4</v>
      </c>
      <c r="AL465" s="46" t="s">
        <v>2103</v>
      </c>
      <c r="AM465" s="46">
        <v>4</v>
      </c>
      <c r="AN465" s="4" t="s">
        <v>83</v>
      </c>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row>
    <row r="466" spans="1:66" ht="15.75" customHeight="1" x14ac:dyDescent="0.3">
      <c r="A466" s="2">
        <v>465</v>
      </c>
      <c r="B466" s="2" t="s">
        <v>1903</v>
      </c>
      <c r="C466" s="5">
        <v>44771.635818009257</v>
      </c>
      <c r="D466" s="4" t="s">
        <v>2104</v>
      </c>
      <c r="E466" s="4" t="s">
        <v>2105</v>
      </c>
      <c r="F466" s="4" t="s">
        <v>2106</v>
      </c>
      <c r="G466" s="4">
        <v>3054073129</v>
      </c>
      <c r="H466" s="41">
        <v>2</v>
      </c>
      <c r="I466" s="41" t="s">
        <v>70</v>
      </c>
      <c r="J466" s="41">
        <v>2</v>
      </c>
      <c r="K466" s="39">
        <f t="shared" si="21"/>
        <v>1</v>
      </c>
      <c r="L466" s="41">
        <v>0</v>
      </c>
      <c r="M466" s="40">
        <f t="shared" si="22"/>
        <v>0</v>
      </c>
      <c r="N466" s="41">
        <v>2</v>
      </c>
      <c r="O466" s="40">
        <f t="shared" si="23"/>
        <v>1</v>
      </c>
      <c r="P466" s="41" t="s">
        <v>139</v>
      </c>
      <c r="Q466" s="41" t="s">
        <v>88</v>
      </c>
      <c r="R466" s="46" t="s">
        <v>72</v>
      </c>
      <c r="S466" s="46" t="s">
        <v>73</v>
      </c>
      <c r="T466" s="45" t="s">
        <v>74</v>
      </c>
      <c r="U466" s="50" t="s">
        <v>88</v>
      </c>
      <c r="V466" s="50"/>
      <c r="W466" s="50"/>
      <c r="X466" s="50"/>
      <c r="Y466" s="50"/>
      <c r="Z466" s="50"/>
      <c r="AA466" s="50"/>
      <c r="AB466" s="50"/>
      <c r="AC466" s="55" t="s">
        <v>78</v>
      </c>
      <c r="AD466" s="55" t="s">
        <v>126</v>
      </c>
      <c r="AE466" s="55" t="s">
        <v>172</v>
      </c>
      <c r="AF466" s="55" t="s">
        <v>94</v>
      </c>
      <c r="AG466" s="55">
        <v>4</v>
      </c>
      <c r="AH466" s="55">
        <v>1</v>
      </c>
      <c r="AI466" s="55" t="s">
        <v>357</v>
      </c>
      <c r="AJ466" s="46" t="s">
        <v>82</v>
      </c>
      <c r="AK466" s="46">
        <v>1</v>
      </c>
      <c r="AL466" s="46" t="s">
        <v>82</v>
      </c>
      <c r="AM466" s="46">
        <v>1</v>
      </c>
      <c r="AN466" s="4" t="s">
        <v>83</v>
      </c>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row>
    <row r="467" spans="1:66" ht="15.75" customHeight="1" x14ac:dyDescent="0.3">
      <c r="A467" s="2">
        <v>466</v>
      </c>
      <c r="B467" s="2" t="s">
        <v>1903</v>
      </c>
      <c r="C467" s="5">
        <v>44770.618425509259</v>
      </c>
      <c r="D467" s="4" t="s">
        <v>2107</v>
      </c>
      <c r="E467" s="4" t="s">
        <v>2108</v>
      </c>
      <c r="F467" s="4" t="s">
        <v>2109</v>
      </c>
      <c r="G467" s="4">
        <v>3123977622</v>
      </c>
      <c r="H467" s="41">
        <v>7</v>
      </c>
      <c r="I467" s="41" t="s">
        <v>70</v>
      </c>
      <c r="J467" s="41">
        <v>6</v>
      </c>
      <c r="K467" s="39">
        <f t="shared" si="21"/>
        <v>0.8571428571428571</v>
      </c>
      <c r="L467" s="41">
        <v>0</v>
      </c>
      <c r="M467" s="40">
        <f t="shared" si="22"/>
        <v>0</v>
      </c>
      <c r="N467" s="41">
        <v>6</v>
      </c>
      <c r="O467" s="40">
        <f t="shared" si="23"/>
        <v>1</v>
      </c>
      <c r="P467" s="41" t="s">
        <v>71</v>
      </c>
      <c r="Q467" s="41" t="s">
        <v>70</v>
      </c>
      <c r="R467" s="46" t="s">
        <v>121</v>
      </c>
      <c r="S467" s="46" t="s">
        <v>227</v>
      </c>
      <c r="T467" s="45" t="s">
        <v>228</v>
      </c>
      <c r="U467" s="50" t="s">
        <v>75</v>
      </c>
      <c r="V467" s="50">
        <v>1</v>
      </c>
      <c r="W467" s="50">
        <v>2</v>
      </c>
      <c r="X467" s="50">
        <v>120</v>
      </c>
      <c r="Y467" s="50">
        <v>4</v>
      </c>
      <c r="Z467" s="50" t="s">
        <v>70</v>
      </c>
      <c r="AA467" s="50" t="s">
        <v>76</v>
      </c>
      <c r="AB467" s="50" t="s">
        <v>77</v>
      </c>
      <c r="AC467" s="55" t="s">
        <v>91</v>
      </c>
      <c r="AD467" s="55" t="s">
        <v>126</v>
      </c>
      <c r="AE467" s="55" t="s">
        <v>546</v>
      </c>
      <c r="AF467" s="55" t="s">
        <v>158</v>
      </c>
      <c r="AG467" s="55">
        <v>5</v>
      </c>
      <c r="AH467" s="55">
        <v>3</v>
      </c>
      <c r="AI467" s="55" t="s">
        <v>81</v>
      </c>
      <c r="AJ467" s="46" t="s">
        <v>95</v>
      </c>
      <c r="AK467" s="46">
        <v>0</v>
      </c>
      <c r="AL467" s="46" t="s">
        <v>96</v>
      </c>
      <c r="AM467" s="46">
        <v>0</v>
      </c>
      <c r="AN467" s="4" t="s">
        <v>83</v>
      </c>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row>
    <row r="468" spans="1:66" ht="15.75" customHeight="1" x14ac:dyDescent="0.3">
      <c r="A468" s="2">
        <v>467</v>
      </c>
      <c r="B468" s="2" t="s">
        <v>1903</v>
      </c>
      <c r="C468" s="5">
        <v>44782.793727141208</v>
      </c>
      <c r="D468" s="4" t="s">
        <v>2110</v>
      </c>
      <c r="E468" s="4" t="s">
        <v>2111</v>
      </c>
      <c r="F468" s="4" t="s">
        <v>2112</v>
      </c>
      <c r="G468" s="4">
        <v>5120077</v>
      </c>
      <c r="H468" s="41">
        <v>5</v>
      </c>
      <c r="I468" s="41" t="s">
        <v>70</v>
      </c>
      <c r="J468" s="41">
        <v>5</v>
      </c>
      <c r="K468" s="39">
        <f t="shared" si="21"/>
        <v>1</v>
      </c>
      <c r="L468" s="41">
        <v>0</v>
      </c>
      <c r="M468" s="40">
        <f t="shared" si="22"/>
        <v>0</v>
      </c>
      <c r="N468" s="41">
        <v>5</v>
      </c>
      <c r="O468" s="40">
        <f t="shared" si="23"/>
        <v>1</v>
      </c>
      <c r="P468" s="41" t="s">
        <v>87</v>
      </c>
      <c r="Q468" s="41" t="s">
        <v>88</v>
      </c>
      <c r="R468" s="46" t="s">
        <v>72</v>
      </c>
      <c r="S468" s="46" t="s">
        <v>1933</v>
      </c>
      <c r="T468" s="45" t="s">
        <v>134</v>
      </c>
      <c r="U468" s="50" t="s">
        <v>292</v>
      </c>
      <c r="V468" s="50">
        <v>1</v>
      </c>
      <c r="W468" s="50">
        <v>1</v>
      </c>
      <c r="X468" s="50">
        <v>150</v>
      </c>
      <c r="Y468" s="50">
        <v>10</v>
      </c>
      <c r="Z468" s="50" t="s">
        <v>70</v>
      </c>
      <c r="AA468" s="50" t="s">
        <v>76</v>
      </c>
      <c r="AB468" s="50" t="s">
        <v>77</v>
      </c>
      <c r="AC468" s="55" t="s">
        <v>91</v>
      </c>
      <c r="AD468" s="55">
        <v>3</v>
      </c>
      <c r="AE468" s="55" t="s">
        <v>449</v>
      </c>
      <c r="AF468" s="55" t="s">
        <v>2113</v>
      </c>
      <c r="AG468" s="55">
        <v>5</v>
      </c>
      <c r="AH468" s="55">
        <v>2</v>
      </c>
      <c r="AI468" s="55" t="s">
        <v>81</v>
      </c>
      <c r="AJ468" s="46" t="s">
        <v>304</v>
      </c>
      <c r="AK468" s="46">
        <v>3</v>
      </c>
      <c r="AL468" s="46" t="s">
        <v>96</v>
      </c>
      <c r="AM468" s="46">
        <v>0</v>
      </c>
      <c r="AN468" s="4" t="s">
        <v>83</v>
      </c>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row>
    <row r="469" spans="1:66" ht="15.75" customHeight="1" x14ac:dyDescent="0.3">
      <c r="A469" s="2">
        <v>468</v>
      </c>
      <c r="B469" s="2" t="s">
        <v>1903</v>
      </c>
      <c r="C469" s="5">
        <v>44771.601026493052</v>
      </c>
      <c r="D469" s="4" t="s">
        <v>2114</v>
      </c>
      <c r="E469" s="4" t="s">
        <v>2115</v>
      </c>
      <c r="F469" s="4" t="s">
        <v>2116</v>
      </c>
      <c r="G469" s="4">
        <v>3206918905</v>
      </c>
      <c r="H469" s="41">
        <v>5</v>
      </c>
      <c r="I469" s="41" t="s">
        <v>70</v>
      </c>
      <c r="J469" s="41">
        <v>2</v>
      </c>
      <c r="K469" s="39">
        <f t="shared" si="21"/>
        <v>0.4</v>
      </c>
      <c r="L469" s="41">
        <v>0</v>
      </c>
      <c r="M469" s="40">
        <f t="shared" si="22"/>
        <v>0</v>
      </c>
      <c r="N469" s="41">
        <v>0</v>
      </c>
      <c r="O469" s="40">
        <f t="shared" si="23"/>
        <v>0</v>
      </c>
      <c r="P469" s="41" t="s">
        <v>87</v>
      </c>
      <c r="Q469" s="41" t="s">
        <v>88</v>
      </c>
      <c r="R469" s="46" t="s">
        <v>121</v>
      </c>
      <c r="S469" s="46" t="s">
        <v>191</v>
      </c>
      <c r="T469" s="45" t="s">
        <v>134</v>
      </c>
      <c r="U469" s="50" t="s">
        <v>88</v>
      </c>
      <c r="V469" s="50"/>
      <c r="W469" s="50"/>
      <c r="X469" s="50"/>
      <c r="Y469" s="50"/>
      <c r="Z469" s="50"/>
      <c r="AA469" s="50"/>
      <c r="AB469" s="50"/>
      <c r="AC469" s="55" t="s">
        <v>78</v>
      </c>
      <c r="AD469" s="55">
        <v>5</v>
      </c>
      <c r="AE469" s="55" t="s">
        <v>476</v>
      </c>
      <c r="AF469" s="55" t="s">
        <v>94</v>
      </c>
      <c r="AG469" s="55">
        <v>5</v>
      </c>
      <c r="AH469" s="55">
        <v>3</v>
      </c>
      <c r="AI469" s="55" t="s">
        <v>88</v>
      </c>
      <c r="AJ469" s="46" t="s">
        <v>95</v>
      </c>
      <c r="AK469" s="46">
        <v>0</v>
      </c>
      <c r="AL469" s="46" t="s">
        <v>96</v>
      </c>
      <c r="AM469" s="46">
        <v>0</v>
      </c>
      <c r="AN469" s="4" t="s">
        <v>83</v>
      </c>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row>
    <row r="470" spans="1:66" ht="15.75" customHeight="1" x14ac:dyDescent="0.3">
      <c r="A470" s="2">
        <v>469</v>
      </c>
      <c r="B470" s="2" t="s">
        <v>1903</v>
      </c>
      <c r="C470" s="5">
        <v>44770.616953321762</v>
      </c>
      <c r="D470" s="4" t="s">
        <v>2117</v>
      </c>
      <c r="E470" s="4" t="s">
        <v>2118</v>
      </c>
      <c r="F470" s="4" t="s">
        <v>2119</v>
      </c>
      <c r="G470" s="4">
        <v>3226114171</v>
      </c>
      <c r="H470" s="41">
        <v>7</v>
      </c>
      <c r="I470" s="41" t="s">
        <v>70</v>
      </c>
      <c r="J470" s="41">
        <v>5</v>
      </c>
      <c r="K470" s="39">
        <f t="shared" si="21"/>
        <v>0.7142857142857143</v>
      </c>
      <c r="L470" s="41">
        <v>0</v>
      </c>
      <c r="M470" s="40">
        <f t="shared" si="22"/>
        <v>0</v>
      </c>
      <c r="N470" s="41">
        <v>5</v>
      </c>
      <c r="O470" s="40">
        <f t="shared" si="23"/>
        <v>1</v>
      </c>
      <c r="P470" s="41" t="s">
        <v>87</v>
      </c>
      <c r="Q470" s="41" t="s">
        <v>70</v>
      </c>
      <c r="R470" s="46" t="s">
        <v>121</v>
      </c>
      <c r="S470" s="46" t="s">
        <v>333</v>
      </c>
      <c r="T470" s="45" t="s">
        <v>333</v>
      </c>
      <c r="U470" s="50" t="s">
        <v>292</v>
      </c>
      <c r="V470" s="50">
        <v>1</v>
      </c>
      <c r="W470" s="50">
        <v>4</v>
      </c>
      <c r="X470" s="50">
        <v>20</v>
      </c>
      <c r="Y470" s="50">
        <v>4</v>
      </c>
      <c r="Z470" s="50" t="s">
        <v>70</v>
      </c>
      <c r="AA470" s="50" t="s">
        <v>76</v>
      </c>
      <c r="AB470" s="50" t="s">
        <v>77</v>
      </c>
      <c r="AC470" s="55" t="s">
        <v>91</v>
      </c>
      <c r="AD470" s="55">
        <v>3</v>
      </c>
      <c r="AE470" s="55" t="s">
        <v>476</v>
      </c>
      <c r="AF470" s="55" t="s">
        <v>269</v>
      </c>
      <c r="AG470" s="55">
        <v>5</v>
      </c>
      <c r="AH470" s="55">
        <v>3</v>
      </c>
      <c r="AI470" s="55" t="s">
        <v>275</v>
      </c>
      <c r="AJ470" s="46" t="s">
        <v>82</v>
      </c>
      <c r="AK470" s="46">
        <v>3</v>
      </c>
      <c r="AL470" s="46" t="s">
        <v>96</v>
      </c>
      <c r="AM470" s="46">
        <v>0</v>
      </c>
      <c r="AN470" s="4" t="s">
        <v>83</v>
      </c>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row>
    <row r="471" spans="1:66" ht="15.75" customHeight="1" x14ac:dyDescent="0.3">
      <c r="A471" s="2">
        <v>470</v>
      </c>
      <c r="B471" s="2" t="s">
        <v>1903</v>
      </c>
      <c r="C471" s="5">
        <v>44770.650154641204</v>
      </c>
      <c r="D471" s="4" t="s">
        <v>2120</v>
      </c>
      <c r="E471" s="4" t="s">
        <v>2121</v>
      </c>
      <c r="F471" s="4" t="s">
        <v>2122</v>
      </c>
      <c r="G471" s="4">
        <v>3224095</v>
      </c>
      <c r="H471" s="41">
        <v>48</v>
      </c>
      <c r="I471" s="41" t="s">
        <v>70</v>
      </c>
      <c r="J471" s="41">
        <v>15</v>
      </c>
      <c r="K471" s="39">
        <f t="shared" si="21"/>
        <v>0.3125</v>
      </c>
      <c r="L471" s="41">
        <v>2</v>
      </c>
      <c r="M471" s="40">
        <f t="shared" si="22"/>
        <v>0.13333333333333333</v>
      </c>
      <c r="N471" s="41">
        <v>15</v>
      </c>
      <c r="O471" s="40">
        <f t="shared" si="23"/>
        <v>1</v>
      </c>
      <c r="P471" s="41" t="s">
        <v>87</v>
      </c>
      <c r="Q471" s="41" t="s">
        <v>88</v>
      </c>
      <c r="R471" s="46" t="s">
        <v>121</v>
      </c>
      <c r="S471" s="46" t="s">
        <v>2123</v>
      </c>
      <c r="T471" s="45" t="s">
        <v>333</v>
      </c>
      <c r="U471" s="50" t="s">
        <v>75</v>
      </c>
      <c r="V471" s="50">
        <v>1</v>
      </c>
      <c r="W471" s="50">
        <v>4</v>
      </c>
      <c r="X471" s="50">
        <v>600</v>
      </c>
      <c r="Y471" s="50">
        <v>4</v>
      </c>
      <c r="Z471" s="50" t="s">
        <v>70</v>
      </c>
      <c r="AA471" s="50" t="s">
        <v>76</v>
      </c>
      <c r="AB471" s="50" t="s">
        <v>77</v>
      </c>
      <c r="AC471" s="55" t="s">
        <v>78</v>
      </c>
      <c r="AD471" s="55" t="s">
        <v>126</v>
      </c>
      <c r="AE471" s="55" t="s">
        <v>135</v>
      </c>
      <c r="AF471" s="55" t="s">
        <v>94</v>
      </c>
      <c r="AG471" s="55">
        <v>5</v>
      </c>
      <c r="AH471" s="55">
        <v>2</v>
      </c>
      <c r="AI471" s="55" t="s">
        <v>275</v>
      </c>
      <c r="AJ471" s="46" t="s">
        <v>508</v>
      </c>
      <c r="AK471" s="46">
        <v>30</v>
      </c>
      <c r="AL471" s="46" t="s">
        <v>249</v>
      </c>
      <c r="AM471" s="46">
        <v>30</v>
      </c>
      <c r="AN471" s="4" t="s">
        <v>83</v>
      </c>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row>
    <row r="472" spans="1:66" ht="15.75" customHeight="1" x14ac:dyDescent="0.3">
      <c r="A472" s="2">
        <v>471</v>
      </c>
      <c r="B472" s="2" t="s">
        <v>1903</v>
      </c>
      <c r="C472" s="5">
        <v>44770.625762847223</v>
      </c>
      <c r="D472" s="4" t="s">
        <v>2124</v>
      </c>
      <c r="E472" s="4" t="s">
        <v>2125</v>
      </c>
      <c r="F472" s="4" t="s">
        <v>2126</v>
      </c>
      <c r="G472" s="4">
        <v>3204580141</v>
      </c>
      <c r="H472" s="41">
        <v>4</v>
      </c>
      <c r="I472" s="41" t="s">
        <v>70</v>
      </c>
      <c r="J472" s="41">
        <v>3</v>
      </c>
      <c r="K472" s="39">
        <f t="shared" si="21"/>
        <v>0.75</v>
      </c>
      <c r="L472" s="41">
        <v>0</v>
      </c>
      <c r="M472" s="40">
        <f t="shared" si="22"/>
        <v>0</v>
      </c>
      <c r="N472" s="41">
        <v>3</v>
      </c>
      <c r="O472" s="40">
        <f t="shared" si="23"/>
        <v>1</v>
      </c>
      <c r="P472" s="41" t="s">
        <v>265</v>
      </c>
      <c r="Q472" s="41" t="s">
        <v>88</v>
      </c>
      <c r="R472" s="46" t="s">
        <v>121</v>
      </c>
      <c r="S472" s="46" t="s">
        <v>2127</v>
      </c>
      <c r="T472" s="45" t="s">
        <v>163</v>
      </c>
      <c r="U472" s="50" t="s">
        <v>873</v>
      </c>
      <c r="V472" s="50">
        <v>1</v>
      </c>
      <c r="W472" s="50">
        <v>12</v>
      </c>
      <c r="X472" s="50">
        <v>20</v>
      </c>
      <c r="Y472" s="50">
        <v>8</v>
      </c>
      <c r="Z472" s="50" t="s">
        <v>70</v>
      </c>
      <c r="AA472" s="50" t="s">
        <v>76</v>
      </c>
      <c r="AB472" s="50" t="s">
        <v>77</v>
      </c>
      <c r="AC472" s="55" t="s">
        <v>91</v>
      </c>
      <c r="AD472" s="55" t="s">
        <v>92</v>
      </c>
      <c r="AE472" s="55" t="s">
        <v>172</v>
      </c>
      <c r="AF472" s="55" t="s">
        <v>164</v>
      </c>
      <c r="AG472" s="55">
        <v>5</v>
      </c>
      <c r="AH472" s="55">
        <v>3</v>
      </c>
      <c r="AI472" s="55" t="s">
        <v>81</v>
      </c>
      <c r="AJ472" s="46" t="s">
        <v>107</v>
      </c>
      <c r="AK472" s="46">
        <v>2</v>
      </c>
      <c r="AL472" s="46" t="s">
        <v>107</v>
      </c>
      <c r="AM472" s="46">
        <v>1</v>
      </c>
      <c r="AN472" s="4" t="s">
        <v>83</v>
      </c>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row>
    <row r="473" spans="1:66" ht="15.75" customHeight="1" x14ac:dyDescent="0.3">
      <c r="A473" s="2">
        <v>472</v>
      </c>
      <c r="B473" s="2" t="s">
        <v>1903</v>
      </c>
      <c r="C473" s="5">
        <v>44789.417539328701</v>
      </c>
      <c r="D473" s="4" t="s">
        <v>97</v>
      </c>
      <c r="E473" s="4" t="s">
        <v>2128</v>
      </c>
      <c r="F473" s="4" t="s">
        <v>2129</v>
      </c>
      <c r="G473" s="4">
        <v>4482015</v>
      </c>
      <c r="H473" s="41">
        <v>3</v>
      </c>
      <c r="I473" s="41" t="s">
        <v>70</v>
      </c>
      <c r="J473" s="41">
        <v>1</v>
      </c>
      <c r="K473" s="39">
        <f t="shared" si="21"/>
        <v>0.33333333333333331</v>
      </c>
      <c r="L473" s="41">
        <v>0</v>
      </c>
      <c r="M473" s="40">
        <f t="shared" si="22"/>
        <v>0</v>
      </c>
      <c r="N473" s="41">
        <v>1</v>
      </c>
      <c r="O473" s="40">
        <f t="shared" si="23"/>
        <v>1</v>
      </c>
      <c r="P473" s="41" t="s">
        <v>139</v>
      </c>
      <c r="Q473" s="41" t="s">
        <v>88</v>
      </c>
      <c r="R473" s="46" t="s">
        <v>72</v>
      </c>
      <c r="S473" s="46" t="s">
        <v>2130</v>
      </c>
      <c r="T473" s="45" t="s">
        <v>2014</v>
      </c>
      <c r="U473" s="50" t="s">
        <v>88</v>
      </c>
      <c r="V473" s="50"/>
      <c r="W473" s="50"/>
      <c r="X473" s="50"/>
      <c r="Y473" s="50"/>
      <c r="Z473" s="50"/>
      <c r="AA473" s="50"/>
      <c r="AB473" s="50"/>
      <c r="AC473" s="55" t="s">
        <v>839</v>
      </c>
      <c r="AD473" s="55">
        <v>5</v>
      </c>
      <c r="AE473" s="55" t="s">
        <v>2131</v>
      </c>
      <c r="AF473" s="55" t="s">
        <v>244</v>
      </c>
      <c r="AG473" s="55">
        <v>5</v>
      </c>
      <c r="AH473" s="55">
        <v>2</v>
      </c>
      <c r="AI473" s="55" t="s">
        <v>357</v>
      </c>
      <c r="AJ473" s="46" t="s">
        <v>106</v>
      </c>
      <c r="AK473" s="46">
        <v>0</v>
      </c>
      <c r="AL473" s="46" t="s">
        <v>96</v>
      </c>
      <c r="AM473" s="46">
        <v>0</v>
      </c>
      <c r="AN473" s="4" t="s">
        <v>83</v>
      </c>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row>
    <row r="474" spans="1:66" ht="15.75" customHeight="1" x14ac:dyDescent="0.3">
      <c r="A474" s="2">
        <v>473</v>
      </c>
      <c r="B474" s="2" t="s">
        <v>1903</v>
      </c>
      <c r="C474" s="5">
        <v>44770.651075706017</v>
      </c>
      <c r="D474" s="4" t="s">
        <v>2132</v>
      </c>
      <c r="E474" s="4" t="s">
        <v>2133</v>
      </c>
      <c r="F474" s="4" t="s">
        <v>2134</v>
      </c>
      <c r="G474" s="4">
        <v>3148901814</v>
      </c>
      <c r="H474" s="41">
        <v>7</v>
      </c>
      <c r="I474" s="41" t="s">
        <v>70</v>
      </c>
      <c r="J474" s="41">
        <v>4</v>
      </c>
      <c r="K474" s="39">
        <f t="shared" si="21"/>
        <v>0.5714285714285714</v>
      </c>
      <c r="L474" s="41">
        <v>0</v>
      </c>
      <c r="M474" s="40">
        <f t="shared" si="22"/>
        <v>0</v>
      </c>
      <c r="N474" s="41">
        <v>4</v>
      </c>
      <c r="O474" s="40">
        <f t="shared" si="23"/>
        <v>1</v>
      </c>
      <c r="P474" s="41" t="s">
        <v>87</v>
      </c>
      <c r="Q474" s="41" t="s">
        <v>70</v>
      </c>
      <c r="R474" s="46" t="s">
        <v>72</v>
      </c>
      <c r="S474" s="46" t="s">
        <v>333</v>
      </c>
      <c r="T474" s="45" t="s">
        <v>333</v>
      </c>
      <c r="U474" s="50" t="s">
        <v>292</v>
      </c>
      <c r="V474" s="50">
        <v>1</v>
      </c>
      <c r="W474" s="50">
        <v>2</v>
      </c>
      <c r="X474" s="50">
        <v>230</v>
      </c>
      <c r="Y474" s="50">
        <v>3</v>
      </c>
      <c r="Z474" s="50" t="s">
        <v>88</v>
      </c>
      <c r="AA474" s="50" t="s">
        <v>76</v>
      </c>
      <c r="AB474" s="50" t="s">
        <v>102</v>
      </c>
      <c r="AC474" s="55" t="s">
        <v>78</v>
      </c>
      <c r="AD474" s="55">
        <v>5</v>
      </c>
      <c r="AE474" s="55" t="s">
        <v>449</v>
      </c>
      <c r="AF474" s="55" t="s">
        <v>2135</v>
      </c>
      <c r="AG474" s="55">
        <v>1</v>
      </c>
      <c r="AH474" s="55">
        <v>3</v>
      </c>
      <c r="AI474" s="55" t="s">
        <v>81</v>
      </c>
      <c r="AJ474" s="46" t="s">
        <v>107</v>
      </c>
      <c r="AK474" s="46">
        <v>1</v>
      </c>
      <c r="AL474" s="46" t="s">
        <v>96</v>
      </c>
      <c r="AM474" s="46">
        <v>1</v>
      </c>
      <c r="AN474" s="4" t="s">
        <v>83</v>
      </c>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row>
    <row r="475" spans="1:66" ht="15.75" customHeight="1" x14ac:dyDescent="0.3">
      <c r="A475" s="2">
        <v>474</v>
      </c>
      <c r="B475" s="2" t="s">
        <v>1903</v>
      </c>
      <c r="C475" s="5">
        <v>44771.406495671297</v>
      </c>
      <c r="D475" s="4" t="s">
        <v>2136</v>
      </c>
      <c r="E475" s="4" t="s">
        <v>2137</v>
      </c>
      <c r="F475" s="4" t="s">
        <v>2138</v>
      </c>
      <c r="G475" s="4">
        <v>4638963</v>
      </c>
      <c r="H475" s="41">
        <v>10</v>
      </c>
      <c r="I475" s="41" t="s">
        <v>70</v>
      </c>
      <c r="J475" s="41">
        <v>2</v>
      </c>
      <c r="K475" s="39">
        <f t="shared" si="21"/>
        <v>0.2</v>
      </c>
      <c r="L475" s="41">
        <v>0</v>
      </c>
      <c r="M475" s="40">
        <f t="shared" si="22"/>
        <v>0</v>
      </c>
      <c r="N475" s="41">
        <v>2</v>
      </c>
      <c r="O475" s="40">
        <f t="shared" si="23"/>
        <v>1</v>
      </c>
      <c r="P475" s="41" t="s">
        <v>139</v>
      </c>
      <c r="Q475" s="41" t="s">
        <v>88</v>
      </c>
      <c r="R475" s="46" t="s">
        <v>121</v>
      </c>
      <c r="S475" s="46" t="s">
        <v>2139</v>
      </c>
      <c r="T475" s="45" t="s">
        <v>141</v>
      </c>
      <c r="U475" s="50" t="s">
        <v>75</v>
      </c>
      <c r="V475" s="50">
        <v>1</v>
      </c>
      <c r="W475" s="50">
        <v>1</v>
      </c>
      <c r="X475" s="50">
        <v>60</v>
      </c>
      <c r="Y475" s="50">
        <v>4</v>
      </c>
      <c r="Z475" s="50" t="s">
        <v>70</v>
      </c>
      <c r="AA475" s="50" t="s">
        <v>76</v>
      </c>
      <c r="AB475" s="50" t="s">
        <v>102</v>
      </c>
      <c r="AC475" s="55" t="s">
        <v>91</v>
      </c>
      <c r="AD475" s="55" t="s">
        <v>92</v>
      </c>
      <c r="AE475" s="55" t="s">
        <v>2140</v>
      </c>
      <c r="AF475" s="55" t="s">
        <v>2141</v>
      </c>
      <c r="AG475" s="55">
        <v>5</v>
      </c>
      <c r="AH475" s="55">
        <v>5</v>
      </c>
      <c r="AI475" s="55" t="s">
        <v>81</v>
      </c>
      <c r="AJ475" s="46" t="s">
        <v>329</v>
      </c>
      <c r="AK475" s="46">
        <v>15</v>
      </c>
      <c r="AL475" s="46" t="s">
        <v>96</v>
      </c>
      <c r="AM475" s="46">
        <v>0</v>
      </c>
      <c r="AN475" s="4" t="s">
        <v>83</v>
      </c>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row>
    <row r="476" spans="1:66" ht="15.75" customHeight="1" x14ac:dyDescent="0.3">
      <c r="A476" s="2">
        <v>475</v>
      </c>
      <c r="B476" s="2" t="s">
        <v>1903</v>
      </c>
      <c r="C476" s="5">
        <v>44771.485345486115</v>
      </c>
      <c r="D476" s="4" t="s">
        <v>2142</v>
      </c>
      <c r="E476" s="4" t="s">
        <v>2143</v>
      </c>
      <c r="F476" s="4" t="s">
        <v>2144</v>
      </c>
      <c r="G476" s="4">
        <v>5121421</v>
      </c>
      <c r="H476" s="41">
        <v>25</v>
      </c>
      <c r="I476" s="41" t="s">
        <v>70</v>
      </c>
      <c r="J476" s="41">
        <v>14</v>
      </c>
      <c r="K476" s="39">
        <f t="shared" si="21"/>
        <v>0.56000000000000005</v>
      </c>
      <c r="L476" s="41">
        <v>1</v>
      </c>
      <c r="M476" s="40">
        <f t="shared" si="22"/>
        <v>7.1428571428571425E-2</v>
      </c>
      <c r="N476" s="41">
        <v>14</v>
      </c>
      <c r="O476" s="40">
        <f t="shared" si="23"/>
        <v>1</v>
      </c>
      <c r="P476" s="41" t="s">
        <v>265</v>
      </c>
      <c r="Q476" s="41" t="s">
        <v>70</v>
      </c>
      <c r="R476" s="46" t="s">
        <v>72</v>
      </c>
      <c r="S476" s="46" t="s">
        <v>2145</v>
      </c>
      <c r="T476" s="45" t="s">
        <v>201</v>
      </c>
      <c r="U476" s="50" t="s">
        <v>75</v>
      </c>
      <c r="V476" s="50">
        <v>1</v>
      </c>
      <c r="W476" s="50">
        <v>2</v>
      </c>
      <c r="X476" s="50">
        <v>1200</v>
      </c>
      <c r="Y476" s="50">
        <v>3</v>
      </c>
      <c r="Z476" s="50" t="s">
        <v>70</v>
      </c>
      <c r="AA476" s="50" t="s">
        <v>76</v>
      </c>
      <c r="AB476" s="50" t="s">
        <v>77</v>
      </c>
      <c r="AC476" s="55" t="s">
        <v>91</v>
      </c>
      <c r="AD476" s="55" t="s">
        <v>92</v>
      </c>
      <c r="AE476" s="55" t="s">
        <v>222</v>
      </c>
      <c r="AF476" s="55" t="s">
        <v>2146</v>
      </c>
      <c r="AG476" s="55">
        <v>5</v>
      </c>
      <c r="AH476" s="55">
        <v>5</v>
      </c>
      <c r="AI476" s="55" t="s">
        <v>81</v>
      </c>
      <c r="AJ476" s="46" t="s">
        <v>107</v>
      </c>
      <c r="AK476" s="46">
        <v>3</v>
      </c>
      <c r="AL476" s="46" t="s">
        <v>2147</v>
      </c>
      <c r="AM476" s="46">
        <v>3</v>
      </c>
      <c r="AN476" s="4" t="s">
        <v>83</v>
      </c>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row>
    <row r="477" spans="1:66" ht="15.75" customHeight="1" x14ac:dyDescent="0.3">
      <c r="A477" s="2">
        <v>476</v>
      </c>
      <c r="B477" s="2" t="s">
        <v>1903</v>
      </c>
      <c r="C477" s="5">
        <v>44771.506450381945</v>
      </c>
      <c r="D477" s="4" t="s">
        <v>861</v>
      </c>
      <c r="E477" s="4" t="s">
        <v>862</v>
      </c>
      <c r="F477" s="4" t="s">
        <v>2148</v>
      </c>
      <c r="G477" s="4">
        <v>3004365344</v>
      </c>
      <c r="H477" s="41">
        <v>9</v>
      </c>
      <c r="I477" s="41" t="s">
        <v>70</v>
      </c>
      <c r="J477" s="41">
        <v>4</v>
      </c>
      <c r="K477" s="39">
        <f t="shared" si="21"/>
        <v>0.44444444444444442</v>
      </c>
      <c r="L477" s="41">
        <v>2</v>
      </c>
      <c r="M477" s="40">
        <f t="shared" si="22"/>
        <v>0.5</v>
      </c>
      <c r="N477" s="41">
        <v>4</v>
      </c>
      <c r="O477" s="40">
        <f t="shared" si="23"/>
        <v>1</v>
      </c>
      <c r="P477" s="41" t="s">
        <v>139</v>
      </c>
      <c r="Q477" s="41" t="s">
        <v>70</v>
      </c>
      <c r="R477" s="46" t="s">
        <v>121</v>
      </c>
      <c r="S477" s="46" t="s">
        <v>1919</v>
      </c>
      <c r="T477" s="45" t="s">
        <v>141</v>
      </c>
      <c r="U477" s="50" t="s">
        <v>75</v>
      </c>
      <c r="V477" s="50">
        <v>1</v>
      </c>
      <c r="W477" s="50">
        <v>2</v>
      </c>
      <c r="X477" s="50">
        <v>120</v>
      </c>
      <c r="Y477" s="50">
        <v>2</v>
      </c>
      <c r="Z477" s="50" t="s">
        <v>70</v>
      </c>
      <c r="AA477" s="50" t="s">
        <v>76</v>
      </c>
      <c r="AB477" s="50" t="s">
        <v>77</v>
      </c>
      <c r="AC477" s="55" t="s">
        <v>91</v>
      </c>
      <c r="AD477" s="55" t="s">
        <v>92</v>
      </c>
      <c r="AE477" s="55" t="s">
        <v>93</v>
      </c>
      <c r="AF477" s="55" t="s">
        <v>244</v>
      </c>
      <c r="AG477" s="55">
        <v>5</v>
      </c>
      <c r="AH477" s="55">
        <v>2</v>
      </c>
      <c r="AI477" s="55" t="s">
        <v>81</v>
      </c>
      <c r="AJ477" s="46" t="s">
        <v>82</v>
      </c>
      <c r="AK477" s="46">
        <v>50</v>
      </c>
      <c r="AL477" s="46" t="s">
        <v>96</v>
      </c>
      <c r="AM477" s="46">
        <v>0</v>
      </c>
      <c r="AN477" s="4" t="s">
        <v>83</v>
      </c>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row>
    <row r="478" spans="1:66" ht="15.75" customHeight="1" x14ac:dyDescent="0.3">
      <c r="A478" s="2">
        <v>477</v>
      </c>
      <c r="B478" s="2" t="s">
        <v>1903</v>
      </c>
      <c r="C478" s="5">
        <v>44771.476373842597</v>
      </c>
      <c r="D478" s="4" t="s">
        <v>97</v>
      </c>
      <c r="E478" s="4" t="s">
        <v>2149</v>
      </c>
      <c r="F478" s="4" t="s">
        <v>2150</v>
      </c>
      <c r="G478" s="4">
        <v>3148844132</v>
      </c>
      <c r="H478" s="41">
        <v>3</v>
      </c>
      <c r="I478" s="41" t="s">
        <v>70</v>
      </c>
      <c r="J478" s="41">
        <v>1</v>
      </c>
      <c r="K478" s="39">
        <f t="shared" si="21"/>
        <v>0.33333333333333331</v>
      </c>
      <c r="L478" s="41">
        <v>0</v>
      </c>
      <c r="M478" s="40">
        <f t="shared" si="22"/>
        <v>0</v>
      </c>
      <c r="N478" s="41">
        <v>1</v>
      </c>
      <c r="O478" s="40">
        <f t="shared" si="23"/>
        <v>1</v>
      </c>
      <c r="P478" s="41" t="s">
        <v>139</v>
      </c>
      <c r="Q478" s="41" t="s">
        <v>70</v>
      </c>
      <c r="R478" s="46" t="s">
        <v>72</v>
      </c>
      <c r="S478" s="46" t="s">
        <v>73</v>
      </c>
      <c r="T478" s="45" t="s">
        <v>74</v>
      </c>
      <c r="U478" s="50" t="s">
        <v>88</v>
      </c>
      <c r="V478" s="50"/>
      <c r="W478" s="50"/>
      <c r="X478" s="50"/>
      <c r="Y478" s="50"/>
      <c r="Z478" s="50"/>
      <c r="AA478" s="50"/>
      <c r="AB478" s="50"/>
      <c r="AC478" s="55" t="s">
        <v>78</v>
      </c>
      <c r="AD478" s="55">
        <v>2</v>
      </c>
      <c r="AE478" s="55" t="s">
        <v>575</v>
      </c>
      <c r="AF478" s="55" t="s">
        <v>94</v>
      </c>
      <c r="AG478" s="55">
        <v>5</v>
      </c>
      <c r="AH478" s="55">
        <v>2</v>
      </c>
      <c r="AI478" s="55" t="s">
        <v>106</v>
      </c>
      <c r="AJ478" s="46" t="s">
        <v>82</v>
      </c>
      <c r="AK478" s="46">
        <v>2</v>
      </c>
      <c r="AL478" s="46" t="s">
        <v>554</v>
      </c>
      <c r="AM478" s="46">
        <v>1</v>
      </c>
      <c r="AN478" s="4" t="s">
        <v>83</v>
      </c>
      <c r="AO478" s="59"/>
      <c r="AP478" s="59"/>
      <c r="AQ478" s="59"/>
      <c r="AR478" s="59"/>
      <c r="AS478" s="59"/>
      <c r="AT478" s="59"/>
      <c r="AU478" s="59"/>
      <c r="AV478" s="59"/>
      <c r="AW478" s="59"/>
      <c r="AX478" s="59"/>
      <c r="AY478" s="59"/>
      <c r="AZ478" s="59"/>
      <c r="BA478" s="59"/>
      <c r="BB478" s="59"/>
      <c r="BC478" s="59"/>
      <c r="BD478" s="59"/>
      <c r="BE478" s="59"/>
      <c r="BF478" s="59"/>
      <c r="BG478" s="59"/>
      <c r="BH478" s="59"/>
      <c r="BI478" s="59"/>
      <c r="BJ478" s="59"/>
      <c r="BK478" s="59"/>
      <c r="BL478" s="59"/>
      <c r="BM478" s="59"/>
      <c r="BN478" s="59"/>
    </row>
    <row r="479" spans="1:66" ht="15.75" customHeight="1" x14ac:dyDescent="0.3">
      <c r="A479" s="2">
        <v>478</v>
      </c>
      <c r="B479" s="2" t="s">
        <v>1903</v>
      </c>
      <c r="C479" s="5">
        <v>44771.472845648153</v>
      </c>
      <c r="D479" s="4" t="s">
        <v>2151</v>
      </c>
      <c r="E479" s="4" t="s">
        <v>2152</v>
      </c>
      <c r="F479" s="4" t="s">
        <v>2153</v>
      </c>
      <c r="G479" s="4">
        <v>3185157660</v>
      </c>
      <c r="H479" s="41">
        <v>23</v>
      </c>
      <c r="I479" s="41" t="s">
        <v>70</v>
      </c>
      <c r="J479" s="41">
        <v>23</v>
      </c>
      <c r="K479" s="39">
        <f t="shared" si="21"/>
        <v>1</v>
      </c>
      <c r="L479" s="41">
        <v>0</v>
      </c>
      <c r="M479" s="40">
        <f t="shared" si="22"/>
        <v>0</v>
      </c>
      <c r="N479" s="41">
        <v>23</v>
      </c>
      <c r="O479" s="40">
        <f t="shared" si="23"/>
        <v>1</v>
      </c>
      <c r="P479" s="41" t="s">
        <v>87</v>
      </c>
      <c r="Q479" s="41" t="s">
        <v>70</v>
      </c>
      <c r="R479" s="46" t="s">
        <v>72</v>
      </c>
      <c r="S479" s="46" t="s">
        <v>644</v>
      </c>
      <c r="T479" s="45" t="s">
        <v>201</v>
      </c>
      <c r="U479" s="50" t="s">
        <v>88</v>
      </c>
      <c r="V479" s="50"/>
      <c r="W479" s="50"/>
      <c r="X479" s="50"/>
      <c r="Y479" s="50"/>
      <c r="Z479" s="50"/>
      <c r="AA479" s="50"/>
      <c r="AB479" s="50"/>
      <c r="AC479" s="55" t="s">
        <v>431</v>
      </c>
      <c r="AD479" s="55" t="s">
        <v>92</v>
      </c>
      <c r="AE479" s="55" t="s">
        <v>374</v>
      </c>
      <c r="AF479" s="55" t="s">
        <v>2154</v>
      </c>
      <c r="AG479" s="55">
        <v>5</v>
      </c>
      <c r="AH479" s="55">
        <v>3</v>
      </c>
      <c r="AI479" s="55" t="s">
        <v>81</v>
      </c>
      <c r="AJ479" s="46" t="s">
        <v>95</v>
      </c>
      <c r="AK479" s="46">
        <v>0</v>
      </c>
      <c r="AL479" s="46" t="s">
        <v>96</v>
      </c>
      <c r="AM479" s="46">
        <v>0</v>
      </c>
      <c r="AN479" s="4" t="s">
        <v>83</v>
      </c>
      <c r="AO479" s="59"/>
      <c r="AP479" s="59"/>
      <c r="AQ479" s="59"/>
      <c r="AR479" s="59"/>
      <c r="AS479" s="59"/>
      <c r="AT479" s="59"/>
      <c r="AU479" s="59"/>
      <c r="AV479" s="59"/>
      <c r="AW479" s="59"/>
      <c r="AX479" s="59"/>
      <c r="AY479" s="59"/>
      <c r="AZ479" s="59"/>
      <c r="BA479" s="59"/>
      <c r="BB479" s="59"/>
      <c r="BC479" s="59"/>
      <c r="BD479" s="59"/>
      <c r="BE479" s="59"/>
      <c r="BF479" s="59"/>
      <c r="BG479" s="59"/>
      <c r="BH479" s="59"/>
      <c r="BI479" s="59"/>
      <c r="BJ479" s="59"/>
      <c r="BK479" s="59"/>
      <c r="BL479" s="59"/>
      <c r="BM479" s="59"/>
      <c r="BN479" s="59"/>
    </row>
    <row r="480" spans="1:66" ht="15.75" customHeight="1" x14ac:dyDescent="0.3">
      <c r="A480" s="2">
        <v>479</v>
      </c>
      <c r="B480" s="2" t="s">
        <v>1903</v>
      </c>
      <c r="C480" s="5">
        <v>44771.434841585651</v>
      </c>
      <c r="D480" s="4" t="s">
        <v>2155</v>
      </c>
      <c r="E480" s="4" t="s">
        <v>2156</v>
      </c>
      <c r="F480" s="4" t="s">
        <v>2112</v>
      </c>
      <c r="G480" s="4">
        <v>5112445</v>
      </c>
      <c r="H480" s="41">
        <v>28</v>
      </c>
      <c r="I480" s="41" t="s">
        <v>70</v>
      </c>
      <c r="J480" s="41">
        <v>25</v>
      </c>
      <c r="K480" s="39">
        <f t="shared" si="21"/>
        <v>0.8928571428571429</v>
      </c>
      <c r="L480" s="41">
        <v>0</v>
      </c>
      <c r="M480" s="40">
        <f t="shared" si="22"/>
        <v>0</v>
      </c>
      <c r="N480" s="41">
        <v>25</v>
      </c>
      <c r="O480" s="40">
        <f t="shared" si="23"/>
        <v>1</v>
      </c>
      <c r="P480" s="41" t="s">
        <v>87</v>
      </c>
      <c r="Q480" s="41" t="s">
        <v>70</v>
      </c>
      <c r="R480" s="46" t="s">
        <v>121</v>
      </c>
      <c r="S480" s="46" t="s">
        <v>644</v>
      </c>
      <c r="T480" s="45" t="s">
        <v>201</v>
      </c>
      <c r="U480" s="50" t="s">
        <v>75</v>
      </c>
      <c r="V480" s="50">
        <v>1</v>
      </c>
      <c r="W480" s="50">
        <v>1</v>
      </c>
      <c r="X480" s="50">
        <v>100</v>
      </c>
      <c r="Y480" s="50">
        <v>5</v>
      </c>
      <c r="Z480" s="50" t="s">
        <v>70</v>
      </c>
      <c r="AA480" s="50" t="s">
        <v>76</v>
      </c>
      <c r="AB480" s="50" t="s">
        <v>102</v>
      </c>
      <c r="AC480" s="55" t="s">
        <v>78</v>
      </c>
      <c r="AD480" s="55" t="s">
        <v>92</v>
      </c>
      <c r="AE480" s="55" t="s">
        <v>268</v>
      </c>
      <c r="AF480" s="55" t="s">
        <v>158</v>
      </c>
      <c r="AG480" s="55">
        <v>5</v>
      </c>
      <c r="AH480" s="55">
        <v>2</v>
      </c>
      <c r="AI480" s="55" t="s">
        <v>81</v>
      </c>
      <c r="AJ480" s="46" t="s">
        <v>2157</v>
      </c>
      <c r="AK480" s="46">
        <v>30</v>
      </c>
      <c r="AL480" s="46" t="s">
        <v>2158</v>
      </c>
      <c r="AM480" s="46">
        <v>30</v>
      </c>
      <c r="AN480" s="4" t="s">
        <v>83</v>
      </c>
      <c r="AO480" s="59"/>
      <c r="AP480" s="59"/>
      <c r="AQ480" s="59"/>
      <c r="AR480" s="59"/>
      <c r="AS480" s="59"/>
      <c r="AT480" s="59"/>
      <c r="AU480" s="59"/>
      <c r="AV480" s="59"/>
      <c r="AW480" s="59"/>
      <c r="AX480" s="59"/>
      <c r="AY480" s="59"/>
      <c r="AZ480" s="59"/>
      <c r="BA480" s="59"/>
      <c r="BB480" s="59"/>
      <c r="BC480" s="59"/>
      <c r="BD480" s="59"/>
      <c r="BE480" s="59"/>
      <c r="BF480" s="59"/>
      <c r="BG480" s="59"/>
      <c r="BH480" s="59"/>
      <c r="BI480" s="59"/>
      <c r="BJ480" s="59"/>
      <c r="BK480" s="59"/>
      <c r="BL480" s="59"/>
      <c r="BM480" s="59"/>
      <c r="BN480" s="59"/>
    </row>
    <row r="481" spans="1:66" ht="15.75" customHeight="1" x14ac:dyDescent="0.3">
      <c r="A481" s="2">
        <v>480</v>
      </c>
      <c r="B481" s="2" t="s">
        <v>1903</v>
      </c>
      <c r="C481" s="5">
        <v>44770.606379201388</v>
      </c>
      <c r="D481" s="4" t="s">
        <v>2159</v>
      </c>
      <c r="E481" s="4" t="s">
        <v>2160</v>
      </c>
      <c r="F481" s="4" t="s">
        <v>2161</v>
      </c>
      <c r="G481" s="4">
        <v>4441505</v>
      </c>
      <c r="H481" s="41">
        <v>4</v>
      </c>
      <c r="I481" s="41" t="s">
        <v>88</v>
      </c>
      <c r="J481" s="41"/>
      <c r="K481" s="39">
        <f t="shared" si="21"/>
        <v>0</v>
      </c>
      <c r="L481" s="41"/>
      <c r="M481" s="40" t="str">
        <f t="shared" si="22"/>
        <v/>
      </c>
      <c r="N481" s="41"/>
      <c r="O481" s="40" t="str">
        <f t="shared" si="23"/>
        <v/>
      </c>
      <c r="P481" s="41"/>
      <c r="Q481" s="41"/>
      <c r="R481" s="46" t="s">
        <v>121</v>
      </c>
      <c r="S481" s="46" t="s">
        <v>2162</v>
      </c>
      <c r="T481" s="45" t="s">
        <v>141</v>
      </c>
      <c r="U481" s="50" t="s">
        <v>75</v>
      </c>
      <c r="V481" s="50">
        <v>1</v>
      </c>
      <c r="W481" s="50">
        <v>1</v>
      </c>
      <c r="X481" s="50">
        <v>200</v>
      </c>
      <c r="Y481" s="50">
        <v>10</v>
      </c>
      <c r="Z481" s="50" t="s">
        <v>88</v>
      </c>
      <c r="AA481" s="50" t="s">
        <v>2163</v>
      </c>
      <c r="AB481" s="50" t="s">
        <v>102</v>
      </c>
      <c r="AC481" s="55" t="s">
        <v>91</v>
      </c>
      <c r="AD481" s="55" t="s">
        <v>92</v>
      </c>
      <c r="AE481" s="55" t="s">
        <v>374</v>
      </c>
      <c r="AF481" s="55" t="s">
        <v>80</v>
      </c>
      <c r="AG481" s="55">
        <v>5</v>
      </c>
      <c r="AH481" s="55">
        <v>1</v>
      </c>
      <c r="AI481" s="55" t="s">
        <v>275</v>
      </c>
      <c r="AJ481" s="46" t="s">
        <v>1152</v>
      </c>
      <c r="AK481" s="46">
        <v>32</v>
      </c>
      <c r="AL481" s="46" t="s">
        <v>96</v>
      </c>
      <c r="AM481" s="46">
        <v>0</v>
      </c>
      <c r="AN481" s="4" t="s">
        <v>83</v>
      </c>
      <c r="AO481" s="59"/>
      <c r="AP481" s="59"/>
      <c r="AQ481" s="59"/>
      <c r="AR481" s="59"/>
      <c r="AS481" s="59"/>
      <c r="AT481" s="59"/>
      <c r="AU481" s="59"/>
      <c r="AV481" s="59"/>
      <c r="AW481" s="59"/>
      <c r="AX481" s="59"/>
      <c r="AY481" s="59"/>
      <c r="AZ481" s="59"/>
      <c r="BA481" s="59"/>
      <c r="BB481" s="59"/>
      <c r="BC481" s="59"/>
      <c r="BD481" s="59"/>
      <c r="BE481" s="59"/>
      <c r="BF481" s="59"/>
      <c r="BG481" s="59"/>
      <c r="BH481" s="59"/>
      <c r="BI481" s="59"/>
      <c r="BJ481" s="59"/>
      <c r="BK481" s="59"/>
      <c r="BL481" s="59"/>
      <c r="BM481" s="59"/>
      <c r="BN481" s="59"/>
    </row>
    <row r="482" spans="1:66" ht="15.75" customHeight="1" x14ac:dyDescent="0.3">
      <c r="A482" s="2">
        <v>481</v>
      </c>
      <c r="B482" s="2" t="s">
        <v>1903</v>
      </c>
      <c r="C482" s="5">
        <v>44774.451030185184</v>
      </c>
      <c r="D482" s="4" t="s">
        <v>97</v>
      </c>
      <c r="E482" s="4" t="s">
        <v>2164</v>
      </c>
      <c r="F482" s="4" t="s">
        <v>2165</v>
      </c>
      <c r="G482" s="4" t="s">
        <v>97</v>
      </c>
      <c r="H482" s="41">
        <v>5</v>
      </c>
      <c r="I482" s="41" t="s">
        <v>70</v>
      </c>
      <c r="J482" s="41">
        <v>2</v>
      </c>
      <c r="K482" s="39">
        <f t="shared" si="21"/>
        <v>0.4</v>
      </c>
      <c r="L482" s="41">
        <v>0</v>
      </c>
      <c r="M482" s="40">
        <f t="shared" si="22"/>
        <v>0</v>
      </c>
      <c r="N482" s="41">
        <v>2</v>
      </c>
      <c r="O482" s="40">
        <f t="shared" si="23"/>
        <v>1</v>
      </c>
      <c r="P482" s="41" t="s">
        <v>139</v>
      </c>
      <c r="Q482" s="41" t="s">
        <v>88</v>
      </c>
      <c r="R482" s="46" t="s">
        <v>121</v>
      </c>
      <c r="S482" s="46" t="s">
        <v>558</v>
      </c>
      <c r="T482" s="45" t="s">
        <v>74</v>
      </c>
      <c r="U482" s="50" t="s">
        <v>88</v>
      </c>
      <c r="V482" s="50"/>
      <c r="W482" s="50"/>
      <c r="X482" s="50"/>
      <c r="Y482" s="50"/>
      <c r="Z482" s="50"/>
      <c r="AA482" s="50"/>
      <c r="AB482" s="50"/>
      <c r="AC482" s="55" t="s">
        <v>78</v>
      </c>
      <c r="AD482" s="55">
        <v>5</v>
      </c>
      <c r="AE482" s="55" t="s">
        <v>327</v>
      </c>
      <c r="AF482" s="55" t="s">
        <v>164</v>
      </c>
      <c r="AG482" s="55">
        <v>5</v>
      </c>
      <c r="AH482" s="55">
        <v>1</v>
      </c>
      <c r="AI482" s="55" t="s">
        <v>106</v>
      </c>
      <c r="AJ482" s="46" t="s">
        <v>82</v>
      </c>
      <c r="AK482" s="46">
        <v>6</v>
      </c>
      <c r="AL482" s="46" t="s">
        <v>82</v>
      </c>
      <c r="AM482" s="46">
        <v>5</v>
      </c>
      <c r="AN482" s="4" t="s">
        <v>83</v>
      </c>
      <c r="AO482" s="59"/>
      <c r="AP482" s="59"/>
      <c r="AQ482" s="59"/>
      <c r="AR482" s="59"/>
      <c r="AS482" s="59"/>
      <c r="AT482" s="59"/>
      <c r="AU482" s="59"/>
      <c r="AV482" s="59"/>
      <c r="AW482" s="59"/>
      <c r="AX482" s="59"/>
      <c r="AY482" s="59"/>
      <c r="AZ482" s="59"/>
      <c r="BA482" s="59"/>
      <c r="BB482" s="59"/>
      <c r="BC482" s="59"/>
      <c r="BD482" s="59"/>
      <c r="BE482" s="59"/>
      <c r="BF482" s="59"/>
      <c r="BG482" s="59"/>
      <c r="BH482" s="59"/>
      <c r="BI482" s="59"/>
      <c r="BJ482" s="59"/>
      <c r="BK482" s="59"/>
      <c r="BL482" s="59"/>
      <c r="BM482" s="59"/>
      <c r="BN482" s="59"/>
    </row>
    <row r="483" spans="1:66" ht="15.75" customHeight="1" x14ac:dyDescent="0.3">
      <c r="A483" s="2">
        <v>482</v>
      </c>
      <c r="B483" s="2" t="s">
        <v>1903</v>
      </c>
      <c r="C483" s="5">
        <v>44770.601972407407</v>
      </c>
      <c r="D483" s="4" t="s">
        <v>2166</v>
      </c>
      <c r="E483" s="4" t="s">
        <v>2167</v>
      </c>
      <c r="F483" s="4" t="s">
        <v>2168</v>
      </c>
      <c r="G483" s="4">
        <v>5407079</v>
      </c>
      <c r="H483" s="41">
        <v>27</v>
      </c>
      <c r="I483" s="41" t="s">
        <v>70</v>
      </c>
      <c r="J483" s="41">
        <v>10</v>
      </c>
      <c r="K483" s="39">
        <f t="shared" si="21"/>
        <v>0.37037037037037035</v>
      </c>
      <c r="L483" s="41">
        <v>0</v>
      </c>
      <c r="M483" s="40">
        <f t="shared" si="22"/>
        <v>0</v>
      </c>
      <c r="N483" s="41">
        <v>10</v>
      </c>
      <c r="O483" s="40">
        <f t="shared" si="23"/>
        <v>1</v>
      </c>
      <c r="P483" s="41" t="s">
        <v>265</v>
      </c>
      <c r="Q483" s="41" t="s">
        <v>88</v>
      </c>
      <c r="R483" s="46" t="s">
        <v>121</v>
      </c>
      <c r="S483" s="46" t="s">
        <v>2169</v>
      </c>
      <c r="T483" s="45" t="s">
        <v>74</v>
      </c>
      <c r="U483" s="50" t="s">
        <v>292</v>
      </c>
      <c r="V483" s="50">
        <v>1</v>
      </c>
      <c r="W483" s="50">
        <v>1</v>
      </c>
      <c r="X483" s="50">
        <v>300</v>
      </c>
      <c r="Y483" s="50">
        <v>4</v>
      </c>
      <c r="Z483" s="50" t="s">
        <v>70</v>
      </c>
      <c r="AA483" s="50" t="s">
        <v>76</v>
      </c>
      <c r="AB483" s="50" t="s">
        <v>102</v>
      </c>
      <c r="AC483" s="55" t="s">
        <v>78</v>
      </c>
      <c r="AD483" s="55" t="s">
        <v>92</v>
      </c>
      <c r="AE483" s="55" t="s">
        <v>1725</v>
      </c>
      <c r="AF483" s="55" t="s">
        <v>158</v>
      </c>
      <c r="AG483" s="55">
        <v>2</v>
      </c>
      <c r="AH483" s="55">
        <v>1</v>
      </c>
      <c r="AI483" s="55" t="s">
        <v>81</v>
      </c>
      <c r="AJ483" s="46" t="s">
        <v>95</v>
      </c>
      <c r="AK483" s="46">
        <v>0</v>
      </c>
      <c r="AL483" s="46" t="s">
        <v>96</v>
      </c>
      <c r="AM483" s="46">
        <v>0</v>
      </c>
      <c r="AN483" s="4" t="s">
        <v>83</v>
      </c>
      <c r="AO483" s="59"/>
      <c r="AP483" s="59"/>
      <c r="AQ483" s="59"/>
      <c r="AR483" s="59"/>
      <c r="AS483" s="59"/>
      <c r="AT483" s="59"/>
      <c r="AU483" s="59"/>
      <c r="AV483" s="59"/>
      <c r="AW483" s="59"/>
      <c r="AX483" s="59"/>
      <c r="AY483" s="59"/>
      <c r="AZ483" s="59"/>
      <c r="BA483" s="59"/>
      <c r="BB483" s="59"/>
      <c r="BC483" s="59"/>
      <c r="BD483" s="59"/>
      <c r="BE483" s="59"/>
      <c r="BF483" s="59"/>
      <c r="BG483" s="59"/>
      <c r="BH483" s="59"/>
      <c r="BI483" s="59"/>
      <c r="BJ483" s="59"/>
      <c r="BK483" s="59"/>
      <c r="BL483" s="59"/>
      <c r="BM483" s="59"/>
      <c r="BN483" s="59"/>
    </row>
    <row r="484" spans="1:66" ht="15.75" customHeight="1" x14ac:dyDescent="0.3">
      <c r="A484" s="2">
        <v>483</v>
      </c>
      <c r="B484" s="2" t="s">
        <v>1903</v>
      </c>
      <c r="C484" s="5">
        <v>44774.457720219907</v>
      </c>
      <c r="D484" s="4" t="s">
        <v>97</v>
      </c>
      <c r="E484" s="4" t="s">
        <v>2170</v>
      </c>
      <c r="F484" s="4" t="s">
        <v>2171</v>
      </c>
      <c r="G484" s="4">
        <v>3148879396</v>
      </c>
      <c r="H484" s="41">
        <v>16</v>
      </c>
      <c r="I484" s="41" t="s">
        <v>70</v>
      </c>
      <c r="J484" s="41">
        <v>8</v>
      </c>
      <c r="K484" s="39">
        <f t="shared" si="21"/>
        <v>0.5</v>
      </c>
      <c r="L484" s="41">
        <v>0</v>
      </c>
      <c r="M484" s="40">
        <f t="shared" si="22"/>
        <v>0</v>
      </c>
      <c r="N484" s="41">
        <v>8</v>
      </c>
      <c r="O484" s="40">
        <f t="shared" si="23"/>
        <v>1</v>
      </c>
      <c r="P484" s="41" t="s">
        <v>87</v>
      </c>
      <c r="Q484" s="41" t="s">
        <v>88</v>
      </c>
      <c r="R484" s="46" t="s">
        <v>121</v>
      </c>
      <c r="S484" s="46" t="s">
        <v>343</v>
      </c>
      <c r="T484" s="45" t="s">
        <v>207</v>
      </c>
      <c r="U484" s="50" t="s">
        <v>292</v>
      </c>
      <c r="V484" s="50">
        <v>5</v>
      </c>
      <c r="W484" s="50">
        <v>1</v>
      </c>
      <c r="X484" s="50">
        <v>200</v>
      </c>
      <c r="Y484" s="50">
        <v>5</v>
      </c>
      <c r="Z484" s="50" t="s">
        <v>88</v>
      </c>
      <c r="AA484" s="50" t="s">
        <v>76</v>
      </c>
      <c r="AB484" s="50" t="s">
        <v>102</v>
      </c>
      <c r="AC484" s="55" t="s">
        <v>78</v>
      </c>
      <c r="AD484" s="55">
        <v>4</v>
      </c>
      <c r="AE484" s="55" t="s">
        <v>327</v>
      </c>
      <c r="AF484" s="55" t="s">
        <v>164</v>
      </c>
      <c r="AG484" s="55">
        <v>5</v>
      </c>
      <c r="AH484" s="55">
        <v>1</v>
      </c>
      <c r="AI484" s="55" t="s">
        <v>165</v>
      </c>
      <c r="AJ484" s="46" t="s">
        <v>1152</v>
      </c>
      <c r="AK484" s="46">
        <v>13</v>
      </c>
      <c r="AL484" s="46" t="s">
        <v>294</v>
      </c>
      <c r="AM484" s="46">
        <v>13</v>
      </c>
      <c r="AN484" s="4" t="s">
        <v>83</v>
      </c>
      <c r="AO484" s="59"/>
      <c r="AP484" s="59"/>
      <c r="AQ484" s="59"/>
      <c r="AR484" s="59"/>
      <c r="AS484" s="59"/>
      <c r="AT484" s="59"/>
      <c r="AU484" s="59"/>
      <c r="AV484" s="59"/>
      <c r="AW484" s="59"/>
      <c r="AX484" s="59"/>
      <c r="AY484" s="59"/>
      <c r="AZ484" s="59"/>
      <c r="BA484" s="59"/>
      <c r="BB484" s="59"/>
      <c r="BC484" s="59"/>
      <c r="BD484" s="59"/>
      <c r="BE484" s="59"/>
      <c r="BF484" s="59"/>
      <c r="BG484" s="59"/>
      <c r="BH484" s="59"/>
      <c r="BI484" s="59"/>
      <c r="BJ484" s="59"/>
      <c r="BK484" s="59"/>
      <c r="BL484" s="59"/>
      <c r="BM484" s="59"/>
      <c r="BN484" s="59"/>
    </row>
    <row r="485" spans="1:66" ht="15.75" customHeight="1" x14ac:dyDescent="0.3">
      <c r="A485" s="2">
        <v>484</v>
      </c>
      <c r="B485" s="2" t="s">
        <v>1903</v>
      </c>
      <c r="C485" s="5">
        <v>44770.58832451389</v>
      </c>
      <c r="D485" s="4" t="s">
        <v>2104</v>
      </c>
      <c r="E485" s="4" t="s">
        <v>2172</v>
      </c>
      <c r="F485" s="4" t="s">
        <v>2173</v>
      </c>
      <c r="G485" s="4">
        <v>3186442694</v>
      </c>
      <c r="H485" s="41">
        <v>2</v>
      </c>
      <c r="I485" s="41" t="s">
        <v>70</v>
      </c>
      <c r="J485" s="41">
        <v>1</v>
      </c>
      <c r="K485" s="39">
        <f t="shared" si="21"/>
        <v>0.5</v>
      </c>
      <c r="L485" s="41">
        <v>0</v>
      </c>
      <c r="M485" s="40">
        <f t="shared" si="22"/>
        <v>0</v>
      </c>
      <c r="N485" s="41">
        <v>1</v>
      </c>
      <c r="O485" s="40">
        <f t="shared" si="23"/>
        <v>1</v>
      </c>
      <c r="P485" s="41" t="s">
        <v>139</v>
      </c>
      <c r="Q485" s="41" t="s">
        <v>88</v>
      </c>
      <c r="R485" s="46" t="s">
        <v>72</v>
      </c>
      <c r="S485" s="46" t="s">
        <v>179</v>
      </c>
      <c r="T485" s="45" t="s">
        <v>134</v>
      </c>
      <c r="U485" s="50" t="s">
        <v>292</v>
      </c>
      <c r="V485" s="50">
        <v>1</v>
      </c>
      <c r="W485" s="50">
        <v>2</v>
      </c>
      <c r="X485" s="50">
        <v>10</v>
      </c>
      <c r="Y485" s="50">
        <v>2</v>
      </c>
      <c r="Z485" s="50" t="s">
        <v>70</v>
      </c>
      <c r="AA485" s="50" t="s">
        <v>76</v>
      </c>
      <c r="AB485" s="50" t="s">
        <v>77</v>
      </c>
      <c r="AC485" s="55" t="s">
        <v>91</v>
      </c>
      <c r="AD485" s="55">
        <v>2</v>
      </c>
      <c r="AE485" s="55" t="s">
        <v>210</v>
      </c>
      <c r="AF485" s="55" t="s">
        <v>2113</v>
      </c>
      <c r="AG485" s="55">
        <v>3</v>
      </c>
      <c r="AH485" s="55">
        <v>1</v>
      </c>
      <c r="AI485" s="55" t="s">
        <v>106</v>
      </c>
      <c r="AJ485" s="46" t="s">
        <v>2174</v>
      </c>
      <c r="AK485" s="46">
        <v>1</v>
      </c>
      <c r="AL485" s="46" t="s">
        <v>2174</v>
      </c>
      <c r="AM485" s="46">
        <v>1</v>
      </c>
      <c r="AN485" s="4" t="s">
        <v>83</v>
      </c>
      <c r="AO485" s="59"/>
      <c r="AP485" s="59"/>
      <c r="AQ485" s="59"/>
      <c r="AR485" s="59"/>
      <c r="AS485" s="59"/>
      <c r="AT485" s="59"/>
      <c r="AU485" s="59"/>
      <c r="AV485" s="59"/>
      <c r="AW485" s="59"/>
      <c r="AX485" s="59"/>
      <c r="AY485" s="59"/>
      <c r="AZ485" s="59"/>
      <c r="BA485" s="59"/>
      <c r="BB485" s="59"/>
      <c r="BC485" s="59"/>
      <c r="BD485" s="59"/>
      <c r="BE485" s="59"/>
      <c r="BF485" s="59"/>
      <c r="BG485" s="59"/>
      <c r="BH485" s="59"/>
      <c r="BI485" s="59"/>
      <c r="BJ485" s="59"/>
      <c r="BK485" s="59"/>
      <c r="BL485" s="59"/>
      <c r="BM485" s="59"/>
      <c r="BN485" s="59"/>
    </row>
    <row r="486" spans="1:66" ht="15.75" customHeight="1" x14ac:dyDescent="0.3">
      <c r="A486" s="2">
        <v>485</v>
      </c>
      <c r="B486" s="2" t="s">
        <v>1903</v>
      </c>
      <c r="C486" s="5">
        <v>44783.564120810188</v>
      </c>
      <c r="D486" s="4" t="s">
        <v>377</v>
      </c>
      <c r="E486" s="4" t="s">
        <v>2175</v>
      </c>
      <c r="F486" s="4" t="s">
        <v>2176</v>
      </c>
      <c r="G486" s="4" t="s">
        <v>377</v>
      </c>
      <c r="H486" s="41">
        <v>3</v>
      </c>
      <c r="I486" s="41" t="s">
        <v>70</v>
      </c>
      <c r="J486" s="41">
        <v>3</v>
      </c>
      <c r="K486" s="39">
        <f t="shared" si="21"/>
        <v>1</v>
      </c>
      <c r="L486" s="41">
        <v>0</v>
      </c>
      <c r="M486" s="40">
        <f t="shared" si="22"/>
        <v>0</v>
      </c>
      <c r="N486" s="41">
        <v>3</v>
      </c>
      <c r="O486" s="40">
        <f t="shared" si="23"/>
        <v>1</v>
      </c>
      <c r="P486" s="41" t="s">
        <v>87</v>
      </c>
      <c r="Q486" s="41" t="s">
        <v>88</v>
      </c>
      <c r="R486" s="46" t="s">
        <v>72</v>
      </c>
      <c r="S486" s="46" t="s">
        <v>2044</v>
      </c>
      <c r="T486" s="45" t="s">
        <v>74</v>
      </c>
      <c r="U486" s="50" t="s">
        <v>88</v>
      </c>
      <c r="V486" s="50"/>
      <c r="W486" s="50"/>
      <c r="X486" s="50"/>
      <c r="Y486" s="50"/>
      <c r="Z486" s="50"/>
      <c r="AA486" s="50"/>
      <c r="AB486" s="50"/>
      <c r="AC486" s="55" t="s">
        <v>78</v>
      </c>
      <c r="AD486" s="55">
        <v>3</v>
      </c>
      <c r="AE486" s="55" t="s">
        <v>192</v>
      </c>
      <c r="AF486" s="55" t="s">
        <v>150</v>
      </c>
      <c r="AG486" s="55">
        <v>5</v>
      </c>
      <c r="AH486" s="55">
        <v>1</v>
      </c>
      <c r="AI486" s="55" t="s">
        <v>2177</v>
      </c>
      <c r="AJ486" s="46" t="s">
        <v>95</v>
      </c>
      <c r="AK486" s="46">
        <v>0</v>
      </c>
      <c r="AL486" s="46" t="s">
        <v>96</v>
      </c>
      <c r="AM486" s="46">
        <v>0</v>
      </c>
      <c r="AN486" s="4" t="s">
        <v>83</v>
      </c>
      <c r="AO486" s="59"/>
      <c r="AP486" s="59"/>
      <c r="AQ486" s="59"/>
      <c r="AR486" s="59"/>
      <c r="AS486" s="59"/>
      <c r="AT486" s="59"/>
      <c r="AU486" s="59"/>
      <c r="AV486" s="59"/>
      <c r="AW486" s="59"/>
      <c r="AX486" s="59"/>
      <c r="AY486" s="59"/>
      <c r="AZ486" s="59"/>
      <c r="BA486" s="59"/>
      <c r="BB486" s="59"/>
      <c r="BC486" s="59"/>
      <c r="BD486" s="59"/>
      <c r="BE486" s="59"/>
      <c r="BF486" s="59"/>
      <c r="BG486" s="59"/>
      <c r="BH486" s="59"/>
      <c r="BI486" s="59"/>
      <c r="BJ486" s="59"/>
      <c r="BK486" s="59"/>
      <c r="BL486" s="59"/>
      <c r="BM486" s="59"/>
      <c r="BN486" s="59"/>
    </row>
    <row r="487" spans="1:66" ht="15.75" customHeight="1" x14ac:dyDescent="0.3">
      <c r="A487" s="2">
        <v>486</v>
      </c>
      <c r="B487" s="2" t="s">
        <v>1903</v>
      </c>
      <c r="C487" s="5">
        <v>44770.590717210653</v>
      </c>
      <c r="D487" s="4" t="s">
        <v>2178</v>
      </c>
      <c r="E487" s="4" t="s">
        <v>2179</v>
      </c>
      <c r="F487" s="4" t="s">
        <v>2180</v>
      </c>
      <c r="G487" s="4">
        <v>3005544704</v>
      </c>
      <c r="H487" s="41">
        <v>11</v>
      </c>
      <c r="I487" s="41" t="s">
        <v>70</v>
      </c>
      <c r="J487" s="41">
        <v>4</v>
      </c>
      <c r="K487" s="39">
        <f t="shared" si="21"/>
        <v>0.36363636363636365</v>
      </c>
      <c r="L487" s="41">
        <v>0</v>
      </c>
      <c r="M487" s="40">
        <f t="shared" si="22"/>
        <v>0</v>
      </c>
      <c r="N487" s="41">
        <v>0</v>
      </c>
      <c r="O487" s="40">
        <f t="shared" si="23"/>
        <v>0</v>
      </c>
      <c r="P487" s="41" t="s">
        <v>139</v>
      </c>
      <c r="Q487" s="41" t="s">
        <v>88</v>
      </c>
      <c r="R487" s="46" t="s">
        <v>121</v>
      </c>
      <c r="S487" s="46" t="s">
        <v>2181</v>
      </c>
      <c r="T487" s="45" t="s">
        <v>163</v>
      </c>
      <c r="U487" s="50" t="s">
        <v>292</v>
      </c>
      <c r="V487" s="50">
        <v>1</v>
      </c>
      <c r="W487" s="50">
        <v>2</v>
      </c>
      <c r="X487" s="50">
        <v>360</v>
      </c>
      <c r="Y487" s="50">
        <v>6</v>
      </c>
      <c r="Z487" s="50" t="s">
        <v>70</v>
      </c>
      <c r="AA487" s="50" t="s">
        <v>76</v>
      </c>
      <c r="AB487" s="50" t="s">
        <v>77</v>
      </c>
      <c r="AC487" s="55" t="s">
        <v>839</v>
      </c>
      <c r="AD487" s="55">
        <v>2</v>
      </c>
      <c r="AE487" s="55" t="s">
        <v>2182</v>
      </c>
      <c r="AF487" s="55" t="s">
        <v>158</v>
      </c>
      <c r="AG487" s="55">
        <v>5</v>
      </c>
      <c r="AH487" s="55">
        <v>1</v>
      </c>
      <c r="AI487" s="55" t="s">
        <v>81</v>
      </c>
      <c r="AJ487" s="46" t="s">
        <v>82</v>
      </c>
      <c r="AK487" s="46">
        <v>10</v>
      </c>
      <c r="AL487" s="46" t="s">
        <v>82</v>
      </c>
      <c r="AM487" s="46">
        <v>4</v>
      </c>
      <c r="AN487" s="4" t="s">
        <v>83</v>
      </c>
      <c r="AO487" s="59"/>
      <c r="AP487" s="59"/>
      <c r="AQ487" s="59"/>
      <c r="AR487" s="59"/>
      <c r="AS487" s="59"/>
      <c r="AT487" s="59"/>
      <c r="AU487" s="59"/>
      <c r="AV487" s="59"/>
      <c r="AW487" s="59"/>
      <c r="AX487" s="59"/>
      <c r="AY487" s="59"/>
      <c r="AZ487" s="59"/>
      <c r="BA487" s="59"/>
      <c r="BB487" s="59"/>
      <c r="BC487" s="59"/>
      <c r="BD487" s="59"/>
      <c r="BE487" s="59"/>
      <c r="BF487" s="59"/>
      <c r="BG487" s="59"/>
      <c r="BH487" s="59"/>
      <c r="BI487" s="59"/>
      <c r="BJ487" s="59"/>
      <c r="BK487" s="59"/>
      <c r="BL487" s="59"/>
      <c r="BM487" s="59"/>
      <c r="BN487" s="59"/>
    </row>
    <row r="488" spans="1:66" ht="15.75" customHeight="1" x14ac:dyDescent="0.3">
      <c r="A488" s="2">
        <v>487</v>
      </c>
      <c r="B488" s="2" t="s">
        <v>1903</v>
      </c>
      <c r="C488" s="5">
        <v>44771.418965300923</v>
      </c>
      <c r="D488" s="4" t="s">
        <v>2183</v>
      </c>
      <c r="E488" s="4" t="s">
        <v>2184</v>
      </c>
      <c r="F488" s="4" t="s">
        <v>2185</v>
      </c>
      <c r="G488" s="4">
        <v>2315009</v>
      </c>
      <c r="H488" s="41">
        <v>20</v>
      </c>
      <c r="I488" s="41" t="s">
        <v>70</v>
      </c>
      <c r="J488" s="41">
        <v>15</v>
      </c>
      <c r="K488" s="39">
        <f t="shared" si="21"/>
        <v>0.75</v>
      </c>
      <c r="L488" s="41">
        <v>0</v>
      </c>
      <c r="M488" s="40">
        <f t="shared" si="22"/>
        <v>0</v>
      </c>
      <c r="N488" s="41">
        <v>15</v>
      </c>
      <c r="O488" s="40">
        <f t="shared" si="23"/>
        <v>1</v>
      </c>
      <c r="P488" s="41" t="s">
        <v>87</v>
      </c>
      <c r="Q488" s="41" t="s">
        <v>88</v>
      </c>
      <c r="R488" s="46" t="s">
        <v>121</v>
      </c>
      <c r="S488" s="46" t="s">
        <v>2186</v>
      </c>
      <c r="T488" s="45" t="s">
        <v>865</v>
      </c>
      <c r="U488" s="50" t="s">
        <v>88</v>
      </c>
      <c r="V488" s="50"/>
      <c r="W488" s="50"/>
      <c r="X488" s="50"/>
      <c r="Y488" s="50"/>
      <c r="Z488" s="50"/>
      <c r="AA488" s="50"/>
      <c r="AB488" s="50"/>
      <c r="AC488" s="55" t="s">
        <v>125</v>
      </c>
      <c r="AD488" s="55" t="s">
        <v>126</v>
      </c>
      <c r="AE488" s="55" t="s">
        <v>135</v>
      </c>
      <c r="AF488" s="55" t="s">
        <v>94</v>
      </c>
      <c r="AG488" s="55">
        <v>5</v>
      </c>
      <c r="AH488" s="55">
        <v>5</v>
      </c>
      <c r="AI488" s="55" t="s">
        <v>81</v>
      </c>
      <c r="AJ488" s="46" t="s">
        <v>95</v>
      </c>
      <c r="AK488" s="46">
        <v>0</v>
      </c>
      <c r="AL488" s="46" t="s">
        <v>96</v>
      </c>
      <c r="AM488" s="46">
        <v>0</v>
      </c>
      <c r="AN488" s="4" t="s">
        <v>83</v>
      </c>
      <c r="AO488" s="59"/>
      <c r="AP488" s="59"/>
      <c r="AQ488" s="59"/>
      <c r="AR488" s="59"/>
      <c r="AS488" s="59"/>
      <c r="AT488" s="59"/>
      <c r="AU488" s="59"/>
      <c r="AV488" s="59"/>
      <c r="AW488" s="59"/>
      <c r="AX488" s="59"/>
      <c r="AY488" s="59"/>
      <c r="AZ488" s="59"/>
      <c r="BA488" s="59"/>
      <c r="BB488" s="59"/>
      <c r="BC488" s="59"/>
      <c r="BD488" s="59"/>
      <c r="BE488" s="59"/>
      <c r="BF488" s="59"/>
      <c r="BG488" s="59"/>
      <c r="BH488" s="59"/>
      <c r="BI488" s="59"/>
      <c r="BJ488" s="59"/>
      <c r="BK488" s="59"/>
      <c r="BL488" s="59"/>
      <c r="BM488" s="59"/>
      <c r="BN488" s="59"/>
    </row>
  </sheetData>
  <autoFilter ref="C1:BN488" xr:uid="{00000000-0009-0000-0000-000000000000}"/>
  <conditionalFormatting sqref="K2:K488">
    <cfRule type="cellIs" dxfId="1" priority="1" operator="greaterThan">
      <formula>1</formula>
    </cfRule>
  </conditionalFormatting>
  <hyperlinks>
    <hyperlink ref="D72" r:id="rId1" xr:uid="{431984EF-20A6-44AA-9EAD-FA8767AE9613}"/>
    <hyperlink ref="D266" r:id="rId2" xr:uid="{62B7B4CF-9F89-4FAE-9277-006301396C84}"/>
  </hyperlinks>
  <pageMargins left="0.7" right="0.7" top="0.75" bottom="0.75" header="0" footer="0"/>
  <pageSetup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82D9B-C4BB-493B-ADFD-4AB8C40F13A6}">
  <dimension ref="A3:CQ142"/>
  <sheetViews>
    <sheetView workbookViewId="0">
      <selection activeCell="C44" sqref="C44"/>
    </sheetView>
  </sheetViews>
  <sheetFormatPr defaultColWidth="11.3984375" defaultRowHeight="13" x14ac:dyDescent="0.3"/>
  <cols>
    <col min="1" max="1" width="73.59765625" bestFit="1" customWidth="1"/>
    <col min="2" max="2" width="20.09765625" bestFit="1" customWidth="1"/>
    <col min="3" max="3" width="18.3984375" bestFit="1" customWidth="1"/>
    <col min="4" max="4" width="29" bestFit="1" customWidth="1"/>
    <col min="5" max="5" width="28.296875" bestFit="1" customWidth="1"/>
    <col min="6" max="6" width="37.296875" bestFit="1" customWidth="1"/>
    <col min="7" max="7" width="30.69921875" bestFit="1" customWidth="1"/>
    <col min="8" max="8" width="17.3984375" bestFit="1" customWidth="1"/>
    <col min="9" max="9" width="17" bestFit="1" customWidth="1"/>
    <col min="10" max="10" width="25.8984375" bestFit="1" customWidth="1"/>
    <col min="11" max="11" width="50.8984375" bestFit="1" customWidth="1"/>
    <col min="12" max="12" width="27" bestFit="1" customWidth="1"/>
    <col min="13" max="13" width="15.59765625" bestFit="1" customWidth="1"/>
    <col min="14" max="14" width="24.09765625" bestFit="1" customWidth="1"/>
    <col min="15" max="15" width="9.296875" bestFit="1" customWidth="1"/>
    <col min="16" max="16" width="28.69921875" bestFit="1" customWidth="1"/>
    <col min="17" max="17" width="25" bestFit="1" customWidth="1"/>
    <col min="18" max="18" width="29.09765625" bestFit="1" customWidth="1"/>
    <col min="19" max="19" width="26.3984375" bestFit="1" customWidth="1"/>
    <col min="20" max="20" width="43.09765625" bestFit="1" customWidth="1"/>
    <col min="21" max="21" width="70" bestFit="1" customWidth="1"/>
    <col min="22" max="22" width="28.296875" bestFit="1" customWidth="1"/>
    <col min="23" max="23" width="40.09765625" bestFit="1" customWidth="1"/>
    <col min="24" max="24" width="17.8984375" bestFit="1" customWidth="1"/>
    <col min="25" max="25" width="46.59765625" bestFit="1" customWidth="1"/>
    <col min="26" max="26" width="12.8984375" bestFit="1" customWidth="1"/>
    <col min="27" max="27" width="32.09765625" bestFit="1" customWidth="1"/>
    <col min="28" max="28" width="16.69921875" bestFit="1" customWidth="1"/>
    <col min="29" max="29" width="15.69921875" bestFit="1" customWidth="1"/>
    <col min="30" max="30" width="31.296875" bestFit="1" customWidth="1"/>
    <col min="31" max="31" width="20.09765625" bestFit="1" customWidth="1"/>
    <col min="32" max="32" width="13.296875" bestFit="1" customWidth="1"/>
    <col min="33" max="33" width="24.296875" bestFit="1" customWidth="1"/>
    <col min="34" max="34" width="29.09765625" bestFit="1" customWidth="1"/>
    <col min="35" max="35" width="21.8984375" bestFit="1" customWidth="1"/>
    <col min="36" max="36" width="21.296875" bestFit="1" customWidth="1"/>
    <col min="37" max="37" width="18.69921875" bestFit="1" customWidth="1"/>
    <col min="38" max="38" width="41.59765625" bestFit="1" customWidth="1"/>
    <col min="39" max="39" width="22.69921875" bestFit="1" customWidth="1"/>
    <col min="40" max="40" width="21.59765625" bestFit="1" customWidth="1"/>
    <col min="41" max="41" width="47.296875" bestFit="1" customWidth="1"/>
    <col min="42" max="42" width="34.3984375" bestFit="1" customWidth="1"/>
    <col min="43" max="43" width="35.296875" bestFit="1" customWidth="1"/>
    <col min="44" max="44" width="53.59765625" bestFit="1" customWidth="1"/>
    <col min="45" max="45" width="29.3984375" bestFit="1" customWidth="1"/>
    <col min="46" max="46" width="66.8984375" bestFit="1" customWidth="1"/>
    <col min="47" max="47" width="74.09765625" bestFit="1" customWidth="1"/>
    <col min="48" max="48" width="83.3984375" bestFit="1" customWidth="1"/>
    <col min="49" max="49" width="22.59765625" bestFit="1" customWidth="1"/>
    <col min="50" max="50" width="30.296875" bestFit="1" customWidth="1"/>
    <col min="51" max="52" width="34.69921875" bestFit="1" customWidth="1"/>
    <col min="53" max="53" width="53.8984375" bestFit="1" customWidth="1"/>
    <col min="54" max="54" width="32.3984375" bestFit="1" customWidth="1"/>
    <col min="55" max="55" width="44.296875" bestFit="1" customWidth="1"/>
    <col min="56" max="56" width="22" bestFit="1" customWidth="1"/>
    <col min="57" max="57" width="31.296875" bestFit="1" customWidth="1"/>
    <col min="58" max="58" width="46.69921875" bestFit="1" customWidth="1"/>
    <col min="59" max="59" width="18" bestFit="1" customWidth="1"/>
    <col min="60" max="60" width="28.3984375" bestFit="1" customWidth="1"/>
    <col min="61" max="61" width="21.296875" bestFit="1" customWidth="1"/>
    <col min="62" max="62" width="30.59765625" bestFit="1" customWidth="1"/>
    <col min="63" max="63" width="19.59765625" bestFit="1" customWidth="1"/>
    <col min="64" max="64" width="26.8984375" bestFit="1" customWidth="1"/>
    <col min="65" max="65" width="24.69921875" bestFit="1" customWidth="1"/>
    <col min="66" max="66" width="23.69921875" bestFit="1" customWidth="1"/>
    <col min="67" max="67" width="20.59765625" bestFit="1" customWidth="1"/>
    <col min="68" max="68" width="22.69921875" bestFit="1" customWidth="1"/>
    <col min="69" max="69" width="38.69921875" bestFit="1" customWidth="1"/>
    <col min="70" max="70" width="30.69921875" bestFit="1" customWidth="1"/>
    <col min="71" max="71" width="18.8984375" bestFit="1" customWidth="1"/>
    <col min="72" max="72" width="19.296875" bestFit="1" customWidth="1"/>
    <col min="73" max="73" width="30.69921875" bestFit="1" customWidth="1"/>
    <col min="74" max="74" width="20" bestFit="1" customWidth="1"/>
    <col min="75" max="75" width="33.3984375" bestFit="1" customWidth="1"/>
    <col min="76" max="76" width="17.69921875" bestFit="1" customWidth="1"/>
    <col min="77" max="77" width="26.69921875" bestFit="1" customWidth="1"/>
    <col min="78" max="78" width="33.296875" bestFit="1" customWidth="1"/>
    <col min="79" max="79" width="19.8984375" bestFit="1" customWidth="1"/>
    <col min="80" max="80" width="29.09765625" bestFit="1" customWidth="1"/>
    <col min="81" max="81" width="33.8984375" bestFit="1" customWidth="1"/>
    <col min="82" max="82" width="58.3984375" bestFit="1" customWidth="1"/>
    <col min="83" max="83" width="29" bestFit="1" customWidth="1"/>
    <col min="84" max="84" width="27.296875" bestFit="1" customWidth="1"/>
    <col min="85" max="85" width="47.09765625" bestFit="1" customWidth="1"/>
    <col min="86" max="86" width="37.09765625" bestFit="1" customWidth="1"/>
    <col min="87" max="87" width="34.3984375" bestFit="1" customWidth="1"/>
    <col min="88" max="88" width="26.8984375" bestFit="1" customWidth="1"/>
    <col min="89" max="89" width="39.59765625" bestFit="1" customWidth="1"/>
    <col min="90" max="90" width="29.296875" bestFit="1" customWidth="1"/>
    <col min="91" max="91" width="24.296875" bestFit="1" customWidth="1"/>
    <col min="92" max="92" width="16.69921875" bestFit="1" customWidth="1"/>
    <col min="93" max="93" width="30.59765625" bestFit="1" customWidth="1"/>
    <col min="94" max="94" width="9.59765625" bestFit="1" customWidth="1"/>
    <col min="95" max="95" width="11.09765625" bestFit="1" customWidth="1"/>
  </cols>
  <sheetData>
    <row r="3" spans="1:95" x14ac:dyDescent="0.3">
      <c r="A3" s="16" t="s">
        <v>2187</v>
      </c>
      <c r="B3" s="16" t="s">
        <v>2188</v>
      </c>
    </row>
    <row r="4" spans="1:95" x14ac:dyDescent="0.3">
      <c r="A4" s="16" t="s">
        <v>2189</v>
      </c>
      <c r="B4" t="s">
        <v>169</v>
      </c>
      <c r="C4" t="s">
        <v>1494</v>
      </c>
      <c r="D4" t="s">
        <v>1104</v>
      </c>
      <c r="E4" t="s">
        <v>1386</v>
      </c>
      <c r="F4" t="s">
        <v>111</v>
      </c>
      <c r="G4" t="s">
        <v>1401</v>
      </c>
      <c r="H4" t="s">
        <v>1348</v>
      </c>
      <c r="I4" t="s">
        <v>1304</v>
      </c>
      <c r="J4" t="s">
        <v>1342</v>
      </c>
      <c r="K4" t="s">
        <v>1659</v>
      </c>
      <c r="L4" t="s">
        <v>1472</v>
      </c>
      <c r="M4" t="s">
        <v>1270</v>
      </c>
      <c r="N4" t="s">
        <v>1881</v>
      </c>
      <c r="O4" t="s">
        <v>121</v>
      </c>
      <c r="P4" t="s">
        <v>1317</v>
      </c>
      <c r="Q4" t="s">
        <v>1510</v>
      </c>
      <c r="R4" t="s">
        <v>912</v>
      </c>
      <c r="S4" t="s">
        <v>1490</v>
      </c>
      <c r="T4" t="s">
        <v>1522</v>
      </c>
      <c r="U4" t="s">
        <v>155</v>
      </c>
      <c r="V4" t="s">
        <v>319</v>
      </c>
      <c r="W4" t="s">
        <v>1468</v>
      </c>
      <c r="X4" t="s">
        <v>1799</v>
      </c>
      <c r="Y4" t="s">
        <v>1416</v>
      </c>
      <c r="Z4" t="s">
        <v>1809</v>
      </c>
      <c r="AA4" t="s">
        <v>924</v>
      </c>
      <c r="AB4" t="s">
        <v>1761</v>
      </c>
      <c r="AC4" t="s">
        <v>1013</v>
      </c>
      <c r="AD4" t="s">
        <v>1756</v>
      </c>
      <c r="AE4" t="s">
        <v>998</v>
      </c>
      <c r="AF4" t="s">
        <v>72</v>
      </c>
      <c r="AG4" t="s">
        <v>491</v>
      </c>
      <c r="AH4" t="s">
        <v>1327</v>
      </c>
      <c r="AI4" t="s">
        <v>919</v>
      </c>
      <c r="AJ4" t="s">
        <v>1021</v>
      </c>
      <c r="AK4" t="s">
        <v>405</v>
      </c>
      <c r="AL4" t="s">
        <v>1391</v>
      </c>
      <c r="AM4" t="s">
        <v>354</v>
      </c>
      <c r="AN4" t="s">
        <v>466</v>
      </c>
      <c r="AO4" t="s">
        <v>1212</v>
      </c>
      <c r="AP4" t="s">
        <v>1432</v>
      </c>
      <c r="AQ4" t="s">
        <v>1322</v>
      </c>
      <c r="AR4" t="s">
        <v>769</v>
      </c>
      <c r="AS4" t="s">
        <v>420</v>
      </c>
      <c r="AT4" t="s">
        <v>1370</v>
      </c>
      <c r="AU4" t="s">
        <v>303</v>
      </c>
      <c r="AV4" t="s">
        <v>1673</v>
      </c>
      <c r="AW4" t="s">
        <v>505</v>
      </c>
      <c r="AX4" t="s">
        <v>1420</v>
      </c>
      <c r="AY4" t="s">
        <v>1694</v>
      </c>
      <c r="AZ4" t="s">
        <v>219</v>
      </c>
      <c r="BA4" t="s">
        <v>199</v>
      </c>
      <c r="BB4" t="s">
        <v>1310</v>
      </c>
      <c r="BC4" t="s">
        <v>1375</v>
      </c>
      <c r="BD4" t="s">
        <v>1503</v>
      </c>
      <c r="BE4" t="s">
        <v>1647</v>
      </c>
      <c r="BF4" t="s">
        <v>1710</v>
      </c>
      <c r="BG4" t="s">
        <v>1848</v>
      </c>
      <c r="BH4" t="s">
        <v>1668</v>
      </c>
      <c r="BI4" t="s">
        <v>474</v>
      </c>
      <c r="BJ4" t="s">
        <v>824</v>
      </c>
      <c r="BK4" t="s">
        <v>806</v>
      </c>
      <c r="BL4" t="s">
        <v>499</v>
      </c>
      <c r="BM4" t="s">
        <v>580</v>
      </c>
      <c r="BN4" t="s">
        <v>453</v>
      </c>
      <c r="BO4" t="s">
        <v>437</v>
      </c>
      <c r="BP4" t="s">
        <v>414</v>
      </c>
      <c r="BQ4" t="s">
        <v>1396</v>
      </c>
      <c r="BR4" t="s">
        <v>1380</v>
      </c>
      <c r="BS4" t="s">
        <v>1612</v>
      </c>
      <c r="BT4" t="s">
        <v>1772</v>
      </c>
      <c r="BU4" t="s">
        <v>1456</v>
      </c>
      <c r="BV4" t="s">
        <v>681</v>
      </c>
      <c r="BW4" t="s">
        <v>756</v>
      </c>
      <c r="BX4" t="s">
        <v>764</v>
      </c>
      <c r="BY4" t="s">
        <v>1743</v>
      </c>
      <c r="BZ4" t="s">
        <v>1784</v>
      </c>
      <c r="CA4" t="s">
        <v>985</v>
      </c>
      <c r="CB4" t="s">
        <v>1516</v>
      </c>
      <c r="CC4" t="s">
        <v>980</v>
      </c>
      <c r="CD4" t="s">
        <v>1778</v>
      </c>
      <c r="CE4" t="s">
        <v>1528</v>
      </c>
      <c r="CF4" t="s">
        <v>447</v>
      </c>
      <c r="CG4" t="s">
        <v>1766</v>
      </c>
      <c r="CH4" t="s">
        <v>1066</v>
      </c>
      <c r="CI4" t="s">
        <v>372</v>
      </c>
      <c r="CJ4" t="s">
        <v>1533</v>
      </c>
      <c r="CK4" t="s">
        <v>1688</v>
      </c>
      <c r="CL4" t="s">
        <v>1738</v>
      </c>
      <c r="CM4" t="s">
        <v>1729</v>
      </c>
      <c r="CN4" t="s">
        <v>383</v>
      </c>
      <c r="CO4" t="s">
        <v>1084</v>
      </c>
      <c r="CP4" t="s">
        <v>2190</v>
      </c>
      <c r="CQ4" t="s">
        <v>2191</v>
      </c>
    </row>
    <row r="5" spans="1:95" x14ac:dyDescent="0.3">
      <c r="A5" s="17" t="s">
        <v>87</v>
      </c>
      <c r="B5">
        <v>15</v>
      </c>
      <c r="C5">
        <v>1</v>
      </c>
      <c r="D5">
        <v>1</v>
      </c>
      <c r="F5">
        <v>1</v>
      </c>
      <c r="G5">
        <v>1</v>
      </c>
      <c r="H5">
        <v>1</v>
      </c>
      <c r="K5">
        <v>1</v>
      </c>
      <c r="L5">
        <v>1</v>
      </c>
      <c r="M5">
        <v>1</v>
      </c>
      <c r="N5">
        <v>1</v>
      </c>
      <c r="O5">
        <v>42</v>
      </c>
      <c r="Q5">
        <v>1</v>
      </c>
      <c r="T5">
        <v>1</v>
      </c>
      <c r="V5">
        <v>1</v>
      </c>
      <c r="AA5">
        <v>1</v>
      </c>
      <c r="AC5">
        <v>2</v>
      </c>
      <c r="AD5">
        <v>1</v>
      </c>
      <c r="AE5">
        <v>1</v>
      </c>
      <c r="AF5">
        <v>113</v>
      </c>
      <c r="AI5">
        <v>1</v>
      </c>
      <c r="AN5">
        <v>1</v>
      </c>
      <c r="AO5">
        <v>1</v>
      </c>
      <c r="AQ5">
        <v>1</v>
      </c>
      <c r="AR5">
        <v>1</v>
      </c>
      <c r="AS5">
        <v>1</v>
      </c>
      <c r="AX5">
        <v>1</v>
      </c>
      <c r="AY5">
        <v>1</v>
      </c>
      <c r="BB5">
        <v>1</v>
      </c>
      <c r="BC5">
        <v>1</v>
      </c>
      <c r="BD5">
        <v>1</v>
      </c>
      <c r="BG5">
        <v>1</v>
      </c>
      <c r="BH5">
        <v>1</v>
      </c>
      <c r="BK5">
        <v>1</v>
      </c>
      <c r="BP5">
        <v>1</v>
      </c>
      <c r="BQ5">
        <v>1</v>
      </c>
      <c r="BR5">
        <v>1</v>
      </c>
      <c r="BS5">
        <v>1</v>
      </c>
      <c r="BT5">
        <v>1</v>
      </c>
      <c r="BU5">
        <v>1</v>
      </c>
      <c r="BW5">
        <v>3</v>
      </c>
      <c r="BY5">
        <v>1</v>
      </c>
      <c r="CB5">
        <v>1</v>
      </c>
      <c r="CD5">
        <v>1</v>
      </c>
      <c r="CE5">
        <v>1</v>
      </c>
      <c r="CF5">
        <v>2</v>
      </c>
      <c r="CL5">
        <v>1</v>
      </c>
      <c r="CM5">
        <v>1</v>
      </c>
      <c r="CN5">
        <v>2</v>
      </c>
      <c r="CQ5">
        <v>220</v>
      </c>
    </row>
    <row r="6" spans="1:95" x14ac:dyDescent="0.3">
      <c r="A6" s="65" t="s">
        <v>201</v>
      </c>
      <c r="B6">
        <v>2</v>
      </c>
      <c r="O6">
        <v>4</v>
      </c>
      <c r="AF6">
        <v>10</v>
      </c>
      <c r="AQ6">
        <v>1</v>
      </c>
      <c r="AR6">
        <v>1</v>
      </c>
      <c r="AS6">
        <v>1</v>
      </c>
      <c r="BR6">
        <v>1</v>
      </c>
      <c r="BU6">
        <v>1</v>
      </c>
      <c r="CB6">
        <v>1</v>
      </c>
      <c r="CF6">
        <v>1</v>
      </c>
      <c r="CN6">
        <v>1</v>
      </c>
      <c r="CQ6">
        <v>24</v>
      </c>
    </row>
    <row r="7" spans="1:95" x14ac:dyDescent="0.3">
      <c r="A7" s="65" t="s">
        <v>243</v>
      </c>
      <c r="T7">
        <v>1</v>
      </c>
      <c r="AF7">
        <v>1</v>
      </c>
      <c r="CQ7">
        <v>2</v>
      </c>
    </row>
    <row r="8" spans="1:95" x14ac:dyDescent="0.3">
      <c r="A8" s="65" t="s">
        <v>281</v>
      </c>
      <c r="CE8">
        <v>1</v>
      </c>
      <c r="CQ8">
        <v>1</v>
      </c>
    </row>
    <row r="9" spans="1:95" x14ac:dyDescent="0.3">
      <c r="A9" s="65" t="s">
        <v>90</v>
      </c>
      <c r="B9">
        <v>1</v>
      </c>
      <c r="O9">
        <v>2</v>
      </c>
      <c r="AA9">
        <v>1</v>
      </c>
      <c r="AF9">
        <v>6</v>
      </c>
      <c r="CQ9">
        <v>10</v>
      </c>
    </row>
    <row r="10" spans="1:95" x14ac:dyDescent="0.3">
      <c r="A10" s="65" t="s">
        <v>74</v>
      </c>
      <c r="O10">
        <v>3</v>
      </c>
      <c r="AD10">
        <v>1</v>
      </c>
      <c r="AF10">
        <v>7</v>
      </c>
      <c r="CQ10">
        <v>11</v>
      </c>
    </row>
    <row r="11" spans="1:95" x14ac:dyDescent="0.3">
      <c r="A11" s="65" t="s">
        <v>321</v>
      </c>
      <c r="O11">
        <v>1</v>
      </c>
      <c r="V11">
        <v>1</v>
      </c>
      <c r="AF11">
        <v>1</v>
      </c>
      <c r="BB11">
        <v>1</v>
      </c>
      <c r="BK11">
        <v>1</v>
      </c>
      <c r="CQ11">
        <v>5</v>
      </c>
    </row>
    <row r="12" spans="1:95" x14ac:dyDescent="0.3">
      <c r="A12" s="65" t="s">
        <v>207</v>
      </c>
      <c r="O12">
        <v>3</v>
      </c>
      <c r="AF12">
        <v>2</v>
      </c>
      <c r="CQ12">
        <v>5</v>
      </c>
    </row>
    <row r="13" spans="1:95" x14ac:dyDescent="0.3">
      <c r="A13" s="65" t="s">
        <v>163</v>
      </c>
      <c r="O13">
        <v>1</v>
      </c>
      <c r="AF13">
        <v>2</v>
      </c>
      <c r="BP13">
        <v>1</v>
      </c>
      <c r="CQ13">
        <v>4</v>
      </c>
    </row>
    <row r="14" spans="1:95" x14ac:dyDescent="0.3">
      <c r="A14" s="65" t="s">
        <v>784</v>
      </c>
      <c r="AF14">
        <v>1</v>
      </c>
      <c r="CQ14">
        <v>1</v>
      </c>
    </row>
    <row r="15" spans="1:95" x14ac:dyDescent="0.3">
      <c r="A15" s="65" t="s">
        <v>228</v>
      </c>
      <c r="O15">
        <v>3</v>
      </c>
      <c r="AF15">
        <v>2</v>
      </c>
      <c r="CQ15">
        <v>5</v>
      </c>
    </row>
    <row r="16" spans="1:95" x14ac:dyDescent="0.3">
      <c r="A16" s="65" t="s">
        <v>171</v>
      </c>
      <c r="C16">
        <v>1</v>
      </c>
      <c r="D16">
        <v>1</v>
      </c>
      <c r="AF16">
        <v>1</v>
      </c>
      <c r="BH16">
        <v>1</v>
      </c>
      <c r="CQ16">
        <v>4</v>
      </c>
    </row>
    <row r="17" spans="1:95" x14ac:dyDescent="0.3">
      <c r="A17" s="65" t="s">
        <v>113</v>
      </c>
      <c r="B17">
        <v>2</v>
      </c>
      <c r="F17">
        <v>1</v>
      </c>
      <c r="L17">
        <v>1</v>
      </c>
      <c r="AX17">
        <v>1</v>
      </c>
      <c r="CQ17">
        <v>5</v>
      </c>
    </row>
    <row r="18" spans="1:95" x14ac:dyDescent="0.3">
      <c r="A18" s="65" t="s">
        <v>1207</v>
      </c>
      <c r="AF18">
        <v>2</v>
      </c>
      <c r="CQ18">
        <v>2</v>
      </c>
    </row>
    <row r="19" spans="1:95" x14ac:dyDescent="0.3">
      <c r="A19" s="65" t="s">
        <v>482</v>
      </c>
      <c r="G19">
        <v>1</v>
      </c>
      <c r="O19">
        <v>1</v>
      </c>
      <c r="AF19">
        <v>2</v>
      </c>
      <c r="BC19">
        <v>1</v>
      </c>
      <c r="BD19">
        <v>1</v>
      </c>
      <c r="BQ19">
        <v>1</v>
      </c>
      <c r="CQ19">
        <v>7</v>
      </c>
    </row>
    <row r="20" spans="1:95" x14ac:dyDescent="0.3">
      <c r="A20" s="65" t="s">
        <v>123</v>
      </c>
      <c r="AF20">
        <v>3</v>
      </c>
      <c r="CQ20">
        <v>3</v>
      </c>
    </row>
    <row r="21" spans="1:95" x14ac:dyDescent="0.3">
      <c r="A21" s="65" t="s">
        <v>141</v>
      </c>
      <c r="K21">
        <v>1</v>
      </c>
      <c r="O21">
        <v>1</v>
      </c>
      <c r="AC21">
        <v>1</v>
      </c>
      <c r="AF21">
        <v>1</v>
      </c>
      <c r="CQ21">
        <v>4</v>
      </c>
    </row>
    <row r="22" spans="1:95" x14ac:dyDescent="0.3">
      <c r="A22" s="65" t="s">
        <v>134</v>
      </c>
      <c r="B22">
        <v>8</v>
      </c>
      <c r="M22">
        <v>1</v>
      </c>
      <c r="N22">
        <v>1</v>
      </c>
      <c r="O22">
        <v>15</v>
      </c>
      <c r="AC22">
        <v>1</v>
      </c>
      <c r="AE22">
        <v>1</v>
      </c>
      <c r="AF22">
        <v>48</v>
      </c>
      <c r="AY22">
        <v>1</v>
      </c>
      <c r="BY22">
        <v>1</v>
      </c>
      <c r="CD22">
        <v>1</v>
      </c>
      <c r="CF22">
        <v>1</v>
      </c>
      <c r="CL22">
        <v>1</v>
      </c>
      <c r="CM22">
        <v>1</v>
      </c>
      <c r="CN22">
        <v>1</v>
      </c>
      <c r="CQ22">
        <v>82</v>
      </c>
    </row>
    <row r="23" spans="1:95" x14ac:dyDescent="0.3">
      <c r="A23" s="65" t="s">
        <v>566</v>
      </c>
      <c r="B23">
        <v>1</v>
      </c>
      <c r="CQ23">
        <v>1</v>
      </c>
    </row>
    <row r="24" spans="1:95" x14ac:dyDescent="0.3">
      <c r="A24" s="65" t="s">
        <v>333</v>
      </c>
      <c r="H24">
        <v>1</v>
      </c>
      <c r="O24">
        <v>5</v>
      </c>
      <c r="AF24">
        <v>7</v>
      </c>
      <c r="CQ24">
        <v>13</v>
      </c>
    </row>
    <row r="25" spans="1:95" x14ac:dyDescent="0.3">
      <c r="A25" s="65" t="s">
        <v>388</v>
      </c>
      <c r="AF25">
        <v>7</v>
      </c>
      <c r="AI25">
        <v>1</v>
      </c>
      <c r="CQ25">
        <v>8</v>
      </c>
    </row>
    <row r="26" spans="1:95" x14ac:dyDescent="0.3">
      <c r="A26" s="65" t="s">
        <v>1480</v>
      </c>
      <c r="O26">
        <v>1</v>
      </c>
      <c r="CQ26">
        <v>1</v>
      </c>
    </row>
    <row r="27" spans="1:95" x14ac:dyDescent="0.3">
      <c r="A27" s="65" t="s">
        <v>267</v>
      </c>
      <c r="AF27">
        <v>6</v>
      </c>
      <c r="BG27">
        <v>1</v>
      </c>
      <c r="BS27">
        <v>1</v>
      </c>
      <c r="BT27">
        <v>1</v>
      </c>
      <c r="CQ27">
        <v>9</v>
      </c>
    </row>
    <row r="28" spans="1:95" x14ac:dyDescent="0.3">
      <c r="A28" s="65" t="s">
        <v>1165</v>
      </c>
      <c r="B28">
        <v>1</v>
      </c>
      <c r="CQ28">
        <v>1</v>
      </c>
    </row>
    <row r="29" spans="1:95" x14ac:dyDescent="0.3">
      <c r="A29" s="65" t="s">
        <v>308</v>
      </c>
      <c r="O29">
        <v>1</v>
      </c>
      <c r="Q29">
        <v>1</v>
      </c>
      <c r="AF29">
        <v>1</v>
      </c>
      <c r="AN29">
        <v>1</v>
      </c>
      <c r="AO29">
        <v>1</v>
      </c>
      <c r="BW29">
        <v>3</v>
      </c>
      <c r="CQ29">
        <v>8</v>
      </c>
    </row>
    <row r="30" spans="1:95" x14ac:dyDescent="0.3">
      <c r="A30" s="65" t="s">
        <v>1356</v>
      </c>
      <c r="AF30">
        <v>1</v>
      </c>
      <c r="CQ30">
        <v>1</v>
      </c>
    </row>
    <row r="31" spans="1:95" x14ac:dyDescent="0.3">
      <c r="A31" s="65" t="s">
        <v>865</v>
      </c>
      <c r="O31">
        <v>1</v>
      </c>
      <c r="AF31">
        <v>1</v>
      </c>
      <c r="CQ31">
        <v>2</v>
      </c>
    </row>
    <row r="32" spans="1:95" x14ac:dyDescent="0.3">
      <c r="A32" s="65" t="s">
        <v>2089</v>
      </c>
      <c r="AF32">
        <v>1</v>
      </c>
      <c r="CQ32">
        <v>1</v>
      </c>
    </row>
    <row r="33" spans="1:95" x14ac:dyDescent="0.3">
      <c r="A33" s="17" t="s">
        <v>71</v>
      </c>
      <c r="B33">
        <v>3</v>
      </c>
      <c r="O33">
        <v>4</v>
      </c>
      <c r="P33">
        <v>1</v>
      </c>
      <c r="AF33">
        <v>15</v>
      </c>
      <c r="CJ33">
        <v>1</v>
      </c>
      <c r="CQ33">
        <v>24</v>
      </c>
    </row>
    <row r="34" spans="1:95" x14ac:dyDescent="0.3">
      <c r="A34" s="65" t="s">
        <v>201</v>
      </c>
      <c r="O34">
        <v>1</v>
      </c>
      <c r="CQ34">
        <v>1</v>
      </c>
    </row>
    <row r="35" spans="1:95" x14ac:dyDescent="0.3">
      <c r="A35" s="65" t="s">
        <v>696</v>
      </c>
      <c r="CJ35">
        <v>1</v>
      </c>
      <c r="CQ35">
        <v>1</v>
      </c>
    </row>
    <row r="36" spans="1:95" x14ac:dyDescent="0.3">
      <c r="A36" s="65" t="s">
        <v>74</v>
      </c>
      <c r="AF36">
        <v>1</v>
      </c>
      <c r="CQ36">
        <v>1</v>
      </c>
    </row>
    <row r="37" spans="1:95" x14ac:dyDescent="0.3">
      <c r="A37" s="65" t="s">
        <v>321</v>
      </c>
      <c r="O37">
        <v>1</v>
      </c>
      <c r="P37">
        <v>1</v>
      </c>
      <c r="CQ37">
        <v>2</v>
      </c>
    </row>
    <row r="38" spans="1:95" x14ac:dyDescent="0.3">
      <c r="A38" s="65" t="s">
        <v>207</v>
      </c>
      <c r="O38">
        <v>1</v>
      </c>
      <c r="AF38">
        <v>5</v>
      </c>
      <c r="CQ38">
        <v>6</v>
      </c>
    </row>
    <row r="39" spans="1:95" x14ac:dyDescent="0.3">
      <c r="A39" s="65" t="s">
        <v>228</v>
      </c>
      <c r="O39">
        <v>1</v>
      </c>
      <c r="CQ39">
        <v>1</v>
      </c>
    </row>
    <row r="40" spans="1:95" x14ac:dyDescent="0.3">
      <c r="A40" s="65" t="s">
        <v>134</v>
      </c>
      <c r="B40">
        <v>1</v>
      </c>
      <c r="AF40">
        <v>6</v>
      </c>
      <c r="CQ40">
        <v>7</v>
      </c>
    </row>
    <row r="41" spans="1:95" x14ac:dyDescent="0.3">
      <c r="A41" s="65" t="s">
        <v>333</v>
      </c>
      <c r="B41">
        <v>1</v>
      </c>
      <c r="CQ41">
        <v>1</v>
      </c>
    </row>
    <row r="42" spans="1:95" x14ac:dyDescent="0.3">
      <c r="A42" s="65" t="s">
        <v>308</v>
      </c>
      <c r="B42">
        <v>1</v>
      </c>
      <c r="AF42">
        <v>2</v>
      </c>
      <c r="CQ42">
        <v>3</v>
      </c>
    </row>
    <row r="43" spans="1:95" x14ac:dyDescent="0.3">
      <c r="A43" s="65" t="s">
        <v>865</v>
      </c>
      <c r="AF43">
        <v>1</v>
      </c>
      <c r="CQ43">
        <v>1</v>
      </c>
    </row>
    <row r="44" spans="1:95" x14ac:dyDescent="0.3">
      <c r="A44" s="17" t="s">
        <v>2005</v>
      </c>
      <c r="O44">
        <v>2</v>
      </c>
      <c r="CQ44">
        <v>2</v>
      </c>
    </row>
    <row r="45" spans="1:95" x14ac:dyDescent="0.3">
      <c r="A45" s="65" t="s">
        <v>134</v>
      </c>
      <c r="O45">
        <v>2</v>
      </c>
      <c r="CQ45">
        <v>2</v>
      </c>
    </row>
    <row r="46" spans="1:95" x14ac:dyDescent="0.3">
      <c r="A46" s="17" t="s">
        <v>504</v>
      </c>
      <c r="AW46">
        <v>1</v>
      </c>
      <c r="CQ46">
        <v>1</v>
      </c>
    </row>
    <row r="47" spans="1:95" x14ac:dyDescent="0.3">
      <c r="A47" s="65" t="s">
        <v>134</v>
      </c>
      <c r="AW47">
        <v>1</v>
      </c>
      <c r="CQ47">
        <v>1</v>
      </c>
    </row>
    <row r="48" spans="1:95" x14ac:dyDescent="0.3">
      <c r="A48" s="17" t="s">
        <v>950</v>
      </c>
      <c r="E48">
        <v>1</v>
      </c>
      <c r="O48">
        <v>1</v>
      </c>
      <c r="Z48">
        <v>1</v>
      </c>
      <c r="AF48">
        <v>2</v>
      </c>
      <c r="AT48">
        <v>1</v>
      </c>
      <c r="CQ48">
        <v>6</v>
      </c>
    </row>
    <row r="49" spans="1:95" x14ac:dyDescent="0.3">
      <c r="A49" s="65" t="s">
        <v>1575</v>
      </c>
      <c r="Z49">
        <v>1</v>
      </c>
      <c r="CQ49">
        <v>1</v>
      </c>
    </row>
    <row r="50" spans="1:95" x14ac:dyDescent="0.3">
      <c r="A50" s="65" t="s">
        <v>74</v>
      </c>
      <c r="O50">
        <v>1</v>
      </c>
      <c r="CQ50">
        <v>1</v>
      </c>
    </row>
    <row r="51" spans="1:95" x14ac:dyDescent="0.3">
      <c r="A51" s="65" t="s">
        <v>113</v>
      </c>
      <c r="E51">
        <v>1</v>
      </c>
      <c r="CQ51">
        <v>1</v>
      </c>
    </row>
    <row r="52" spans="1:95" x14ac:dyDescent="0.3">
      <c r="A52" s="65" t="s">
        <v>141</v>
      </c>
      <c r="AT52">
        <v>1</v>
      </c>
      <c r="CQ52">
        <v>1</v>
      </c>
    </row>
    <row r="53" spans="1:95" x14ac:dyDescent="0.3">
      <c r="A53" s="65" t="s">
        <v>134</v>
      </c>
      <c r="AF53">
        <v>1</v>
      </c>
      <c r="CQ53">
        <v>1</v>
      </c>
    </row>
    <row r="54" spans="1:95" x14ac:dyDescent="0.3">
      <c r="A54" s="65" t="s">
        <v>388</v>
      </c>
      <c r="AF54">
        <v>1</v>
      </c>
      <c r="CQ54">
        <v>1</v>
      </c>
    </row>
    <row r="55" spans="1:95" x14ac:dyDescent="0.3">
      <c r="A55" s="17" t="s">
        <v>1579</v>
      </c>
      <c r="AF55">
        <v>1</v>
      </c>
      <c r="CQ55">
        <v>1</v>
      </c>
    </row>
    <row r="56" spans="1:95" x14ac:dyDescent="0.3">
      <c r="A56" s="65" t="s">
        <v>308</v>
      </c>
      <c r="AF56">
        <v>1</v>
      </c>
      <c r="CQ56">
        <v>1</v>
      </c>
    </row>
    <row r="57" spans="1:95" x14ac:dyDescent="0.3">
      <c r="A57" s="17" t="s">
        <v>1206</v>
      </c>
      <c r="AF57">
        <v>1</v>
      </c>
      <c r="CQ57">
        <v>1</v>
      </c>
    </row>
    <row r="58" spans="1:95" x14ac:dyDescent="0.3">
      <c r="A58" s="65" t="s">
        <v>1207</v>
      </c>
      <c r="AF58">
        <v>1</v>
      </c>
      <c r="CQ58">
        <v>1</v>
      </c>
    </row>
    <row r="59" spans="1:95" x14ac:dyDescent="0.3">
      <c r="A59" s="17" t="s">
        <v>198</v>
      </c>
      <c r="AF59">
        <v>1</v>
      </c>
      <c r="BA59">
        <v>1</v>
      </c>
      <c r="CQ59">
        <v>2</v>
      </c>
    </row>
    <row r="60" spans="1:95" x14ac:dyDescent="0.3">
      <c r="A60" s="65" t="s">
        <v>201</v>
      </c>
      <c r="BA60">
        <v>1</v>
      </c>
      <c r="CQ60">
        <v>1</v>
      </c>
    </row>
    <row r="61" spans="1:95" x14ac:dyDescent="0.3">
      <c r="A61" s="65" t="s">
        <v>90</v>
      </c>
      <c r="AF61">
        <v>1</v>
      </c>
      <c r="CQ61">
        <v>1</v>
      </c>
    </row>
    <row r="62" spans="1:95" x14ac:dyDescent="0.3">
      <c r="A62" s="17" t="s">
        <v>218</v>
      </c>
      <c r="AZ62">
        <v>1</v>
      </c>
      <c r="CQ62">
        <v>1</v>
      </c>
    </row>
    <row r="63" spans="1:95" x14ac:dyDescent="0.3">
      <c r="A63" s="65" t="s">
        <v>201</v>
      </c>
      <c r="AZ63">
        <v>1</v>
      </c>
      <c r="CQ63">
        <v>1</v>
      </c>
    </row>
    <row r="64" spans="1:95" x14ac:dyDescent="0.3">
      <c r="A64" s="17" t="s">
        <v>265</v>
      </c>
      <c r="B64">
        <v>1</v>
      </c>
      <c r="O64">
        <v>3</v>
      </c>
      <c r="AF64">
        <v>6</v>
      </c>
      <c r="CQ64">
        <v>10</v>
      </c>
    </row>
    <row r="65" spans="1:95" x14ac:dyDescent="0.3">
      <c r="A65" s="65" t="s">
        <v>201</v>
      </c>
      <c r="B65">
        <v>1</v>
      </c>
      <c r="AF65">
        <v>1</v>
      </c>
      <c r="CQ65">
        <v>2</v>
      </c>
    </row>
    <row r="66" spans="1:95" x14ac:dyDescent="0.3">
      <c r="A66" s="65" t="s">
        <v>74</v>
      </c>
      <c r="O66">
        <v>1</v>
      </c>
      <c r="AF66">
        <v>1</v>
      </c>
      <c r="CQ66">
        <v>2</v>
      </c>
    </row>
    <row r="67" spans="1:95" x14ac:dyDescent="0.3">
      <c r="A67" s="65" t="s">
        <v>207</v>
      </c>
      <c r="O67">
        <v>1</v>
      </c>
      <c r="CQ67">
        <v>1</v>
      </c>
    </row>
    <row r="68" spans="1:95" x14ac:dyDescent="0.3">
      <c r="A68" s="65" t="s">
        <v>163</v>
      </c>
      <c r="O68">
        <v>1</v>
      </c>
      <c r="CQ68">
        <v>1</v>
      </c>
    </row>
    <row r="69" spans="1:95" x14ac:dyDescent="0.3">
      <c r="A69" s="65" t="s">
        <v>134</v>
      </c>
      <c r="AF69">
        <v>2</v>
      </c>
      <c r="CQ69">
        <v>2</v>
      </c>
    </row>
    <row r="70" spans="1:95" x14ac:dyDescent="0.3">
      <c r="A70" s="65" t="s">
        <v>388</v>
      </c>
      <c r="AF70">
        <v>1</v>
      </c>
      <c r="CQ70">
        <v>1</v>
      </c>
    </row>
    <row r="71" spans="1:95" x14ac:dyDescent="0.3">
      <c r="A71" s="65" t="s">
        <v>267</v>
      </c>
      <c r="AF71">
        <v>1</v>
      </c>
      <c r="CQ71">
        <v>1</v>
      </c>
    </row>
    <row r="72" spans="1:95" x14ac:dyDescent="0.3">
      <c r="A72" s="17" t="s">
        <v>404</v>
      </c>
      <c r="AK72">
        <v>1</v>
      </c>
      <c r="CQ72">
        <v>1</v>
      </c>
    </row>
    <row r="73" spans="1:95" x14ac:dyDescent="0.3">
      <c r="A73" s="65" t="s">
        <v>90</v>
      </c>
      <c r="AK73">
        <v>1</v>
      </c>
      <c r="CQ73">
        <v>1</v>
      </c>
    </row>
    <row r="74" spans="1:95" x14ac:dyDescent="0.3">
      <c r="A74" s="17" t="s">
        <v>279</v>
      </c>
      <c r="O74">
        <v>1</v>
      </c>
      <c r="AF74">
        <v>8</v>
      </c>
      <c r="CQ74">
        <v>9</v>
      </c>
    </row>
    <row r="75" spans="1:95" x14ac:dyDescent="0.3">
      <c r="A75" s="65" t="s">
        <v>201</v>
      </c>
      <c r="AF75">
        <v>1</v>
      </c>
      <c r="CQ75">
        <v>1</v>
      </c>
    </row>
    <row r="76" spans="1:95" x14ac:dyDescent="0.3">
      <c r="A76" s="65" t="s">
        <v>281</v>
      </c>
      <c r="AF76">
        <v>1</v>
      </c>
      <c r="CQ76">
        <v>1</v>
      </c>
    </row>
    <row r="77" spans="1:95" x14ac:dyDescent="0.3">
      <c r="A77" s="65" t="s">
        <v>90</v>
      </c>
      <c r="O77">
        <v>1</v>
      </c>
      <c r="AF77">
        <v>1</v>
      </c>
      <c r="CQ77">
        <v>2</v>
      </c>
    </row>
    <row r="78" spans="1:95" x14ac:dyDescent="0.3">
      <c r="A78" s="65" t="s">
        <v>207</v>
      </c>
      <c r="AF78">
        <v>1</v>
      </c>
      <c r="CQ78">
        <v>1</v>
      </c>
    </row>
    <row r="79" spans="1:95" x14ac:dyDescent="0.3">
      <c r="A79" s="65" t="s">
        <v>141</v>
      </c>
      <c r="AF79">
        <v>1</v>
      </c>
      <c r="CQ79">
        <v>1</v>
      </c>
    </row>
    <row r="80" spans="1:95" x14ac:dyDescent="0.3">
      <c r="A80" s="65" t="s">
        <v>134</v>
      </c>
      <c r="AF80">
        <v>2</v>
      </c>
      <c r="CQ80">
        <v>2</v>
      </c>
    </row>
    <row r="81" spans="1:95" x14ac:dyDescent="0.3">
      <c r="A81" s="65" t="s">
        <v>514</v>
      </c>
      <c r="AF81">
        <v>1</v>
      </c>
      <c r="CQ81">
        <v>1</v>
      </c>
    </row>
    <row r="82" spans="1:95" x14ac:dyDescent="0.3">
      <c r="A82" s="17" t="s">
        <v>490</v>
      </c>
      <c r="Y82">
        <v>1</v>
      </c>
      <c r="AF82">
        <v>1</v>
      </c>
      <c r="AG82">
        <v>1</v>
      </c>
      <c r="AV82">
        <v>1</v>
      </c>
      <c r="BC82">
        <v>1</v>
      </c>
      <c r="CQ82">
        <v>5</v>
      </c>
    </row>
    <row r="83" spans="1:95" x14ac:dyDescent="0.3">
      <c r="A83" s="65" t="s">
        <v>207</v>
      </c>
      <c r="AF83">
        <v>1</v>
      </c>
      <c r="CQ83">
        <v>1</v>
      </c>
    </row>
    <row r="84" spans="1:95" x14ac:dyDescent="0.3">
      <c r="A84" s="65" t="s">
        <v>163</v>
      </c>
      <c r="Y84">
        <v>1</v>
      </c>
      <c r="CQ84">
        <v>1</v>
      </c>
    </row>
    <row r="85" spans="1:95" x14ac:dyDescent="0.3">
      <c r="A85" s="65" t="s">
        <v>171</v>
      </c>
      <c r="AG85">
        <v>1</v>
      </c>
      <c r="CQ85">
        <v>1</v>
      </c>
    </row>
    <row r="86" spans="1:95" x14ac:dyDescent="0.3">
      <c r="A86" s="65" t="s">
        <v>482</v>
      </c>
      <c r="BC86">
        <v>1</v>
      </c>
      <c r="CQ86">
        <v>1</v>
      </c>
    </row>
    <row r="87" spans="1:95" x14ac:dyDescent="0.3">
      <c r="A87" s="65" t="s">
        <v>141</v>
      </c>
      <c r="AV87">
        <v>1</v>
      </c>
      <c r="CQ87">
        <v>1</v>
      </c>
    </row>
    <row r="88" spans="1:95" x14ac:dyDescent="0.3">
      <c r="A88" s="17" t="s">
        <v>673</v>
      </c>
      <c r="AF88">
        <v>1</v>
      </c>
      <c r="CQ88">
        <v>1</v>
      </c>
    </row>
    <row r="89" spans="1:95" x14ac:dyDescent="0.3">
      <c r="A89" s="65" t="s">
        <v>134</v>
      </c>
      <c r="AF89">
        <v>1</v>
      </c>
      <c r="CQ89">
        <v>1</v>
      </c>
    </row>
    <row r="90" spans="1:95" x14ac:dyDescent="0.3">
      <c r="A90" s="17" t="s">
        <v>139</v>
      </c>
      <c r="B90">
        <v>7</v>
      </c>
      <c r="J90">
        <v>1</v>
      </c>
      <c r="O90">
        <v>18</v>
      </c>
      <c r="R90">
        <v>1</v>
      </c>
      <c r="S90">
        <v>1</v>
      </c>
      <c r="W90">
        <v>1</v>
      </c>
      <c r="AF90">
        <v>102</v>
      </c>
      <c r="AH90">
        <v>1</v>
      </c>
      <c r="AJ90">
        <v>1</v>
      </c>
      <c r="AN90">
        <v>1</v>
      </c>
      <c r="AP90">
        <v>1</v>
      </c>
      <c r="AU90">
        <v>1</v>
      </c>
      <c r="AZ90">
        <v>2</v>
      </c>
      <c r="BE90">
        <v>1</v>
      </c>
      <c r="BF90">
        <v>1</v>
      </c>
      <c r="BL90">
        <v>1</v>
      </c>
      <c r="BM90">
        <v>1</v>
      </c>
      <c r="BN90">
        <v>1</v>
      </c>
      <c r="BV90">
        <v>1</v>
      </c>
      <c r="BX90">
        <v>1</v>
      </c>
      <c r="BZ90">
        <v>1</v>
      </c>
      <c r="CA90">
        <v>1</v>
      </c>
      <c r="CC90">
        <v>1</v>
      </c>
      <c r="CF90">
        <v>2</v>
      </c>
      <c r="CG90">
        <v>1</v>
      </c>
      <c r="CH90">
        <v>1</v>
      </c>
      <c r="CN90">
        <v>1</v>
      </c>
      <c r="CO90">
        <v>1</v>
      </c>
      <c r="CQ90">
        <v>154</v>
      </c>
    </row>
    <row r="91" spans="1:95" x14ac:dyDescent="0.3">
      <c r="A91" s="65" t="s">
        <v>1552</v>
      </c>
      <c r="B91">
        <v>1</v>
      </c>
      <c r="AF91">
        <v>1</v>
      </c>
      <c r="CQ91">
        <v>2</v>
      </c>
    </row>
    <row r="92" spans="1:95" x14ac:dyDescent="0.3">
      <c r="A92" s="65" t="s">
        <v>201</v>
      </c>
      <c r="AF92">
        <v>6</v>
      </c>
      <c r="AH92">
        <v>1</v>
      </c>
      <c r="AZ92">
        <v>2</v>
      </c>
      <c r="CQ92">
        <v>9</v>
      </c>
    </row>
    <row r="93" spans="1:95" x14ac:dyDescent="0.3">
      <c r="A93" s="65" t="s">
        <v>1575</v>
      </c>
      <c r="AF93">
        <v>1</v>
      </c>
      <c r="CQ93">
        <v>1</v>
      </c>
    </row>
    <row r="94" spans="1:95" x14ac:dyDescent="0.3">
      <c r="A94" s="65" t="s">
        <v>243</v>
      </c>
      <c r="AF94">
        <v>2</v>
      </c>
      <c r="AN94">
        <v>1</v>
      </c>
      <c r="CQ94">
        <v>3</v>
      </c>
    </row>
    <row r="95" spans="1:95" x14ac:dyDescent="0.3">
      <c r="A95" s="65" t="s">
        <v>90</v>
      </c>
      <c r="O95">
        <v>1</v>
      </c>
      <c r="AF95">
        <v>5</v>
      </c>
      <c r="BX95">
        <v>1</v>
      </c>
      <c r="CQ95">
        <v>7</v>
      </c>
    </row>
    <row r="96" spans="1:95" x14ac:dyDescent="0.3">
      <c r="A96" s="65" t="s">
        <v>696</v>
      </c>
      <c r="AF96">
        <v>1</v>
      </c>
      <c r="CQ96">
        <v>1</v>
      </c>
    </row>
    <row r="97" spans="1:95" x14ac:dyDescent="0.3">
      <c r="A97" s="65" t="s">
        <v>74</v>
      </c>
      <c r="O97">
        <v>4</v>
      </c>
      <c r="AF97">
        <v>9</v>
      </c>
      <c r="CQ97">
        <v>13</v>
      </c>
    </row>
    <row r="98" spans="1:95" x14ac:dyDescent="0.3">
      <c r="A98" s="65" t="s">
        <v>321</v>
      </c>
      <c r="O98">
        <v>1</v>
      </c>
      <c r="AF98">
        <v>6</v>
      </c>
      <c r="BF98">
        <v>1</v>
      </c>
      <c r="CQ98">
        <v>8</v>
      </c>
    </row>
    <row r="99" spans="1:95" x14ac:dyDescent="0.3">
      <c r="A99" s="65" t="s">
        <v>207</v>
      </c>
      <c r="O99">
        <v>2</v>
      </c>
      <c r="AF99">
        <v>6</v>
      </c>
      <c r="CQ99">
        <v>8</v>
      </c>
    </row>
    <row r="100" spans="1:95" x14ac:dyDescent="0.3">
      <c r="A100" s="65" t="s">
        <v>163</v>
      </c>
      <c r="O100">
        <v>1</v>
      </c>
      <c r="R100">
        <v>1</v>
      </c>
      <c r="AF100">
        <v>7</v>
      </c>
      <c r="CQ100">
        <v>9</v>
      </c>
    </row>
    <row r="101" spans="1:95" x14ac:dyDescent="0.3">
      <c r="A101" s="65" t="s">
        <v>784</v>
      </c>
      <c r="AF101">
        <v>1</v>
      </c>
      <c r="CQ101">
        <v>1</v>
      </c>
    </row>
    <row r="102" spans="1:95" x14ac:dyDescent="0.3">
      <c r="A102" s="65" t="s">
        <v>171</v>
      </c>
      <c r="O102">
        <v>1</v>
      </c>
      <c r="S102">
        <v>1</v>
      </c>
      <c r="BL102">
        <v>1</v>
      </c>
      <c r="BM102">
        <v>1</v>
      </c>
      <c r="BN102">
        <v>1</v>
      </c>
      <c r="CQ102">
        <v>5</v>
      </c>
    </row>
    <row r="103" spans="1:95" x14ac:dyDescent="0.3">
      <c r="A103" s="65" t="s">
        <v>482</v>
      </c>
      <c r="W103">
        <v>1</v>
      </c>
      <c r="AF103">
        <v>4</v>
      </c>
      <c r="BE103">
        <v>1</v>
      </c>
      <c r="CQ103">
        <v>6</v>
      </c>
    </row>
    <row r="104" spans="1:95" x14ac:dyDescent="0.3">
      <c r="A104" s="65" t="s">
        <v>123</v>
      </c>
      <c r="AF104">
        <v>2</v>
      </c>
      <c r="CQ104">
        <v>2</v>
      </c>
    </row>
    <row r="105" spans="1:95" x14ac:dyDescent="0.3">
      <c r="A105" s="65" t="s">
        <v>141</v>
      </c>
      <c r="O105">
        <v>3</v>
      </c>
      <c r="AF105">
        <v>1</v>
      </c>
      <c r="AU105">
        <v>1</v>
      </c>
      <c r="CQ105">
        <v>5</v>
      </c>
    </row>
    <row r="106" spans="1:95" x14ac:dyDescent="0.3">
      <c r="A106" s="65" t="s">
        <v>134</v>
      </c>
      <c r="B106">
        <v>5</v>
      </c>
      <c r="O106">
        <v>3</v>
      </c>
      <c r="AF106">
        <v>36</v>
      </c>
      <c r="AJ106">
        <v>1</v>
      </c>
      <c r="BV106">
        <v>1</v>
      </c>
      <c r="CA106">
        <v>1</v>
      </c>
      <c r="CC106">
        <v>1</v>
      </c>
      <c r="CF106">
        <v>2</v>
      </c>
      <c r="CH106">
        <v>1</v>
      </c>
      <c r="CN106">
        <v>1</v>
      </c>
      <c r="CO106">
        <v>1</v>
      </c>
      <c r="CQ106">
        <v>53</v>
      </c>
    </row>
    <row r="107" spans="1:95" x14ac:dyDescent="0.3">
      <c r="A107" s="65" t="s">
        <v>566</v>
      </c>
      <c r="AF107">
        <v>1</v>
      </c>
      <c r="CQ107">
        <v>1</v>
      </c>
    </row>
    <row r="108" spans="1:95" x14ac:dyDescent="0.3">
      <c r="A108" s="65" t="s">
        <v>333</v>
      </c>
      <c r="B108">
        <v>1</v>
      </c>
      <c r="J108">
        <v>1</v>
      </c>
      <c r="AF108">
        <v>3</v>
      </c>
      <c r="CQ108">
        <v>5</v>
      </c>
    </row>
    <row r="109" spans="1:95" x14ac:dyDescent="0.3">
      <c r="A109" s="65" t="s">
        <v>388</v>
      </c>
      <c r="AF109">
        <v>1</v>
      </c>
      <c r="AP109">
        <v>1</v>
      </c>
      <c r="CQ109">
        <v>2</v>
      </c>
    </row>
    <row r="110" spans="1:95" x14ac:dyDescent="0.3">
      <c r="A110" s="65" t="s">
        <v>267</v>
      </c>
      <c r="AF110">
        <v>6</v>
      </c>
      <c r="BZ110">
        <v>1</v>
      </c>
      <c r="CG110">
        <v>1</v>
      </c>
      <c r="CQ110">
        <v>8</v>
      </c>
    </row>
    <row r="111" spans="1:95" x14ac:dyDescent="0.3">
      <c r="A111" s="65" t="s">
        <v>514</v>
      </c>
      <c r="AF111">
        <v>2</v>
      </c>
      <c r="CQ111">
        <v>2</v>
      </c>
    </row>
    <row r="112" spans="1:95" x14ac:dyDescent="0.3">
      <c r="A112" s="65" t="s">
        <v>308</v>
      </c>
      <c r="O112">
        <v>1</v>
      </c>
      <c r="CQ112">
        <v>1</v>
      </c>
    </row>
    <row r="113" spans="1:95" x14ac:dyDescent="0.3">
      <c r="A113" s="65" t="s">
        <v>2014</v>
      </c>
      <c r="O113">
        <v>1</v>
      </c>
      <c r="AF113">
        <v>1</v>
      </c>
      <c r="CQ113">
        <v>2</v>
      </c>
    </row>
    <row r="114" spans="1:95" x14ac:dyDescent="0.3">
      <c r="A114" s="17" t="s">
        <v>1590</v>
      </c>
      <c r="AF114">
        <v>1</v>
      </c>
      <c r="CQ114">
        <v>1</v>
      </c>
    </row>
    <row r="115" spans="1:95" x14ac:dyDescent="0.3">
      <c r="A115" s="65" t="s">
        <v>388</v>
      </c>
      <c r="AF115">
        <v>1</v>
      </c>
      <c r="CQ115">
        <v>1</v>
      </c>
    </row>
    <row r="116" spans="1:95" x14ac:dyDescent="0.3">
      <c r="A116" s="17" t="s">
        <v>154</v>
      </c>
      <c r="U116">
        <v>1</v>
      </c>
      <c r="AF116">
        <v>2</v>
      </c>
      <c r="BO116">
        <v>1</v>
      </c>
      <c r="CF116">
        <v>1</v>
      </c>
      <c r="CK116">
        <v>1</v>
      </c>
      <c r="CQ116">
        <v>6</v>
      </c>
    </row>
    <row r="117" spans="1:95" x14ac:dyDescent="0.3">
      <c r="A117" s="65" t="s">
        <v>201</v>
      </c>
      <c r="AF117">
        <v>1</v>
      </c>
      <c r="CQ117">
        <v>1</v>
      </c>
    </row>
    <row r="118" spans="1:95" x14ac:dyDescent="0.3">
      <c r="A118" s="65" t="s">
        <v>171</v>
      </c>
      <c r="BO118">
        <v>1</v>
      </c>
      <c r="CQ118">
        <v>1</v>
      </c>
    </row>
    <row r="119" spans="1:95" x14ac:dyDescent="0.3">
      <c r="A119" s="65" t="s">
        <v>123</v>
      </c>
      <c r="CK119">
        <v>1</v>
      </c>
      <c r="CQ119">
        <v>1</v>
      </c>
    </row>
    <row r="120" spans="1:95" x14ac:dyDescent="0.3">
      <c r="A120" s="65" t="s">
        <v>141</v>
      </c>
      <c r="U120">
        <v>1</v>
      </c>
      <c r="CQ120">
        <v>1</v>
      </c>
    </row>
    <row r="121" spans="1:95" x14ac:dyDescent="0.3">
      <c r="A121" s="65" t="s">
        <v>134</v>
      </c>
      <c r="AF121">
        <v>1</v>
      </c>
      <c r="CF121">
        <v>1</v>
      </c>
      <c r="CQ121">
        <v>2</v>
      </c>
    </row>
    <row r="122" spans="1:95" x14ac:dyDescent="0.3">
      <c r="A122" s="17" t="s">
        <v>2190</v>
      </c>
      <c r="B122">
        <v>3</v>
      </c>
      <c r="I122">
        <v>1</v>
      </c>
      <c r="O122">
        <v>5</v>
      </c>
      <c r="X122">
        <v>1</v>
      </c>
      <c r="AB122">
        <v>1</v>
      </c>
      <c r="AF122">
        <v>22</v>
      </c>
      <c r="AL122">
        <v>1</v>
      </c>
      <c r="AM122">
        <v>1</v>
      </c>
      <c r="AN122">
        <v>1</v>
      </c>
      <c r="AP122">
        <v>1</v>
      </c>
      <c r="BI122">
        <v>1</v>
      </c>
      <c r="BJ122">
        <v>1</v>
      </c>
      <c r="BK122">
        <v>1</v>
      </c>
      <c r="BO122">
        <v>1</v>
      </c>
      <c r="CI122">
        <v>1</v>
      </c>
      <c r="CQ122">
        <v>42</v>
      </c>
    </row>
    <row r="123" spans="1:95" x14ac:dyDescent="0.3">
      <c r="A123" s="65" t="s">
        <v>201</v>
      </c>
      <c r="AF123">
        <v>1</v>
      </c>
      <c r="CQ123">
        <v>1</v>
      </c>
    </row>
    <row r="124" spans="1:95" x14ac:dyDescent="0.3">
      <c r="A124" s="65" t="s">
        <v>243</v>
      </c>
      <c r="AN124">
        <v>1</v>
      </c>
      <c r="AP124">
        <v>1</v>
      </c>
      <c r="CQ124">
        <v>2</v>
      </c>
    </row>
    <row r="125" spans="1:95" x14ac:dyDescent="0.3">
      <c r="A125" s="65" t="s">
        <v>696</v>
      </c>
      <c r="AF125">
        <v>1</v>
      </c>
      <c r="CQ125">
        <v>1</v>
      </c>
    </row>
    <row r="126" spans="1:95" x14ac:dyDescent="0.3">
      <c r="A126" s="65" t="s">
        <v>74</v>
      </c>
      <c r="AF126">
        <v>2</v>
      </c>
      <c r="CQ126">
        <v>2</v>
      </c>
    </row>
    <row r="127" spans="1:95" x14ac:dyDescent="0.3">
      <c r="A127" s="65" t="s">
        <v>321</v>
      </c>
      <c r="AF127">
        <v>2</v>
      </c>
      <c r="BJ127">
        <v>1</v>
      </c>
      <c r="BK127">
        <v>1</v>
      </c>
      <c r="CQ127">
        <v>4</v>
      </c>
    </row>
    <row r="128" spans="1:95" x14ac:dyDescent="0.3">
      <c r="A128" s="65" t="s">
        <v>207</v>
      </c>
      <c r="AF128">
        <v>3</v>
      </c>
      <c r="CQ128">
        <v>3</v>
      </c>
    </row>
    <row r="129" spans="1:95" x14ac:dyDescent="0.3">
      <c r="A129" s="65" t="s">
        <v>163</v>
      </c>
      <c r="O129">
        <v>1</v>
      </c>
      <c r="AF129">
        <v>1</v>
      </c>
      <c r="AL129">
        <v>1</v>
      </c>
      <c r="CQ129">
        <v>3</v>
      </c>
    </row>
    <row r="130" spans="1:95" x14ac:dyDescent="0.3">
      <c r="A130" s="65" t="s">
        <v>171</v>
      </c>
      <c r="B130">
        <v>2</v>
      </c>
      <c r="BO130">
        <v>1</v>
      </c>
      <c r="CQ130">
        <v>3</v>
      </c>
    </row>
    <row r="131" spans="1:95" x14ac:dyDescent="0.3">
      <c r="A131" s="65" t="s">
        <v>113</v>
      </c>
      <c r="AF131">
        <v>1</v>
      </c>
      <c r="CQ131">
        <v>1</v>
      </c>
    </row>
    <row r="132" spans="1:95" x14ac:dyDescent="0.3">
      <c r="A132" s="65" t="s">
        <v>482</v>
      </c>
      <c r="B132">
        <v>1</v>
      </c>
      <c r="X132">
        <v>1</v>
      </c>
      <c r="CQ132">
        <v>2</v>
      </c>
    </row>
    <row r="133" spans="1:95" x14ac:dyDescent="0.3">
      <c r="A133" s="65" t="s">
        <v>123</v>
      </c>
      <c r="O133">
        <v>1</v>
      </c>
      <c r="CQ133">
        <v>1</v>
      </c>
    </row>
    <row r="134" spans="1:95" x14ac:dyDescent="0.3">
      <c r="A134" s="65" t="s">
        <v>141</v>
      </c>
      <c r="O134">
        <v>2</v>
      </c>
      <c r="AB134">
        <v>1</v>
      </c>
      <c r="AF134">
        <v>1</v>
      </c>
      <c r="CQ134">
        <v>4</v>
      </c>
    </row>
    <row r="135" spans="1:95" x14ac:dyDescent="0.3">
      <c r="A135" s="65" t="s">
        <v>134</v>
      </c>
      <c r="AF135">
        <v>3</v>
      </c>
      <c r="CQ135">
        <v>3</v>
      </c>
    </row>
    <row r="136" spans="1:95" x14ac:dyDescent="0.3">
      <c r="A136" s="65" t="s">
        <v>333</v>
      </c>
      <c r="I136">
        <v>1</v>
      </c>
      <c r="O136">
        <v>1</v>
      </c>
      <c r="BI136">
        <v>1</v>
      </c>
      <c r="CQ136">
        <v>3</v>
      </c>
    </row>
    <row r="137" spans="1:95" x14ac:dyDescent="0.3">
      <c r="A137" s="65" t="s">
        <v>388</v>
      </c>
      <c r="AF137">
        <v>2</v>
      </c>
      <c r="CQ137">
        <v>2</v>
      </c>
    </row>
    <row r="138" spans="1:95" x14ac:dyDescent="0.3">
      <c r="A138" s="65" t="s">
        <v>710</v>
      </c>
      <c r="AF138">
        <v>1</v>
      </c>
      <c r="CQ138">
        <v>1</v>
      </c>
    </row>
    <row r="139" spans="1:95" x14ac:dyDescent="0.3">
      <c r="A139" s="65" t="s">
        <v>267</v>
      </c>
      <c r="AF139">
        <v>1</v>
      </c>
      <c r="CQ139">
        <v>1</v>
      </c>
    </row>
    <row r="140" spans="1:95" x14ac:dyDescent="0.3">
      <c r="A140" s="65" t="s">
        <v>101</v>
      </c>
      <c r="AF140">
        <v>3</v>
      </c>
      <c r="AM140">
        <v>1</v>
      </c>
      <c r="CI140">
        <v>1</v>
      </c>
      <c r="CQ140">
        <v>5</v>
      </c>
    </row>
    <row r="141" spans="1:95" x14ac:dyDescent="0.3">
      <c r="A141" s="65" t="s">
        <v>2190</v>
      </c>
    </row>
    <row r="142" spans="1:95" x14ac:dyDescent="0.3">
      <c r="A142" s="17" t="s">
        <v>2191</v>
      </c>
      <c r="B142">
        <v>29</v>
      </c>
      <c r="C142">
        <v>1</v>
      </c>
      <c r="D142">
        <v>1</v>
      </c>
      <c r="E142">
        <v>1</v>
      </c>
      <c r="F142">
        <v>1</v>
      </c>
      <c r="G142">
        <v>1</v>
      </c>
      <c r="H142">
        <v>1</v>
      </c>
      <c r="I142">
        <v>1</v>
      </c>
      <c r="J142">
        <v>1</v>
      </c>
      <c r="K142">
        <v>1</v>
      </c>
      <c r="L142">
        <v>1</v>
      </c>
      <c r="M142">
        <v>1</v>
      </c>
      <c r="N142">
        <v>1</v>
      </c>
      <c r="O142">
        <v>76</v>
      </c>
      <c r="P142">
        <v>1</v>
      </c>
      <c r="Q142">
        <v>1</v>
      </c>
      <c r="R142">
        <v>1</v>
      </c>
      <c r="S142">
        <v>1</v>
      </c>
      <c r="T142">
        <v>1</v>
      </c>
      <c r="U142">
        <v>1</v>
      </c>
      <c r="V142">
        <v>1</v>
      </c>
      <c r="W142">
        <v>1</v>
      </c>
      <c r="X142">
        <v>1</v>
      </c>
      <c r="Y142">
        <v>1</v>
      </c>
      <c r="Z142">
        <v>1</v>
      </c>
      <c r="AA142">
        <v>1</v>
      </c>
      <c r="AB142">
        <v>1</v>
      </c>
      <c r="AC142">
        <v>2</v>
      </c>
      <c r="AD142">
        <v>1</v>
      </c>
      <c r="AE142">
        <v>1</v>
      </c>
      <c r="AF142">
        <v>276</v>
      </c>
      <c r="AG142">
        <v>1</v>
      </c>
      <c r="AH142">
        <v>1</v>
      </c>
      <c r="AI142">
        <v>1</v>
      </c>
      <c r="AJ142">
        <v>1</v>
      </c>
      <c r="AK142">
        <v>1</v>
      </c>
      <c r="AL142">
        <v>1</v>
      </c>
      <c r="AM142">
        <v>1</v>
      </c>
      <c r="AN142">
        <v>3</v>
      </c>
      <c r="AO142">
        <v>1</v>
      </c>
      <c r="AP142">
        <v>2</v>
      </c>
      <c r="AQ142">
        <v>1</v>
      </c>
      <c r="AR142">
        <v>1</v>
      </c>
      <c r="AS142">
        <v>1</v>
      </c>
      <c r="AT142">
        <v>1</v>
      </c>
      <c r="AU142">
        <v>1</v>
      </c>
      <c r="AV142">
        <v>1</v>
      </c>
      <c r="AW142">
        <v>1</v>
      </c>
      <c r="AX142">
        <v>1</v>
      </c>
      <c r="AY142">
        <v>1</v>
      </c>
      <c r="AZ142">
        <v>3</v>
      </c>
      <c r="BA142">
        <v>1</v>
      </c>
      <c r="BB142">
        <v>1</v>
      </c>
      <c r="BC142">
        <v>2</v>
      </c>
      <c r="BD142">
        <v>1</v>
      </c>
      <c r="BE142">
        <v>1</v>
      </c>
      <c r="BF142">
        <v>1</v>
      </c>
      <c r="BG142">
        <v>1</v>
      </c>
      <c r="BH142">
        <v>1</v>
      </c>
      <c r="BI142">
        <v>1</v>
      </c>
      <c r="BJ142">
        <v>1</v>
      </c>
      <c r="BK142">
        <v>2</v>
      </c>
      <c r="BL142">
        <v>1</v>
      </c>
      <c r="BM142">
        <v>1</v>
      </c>
      <c r="BN142">
        <v>1</v>
      </c>
      <c r="BO142">
        <v>2</v>
      </c>
      <c r="BP142">
        <v>1</v>
      </c>
      <c r="BQ142">
        <v>1</v>
      </c>
      <c r="BR142">
        <v>1</v>
      </c>
      <c r="BS142">
        <v>1</v>
      </c>
      <c r="BT142">
        <v>1</v>
      </c>
      <c r="BU142">
        <v>1</v>
      </c>
      <c r="BV142">
        <v>1</v>
      </c>
      <c r="BW142">
        <v>3</v>
      </c>
      <c r="BX142">
        <v>1</v>
      </c>
      <c r="BY142">
        <v>1</v>
      </c>
      <c r="BZ142">
        <v>1</v>
      </c>
      <c r="CA142">
        <v>1</v>
      </c>
      <c r="CB142">
        <v>1</v>
      </c>
      <c r="CC142">
        <v>1</v>
      </c>
      <c r="CD142">
        <v>1</v>
      </c>
      <c r="CE142">
        <v>1</v>
      </c>
      <c r="CF142">
        <v>5</v>
      </c>
      <c r="CG142">
        <v>1</v>
      </c>
      <c r="CH142">
        <v>1</v>
      </c>
      <c r="CI142">
        <v>1</v>
      </c>
      <c r="CJ142">
        <v>1</v>
      </c>
      <c r="CK142">
        <v>1</v>
      </c>
      <c r="CL142">
        <v>1</v>
      </c>
      <c r="CM142">
        <v>1</v>
      </c>
      <c r="CN142">
        <v>3</v>
      </c>
      <c r="CO142">
        <v>1</v>
      </c>
      <c r="CQ142">
        <v>487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98EB-2131-4E5C-9CC5-DF70684F3DAD}">
  <dimension ref="A1:F425"/>
  <sheetViews>
    <sheetView topLeftCell="A115" zoomScale="120" zoomScaleNormal="120" workbookViewId="0">
      <selection activeCell="B245" sqref="B245"/>
    </sheetView>
  </sheetViews>
  <sheetFormatPr defaultColWidth="11.3984375" defaultRowHeight="13" x14ac:dyDescent="0.3"/>
  <cols>
    <col min="1" max="1" width="81.3984375" bestFit="1" customWidth="1"/>
    <col min="2" max="2" width="35" bestFit="1" customWidth="1"/>
    <col min="4" max="4" width="33.8984375" bestFit="1" customWidth="1"/>
    <col min="5" max="5" width="12.69921875" bestFit="1" customWidth="1"/>
    <col min="6" max="6" width="17.69921875" bestFit="1" customWidth="1"/>
  </cols>
  <sheetData>
    <row r="1" spans="1:6" x14ac:dyDescent="0.3">
      <c r="A1" s="61" t="s">
        <v>2192</v>
      </c>
      <c r="B1" s="61"/>
      <c r="C1" s="61" t="s">
        <v>2193</v>
      </c>
      <c r="D1" s="61" t="s">
        <v>2194</v>
      </c>
      <c r="E1" s="61" t="s">
        <v>2195</v>
      </c>
      <c r="F1" s="61" t="s">
        <v>2196</v>
      </c>
    </row>
    <row r="2" spans="1:6" x14ac:dyDescent="0.3">
      <c r="A2">
        <v>0</v>
      </c>
      <c r="B2">
        <v>10</v>
      </c>
      <c r="C2" t="str">
        <f t="shared" ref="C2:C12" si="0">CONCATENATE("&gt;=",A2)</f>
        <v>&gt;=0</v>
      </c>
      <c r="D2" t="str">
        <f t="shared" ref="D2:D12" si="1">CONCATENATE("&lt;",B2)</f>
        <v>&lt;10</v>
      </c>
      <c r="E2">
        <f>COUNTIFS(Respuestas!$H$2:$H$488,Empresarial!C2,Respuestas!$H$2:$H$488,D2)</f>
        <v>416</v>
      </c>
      <c r="F2" s="12">
        <f>E2/$E$13</f>
        <v>0.85420944558521561</v>
      </c>
    </row>
    <row r="3" spans="1:6" x14ac:dyDescent="0.3">
      <c r="A3">
        <f t="shared" ref="A3:A11" si="2">B2</f>
        <v>10</v>
      </c>
      <c r="B3">
        <f t="shared" ref="B3:B11" si="3">A3+10</f>
        <v>20</v>
      </c>
      <c r="C3" t="str">
        <f t="shared" si="0"/>
        <v>&gt;=10</v>
      </c>
      <c r="D3" t="str">
        <f t="shared" si="1"/>
        <v>&lt;20</v>
      </c>
      <c r="E3">
        <f>COUNTIFS(Respuestas!$H$2:$H$488,Empresarial!C3,Respuestas!$H$2:$H$488,D3)</f>
        <v>44</v>
      </c>
      <c r="F3" s="12">
        <f t="shared" ref="F3:F12" si="4">E3/$E$13</f>
        <v>9.034907597535935E-2</v>
      </c>
    </row>
    <row r="4" spans="1:6" x14ac:dyDescent="0.3">
      <c r="A4">
        <f t="shared" si="2"/>
        <v>20</v>
      </c>
      <c r="B4">
        <f t="shared" si="3"/>
        <v>30</v>
      </c>
      <c r="C4" t="str">
        <f t="shared" si="0"/>
        <v>&gt;=20</v>
      </c>
      <c r="D4" t="str">
        <f t="shared" si="1"/>
        <v>&lt;30</v>
      </c>
      <c r="E4">
        <f>COUNTIFS(Respuestas!$H$2:$H$488,Empresarial!C4,Respuestas!$H$2:$H$488,D4)</f>
        <v>16</v>
      </c>
      <c r="F4" s="12">
        <f t="shared" si="4"/>
        <v>3.2854209445585217E-2</v>
      </c>
    </row>
    <row r="5" spans="1:6" x14ac:dyDescent="0.3">
      <c r="A5">
        <f t="shared" si="2"/>
        <v>30</v>
      </c>
      <c r="B5">
        <f t="shared" si="3"/>
        <v>40</v>
      </c>
      <c r="C5" t="str">
        <f t="shared" si="0"/>
        <v>&gt;=30</v>
      </c>
      <c r="D5" t="str">
        <f t="shared" si="1"/>
        <v>&lt;40</v>
      </c>
      <c r="E5">
        <f>COUNTIFS(Respuestas!$H$2:$H$488,Empresarial!C5,Respuestas!$H$2:$H$488,D5)</f>
        <v>3</v>
      </c>
      <c r="F5" s="12">
        <f t="shared" si="4"/>
        <v>6.1601642710472282E-3</v>
      </c>
    </row>
    <row r="6" spans="1:6" x14ac:dyDescent="0.3">
      <c r="A6">
        <f t="shared" si="2"/>
        <v>40</v>
      </c>
      <c r="B6">
        <f t="shared" si="3"/>
        <v>50</v>
      </c>
      <c r="C6" t="str">
        <f t="shared" si="0"/>
        <v>&gt;=40</v>
      </c>
      <c r="D6" t="str">
        <f t="shared" si="1"/>
        <v>&lt;50</v>
      </c>
      <c r="E6">
        <f>COUNTIFS(Respuestas!$H$2:$H$488,Empresarial!C6,Respuestas!$H$2:$H$488,D6)</f>
        <v>2</v>
      </c>
      <c r="F6" s="12">
        <f t="shared" si="4"/>
        <v>4.1067761806981521E-3</v>
      </c>
    </row>
    <row r="7" spans="1:6" x14ac:dyDescent="0.3">
      <c r="A7">
        <f t="shared" si="2"/>
        <v>50</v>
      </c>
      <c r="B7">
        <f t="shared" si="3"/>
        <v>60</v>
      </c>
      <c r="C7" t="str">
        <f t="shared" si="0"/>
        <v>&gt;=50</v>
      </c>
      <c r="D7" t="str">
        <f t="shared" si="1"/>
        <v>&lt;60</v>
      </c>
      <c r="E7">
        <f>COUNTIFS(Respuestas!$H$2:$H$488,Empresarial!C7,Respuestas!$H$2:$H$488,D7)</f>
        <v>1</v>
      </c>
      <c r="F7" s="12">
        <f t="shared" si="4"/>
        <v>2.0533880903490761E-3</v>
      </c>
    </row>
    <row r="8" spans="1:6" x14ac:dyDescent="0.3">
      <c r="A8">
        <f t="shared" si="2"/>
        <v>60</v>
      </c>
      <c r="B8">
        <f t="shared" si="3"/>
        <v>70</v>
      </c>
      <c r="C8" t="str">
        <f t="shared" si="0"/>
        <v>&gt;=60</v>
      </c>
      <c r="D8" t="str">
        <f t="shared" si="1"/>
        <v>&lt;70</v>
      </c>
      <c r="E8">
        <f>COUNTIFS(Respuestas!$H$2:$H$488,Empresarial!C8,Respuestas!$H$2:$H$488,D8)</f>
        <v>2</v>
      </c>
      <c r="F8" s="12">
        <f t="shared" si="4"/>
        <v>4.1067761806981521E-3</v>
      </c>
    </row>
    <row r="9" spans="1:6" x14ac:dyDescent="0.3">
      <c r="A9">
        <f t="shared" si="2"/>
        <v>70</v>
      </c>
      <c r="B9">
        <f t="shared" si="3"/>
        <v>80</v>
      </c>
      <c r="C9" t="str">
        <f t="shared" si="0"/>
        <v>&gt;=70</v>
      </c>
      <c r="D9" t="str">
        <f t="shared" si="1"/>
        <v>&lt;80</v>
      </c>
      <c r="E9">
        <f>COUNTIFS(Respuestas!$H$2:$H$488,Empresarial!C9,Respuestas!$H$2:$H$488,D9)</f>
        <v>0</v>
      </c>
      <c r="F9" s="12">
        <f t="shared" si="4"/>
        <v>0</v>
      </c>
    </row>
    <row r="10" spans="1:6" x14ac:dyDescent="0.3">
      <c r="A10">
        <f t="shared" si="2"/>
        <v>80</v>
      </c>
      <c r="B10">
        <f t="shared" si="3"/>
        <v>90</v>
      </c>
      <c r="C10" t="str">
        <f t="shared" si="0"/>
        <v>&gt;=80</v>
      </c>
      <c r="D10" t="str">
        <f t="shared" si="1"/>
        <v>&lt;90</v>
      </c>
      <c r="E10">
        <f>COUNTIFS(Respuestas!$H$2:$H$488,Empresarial!C10,Respuestas!$H$2:$H$488,D10)</f>
        <v>0</v>
      </c>
      <c r="F10" s="12">
        <f t="shared" si="4"/>
        <v>0</v>
      </c>
    </row>
    <row r="11" spans="1:6" x14ac:dyDescent="0.3">
      <c r="A11">
        <f t="shared" si="2"/>
        <v>90</v>
      </c>
      <c r="B11">
        <f t="shared" si="3"/>
        <v>100</v>
      </c>
      <c r="C11" t="str">
        <f t="shared" si="0"/>
        <v>&gt;=90</v>
      </c>
      <c r="D11" t="str">
        <f t="shared" si="1"/>
        <v>&lt;100</v>
      </c>
      <c r="E11">
        <f>COUNTIFS(Respuestas!$H$2:$H$488,Empresarial!C11,Respuestas!$H$2:$H$488,D11)</f>
        <v>0</v>
      </c>
      <c r="F11" s="12">
        <f t="shared" si="4"/>
        <v>0</v>
      </c>
    </row>
    <row r="12" spans="1:6" x14ac:dyDescent="0.3">
      <c r="A12">
        <f t="shared" ref="A12" si="5">B11+1</f>
        <v>101</v>
      </c>
      <c r="B12">
        <v>1000</v>
      </c>
      <c r="C12" t="str">
        <f t="shared" si="0"/>
        <v>&gt;=101</v>
      </c>
      <c r="D12" t="str">
        <f t="shared" si="1"/>
        <v>&lt;1000</v>
      </c>
      <c r="E12">
        <f>COUNTIFS(Respuestas!$H$2:$H$488,Empresarial!C12,Respuestas!$H$2:$H$488,D12)</f>
        <v>3</v>
      </c>
      <c r="F12" s="12">
        <f t="shared" si="4"/>
        <v>6.1601642710472282E-3</v>
      </c>
    </row>
    <row r="13" spans="1:6" x14ac:dyDescent="0.3">
      <c r="E13">
        <f>SUM(E2:E12)</f>
        <v>487</v>
      </c>
    </row>
    <row r="18" spans="1:6" x14ac:dyDescent="0.3">
      <c r="A18" t="s">
        <v>66</v>
      </c>
    </row>
    <row r="19" spans="1:6" x14ac:dyDescent="0.3">
      <c r="A19" s="61" t="s">
        <v>2197</v>
      </c>
      <c r="B19" s="61"/>
      <c r="C19" s="61" t="s">
        <v>2193</v>
      </c>
      <c r="D19" s="61" t="s">
        <v>2194</v>
      </c>
      <c r="E19" s="61" t="s">
        <v>2195</v>
      </c>
      <c r="F19" s="61" t="s">
        <v>2196</v>
      </c>
    </row>
    <row r="20" spans="1:6" x14ac:dyDescent="0.3">
      <c r="A20">
        <v>0</v>
      </c>
      <c r="B20">
        <v>10</v>
      </c>
      <c r="C20" t="str">
        <f>CONCATENATE("&gt;=",A20)</f>
        <v>&gt;=0</v>
      </c>
      <c r="D20" t="str">
        <f>CONCATENATE("&lt;",B20)</f>
        <v>&lt;10</v>
      </c>
      <c r="E20">
        <f>COUNTIFS(Respuestas!$H$2:$H$488,Empresarial!C20,Respuestas!$H$2:$H$488,D20,Respuestas!$B$2:$B$488,Empresarial!$A$18)</f>
        <v>361</v>
      </c>
      <c r="F20" s="12">
        <f>E20/$E$13</f>
        <v>0.74127310061601648</v>
      </c>
    </row>
    <row r="21" spans="1:6" x14ac:dyDescent="0.3">
      <c r="A21">
        <f>B20</f>
        <v>10</v>
      </c>
      <c r="B21">
        <f>A21+10</f>
        <v>20</v>
      </c>
      <c r="C21" t="str">
        <f t="shared" ref="C21:C30" si="6">CONCATENATE("&gt;=",A21)</f>
        <v>&gt;=10</v>
      </c>
      <c r="D21" t="str">
        <f t="shared" ref="D21:D30" si="7">CONCATENATE("&lt;",B21)</f>
        <v>&lt;20</v>
      </c>
      <c r="E21">
        <f>COUNTIFS(Respuestas!$H$2:$H$488,Empresarial!C21,Respuestas!$H$2:$H$488,D21,Respuestas!$B$2:$B$488,Empresarial!$A$18)</f>
        <v>31</v>
      </c>
      <c r="F21" s="12">
        <f t="shared" ref="F21:F30" si="8">E21/$E$13</f>
        <v>6.3655030800821355E-2</v>
      </c>
    </row>
    <row r="22" spans="1:6" x14ac:dyDescent="0.3">
      <c r="A22">
        <f t="shared" ref="A22:A29" si="9">B21</f>
        <v>20</v>
      </c>
      <c r="B22">
        <f t="shared" ref="B22:B29" si="10">A22+10</f>
        <v>30</v>
      </c>
      <c r="C22" t="str">
        <f t="shared" si="6"/>
        <v>&gt;=20</v>
      </c>
      <c r="D22" t="str">
        <f t="shared" si="7"/>
        <v>&lt;30</v>
      </c>
      <c r="E22">
        <f>COUNTIFS(Respuestas!$H$2:$H$488,Empresarial!C22,Respuestas!$H$2:$H$488,D22,Respuestas!$B$2:$B$488,Empresarial!$A$18)</f>
        <v>9</v>
      </c>
      <c r="F22" s="12">
        <f t="shared" si="8"/>
        <v>1.8480492813141684E-2</v>
      </c>
    </row>
    <row r="23" spans="1:6" x14ac:dyDescent="0.3">
      <c r="A23">
        <f t="shared" si="9"/>
        <v>30</v>
      </c>
      <c r="B23">
        <f t="shared" si="10"/>
        <v>40</v>
      </c>
      <c r="C23" t="str">
        <f t="shared" si="6"/>
        <v>&gt;=30</v>
      </c>
      <c r="D23" t="str">
        <f t="shared" si="7"/>
        <v>&lt;40</v>
      </c>
      <c r="E23">
        <f>COUNTIFS(Respuestas!$H$2:$H$488,Empresarial!C23,Respuestas!$H$2:$H$488,D23,Respuestas!$B$2:$B$488,Empresarial!$A$18)</f>
        <v>3</v>
      </c>
      <c r="F23" s="12">
        <f t="shared" si="8"/>
        <v>6.1601642710472282E-3</v>
      </c>
    </row>
    <row r="24" spans="1:6" x14ac:dyDescent="0.3">
      <c r="A24">
        <f t="shared" si="9"/>
        <v>40</v>
      </c>
      <c r="B24">
        <f t="shared" si="10"/>
        <v>50</v>
      </c>
      <c r="C24" t="str">
        <f t="shared" si="6"/>
        <v>&gt;=40</v>
      </c>
      <c r="D24" t="str">
        <f t="shared" si="7"/>
        <v>&lt;50</v>
      </c>
      <c r="E24">
        <f>COUNTIFS(Respuestas!$H$2:$H$488,Empresarial!C24,Respuestas!$H$2:$H$488,D24,Respuestas!$B$2:$B$488,Empresarial!$A$18)</f>
        <v>1</v>
      </c>
      <c r="F24" s="12">
        <f t="shared" si="8"/>
        <v>2.0533880903490761E-3</v>
      </c>
    </row>
    <row r="25" spans="1:6" x14ac:dyDescent="0.3">
      <c r="A25">
        <f t="shared" si="9"/>
        <v>50</v>
      </c>
      <c r="B25">
        <f t="shared" si="10"/>
        <v>60</v>
      </c>
      <c r="C25" t="str">
        <f t="shared" si="6"/>
        <v>&gt;=50</v>
      </c>
      <c r="D25" t="str">
        <f t="shared" si="7"/>
        <v>&lt;60</v>
      </c>
      <c r="E25">
        <f>COUNTIFS(Respuestas!$H$2:$H$488,Empresarial!C25,Respuestas!$H$2:$H$488,D25,Respuestas!$B$2:$B$488,Empresarial!$A$18)</f>
        <v>0</v>
      </c>
      <c r="F25" s="12">
        <f t="shared" si="8"/>
        <v>0</v>
      </c>
    </row>
    <row r="26" spans="1:6" x14ac:dyDescent="0.3">
      <c r="A26">
        <f t="shared" si="9"/>
        <v>60</v>
      </c>
      <c r="B26">
        <f t="shared" si="10"/>
        <v>70</v>
      </c>
      <c r="C26" t="str">
        <f t="shared" si="6"/>
        <v>&gt;=60</v>
      </c>
      <c r="D26" t="str">
        <f t="shared" si="7"/>
        <v>&lt;70</v>
      </c>
      <c r="E26">
        <f>COUNTIFS(Respuestas!$H$2:$H$488,Empresarial!C26,Respuestas!$H$2:$H$488,D26,Respuestas!$B$2:$B$488,Empresarial!$A$18)</f>
        <v>0</v>
      </c>
      <c r="F26" s="12">
        <f t="shared" si="8"/>
        <v>0</v>
      </c>
    </row>
    <row r="27" spans="1:6" x14ac:dyDescent="0.3">
      <c r="A27">
        <f t="shared" si="9"/>
        <v>70</v>
      </c>
      <c r="B27">
        <f t="shared" si="10"/>
        <v>80</v>
      </c>
      <c r="C27" t="str">
        <f t="shared" si="6"/>
        <v>&gt;=70</v>
      </c>
      <c r="D27" t="str">
        <f t="shared" si="7"/>
        <v>&lt;80</v>
      </c>
      <c r="E27">
        <f>COUNTIFS(Respuestas!$H$2:$H$488,Empresarial!C27,Respuestas!$H$2:$H$488,D27,Respuestas!$B$2:$B$488,Empresarial!$A$18)</f>
        <v>0</v>
      </c>
      <c r="F27" s="12">
        <f t="shared" si="8"/>
        <v>0</v>
      </c>
    </row>
    <row r="28" spans="1:6" x14ac:dyDescent="0.3">
      <c r="A28">
        <f t="shared" si="9"/>
        <v>80</v>
      </c>
      <c r="B28">
        <f t="shared" si="10"/>
        <v>90</v>
      </c>
      <c r="C28" t="str">
        <f t="shared" si="6"/>
        <v>&gt;=80</v>
      </c>
      <c r="D28" t="str">
        <f t="shared" si="7"/>
        <v>&lt;90</v>
      </c>
      <c r="E28">
        <f>COUNTIFS(Respuestas!$H$2:$H$488,Empresarial!C28,Respuestas!$H$2:$H$488,D28,Respuestas!$B$2:$B$488,Empresarial!$A$18)</f>
        <v>0</v>
      </c>
      <c r="F28" s="12">
        <f t="shared" si="8"/>
        <v>0</v>
      </c>
    </row>
    <row r="29" spans="1:6" x14ac:dyDescent="0.3">
      <c r="A29">
        <f t="shared" si="9"/>
        <v>90</v>
      </c>
      <c r="B29">
        <f t="shared" si="10"/>
        <v>100</v>
      </c>
      <c r="C29" t="str">
        <f t="shared" si="6"/>
        <v>&gt;=90</v>
      </c>
      <c r="D29" t="str">
        <f t="shared" si="7"/>
        <v>&lt;100</v>
      </c>
      <c r="E29">
        <f>COUNTIFS(Respuestas!$H$2:$H$488,Empresarial!C29,Respuestas!$H$2:$H$488,D29,Respuestas!$B$2:$B$488,Empresarial!$A$18)</f>
        <v>0</v>
      </c>
      <c r="F29" s="12">
        <f t="shared" si="8"/>
        <v>0</v>
      </c>
    </row>
    <row r="30" spans="1:6" x14ac:dyDescent="0.3">
      <c r="A30">
        <f t="shared" ref="A30" si="11">B29+1</f>
        <v>101</v>
      </c>
      <c r="B30">
        <v>1000</v>
      </c>
      <c r="C30" t="str">
        <f t="shared" si="6"/>
        <v>&gt;=101</v>
      </c>
      <c r="D30" t="str">
        <f t="shared" si="7"/>
        <v>&lt;1000</v>
      </c>
      <c r="E30">
        <f>COUNTIFS(Respuestas!$H$2:$H$488,Empresarial!C30,Respuestas!$H$2:$H$488,D30,Respuestas!$B$2:$B$488,Empresarial!$A$18)</f>
        <v>3</v>
      </c>
      <c r="F30" s="12">
        <f t="shared" si="8"/>
        <v>6.1601642710472282E-3</v>
      </c>
    </row>
    <row r="31" spans="1:6" x14ac:dyDescent="0.3">
      <c r="E31">
        <f>SUM(E20:E30)</f>
        <v>408</v>
      </c>
    </row>
    <row r="35" spans="1:6" x14ac:dyDescent="0.3">
      <c r="A35" t="s">
        <v>1903</v>
      </c>
    </row>
    <row r="36" spans="1:6" x14ac:dyDescent="0.3">
      <c r="A36" s="61" t="s">
        <v>2198</v>
      </c>
      <c r="B36" s="61"/>
      <c r="C36" s="61" t="s">
        <v>2193</v>
      </c>
      <c r="D36" s="61" t="s">
        <v>2194</v>
      </c>
      <c r="E36" s="61" t="s">
        <v>2195</v>
      </c>
      <c r="F36" s="61" t="s">
        <v>2196</v>
      </c>
    </row>
    <row r="37" spans="1:6" x14ac:dyDescent="0.3">
      <c r="A37">
        <v>0</v>
      </c>
      <c r="B37">
        <v>10</v>
      </c>
      <c r="C37" t="str">
        <f>CONCATENATE("&gt;=",A37)</f>
        <v>&gt;=0</v>
      </c>
      <c r="D37" t="str">
        <f>CONCATENATE("&lt;",B37)</f>
        <v>&lt;10</v>
      </c>
      <c r="E37">
        <f>COUNTIFS(Respuestas!$H$2:$H$488,Empresarial!C37,Respuestas!$H$2:$H$488,D37,Respuestas!$B$2:$B$488,Empresarial!$A$35)</f>
        <v>55</v>
      </c>
      <c r="F37" s="12">
        <f>E37/$E$13</f>
        <v>0.11293634496919917</v>
      </c>
    </row>
    <row r="38" spans="1:6" x14ac:dyDescent="0.3">
      <c r="A38">
        <f>B37</f>
        <v>10</v>
      </c>
      <c r="B38">
        <f>A38+10</f>
        <v>20</v>
      </c>
      <c r="C38" t="str">
        <f t="shared" ref="C38:C47" si="12">CONCATENATE("&gt;=",A38)</f>
        <v>&gt;=10</v>
      </c>
      <c r="D38" t="str">
        <f t="shared" ref="D38:D47" si="13">CONCATENATE("&lt;",B38)</f>
        <v>&lt;20</v>
      </c>
      <c r="E38">
        <f>COUNTIFS(Respuestas!$H$2:$H$488,Empresarial!C38,Respuestas!$H$2:$H$488,D38,Respuestas!$B$2:$B$488,Empresarial!$A$35)</f>
        <v>13</v>
      </c>
      <c r="F38" s="12">
        <f t="shared" ref="F38:F47" si="14">E38/$E$13</f>
        <v>2.6694045174537988E-2</v>
      </c>
    </row>
    <row r="39" spans="1:6" x14ac:dyDescent="0.3">
      <c r="A39">
        <f t="shared" ref="A39:A46" si="15">B38</f>
        <v>20</v>
      </c>
      <c r="B39">
        <f t="shared" ref="B39:B46" si="16">A39+10</f>
        <v>30</v>
      </c>
      <c r="C39" t="str">
        <f t="shared" si="12"/>
        <v>&gt;=20</v>
      </c>
      <c r="D39" t="str">
        <f t="shared" si="13"/>
        <v>&lt;30</v>
      </c>
      <c r="E39">
        <f>COUNTIFS(Respuestas!$H$2:$H$488,Empresarial!C39,Respuestas!$H$2:$H$488,D39,Respuestas!$B$2:$B$488,Empresarial!$A$35)</f>
        <v>7</v>
      </c>
      <c r="F39" s="12">
        <f t="shared" si="14"/>
        <v>1.4373716632443531E-2</v>
      </c>
    </row>
    <row r="40" spans="1:6" x14ac:dyDescent="0.3">
      <c r="A40">
        <f t="shared" si="15"/>
        <v>30</v>
      </c>
      <c r="B40">
        <f t="shared" si="16"/>
        <v>40</v>
      </c>
      <c r="C40" t="str">
        <f t="shared" si="12"/>
        <v>&gt;=30</v>
      </c>
      <c r="D40" t="str">
        <f t="shared" si="13"/>
        <v>&lt;40</v>
      </c>
      <c r="E40">
        <f>COUNTIFS(Respuestas!$H$2:$H$488,Empresarial!C40,Respuestas!$H$2:$H$488,D40,Respuestas!$B$2:$B$488,Empresarial!$A$35)</f>
        <v>0</v>
      </c>
      <c r="F40" s="12">
        <f t="shared" si="14"/>
        <v>0</v>
      </c>
    </row>
    <row r="41" spans="1:6" x14ac:dyDescent="0.3">
      <c r="A41">
        <f t="shared" si="15"/>
        <v>40</v>
      </c>
      <c r="B41">
        <f t="shared" si="16"/>
        <v>50</v>
      </c>
      <c r="C41" t="str">
        <f t="shared" si="12"/>
        <v>&gt;=40</v>
      </c>
      <c r="D41" t="str">
        <f t="shared" si="13"/>
        <v>&lt;50</v>
      </c>
      <c r="E41">
        <f>COUNTIFS(Respuestas!$H$2:$H$488,Empresarial!C41,Respuestas!$H$2:$H$488,D41,Respuestas!$B$2:$B$488,Empresarial!$A$35)</f>
        <v>1</v>
      </c>
      <c r="F41" s="12">
        <f t="shared" si="14"/>
        <v>2.0533880903490761E-3</v>
      </c>
    </row>
    <row r="42" spans="1:6" x14ac:dyDescent="0.3">
      <c r="A42">
        <f t="shared" si="15"/>
        <v>50</v>
      </c>
      <c r="B42">
        <f t="shared" si="16"/>
        <v>60</v>
      </c>
      <c r="C42" t="str">
        <f t="shared" si="12"/>
        <v>&gt;=50</v>
      </c>
      <c r="D42" t="str">
        <f t="shared" si="13"/>
        <v>&lt;60</v>
      </c>
      <c r="E42">
        <f>COUNTIFS(Respuestas!$H$2:$H$488,Empresarial!C42,Respuestas!$H$2:$H$488,D42,Respuestas!$B$2:$B$488,Empresarial!$A$35)</f>
        <v>1</v>
      </c>
      <c r="F42" s="12">
        <f t="shared" si="14"/>
        <v>2.0533880903490761E-3</v>
      </c>
    </row>
    <row r="43" spans="1:6" x14ac:dyDescent="0.3">
      <c r="A43">
        <f t="shared" si="15"/>
        <v>60</v>
      </c>
      <c r="B43">
        <f t="shared" si="16"/>
        <v>70</v>
      </c>
      <c r="C43" t="str">
        <f t="shared" si="12"/>
        <v>&gt;=60</v>
      </c>
      <c r="D43" t="str">
        <f t="shared" si="13"/>
        <v>&lt;70</v>
      </c>
      <c r="E43">
        <f>COUNTIFS(Respuestas!$H$2:$H$488,Empresarial!C43,Respuestas!$H$2:$H$488,D43,Respuestas!$B$2:$B$488,Empresarial!$A$35)</f>
        <v>2</v>
      </c>
      <c r="F43" s="12">
        <f t="shared" si="14"/>
        <v>4.1067761806981521E-3</v>
      </c>
    </row>
    <row r="44" spans="1:6" x14ac:dyDescent="0.3">
      <c r="A44">
        <f t="shared" si="15"/>
        <v>70</v>
      </c>
      <c r="B44">
        <f t="shared" si="16"/>
        <v>80</v>
      </c>
      <c r="C44" t="str">
        <f t="shared" si="12"/>
        <v>&gt;=70</v>
      </c>
      <c r="D44" t="str">
        <f t="shared" si="13"/>
        <v>&lt;80</v>
      </c>
      <c r="E44">
        <f>COUNTIFS(Respuestas!$H$2:$H$488,Empresarial!C44,Respuestas!$H$2:$H$488,D44,Respuestas!$B$2:$B$488,Empresarial!$A$35)</f>
        <v>0</v>
      </c>
      <c r="F44" s="12">
        <f t="shared" si="14"/>
        <v>0</v>
      </c>
    </row>
    <row r="45" spans="1:6" x14ac:dyDescent="0.3">
      <c r="A45">
        <f t="shared" si="15"/>
        <v>80</v>
      </c>
      <c r="B45">
        <f t="shared" si="16"/>
        <v>90</v>
      </c>
      <c r="C45" t="str">
        <f t="shared" si="12"/>
        <v>&gt;=80</v>
      </c>
      <c r="D45" t="str">
        <f t="shared" si="13"/>
        <v>&lt;90</v>
      </c>
      <c r="E45">
        <f>COUNTIFS(Respuestas!$H$2:$H$488,Empresarial!C45,Respuestas!$H$2:$H$488,D45,Respuestas!$B$2:$B$488,Empresarial!$A$35)</f>
        <v>0</v>
      </c>
      <c r="F45" s="12">
        <f t="shared" si="14"/>
        <v>0</v>
      </c>
    </row>
    <row r="46" spans="1:6" x14ac:dyDescent="0.3">
      <c r="A46">
        <f t="shared" si="15"/>
        <v>90</v>
      </c>
      <c r="B46">
        <f t="shared" si="16"/>
        <v>100</v>
      </c>
      <c r="C46" t="str">
        <f t="shared" si="12"/>
        <v>&gt;=90</v>
      </c>
      <c r="D46" t="str">
        <f t="shared" si="13"/>
        <v>&lt;100</v>
      </c>
      <c r="E46">
        <f>COUNTIFS(Respuestas!$H$2:$H$488,Empresarial!C46,Respuestas!$H$2:$H$488,D46,Respuestas!$B$2:$B$488,Empresarial!$A$35)</f>
        <v>0</v>
      </c>
      <c r="F46" s="12">
        <f t="shared" si="14"/>
        <v>0</v>
      </c>
    </row>
    <row r="47" spans="1:6" x14ac:dyDescent="0.3">
      <c r="A47">
        <f t="shared" ref="A47" si="17">B46+1</f>
        <v>101</v>
      </c>
      <c r="B47">
        <v>1000</v>
      </c>
      <c r="C47" t="str">
        <f t="shared" si="12"/>
        <v>&gt;=101</v>
      </c>
      <c r="D47" t="str">
        <f t="shared" si="13"/>
        <v>&lt;1000</v>
      </c>
      <c r="E47">
        <f>COUNTIFS(Respuestas!$H$2:$H$488,Empresarial!C47,Respuestas!$H$2:$H$488,D47,Respuestas!$B$2:$B$488,Empresarial!$A$35)</f>
        <v>0</v>
      </c>
      <c r="F47" s="12">
        <f t="shared" si="14"/>
        <v>0</v>
      </c>
    </row>
    <row r="48" spans="1:6" x14ac:dyDescent="0.3">
      <c r="E48">
        <f>SUM(E37:E47)</f>
        <v>79</v>
      </c>
    </row>
    <row r="52" spans="1:6" x14ac:dyDescent="0.3">
      <c r="A52" s="61" t="s">
        <v>2199</v>
      </c>
      <c r="B52" s="61"/>
      <c r="C52" s="61" t="s">
        <v>2200</v>
      </c>
    </row>
    <row r="53" spans="1:6" x14ac:dyDescent="0.3">
      <c r="A53" t="s">
        <v>70</v>
      </c>
      <c r="B53">
        <f>COUNTIFS(Respuestas!$I$2:$I$488,Empresarial!A53)</f>
        <v>445</v>
      </c>
      <c r="C53" s="12">
        <f>B53/$B$55</f>
        <v>0.91375770020533886</v>
      </c>
    </row>
    <row r="54" spans="1:6" x14ac:dyDescent="0.3">
      <c r="A54" t="s">
        <v>88</v>
      </c>
      <c r="B54">
        <f>COUNTIFS(Respuestas!$I$2:$I$488,Empresarial!A54)</f>
        <v>42</v>
      </c>
      <c r="C54" s="12">
        <f>B54/$B$55</f>
        <v>8.6242299794661192E-2</v>
      </c>
    </row>
    <row r="55" spans="1:6" x14ac:dyDescent="0.3">
      <c r="B55">
        <f>SUM(B53:B54)</f>
        <v>487</v>
      </c>
    </row>
    <row r="57" spans="1:6" x14ac:dyDescent="0.3">
      <c r="A57" s="61" t="s">
        <v>2201</v>
      </c>
      <c r="B57" s="61"/>
      <c r="C57" s="61" t="s">
        <v>2193</v>
      </c>
      <c r="D57" s="61" t="s">
        <v>2194</v>
      </c>
      <c r="E57" s="61" t="s">
        <v>2202</v>
      </c>
      <c r="F57" s="61" t="s">
        <v>2203</v>
      </c>
    </row>
    <row r="58" spans="1:6" x14ac:dyDescent="0.3">
      <c r="A58">
        <v>0</v>
      </c>
      <c r="B58">
        <v>10</v>
      </c>
      <c r="C58" t="str">
        <f>CONCATENATE("&gt;=",A58)</f>
        <v>&gt;=0</v>
      </c>
      <c r="D58" t="str">
        <f>CONCATENATE("&lt;",B58)</f>
        <v>&lt;10</v>
      </c>
      <c r="E58">
        <f>COUNTIFS(Respuestas!$J$2:$J$488,Empresarial!C58,Respuestas!$J$2:$J$488,Empresarial!D58)</f>
        <v>416</v>
      </c>
      <c r="F58" s="12">
        <f>E58/$E$62</f>
        <v>0.93483146067415734</v>
      </c>
    </row>
    <row r="59" spans="1:6" x14ac:dyDescent="0.3">
      <c r="A59">
        <f>B58</f>
        <v>10</v>
      </c>
      <c r="B59">
        <f>A59+10</f>
        <v>20</v>
      </c>
      <c r="C59" t="str">
        <f t="shared" ref="C59:C60" si="18">CONCATENATE("&gt;=",A59)</f>
        <v>&gt;=10</v>
      </c>
      <c r="D59" t="str">
        <f t="shared" ref="D59:D60" si="19">CONCATENATE("&lt;",B59)</f>
        <v>&lt;20</v>
      </c>
      <c r="E59">
        <f>COUNTIFS(Respuestas!$J$2:$J$488,Empresarial!C59,Respuestas!$J$2:$J$488,Empresarial!D59)</f>
        <v>16</v>
      </c>
      <c r="F59" s="12">
        <f t="shared" ref="F59:F61" si="20">E59/$E$62</f>
        <v>3.5955056179775284E-2</v>
      </c>
    </row>
    <row r="60" spans="1:6" x14ac:dyDescent="0.3">
      <c r="A60">
        <f t="shared" ref="A60:A61" si="21">B59</f>
        <v>20</v>
      </c>
      <c r="B60">
        <f t="shared" ref="B60" si="22">A60+10</f>
        <v>30</v>
      </c>
      <c r="C60" t="str">
        <f t="shared" si="18"/>
        <v>&gt;=20</v>
      </c>
      <c r="D60" t="str">
        <f t="shared" si="19"/>
        <v>&lt;30</v>
      </c>
      <c r="E60">
        <f>COUNTIFS(Respuestas!$J$2:$J$488,Empresarial!C60,Respuestas!$J$2:$J$488,Empresarial!D60)</f>
        <v>9</v>
      </c>
      <c r="F60" s="12">
        <f t="shared" si="20"/>
        <v>2.0224719101123594E-2</v>
      </c>
    </row>
    <row r="61" spans="1:6" x14ac:dyDescent="0.3">
      <c r="A61">
        <f t="shared" si="21"/>
        <v>30</v>
      </c>
      <c r="B61">
        <v>1000</v>
      </c>
      <c r="C61" t="str">
        <f t="shared" ref="C61" si="23">CONCATENATE("&gt;=",A61)</f>
        <v>&gt;=30</v>
      </c>
      <c r="D61" t="str">
        <f t="shared" ref="D61" si="24">CONCATENATE("&lt;",B61)</f>
        <v>&lt;1000</v>
      </c>
      <c r="E61">
        <f>COUNTIFS(Respuestas!$J$2:$J$488,Empresarial!C61,Respuestas!$J$2:$J$488,Empresarial!D61)</f>
        <v>4</v>
      </c>
      <c r="F61" s="12">
        <f t="shared" si="20"/>
        <v>8.988764044943821E-3</v>
      </c>
    </row>
    <row r="62" spans="1:6" x14ac:dyDescent="0.3">
      <c r="E62">
        <f>SUM(E58:E61)</f>
        <v>445</v>
      </c>
    </row>
    <row r="68" spans="1:6" x14ac:dyDescent="0.3">
      <c r="A68" s="61" t="s">
        <v>2204</v>
      </c>
      <c r="B68" s="61"/>
      <c r="C68" s="61" t="s">
        <v>2193</v>
      </c>
      <c r="D68" s="61" t="s">
        <v>2194</v>
      </c>
      <c r="E68" s="61" t="s">
        <v>2202</v>
      </c>
      <c r="F68" s="61" t="s">
        <v>2203</v>
      </c>
    </row>
    <row r="69" spans="1:6" x14ac:dyDescent="0.3">
      <c r="A69">
        <v>0</v>
      </c>
      <c r="B69">
        <v>0.1</v>
      </c>
      <c r="C69" t="str">
        <f>CONCATENATE("&gt;=",A69)</f>
        <v>&gt;=0</v>
      </c>
      <c r="D69" t="str">
        <f>CONCATENATE("&lt;",B69)</f>
        <v>&lt;0,1</v>
      </c>
      <c r="E69">
        <f>COUNTIFS(Respuestas!$M$2:$M$488,Empresarial!C69,Respuestas!$M$2:$M$488,Empresarial!D69)</f>
        <v>0</v>
      </c>
      <c r="F69" s="12" t="e">
        <f>E69/$E$79</f>
        <v>#DIV/0!</v>
      </c>
    </row>
    <row r="70" spans="1:6" x14ac:dyDescent="0.3">
      <c r="A70">
        <f>B69</f>
        <v>0.1</v>
      </c>
      <c r="B70">
        <f>A70+0.1</f>
        <v>0.2</v>
      </c>
      <c r="C70" t="str">
        <f t="shared" ref="C70" si="25">CONCATENATE("&gt;=",A70)</f>
        <v>&gt;=0,1</v>
      </c>
      <c r="D70" t="str">
        <f t="shared" ref="D70" si="26">CONCATENATE("&lt;",B70)</f>
        <v>&lt;0,2</v>
      </c>
      <c r="E70">
        <f>COUNTIFS(Respuestas!$M$2:$M$488,Empresarial!C70,Respuestas!$M$2:$M$488,Empresarial!D70)</f>
        <v>0</v>
      </c>
      <c r="F70" s="12" t="e">
        <f t="shared" ref="F70:F78" si="27">E70/$E$79</f>
        <v>#DIV/0!</v>
      </c>
    </row>
    <row r="71" spans="1:6" x14ac:dyDescent="0.3">
      <c r="A71">
        <f t="shared" ref="A71:A78" si="28">B70</f>
        <v>0.2</v>
      </c>
      <c r="B71">
        <f t="shared" ref="B71:B77" si="29">A71+0.1</f>
        <v>0.30000000000000004</v>
      </c>
      <c r="C71" t="str">
        <f t="shared" ref="C71:C78" si="30">CONCATENATE("&gt;=",A71)</f>
        <v>&gt;=0,2</v>
      </c>
      <c r="D71" t="str">
        <f t="shared" ref="D71:D78" si="31">CONCATENATE("&lt;",B71)</f>
        <v>&lt;0,3</v>
      </c>
      <c r="E71">
        <f>COUNTIFS(Respuestas!$M$2:$M$488,Empresarial!C71,Respuestas!$M$2:$M$488,Empresarial!D71)</f>
        <v>0</v>
      </c>
      <c r="F71" s="12" t="e">
        <f t="shared" si="27"/>
        <v>#DIV/0!</v>
      </c>
    </row>
    <row r="72" spans="1:6" x14ac:dyDescent="0.3">
      <c r="A72">
        <f t="shared" si="28"/>
        <v>0.30000000000000004</v>
      </c>
      <c r="B72">
        <f t="shared" si="29"/>
        <v>0.4</v>
      </c>
      <c r="C72" t="str">
        <f t="shared" si="30"/>
        <v>&gt;=0,3</v>
      </c>
      <c r="D72" t="str">
        <f t="shared" si="31"/>
        <v>&lt;0,4</v>
      </c>
      <c r="E72">
        <f>COUNTIFS(Respuestas!$M$2:$M$488,Empresarial!C72,Respuestas!$M$2:$M$488,Empresarial!D72)</f>
        <v>0</v>
      </c>
      <c r="F72" s="12" t="e">
        <f t="shared" si="27"/>
        <v>#DIV/0!</v>
      </c>
    </row>
    <row r="73" spans="1:6" x14ac:dyDescent="0.3">
      <c r="A73">
        <f t="shared" si="28"/>
        <v>0.4</v>
      </c>
      <c r="B73">
        <f t="shared" si="29"/>
        <v>0.5</v>
      </c>
      <c r="C73" t="str">
        <f t="shared" si="30"/>
        <v>&gt;=0,4</v>
      </c>
      <c r="D73" t="str">
        <f t="shared" si="31"/>
        <v>&lt;0,5</v>
      </c>
      <c r="E73">
        <f>COUNTIFS(Respuestas!$M$2:$M$488,Empresarial!C73,Respuestas!$M$2:$M$488,Empresarial!D73)</f>
        <v>0</v>
      </c>
      <c r="F73" s="12" t="e">
        <f t="shared" si="27"/>
        <v>#DIV/0!</v>
      </c>
    </row>
    <row r="74" spans="1:6" x14ac:dyDescent="0.3">
      <c r="A74">
        <f t="shared" si="28"/>
        <v>0.5</v>
      </c>
      <c r="B74">
        <f t="shared" si="29"/>
        <v>0.6</v>
      </c>
      <c r="C74" t="str">
        <f t="shared" si="30"/>
        <v>&gt;=0,5</v>
      </c>
      <c r="D74" t="str">
        <f t="shared" si="31"/>
        <v>&lt;0,6</v>
      </c>
      <c r="E74">
        <f>COUNTIFS(Respuestas!$M$2:$M$488,Empresarial!C74,Respuestas!$M$2:$M$488,Empresarial!D74)</f>
        <v>0</v>
      </c>
      <c r="F74" s="12" t="e">
        <f t="shared" si="27"/>
        <v>#DIV/0!</v>
      </c>
    </row>
    <row r="75" spans="1:6" x14ac:dyDescent="0.3">
      <c r="A75">
        <f t="shared" si="28"/>
        <v>0.6</v>
      </c>
      <c r="B75">
        <f t="shared" si="29"/>
        <v>0.7</v>
      </c>
      <c r="C75" t="str">
        <f t="shared" si="30"/>
        <v>&gt;=0,6</v>
      </c>
      <c r="D75" t="str">
        <f t="shared" si="31"/>
        <v>&lt;0,7</v>
      </c>
      <c r="E75">
        <f>COUNTIFS(Respuestas!$M$2:$M$488,Empresarial!C75,Respuestas!$M$2:$M$488,Empresarial!D75)</f>
        <v>0</v>
      </c>
      <c r="F75" s="12" t="e">
        <f t="shared" si="27"/>
        <v>#DIV/0!</v>
      </c>
    </row>
    <row r="76" spans="1:6" x14ac:dyDescent="0.3">
      <c r="A76">
        <f t="shared" si="28"/>
        <v>0.7</v>
      </c>
      <c r="B76">
        <f t="shared" si="29"/>
        <v>0.79999999999999993</v>
      </c>
      <c r="C76" t="str">
        <f t="shared" si="30"/>
        <v>&gt;=0,7</v>
      </c>
      <c r="D76" t="str">
        <f t="shared" si="31"/>
        <v>&lt;0,8</v>
      </c>
      <c r="E76">
        <f>COUNTIFS(Respuestas!$M$2:$M$488,Empresarial!C76,Respuestas!$M$2:$M$488,Empresarial!D76)</f>
        <v>0</v>
      </c>
      <c r="F76" s="12" t="e">
        <f t="shared" si="27"/>
        <v>#DIV/0!</v>
      </c>
    </row>
    <row r="77" spans="1:6" x14ac:dyDescent="0.3">
      <c r="A77">
        <f t="shared" si="28"/>
        <v>0.79999999999999993</v>
      </c>
      <c r="B77">
        <f t="shared" si="29"/>
        <v>0.89999999999999991</v>
      </c>
      <c r="C77" t="str">
        <f t="shared" si="30"/>
        <v>&gt;=0,8</v>
      </c>
      <c r="D77" t="str">
        <f t="shared" si="31"/>
        <v>&lt;0,9</v>
      </c>
      <c r="E77">
        <f>COUNTIFS(Respuestas!$M$2:$M$488,Empresarial!C77,Respuestas!$M$2:$M$488,Empresarial!D77)</f>
        <v>0</v>
      </c>
      <c r="F77" s="12" t="e">
        <f t="shared" si="27"/>
        <v>#DIV/0!</v>
      </c>
    </row>
    <row r="78" spans="1:6" x14ac:dyDescent="0.3">
      <c r="A78">
        <f t="shared" si="28"/>
        <v>0.89999999999999991</v>
      </c>
      <c r="B78">
        <v>1.1000000000000001</v>
      </c>
      <c r="C78" t="str">
        <f t="shared" si="30"/>
        <v>&gt;=0,9</v>
      </c>
      <c r="D78" t="str">
        <f t="shared" si="31"/>
        <v>&lt;1,1</v>
      </c>
      <c r="E78">
        <f>COUNTIFS(Respuestas!$M$2:$M$488,Empresarial!C78,Respuestas!$M$2:$M$488,Empresarial!D78)</f>
        <v>0</v>
      </c>
      <c r="F78" s="12" t="e">
        <f t="shared" si="27"/>
        <v>#DIV/0!</v>
      </c>
    </row>
    <row r="79" spans="1:6" x14ac:dyDescent="0.3">
      <c r="E79">
        <f>SUM(E69:E78)</f>
        <v>0</v>
      </c>
    </row>
    <row r="85" spans="1:6" x14ac:dyDescent="0.3">
      <c r="A85" s="61" t="s">
        <v>2205</v>
      </c>
      <c r="B85" s="61"/>
      <c r="C85" s="61" t="s">
        <v>2193</v>
      </c>
      <c r="D85" s="61" t="s">
        <v>2194</v>
      </c>
      <c r="E85" s="61" t="s">
        <v>2202</v>
      </c>
      <c r="F85" s="61" t="s">
        <v>2203</v>
      </c>
    </row>
    <row r="86" spans="1:6" x14ac:dyDescent="0.3">
      <c r="A86">
        <v>0</v>
      </c>
      <c r="B86">
        <v>0.1</v>
      </c>
      <c r="C86" t="str">
        <f>CONCATENATE("&gt;=",A86)</f>
        <v>&gt;=0</v>
      </c>
      <c r="D86" t="str">
        <f>CONCATENATE("&lt;",B86)</f>
        <v>&lt;0,1</v>
      </c>
      <c r="E86">
        <f>COUNTIFS(Respuestas!$O$2:$O$488,Empresarial!C86,Respuestas!$O$2:$O$488,Empresarial!D86)</f>
        <v>0</v>
      </c>
      <c r="F86" s="12" t="e">
        <f>E86/$E$79</f>
        <v>#DIV/0!</v>
      </c>
    </row>
    <row r="87" spans="1:6" x14ac:dyDescent="0.3">
      <c r="A87">
        <f>B86</f>
        <v>0.1</v>
      </c>
      <c r="B87">
        <f>A87+0.1</f>
        <v>0.2</v>
      </c>
      <c r="C87" t="str">
        <f t="shared" ref="C87:C95" si="32">CONCATENATE("&gt;=",A87)</f>
        <v>&gt;=0,1</v>
      </c>
      <c r="D87" t="str">
        <f t="shared" ref="D87:D95" si="33">CONCATENATE("&lt;",B87)</f>
        <v>&lt;0,2</v>
      </c>
      <c r="E87">
        <f>COUNTIFS(Respuestas!$O$2:$O$488,Empresarial!C87,Respuestas!$O$2:$O$488,Empresarial!D87)</f>
        <v>0</v>
      </c>
      <c r="F87" s="12" t="e">
        <f t="shared" ref="F87:F95" si="34">E87/$E$79</f>
        <v>#DIV/0!</v>
      </c>
    </row>
    <row r="88" spans="1:6" x14ac:dyDescent="0.3">
      <c r="A88">
        <f t="shared" ref="A88:A95" si="35">B87</f>
        <v>0.2</v>
      </c>
      <c r="B88">
        <f t="shared" ref="B88:B94" si="36">A88+0.1</f>
        <v>0.30000000000000004</v>
      </c>
      <c r="C88" t="str">
        <f t="shared" si="32"/>
        <v>&gt;=0,2</v>
      </c>
      <c r="D88" t="str">
        <f t="shared" si="33"/>
        <v>&lt;0,3</v>
      </c>
      <c r="E88">
        <f>COUNTIFS(Respuestas!$O$2:$O$488,Empresarial!C88,Respuestas!$O$2:$O$488,Empresarial!D88)</f>
        <v>0</v>
      </c>
      <c r="F88" s="12" t="e">
        <f t="shared" si="34"/>
        <v>#DIV/0!</v>
      </c>
    </row>
    <row r="89" spans="1:6" x14ac:dyDescent="0.3">
      <c r="A89">
        <f t="shared" si="35"/>
        <v>0.30000000000000004</v>
      </c>
      <c r="B89">
        <f t="shared" si="36"/>
        <v>0.4</v>
      </c>
      <c r="C89" t="str">
        <f t="shared" si="32"/>
        <v>&gt;=0,3</v>
      </c>
      <c r="D89" t="str">
        <f t="shared" si="33"/>
        <v>&lt;0,4</v>
      </c>
      <c r="E89">
        <f>COUNTIFS(Respuestas!$O$2:$O$488,Empresarial!C89,Respuestas!$O$2:$O$488,Empresarial!D89)</f>
        <v>0</v>
      </c>
      <c r="F89" s="12" t="e">
        <f t="shared" si="34"/>
        <v>#DIV/0!</v>
      </c>
    </row>
    <row r="90" spans="1:6" x14ac:dyDescent="0.3">
      <c r="A90">
        <f t="shared" si="35"/>
        <v>0.4</v>
      </c>
      <c r="B90">
        <f t="shared" si="36"/>
        <v>0.5</v>
      </c>
      <c r="C90" t="str">
        <f t="shared" si="32"/>
        <v>&gt;=0,4</v>
      </c>
      <c r="D90" t="str">
        <f t="shared" si="33"/>
        <v>&lt;0,5</v>
      </c>
      <c r="E90">
        <f>COUNTIFS(Respuestas!$O$2:$O$488,Empresarial!C90,Respuestas!$O$2:$O$488,Empresarial!D90)</f>
        <v>0</v>
      </c>
      <c r="F90" s="12" t="e">
        <f t="shared" si="34"/>
        <v>#DIV/0!</v>
      </c>
    </row>
    <row r="91" spans="1:6" x14ac:dyDescent="0.3">
      <c r="A91">
        <f t="shared" si="35"/>
        <v>0.5</v>
      </c>
      <c r="B91">
        <f t="shared" si="36"/>
        <v>0.6</v>
      </c>
      <c r="C91" t="str">
        <f t="shared" si="32"/>
        <v>&gt;=0,5</v>
      </c>
      <c r="D91" t="str">
        <f t="shared" si="33"/>
        <v>&lt;0,6</v>
      </c>
      <c r="E91">
        <f>COUNTIFS(Respuestas!$O$2:$O$488,Empresarial!C91,Respuestas!$O$2:$O$488,Empresarial!D91)</f>
        <v>0</v>
      </c>
      <c r="F91" s="12" t="e">
        <f t="shared" si="34"/>
        <v>#DIV/0!</v>
      </c>
    </row>
    <row r="92" spans="1:6" x14ac:dyDescent="0.3">
      <c r="A92">
        <f t="shared" si="35"/>
        <v>0.6</v>
      </c>
      <c r="B92">
        <f t="shared" si="36"/>
        <v>0.7</v>
      </c>
      <c r="C92" t="str">
        <f t="shared" si="32"/>
        <v>&gt;=0,6</v>
      </c>
      <c r="D92" t="str">
        <f t="shared" si="33"/>
        <v>&lt;0,7</v>
      </c>
      <c r="E92">
        <f>COUNTIFS(Respuestas!$O$2:$O$488,Empresarial!C92,Respuestas!$O$2:$O$488,Empresarial!D92)</f>
        <v>0</v>
      </c>
      <c r="F92" s="12" t="e">
        <f t="shared" si="34"/>
        <v>#DIV/0!</v>
      </c>
    </row>
    <row r="93" spans="1:6" x14ac:dyDescent="0.3">
      <c r="A93">
        <f t="shared" si="35"/>
        <v>0.7</v>
      </c>
      <c r="B93">
        <f t="shared" si="36"/>
        <v>0.79999999999999993</v>
      </c>
      <c r="C93" t="str">
        <f t="shared" si="32"/>
        <v>&gt;=0,7</v>
      </c>
      <c r="D93" t="str">
        <f t="shared" si="33"/>
        <v>&lt;0,8</v>
      </c>
      <c r="E93">
        <f>COUNTIFS(Respuestas!$O$2:$O$488,Empresarial!C93,Respuestas!$O$2:$O$488,Empresarial!D93)</f>
        <v>0</v>
      </c>
      <c r="F93" s="12" t="e">
        <f t="shared" si="34"/>
        <v>#DIV/0!</v>
      </c>
    </row>
    <row r="94" spans="1:6" x14ac:dyDescent="0.3">
      <c r="A94">
        <f t="shared" si="35"/>
        <v>0.79999999999999993</v>
      </c>
      <c r="B94">
        <f t="shared" si="36"/>
        <v>0.89999999999999991</v>
      </c>
      <c r="C94" t="str">
        <f t="shared" si="32"/>
        <v>&gt;=0,8</v>
      </c>
      <c r="D94" t="str">
        <f t="shared" si="33"/>
        <v>&lt;0,9</v>
      </c>
      <c r="E94">
        <f>COUNTIFS(Respuestas!$O$2:$O$488,Empresarial!C94,Respuestas!$O$2:$O$488,Empresarial!D94)</f>
        <v>0</v>
      </c>
      <c r="F94" s="12" t="e">
        <f t="shared" si="34"/>
        <v>#DIV/0!</v>
      </c>
    </row>
    <row r="95" spans="1:6" x14ac:dyDescent="0.3">
      <c r="A95">
        <f t="shared" si="35"/>
        <v>0.89999999999999991</v>
      </c>
      <c r="B95">
        <v>1.1000000000000001</v>
      </c>
      <c r="C95" t="str">
        <f t="shared" si="32"/>
        <v>&gt;=0,9</v>
      </c>
      <c r="D95" t="str">
        <f t="shared" si="33"/>
        <v>&lt;1,1</v>
      </c>
      <c r="E95">
        <f>COUNTIFS(Respuestas!$O$2:$O$488,Empresarial!C95,Respuestas!$O$2:$O$488,Empresarial!D95)</f>
        <v>0</v>
      </c>
      <c r="F95" s="12" t="e">
        <f t="shared" si="34"/>
        <v>#DIV/0!</v>
      </c>
    </row>
    <row r="96" spans="1:6" x14ac:dyDescent="0.3">
      <c r="E96">
        <f>SUM(E86:E95)</f>
        <v>0</v>
      </c>
    </row>
    <row r="104" spans="1:4" x14ac:dyDescent="0.3">
      <c r="A104" s="61" t="s">
        <v>2206</v>
      </c>
      <c r="B104" s="61" t="s">
        <v>2207</v>
      </c>
      <c r="C104" s="61" t="s">
        <v>2208</v>
      </c>
      <c r="D104" s="61" t="s">
        <v>2209</v>
      </c>
    </row>
    <row r="105" spans="1:4" x14ac:dyDescent="0.3">
      <c r="A105" t="s">
        <v>87</v>
      </c>
      <c r="B105" t="str">
        <f>CONCATENATE("*",A105,"*")</f>
        <v>*Madres cabeza de familia*</v>
      </c>
      <c r="C105">
        <f>COUNTIF(Respuestas!$P$2:$P$488,Empresarial!B105)</f>
        <v>269</v>
      </c>
      <c r="D105" s="12">
        <f>C105/$C$113</f>
        <v>0.55236139630390146</v>
      </c>
    </row>
    <row r="106" spans="1:4" x14ac:dyDescent="0.3">
      <c r="A106" t="s">
        <v>279</v>
      </c>
      <c r="B106" t="str">
        <f t="shared" ref="B106:B112" si="37">CONCATENATE("*",A106,"*")</f>
        <v>*Migrantes*</v>
      </c>
      <c r="C106">
        <f>COUNTIF(Respuestas!$P$2:$P$488,Empresarial!B106)</f>
        <v>36</v>
      </c>
      <c r="D106" s="12">
        <f t="shared" ref="D106:D112" si="38">C106/$C$113</f>
        <v>7.3921971252566734E-2</v>
      </c>
    </row>
    <row r="107" spans="1:4" x14ac:dyDescent="0.3">
      <c r="A107" t="s">
        <v>2210</v>
      </c>
      <c r="B107" t="str">
        <f t="shared" si="37"/>
        <v>*Mujeres con movilidad reducida*</v>
      </c>
      <c r="C107">
        <f>COUNTIF(Respuestas!$P$2:$P$488,Empresarial!B107)</f>
        <v>1</v>
      </c>
      <c r="D107" s="12">
        <f t="shared" si="38"/>
        <v>2.0533880903490761E-3</v>
      </c>
    </row>
    <row r="108" spans="1:4" x14ac:dyDescent="0.3">
      <c r="A108" t="s">
        <v>490</v>
      </c>
      <c r="B108" t="str">
        <f t="shared" si="37"/>
        <v>*Mujeres pertenecientes a grupos étnicos*</v>
      </c>
      <c r="C108">
        <f>COUNTIF(Respuestas!$P$2:$P$488,Empresarial!B108)</f>
        <v>11</v>
      </c>
      <c r="D108" s="12">
        <f t="shared" si="38"/>
        <v>2.2587268993839837E-2</v>
      </c>
    </row>
    <row r="109" spans="1:4" x14ac:dyDescent="0.3">
      <c r="A109" t="s">
        <v>673</v>
      </c>
      <c r="B109" t="str">
        <f t="shared" si="37"/>
        <v>*Mujeres transgénero*</v>
      </c>
      <c r="C109">
        <f>COUNTIF(Respuestas!$P$2:$P$488,Empresarial!B109)</f>
        <v>5</v>
      </c>
      <c r="D109" s="12">
        <f t="shared" si="38"/>
        <v>1.0266940451745379E-2</v>
      </c>
    </row>
    <row r="110" spans="1:4" x14ac:dyDescent="0.3">
      <c r="A110" t="s">
        <v>139</v>
      </c>
      <c r="B110" t="str">
        <f t="shared" si="37"/>
        <v>*Ninguna de las anteriores*</v>
      </c>
      <c r="C110">
        <f>COUNTIF(Respuestas!$P$2:$P$488,Empresarial!B110)</f>
        <v>156</v>
      </c>
      <c r="D110" s="12">
        <f t="shared" si="38"/>
        <v>0.32032854209445583</v>
      </c>
    </row>
    <row r="111" spans="1:4" x14ac:dyDescent="0.3">
      <c r="A111" t="s">
        <v>1590</v>
      </c>
      <c r="B111" t="str">
        <f t="shared" si="37"/>
        <v>*Todas las anteriores*</v>
      </c>
      <c r="C111">
        <f>COUNTIF(Respuestas!$P$2:$P$488,Empresarial!B111)</f>
        <v>2</v>
      </c>
      <c r="D111" s="12">
        <f t="shared" si="38"/>
        <v>4.1067761806981521E-3</v>
      </c>
    </row>
    <row r="112" spans="1:4" x14ac:dyDescent="0.3">
      <c r="A112" t="s">
        <v>154</v>
      </c>
      <c r="B112" t="str">
        <f t="shared" si="37"/>
        <v>*Víctimas del conflicto armado*</v>
      </c>
      <c r="C112">
        <f>COUNTIF(Respuestas!$P$2:$P$488,Empresarial!B112)</f>
        <v>20</v>
      </c>
      <c r="D112" s="12">
        <f t="shared" si="38"/>
        <v>4.1067761806981518E-2</v>
      </c>
    </row>
    <row r="113" spans="1:3" x14ac:dyDescent="0.3">
      <c r="B113" t="s">
        <v>2211</v>
      </c>
      <c r="C113">
        <f>E13</f>
        <v>487</v>
      </c>
    </row>
    <row r="124" spans="1:3" x14ac:dyDescent="0.3">
      <c r="A124" s="61" t="s">
        <v>2212</v>
      </c>
      <c r="B124" s="61" t="s">
        <v>2213</v>
      </c>
      <c r="C124" s="61" t="s">
        <v>2203</v>
      </c>
    </row>
    <row r="125" spans="1:3" x14ac:dyDescent="0.3">
      <c r="A125" t="s">
        <v>169</v>
      </c>
      <c r="B125">
        <f>COUNTIF(Respuestas!$R$2:$R$488,Empresarial!A125)</f>
        <v>29</v>
      </c>
      <c r="C125" s="12">
        <f>B125/$B$130</f>
        <v>7.5520833333333329E-2</v>
      </c>
    </row>
    <row r="126" spans="1:3" x14ac:dyDescent="0.3">
      <c r="A126" t="s">
        <v>121</v>
      </c>
      <c r="B126">
        <f>COUNTIF(Respuestas!$R$2:$R$488,Empresarial!A126)</f>
        <v>76</v>
      </c>
      <c r="C126" s="12">
        <f t="shared" ref="C126:C129" si="39">B126/$B$130</f>
        <v>0.19791666666666666</v>
      </c>
    </row>
    <row r="127" spans="1:3" x14ac:dyDescent="0.3">
      <c r="A127" t="s">
        <v>2214</v>
      </c>
      <c r="B127">
        <f>COUNTIF(Respuestas!$R$2:$R$488,Empresarial!A127)</f>
        <v>0</v>
      </c>
      <c r="C127" s="12">
        <f t="shared" si="39"/>
        <v>0</v>
      </c>
    </row>
    <row r="128" spans="1:3" x14ac:dyDescent="0.3">
      <c r="A128" t="s">
        <v>72</v>
      </c>
      <c r="B128">
        <f>COUNTIF(Respuestas!$R$2:$R$488,Empresarial!A128)</f>
        <v>276</v>
      </c>
      <c r="C128" s="12">
        <f t="shared" si="39"/>
        <v>0.71875</v>
      </c>
    </row>
    <row r="129" spans="1:3" x14ac:dyDescent="0.3">
      <c r="A129" t="s">
        <v>383</v>
      </c>
      <c r="B129">
        <f>COUNTIF(Respuestas!$R$2:$R$488,Empresarial!A129)</f>
        <v>3</v>
      </c>
      <c r="C129" s="12">
        <f t="shared" si="39"/>
        <v>7.8125E-3</v>
      </c>
    </row>
    <row r="130" spans="1:3" x14ac:dyDescent="0.3">
      <c r="B130">
        <f>SUM(B125:B129)</f>
        <v>384</v>
      </c>
    </row>
    <row r="142" spans="1:3" x14ac:dyDescent="0.3">
      <c r="A142" s="61" t="s">
        <v>2215</v>
      </c>
      <c r="B142" s="61" t="s">
        <v>2213</v>
      </c>
      <c r="C142" s="61" t="s">
        <v>2200</v>
      </c>
    </row>
    <row r="143" spans="1:3" x14ac:dyDescent="0.3">
      <c r="A143" t="s">
        <v>1552</v>
      </c>
      <c r="B143">
        <f>COUNTIFS(Respuestas!$T$2:$T$488,Empresarial!A143)</f>
        <v>2</v>
      </c>
      <c r="C143" s="12">
        <f t="shared" ref="C143:C176" si="40">B143/$B$177</f>
        <v>4.1067761806981521E-3</v>
      </c>
    </row>
    <row r="144" spans="1:3" x14ac:dyDescent="0.3">
      <c r="A144" t="s">
        <v>201</v>
      </c>
      <c r="B144">
        <f>COUNTIFS(Respuestas!$T$2:$T$488,Empresarial!A144)</f>
        <v>41</v>
      </c>
      <c r="C144" s="12">
        <f t="shared" si="40"/>
        <v>8.4188911704312114E-2</v>
      </c>
    </row>
    <row r="145" spans="1:3" x14ac:dyDescent="0.3">
      <c r="A145" t="s">
        <v>1575</v>
      </c>
      <c r="B145">
        <f>COUNTIFS(Respuestas!$T$2:$T$488,Empresarial!A145)</f>
        <v>2</v>
      </c>
      <c r="C145" s="12">
        <f t="shared" si="40"/>
        <v>4.1067761806981521E-3</v>
      </c>
    </row>
    <row r="146" spans="1:3" x14ac:dyDescent="0.3">
      <c r="A146" t="s">
        <v>243</v>
      </c>
      <c r="B146">
        <f>COUNTIFS(Respuestas!$T$2:$T$488,Empresarial!A146)</f>
        <v>7</v>
      </c>
      <c r="C146" s="12">
        <f t="shared" si="40"/>
        <v>1.4373716632443531E-2</v>
      </c>
    </row>
    <row r="147" spans="1:3" x14ac:dyDescent="0.3">
      <c r="A147" t="s">
        <v>281</v>
      </c>
      <c r="B147">
        <f>COUNTIFS(Respuestas!$T$2:$T$488,Empresarial!A147)</f>
        <v>2</v>
      </c>
      <c r="C147" s="12">
        <f t="shared" si="40"/>
        <v>4.1067761806981521E-3</v>
      </c>
    </row>
    <row r="148" spans="1:3" x14ac:dyDescent="0.3">
      <c r="A148" t="s">
        <v>90</v>
      </c>
      <c r="B148">
        <f>COUNTIFS(Respuestas!$T$2:$T$488,Empresarial!A148)</f>
        <v>21</v>
      </c>
      <c r="C148" s="12">
        <f t="shared" si="40"/>
        <v>4.3121149897330596E-2</v>
      </c>
    </row>
    <row r="149" spans="1:3" x14ac:dyDescent="0.3">
      <c r="A149" t="s">
        <v>696</v>
      </c>
      <c r="B149">
        <f>COUNTIFS(Respuestas!$T$2:$T$488,Empresarial!A149)</f>
        <v>3</v>
      </c>
      <c r="C149" s="12">
        <f t="shared" si="40"/>
        <v>6.1601642710472282E-3</v>
      </c>
    </row>
    <row r="150" spans="1:3" x14ac:dyDescent="0.3">
      <c r="A150" t="s">
        <v>74</v>
      </c>
      <c r="B150">
        <f>COUNTIFS(Respuestas!$T$2:$T$488,Empresarial!A150)</f>
        <v>30</v>
      </c>
      <c r="C150" s="12">
        <f t="shared" si="40"/>
        <v>6.1601642710472276E-2</v>
      </c>
    </row>
    <row r="151" spans="1:3" x14ac:dyDescent="0.3">
      <c r="A151" t="s">
        <v>321</v>
      </c>
      <c r="B151">
        <f>COUNTIFS(Respuestas!$T$2:$T$488,Empresarial!A151)</f>
        <v>19</v>
      </c>
      <c r="C151" s="12">
        <f t="shared" si="40"/>
        <v>3.9014373716632446E-2</v>
      </c>
    </row>
    <row r="152" spans="1:3" x14ac:dyDescent="0.3">
      <c r="A152" t="s">
        <v>207</v>
      </c>
      <c r="B152">
        <f>COUNTIFS(Respuestas!$T$2:$T$488,Empresarial!A152)</f>
        <v>25</v>
      </c>
      <c r="C152" s="12">
        <f t="shared" si="40"/>
        <v>5.1334702258726897E-2</v>
      </c>
    </row>
    <row r="153" spans="1:3" x14ac:dyDescent="0.3">
      <c r="A153" t="s">
        <v>163</v>
      </c>
      <c r="B153">
        <f>COUNTIFS(Respuestas!$T$2:$T$488,Empresarial!A153)</f>
        <v>18</v>
      </c>
      <c r="C153" s="12">
        <f t="shared" si="40"/>
        <v>3.6960985626283367E-2</v>
      </c>
    </row>
    <row r="154" spans="1:3" x14ac:dyDescent="0.3">
      <c r="A154" t="s">
        <v>784</v>
      </c>
      <c r="B154">
        <f>COUNTIFS(Respuestas!$T$2:$T$488,Empresarial!A154)</f>
        <v>2</v>
      </c>
      <c r="C154" s="12">
        <f t="shared" si="40"/>
        <v>4.1067761806981521E-3</v>
      </c>
    </row>
    <row r="155" spans="1:3" x14ac:dyDescent="0.3">
      <c r="A155" t="s">
        <v>228</v>
      </c>
      <c r="B155">
        <f>COUNTIFS(Respuestas!$T$2:$T$488,Empresarial!A155)</f>
        <v>6</v>
      </c>
      <c r="C155" s="12">
        <f t="shared" si="40"/>
        <v>1.2320328542094456E-2</v>
      </c>
    </row>
    <row r="156" spans="1:3" x14ac:dyDescent="0.3">
      <c r="A156" t="s">
        <v>171</v>
      </c>
      <c r="B156">
        <f>COUNTIFS(Respuestas!$T$2:$T$488,Empresarial!A156)</f>
        <v>14</v>
      </c>
      <c r="C156" s="12">
        <f t="shared" si="40"/>
        <v>2.8747433264887063E-2</v>
      </c>
    </row>
    <row r="157" spans="1:3" x14ac:dyDescent="0.3">
      <c r="A157" t="s">
        <v>113</v>
      </c>
      <c r="B157">
        <f>COUNTIFS(Respuestas!$T$2:$T$488,Empresarial!A157)</f>
        <v>7</v>
      </c>
      <c r="C157" s="12">
        <f t="shared" si="40"/>
        <v>1.4373716632443531E-2</v>
      </c>
    </row>
    <row r="158" spans="1:3" x14ac:dyDescent="0.3">
      <c r="A158" t="s">
        <v>1207</v>
      </c>
      <c r="B158">
        <f>COUNTIFS(Respuestas!$T$2:$T$488,Empresarial!A158)</f>
        <v>3</v>
      </c>
      <c r="C158" s="12">
        <f t="shared" si="40"/>
        <v>6.1601642710472282E-3</v>
      </c>
    </row>
    <row r="159" spans="1:3" x14ac:dyDescent="0.3">
      <c r="A159" t="s">
        <v>482</v>
      </c>
      <c r="B159">
        <f>COUNTIFS(Respuestas!$T$2:$T$488,Empresarial!A159)</f>
        <v>16</v>
      </c>
      <c r="C159" s="12">
        <f t="shared" si="40"/>
        <v>3.2854209445585217E-2</v>
      </c>
    </row>
    <row r="160" spans="1:3" x14ac:dyDescent="0.3">
      <c r="A160" t="s">
        <v>123</v>
      </c>
      <c r="B160">
        <f>COUNTIFS(Respuestas!$T$2:$T$488,Empresarial!A160)</f>
        <v>7</v>
      </c>
      <c r="C160" s="12">
        <f t="shared" si="40"/>
        <v>1.4373716632443531E-2</v>
      </c>
    </row>
    <row r="161" spans="1:3" x14ac:dyDescent="0.3">
      <c r="A161" t="s">
        <v>141</v>
      </c>
      <c r="B161">
        <f>COUNTIFS(Respuestas!$T$2:$T$488,Empresarial!A161)</f>
        <v>17</v>
      </c>
      <c r="C161" s="12">
        <f t="shared" si="40"/>
        <v>3.4907597535934289E-2</v>
      </c>
    </row>
    <row r="162" spans="1:3" x14ac:dyDescent="0.3">
      <c r="A162" t="s">
        <v>134</v>
      </c>
      <c r="B162">
        <f>COUNTIFS(Respuestas!$T$2:$T$488,Empresarial!A162)</f>
        <v>156</v>
      </c>
      <c r="C162" s="12">
        <f t="shared" si="40"/>
        <v>0.32032854209445583</v>
      </c>
    </row>
    <row r="163" spans="1:3" x14ac:dyDescent="0.3">
      <c r="A163" t="s">
        <v>566</v>
      </c>
      <c r="B163">
        <f>COUNTIFS(Respuestas!$T$2:$T$488,Empresarial!A163)</f>
        <v>2</v>
      </c>
      <c r="C163" s="12">
        <f t="shared" si="40"/>
        <v>4.1067761806981521E-3</v>
      </c>
    </row>
    <row r="164" spans="1:3" x14ac:dyDescent="0.3">
      <c r="A164" t="s">
        <v>333</v>
      </c>
      <c r="B164">
        <f>COUNTIFS(Respuestas!$T$2:$T$488,Empresarial!A164)</f>
        <v>22</v>
      </c>
      <c r="C164" s="12">
        <f t="shared" si="40"/>
        <v>4.5174537987679675E-2</v>
      </c>
    </row>
    <row r="165" spans="1:3" x14ac:dyDescent="0.3">
      <c r="A165" t="s">
        <v>388</v>
      </c>
      <c r="B165">
        <f>COUNTIFS(Respuestas!$T$2:$T$488,Empresarial!A165)</f>
        <v>15</v>
      </c>
      <c r="C165" s="12">
        <f t="shared" si="40"/>
        <v>3.0800821355236138E-2</v>
      </c>
    </row>
    <row r="166" spans="1:3" x14ac:dyDescent="0.3">
      <c r="A166" t="s">
        <v>1480</v>
      </c>
      <c r="B166">
        <f>COUNTIFS(Respuestas!$T$2:$T$488,Empresarial!A166)</f>
        <v>1</v>
      </c>
      <c r="C166" s="12">
        <f t="shared" si="40"/>
        <v>2.0533880903490761E-3</v>
      </c>
    </row>
    <row r="167" spans="1:3" x14ac:dyDescent="0.3">
      <c r="A167" t="s">
        <v>710</v>
      </c>
      <c r="B167">
        <f>COUNTIFS(Respuestas!$T$2:$T$488,Empresarial!A167)</f>
        <v>1</v>
      </c>
      <c r="C167" s="12">
        <f t="shared" si="40"/>
        <v>2.0533880903490761E-3</v>
      </c>
    </row>
    <row r="168" spans="1:3" x14ac:dyDescent="0.3">
      <c r="A168" t="s">
        <v>267</v>
      </c>
      <c r="B168">
        <f>COUNTIFS(Respuestas!$T$2:$T$488,Empresarial!A168)</f>
        <v>19</v>
      </c>
      <c r="C168" s="12">
        <f t="shared" si="40"/>
        <v>3.9014373716632446E-2</v>
      </c>
    </row>
    <row r="169" spans="1:3" x14ac:dyDescent="0.3">
      <c r="A169" t="s">
        <v>514</v>
      </c>
      <c r="B169">
        <f>COUNTIFS(Respuestas!$T$2:$T$488,Empresarial!A169)</f>
        <v>3</v>
      </c>
      <c r="C169" s="12">
        <f t="shared" si="40"/>
        <v>6.1601642710472282E-3</v>
      </c>
    </row>
    <row r="170" spans="1:3" x14ac:dyDescent="0.3">
      <c r="A170" t="s">
        <v>101</v>
      </c>
      <c r="B170">
        <f>COUNTIFS(Respuestas!$T$2:$T$488,Empresarial!A170)</f>
        <v>5</v>
      </c>
      <c r="C170" s="12">
        <f t="shared" si="40"/>
        <v>1.0266940451745379E-2</v>
      </c>
    </row>
    <row r="171" spans="1:3" x14ac:dyDescent="0.3">
      <c r="A171" t="s">
        <v>1165</v>
      </c>
      <c r="B171">
        <f>COUNTIFS(Respuestas!$T$2:$T$488,Empresarial!A171)</f>
        <v>1</v>
      </c>
      <c r="C171" s="12">
        <f t="shared" si="40"/>
        <v>2.0533880903490761E-3</v>
      </c>
    </row>
    <row r="172" spans="1:3" x14ac:dyDescent="0.3">
      <c r="A172" t="s">
        <v>308</v>
      </c>
      <c r="B172">
        <f>COUNTIFS(Respuestas!$T$2:$T$488,Empresarial!A172)</f>
        <v>13</v>
      </c>
      <c r="C172" s="12">
        <f t="shared" si="40"/>
        <v>2.6694045174537988E-2</v>
      </c>
    </row>
    <row r="173" spans="1:3" x14ac:dyDescent="0.3">
      <c r="A173" t="s">
        <v>2014</v>
      </c>
      <c r="B173">
        <f>COUNTIFS(Respuestas!$T$2:$T$488,Empresarial!A173)</f>
        <v>2</v>
      </c>
      <c r="C173" s="12">
        <f t="shared" si="40"/>
        <v>4.1067761806981521E-3</v>
      </c>
    </row>
    <row r="174" spans="1:3" x14ac:dyDescent="0.3">
      <c r="A174" t="s">
        <v>1356</v>
      </c>
      <c r="B174">
        <f>COUNTIFS(Respuestas!$T$2:$T$488,Empresarial!A174)</f>
        <v>1</v>
      </c>
      <c r="C174" s="12">
        <f t="shared" si="40"/>
        <v>2.0533880903490761E-3</v>
      </c>
    </row>
    <row r="175" spans="1:3" x14ac:dyDescent="0.3">
      <c r="A175" t="s">
        <v>865</v>
      </c>
      <c r="B175">
        <f>COUNTIFS(Respuestas!$T$2:$T$488,Empresarial!A175)</f>
        <v>3</v>
      </c>
      <c r="C175" s="12">
        <f t="shared" si="40"/>
        <v>6.1601642710472282E-3</v>
      </c>
    </row>
    <row r="176" spans="1:3" x14ac:dyDescent="0.3">
      <c r="A176" t="s">
        <v>2089</v>
      </c>
      <c r="B176">
        <f>COUNTIFS(Respuestas!$T$2:$T$488,Empresarial!A176)</f>
        <v>1</v>
      </c>
      <c r="C176" s="12">
        <f t="shared" si="40"/>
        <v>2.0533880903490761E-3</v>
      </c>
    </row>
    <row r="177" spans="1:3" x14ac:dyDescent="0.3">
      <c r="A177" t="s">
        <v>2216</v>
      </c>
      <c r="B177">
        <f>$E$13</f>
        <v>487</v>
      </c>
      <c r="C177" s="12"/>
    </row>
    <row r="182" spans="1:3" x14ac:dyDescent="0.3">
      <c r="A182" s="61" t="s">
        <v>2217</v>
      </c>
      <c r="B182" s="61" t="s">
        <v>2218</v>
      </c>
    </row>
    <row r="183" spans="1:3" x14ac:dyDescent="0.3">
      <c r="A183" t="s">
        <v>746</v>
      </c>
      <c r="B183" t="s">
        <v>207</v>
      </c>
    </row>
    <row r="184" spans="1:3" x14ac:dyDescent="0.3">
      <c r="A184" t="s">
        <v>830</v>
      </c>
      <c r="B184" t="s">
        <v>207</v>
      </c>
    </row>
    <row r="185" spans="1:3" x14ac:dyDescent="0.3">
      <c r="A185" t="s">
        <v>1890</v>
      </c>
      <c r="B185" t="s">
        <v>207</v>
      </c>
    </row>
    <row r="186" spans="1:3" x14ac:dyDescent="0.3">
      <c r="A186" t="s">
        <v>1984</v>
      </c>
      <c r="B186" t="s">
        <v>207</v>
      </c>
    </row>
    <row r="187" spans="1:3" x14ac:dyDescent="0.3">
      <c r="A187" t="s">
        <v>1956</v>
      </c>
      <c r="B187" t="s">
        <v>207</v>
      </c>
    </row>
    <row r="188" spans="1:3" x14ac:dyDescent="0.3">
      <c r="A188" t="s">
        <v>2013</v>
      </c>
      <c r="B188" t="s">
        <v>2014</v>
      </c>
    </row>
    <row r="189" spans="1:3" x14ac:dyDescent="0.3">
      <c r="A189" t="s">
        <v>1566</v>
      </c>
      <c r="B189" t="s">
        <v>201</v>
      </c>
    </row>
    <row r="190" spans="1:3" x14ac:dyDescent="0.3">
      <c r="A190" t="s">
        <v>1551</v>
      </c>
      <c r="B190" t="s">
        <v>1552</v>
      </c>
    </row>
    <row r="191" spans="1:3" x14ac:dyDescent="0.3">
      <c r="A191" t="s">
        <v>1363</v>
      </c>
      <c r="B191" t="s">
        <v>201</v>
      </c>
    </row>
    <row r="192" spans="1:3" x14ac:dyDescent="0.3">
      <c r="A192" t="s">
        <v>299</v>
      </c>
      <c r="B192" t="s">
        <v>74</v>
      </c>
    </row>
    <row r="193" spans="1:2" x14ac:dyDescent="0.3">
      <c r="A193" t="s">
        <v>2169</v>
      </c>
      <c r="B193" t="s">
        <v>74</v>
      </c>
    </row>
    <row r="194" spans="1:2" x14ac:dyDescent="0.3">
      <c r="A194" t="s">
        <v>1810</v>
      </c>
      <c r="B194" t="s">
        <v>1575</v>
      </c>
    </row>
    <row r="195" spans="1:2" x14ac:dyDescent="0.3">
      <c r="A195" t="s">
        <v>2044</v>
      </c>
      <c r="B195" t="s">
        <v>74</v>
      </c>
    </row>
    <row r="196" spans="1:2" x14ac:dyDescent="0.3">
      <c r="A196" t="s">
        <v>459</v>
      </c>
      <c r="B196" t="s">
        <v>201</v>
      </c>
    </row>
    <row r="197" spans="1:2" x14ac:dyDescent="0.3">
      <c r="A197" t="s">
        <v>1160</v>
      </c>
      <c r="B197" t="s">
        <v>134</v>
      </c>
    </row>
    <row r="198" spans="1:2" x14ac:dyDescent="0.3">
      <c r="A198" t="s">
        <v>248</v>
      </c>
      <c r="B198" t="s">
        <v>201</v>
      </c>
    </row>
    <row r="199" spans="1:2" x14ac:dyDescent="0.3">
      <c r="A199" t="s">
        <v>326</v>
      </c>
      <c r="B199" t="s">
        <v>201</v>
      </c>
    </row>
    <row r="200" spans="1:2" x14ac:dyDescent="0.3">
      <c r="A200" t="s">
        <v>602</v>
      </c>
      <c r="B200" t="s">
        <v>201</v>
      </c>
    </row>
    <row r="201" spans="1:2" x14ac:dyDescent="0.3">
      <c r="A201" t="s">
        <v>280</v>
      </c>
      <c r="B201" t="s">
        <v>281</v>
      </c>
    </row>
    <row r="202" spans="1:2" x14ac:dyDescent="0.3">
      <c r="A202" t="s">
        <v>90</v>
      </c>
      <c r="B202" t="s">
        <v>90</v>
      </c>
    </row>
    <row r="203" spans="1:2" x14ac:dyDescent="0.3">
      <c r="A203" t="s">
        <v>1479</v>
      </c>
      <c r="B203" t="s">
        <v>1480</v>
      </c>
    </row>
    <row r="204" spans="1:2" x14ac:dyDescent="0.3">
      <c r="A204" t="s">
        <v>1172</v>
      </c>
      <c r="B204" t="s">
        <v>171</v>
      </c>
    </row>
    <row r="205" spans="1:2" x14ac:dyDescent="0.3">
      <c r="A205" t="s">
        <v>492</v>
      </c>
      <c r="B205" t="s">
        <v>171</v>
      </c>
    </row>
    <row r="206" spans="1:2" x14ac:dyDescent="0.3">
      <c r="A206" t="s">
        <v>1669</v>
      </c>
      <c r="B206" t="s">
        <v>171</v>
      </c>
    </row>
    <row r="207" spans="1:2" x14ac:dyDescent="0.3">
      <c r="A207" t="s">
        <v>500</v>
      </c>
      <c r="B207" t="s">
        <v>171</v>
      </c>
    </row>
    <row r="208" spans="1:2" x14ac:dyDescent="0.3">
      <c r="A208" t="s">
        <v>581</v>
      </c>
      <c r="B208" t="s">
        <v>171</v>
      </c>
    </row>
    <row r="209" spans="1:2" x14ac:dyDescent="0.3">
      <c r="A209" t="s">
        <v>454</v>
      </c>
      <c r="B209" t="s">
        <v>171</v>
      </c>
    </row>
    <row r="210" spans="1:2" x14ac:dyDescent="0.3">
      <c r="A210" t="s">
        <v>438</v>
      </c>
      <c r="B210" t="s">
        <v>171</v>
      </c>
    </row>
    <row r="211" spans="1:2" x14ac:dyDescent="0.3">
      <c r="A211" t="s">
        <v>1586</v>
      </c>
      <c r="B211" t="s">
        <v>123</v>
      </c>
    </row>
    <row r="212" spans="1:2" x14ac:dyDescent="0.3">
      <c r="A212" t="s">
        <v>206</v>
      </c>
      <c r="B212" t="s">
        <v>207</v>
      </c>
    </row>
    <row r="213" spans="1:2" x14ac:dyDescent="0.3">
      <c r="A213" t="s">
        <v>209</v>
      </c>
      <c r="B213" t="s">
        <v>207</v>
      </c>
    </row>
    <row r="214" spans="1:2" x14ac:dyDescent="0.3">
      <c r="A214" t="s">
        <v>1574</v>
      </c>
      <c r="B214" t="s">
        <v>1575</v>
      </c>
    </row>
    <row r="215" spans="1:2" x14ac:dyDescent="0.3">
      <c r="A215" t="s">
        <v>443</v>
      </c>
      <c r="B215" t="s">
        <v>201</v>
      </c>
    </row>
    <row r="216" spans="1:2" x14ac:dyDescent="0.3">
      <c r="A216" t="s">
        <v>313</v>
      </c>
      <c r="B216" t="s">
        <v>201</v>
      </c>
    </row>
    <row r="217" spans="1:2" x14ac:dyDescent="0.3">
      <c r="A217" t="s">
        <v>1534</v>
      </c>
      <c r="B217" t="s">
        <v>696</v>
      </c>
    </row>
    <row r="218" spans="1:2" x14ac:dyDescent="0.3">
      <c r="A218" t="s">
        <v>1721</v>
      </c>
      <c r="B218" t="s">
        <v>201</v>
      </c>
    </row>
    <row r="219" spans="1:2" x14ac:dyDescent="0.3">
      <c r="A219" t="s">
        <v>695</v>
      </c>
      <c r="B219" t="s">
        <v>696</v>
      </c>
    </row>
    <row r="220" spans="1:2" x14ac:dyDescent="0.3">
      <c r="A220" t="s">
        <v>1793</v>
      </c>
      <c r="B220" t="s">
        <v>696</v>
      </c>
    </row>
    <row r="221" spans="1:2" x14ac:dyDescent="0.3">
      <c r="A221" t="s">
        <v>191</v>
      </c>
      <c r="B221" t="s">
        <v>134</v>
      </c>
    </row>
    <row r="222" spans="1:2" x14ac:dyDescent="0.3">
      <c r="A222" t="s">
        <v>1695</v>
      </c>
      <c r="B222" t="s">
        <v>134</v>
      </c>
    </row>
    <row r="223" spans="1:2" x14ac:dyDescent="0.3">
      <c r="A223" t="s">
        <v>682</v>
      </c>
      <c r="B223" t="s">
        <v>134</v>
      </c>
    </row>
    <row r="224" spans="1:2" x14ac:dyDescent="0.3">
      <c r="A224" t="s">
        <v>1744</v>
      </c>
      <c r="B224" t="s">
        <v>134</v>
      </c>
    </row>
    <row r="225" spans="1:2" x14ac:dyDescent="0.3">
      <c r="A225" t="s">
        <v>986</v>
      </c>
      <c r="B225" t="s">
        <v>134</v>
      </c>
    </row>
    <row r="226" spans="1:2" x14ac:dyDescent="0.3">
      <c r="A226" t="s">
        <v>981</v>
      </c>
      <c r="B226" t="s">
        <v>134</v>
      </c>
    </row>
    <row r="227" spans="1:2" x14ac:dyDescent="0.3">
      <c r="A227" t="s">
        <v>1779</v>
      </c>
      <c r="B227" t="s">
        <v>134</v>
      </c>
    </row>
    <row r="228" spans="1:2" x14ac:dyDescent="0.3">
      <c r="A228" t="s">
        <v>448</v>
      </c>
      <c r="B228" t="s">
        <v>134</v>
      </c>
    </row>
    <row r="229" spans="1:2" x14ac:dyDescent="0.3">
      <c r="A229" t="s">
        <v>1067</v>
      </c>
      <c r="B229" t="s">
        <v>134</v>
      </c>
    </row>
    <row r="230" spans="1:2" x14ac:dyDescent="0.3">
      <c r="A230" t="s">
        <v>1933</v>
      </c>
      <c r="B230" t="s">
        <v>134</v>
      </c>
    </row>
    <row r="231" spans="1:2" x14ac:dyDescent="0.3">
      <c r="A231" t="s">
        <v>2041</v>
      </c>
      <c r="B231" t="s">
        <v>134</v>
      </c>
    </row>
    <row r="232" spans="1:2" x14ac:dyDescent="0.3">
      <c r="A232" t="s">
        <v>1739</v>
      </c>
      <c r="B232" t="s">
        <v>134</v>
      </c>
    </row>
    <row r="233" spans="1:2" x14ac:dyDescent="0.3">
      <c r="A233" t="s">
        <v>999</v>
      </c>
      <c r="B233" t="s">
        <v>134</v>
      </c>
    </row>
    <row r="234" spans="1:2" x14ac:dyDescent="0.3">
      <c r="A234" t="s">
        <v>467</v>
      </c>
      <c r="B234" t="s">
        <v>243</v>
      </c>
    </row>
    <row r="235" spans="1:2" x14ac:dyDescent="0.3">
      <c r="A235" t="s">
        <v>1523</v>
      </c>
      <c r="B235" t="s">
        <v>243</v>
      </c>
    </row>
    <row r="236" spans="1:2" x14ac:dyDescent="0.3">
      <c r="A236" t="s">
        <v>1806</v>
      </c>
      <c r="B236" t="s">
        <v>243</v>
      </c>
    </row>
    <row r="237" spans="1:2" x14ac:dyDescent="0.3">
      <c r="A237" t="s">
        <v>1634</v>
      </c>
      <c r="B237" t="s">
        <v>243</v>
      </c>
    </row>
    <row r="238" spans="1:2" x14ac:dyDescent="0.3">
      <c r="A238" t="s">
        <v>690</v>
      </c>
      <c r="B238" t="s">
        <v>482</v>
      </c>
    </row>
    <row r="239" spans="1:2" x14ac:dyDescent="0.3">
      <c r="A239" t="s">
        <v>1923</v>
      </c>
      <c r="B239" t="s">
        <v>865</v>
      </c>
    </row>
    <row r="240" spans="1:2" x14ac:dyDescent="0.3">
      <c r="A240" t="s">
        <v>2080</v>
      </c>
      <c r="B240" t="s">
        <v>201</v>
      </c>
    </row>
    <row r="241" spans="1:2" x14ac:dyDescent="0.3">
      <c r="A241" t="s">
        <v>1328</v>
      </c>
      <c r="B241" t="s">
        <v>201</v>
      </c>
    </row>
    <row r="242" spans="1:2" x14ac:dyDescent="0.3">
      <c r="A242" t="s">
        <v>421</v>
      </c>
      <c r="B242" t="s">
        <v>201</v>
      </c>
    </row>
    <row r="243" spans="1:2" x14ac:dyDescent="0.3">
      <c r="A243" t="s">
        <v>220</v>
      </c>
      <c r="B243" t="s">
        <v>201</v>
      </c>
    </row>
    <row r="244" spans="1:2" x14ac:dyDescent="0.3">
      <c r="A244" t="s">
        <v>200</v>
      </c>
      <c r="B244" t="s">
        <v>201</v>
      </c>
    </row>
    <row r="245" spans="1:2" x14ac:dyDescent="0.3">
      <c r="A245" t="s">
        <v>1381</v>
      </c>
      <c r="B245" t="s">
        <v>201</v>
      </c>
    </row>
    <row r="246" spans="1:2" x14ac:dyDescent="0.3">
      <c r="A246" t="s">
        <v>1517</v>
      </c>
      <c r="B246" t="s">
        <v>201</v>
      </c>
    </row>
    <row r="247" spans="1:2" x14ac:dyDescent="0.3">
      <c r="A247" t="s">
        <v>2047</v>
      </c>
      <c r="B247" t="s">
        <v>201</v>
      </c>
    </row>
    <row r="248" spans="1:2" x14ac:dyDescent="0.3">
      <c r="A248" t="s">
        <v>864</v>
      </c>
      <c r="B248" t="s">
        <v>865</v>
      </c>
    </row>
    <row r="249" spans="1:2" x14ac:dyDescent="0.3">
      <c r="A249" t="s">
        <v>1689</v>
      </c>
      <c r="B249" t="s">
        <v>123</v>
      </c>
    </row>
    <row r="250" spans="1:2" x14ac:dyDescent="0.3">
      <c r="A250" t="s">
        <v>242</v>
      </c>
      <c r="B250" t="s">
        <v>243</v>
      </c>
    </row>
    <row r="251" spans="1:2" x14ac:dyDescent="0.3">
      <c r="A251" t="s">
        <v>551</v>
      </c>
      <c r="B251" t="s">
        <v>243</v>
      </c>
    </row>
    <row r="252" spans="1:2" x14ac:dyDescent="0.3">
      <c r="A252" t="s">
        <v>753</v>
      </c>
      <c r="B252" t="s">
        <v>321</v>
      </c>
    </row>
    <row r="253" spans="1:2" x14ac:dyDescent="0.3">
      <c r="A253" t="s">
        <v>1318</v>
      </c>
      <c r="B253" t="s">
        <v>321</v>
      </c>
    </row>
    <row r="254" spans="1:2" x14ac:dyDescent="0.3">
      <c r="A254" t="s">
        <v>320</v>
      </c>
      <c r="B254" t="s">
        <v>321</v>
      </c>
    </row>
    <row r="255" spans="1:2" x14ac:dyDescent="0.3">
      <c r="A255" t="s">
        <v>1711</v>
      </c>
      <c r="B255" t="s">
        <v>321</v>
      </c>
    </row>
    <row r="256" spans="1:2" x14ac:dyDescent="0.3">
      <c r="A256" t="s">
        <v>825</v>
      </c>
      <c r="B256" t="s">
        <v>321</v>
      </c>
    </row>
    <row r="257" spans="1:2" x14ac:dyDescent="0.3">
      <c r="A257" t="s">
        <v>807</v>
      </c>
      <c r="B257" t="s">
        <v>321</v>
      </c>
    </row>
    <row r="258" spans="1:2" x14ac:dyDescent="0.3">
      <c r="A258" t="s">
        <v>1988</v>
      </c>
      <c r="B258" t="s">
        <v>321</v>
      </c>
    </row>
    <row r="259" spans="1:2" x14ac:dyDescent="0.3">
      <c r="A259" t="s">
        <v>1409</v>
      </c>
      <c r="B259" t="s">
        <v>321</v>
      </c>
    </row>
    <row r="260" spans="1:2" x14ac:dyDescent="0.3">
      <c r="A260" t="s">
        <v>644</v>
      </c>
      <c r="B260" t="s">
        <v>201</v>
      </c>
    </row>
    <row r="261" spans="1:2" x14ac:dyDescent="0.3">
      <c r="A261" t="s">
        <v>1323</v>
      </c>
      <c r="B261" t="s">
        <v>201</v>
      </c>
    </row>
    <row r="262" spans="1:2" x14ac:dyDescent="0.3">
      <c r="A262" t="s">
        <v>770</v>
      </c>
      <c r="B262" t="s">
        <v>201</v>
      </c>
    </row>
    <row r="263" spans="1:2" x14ac:dyDescent="0.3">
      <c r="A263" t="s">
        <v>1457</v>
      </c>
      <c r="B263" t="s">
        <v>201</v>
      </c>
    </row>
    <row r="264" spans="1:2" x14ac:dyDescent="0.3">
      <c r="A264" t="s">
        <v>1802</v>
      </c>
      <c r="B264" t="s">
        <v>201</v>
      </c>
    </row>
    <row r="265" spans="1:2" x14ac:dyDescent="0.3">
      <c r="A265" t="s">
        <v>2145</v>
      </c>
      <c r="B265" t="s">
        <v>201</v>
      </c>
    </row>
    <row r="266" spans="1:2" x14ac:dyDescent="0.3">
      <c r="A266" t="s">
        <v>1977</v>
      </c>
      <c r="B266" t="s">
        <v>333</v>
      </c>
    </row>
    <row r="267" spans="1:2" x14ac:dyDescent="0.3">
      <c r="A267" t="s">
        <v>2123</v>
      </c>
      <c r="B267" t="s">
        <v>333</v>
      </c>
    </row>
    <row r="268" spans="1:2" x14ac:dyDescent="0.3">
      <c r="A268" t="s">
        <v>1752</v>
      </c>
      <c r="B268" t="s">
        <v>267</v>
      </c>
    </row>
    <row r="269" spans="1:2" x14ac:dyDescent="0.3">
      <c r="A269" t="s">
        <v>1683</v>
      </c>
      <c r="B269" t="s">
        <v>207</v>
      </c>
    </row>
    <row r="270" spans="1:2" x14ac:dyDescent="0.3">
      <c r="A270" t="s">
        <v>1427</v>
      </c>
      <c r="B270" t="s">
        <v>141</v>
      </c>
    </row>
    <row r="271" spans="1:2" x14ac:dyDescent="0.3">
      <c r="A271" t="s">
        <v>715</v>
      </c>
      <c r="B271" t="s">
        <v>201</v>
      </c>
    </row>
    <row r="272" spans="1:2" x14ac:dyDescent="0.3">
      <c r="A272" t="s">
        <v>1882</v>
      </c>
      <c r="B272" t="s">
        <v>134</v>
      </c>
    </row>
    <row r="273" spans="1:2" x14ac:dyDescent="0.3">
      <c r="A273" t="s">
        <v>1293</v>
      </c>
      <c r="B273" t="s">
        <v>74</v>
      </c>
    </row>
    <row r="274" spans="1:2" x14ac:dyDescent="0.3">
      <c r="A274" t="s">
        <v>186</v>
      </c>
      <c r="B274" t="s">
        <v>113</v>
      </c>
    </row>
    <row r="275" spans="1:2" x14ac:dyDescent="0.3">
      <c r="A275" t="s">
        <v>1495</v>
      </c>
      <c r="B275" t="s">
        <v>171</v>
      </c>
    </row>
    <row r="276" spans="1:2" x14ac:dyDescent="0.3">
      <c r="A276" t="s">
        <v>1105</v>
      </c>
      <c r="B276" t="s">
        <v>171</v>
      </c>
    </row>
    <row r="277" spans="1:2" x14ac:dyDescent="0.3">
      <c r="A277" t="s">
        <v>1491</v>
      </c>
      <c r="B277" t="s">
        <v>171</v>
      </c>
    </row>
    <row r="278" spans="1:2" x14ac:dyDescent="0.3">
      <c r="A278" t="s">
        <v>1387</v>
      </c>
      <c r="B278" t="s">
        <v>113</v>
      </c>
    </row>
    <row r="279" spans="1:2" x14ac:dyDescent="0.3">
      <c r="A279" t="s">
        <v>112</v>
      </c>
      <c r="B279" t="s">
        <v>113</v>
      </c>
    </row>
    <row r="280" spans="1:2" x14ac:dyDescent="0.3">
      <c r="A280" t="s">
        <v>1421</v>
      </c>
      <c r="B280" t="s">
        <v>113</v>
      </c>
    </row>
    <row r="281" spans="1:2" x14ac:dyDescent="0.3">
      <c r="A281" t="s">
        <v>1305</v>
      </c>
      <c r="B281" t="s">
        <v>333</v>
      </c>
    </row>
    <row r="282" spans="1:2" x14ac:dyDescent="0.3">
      <c r="A282" t="s">
        <v>1343</v>
      </c>
      <c r="B282" t="s">
        <v>333</v>
      </c>
    </row>
    <row r="283" spans="1:2" x14ac:dyDescent="0.3">
      <c r="A283" t="s">
        <v>1660</v>
      </c>
      <c r="B283" t="s">
        <v>141</v>
      </c>
    </row>
    <row r="284" spans="1:2" x14ac:dyDescent="0.3">
      <c r="A284" t="s">
        <v>1473</v>
      </c>
      <c r="B284" t="s">
        <v>113</v>
      </c>
    </row>
    <row r="285" spans="1:2" x14ac:dyDescent="0.3">
      <c r="A285" t="s">
        <v>1271</v>
      </c>
      <c r="B285" t="s">
        <v>134</v>
      </c>
    </row>
    <row r="286" spans="1:2" x14ac:dyDescent="0.3">
      <c r="A286" t="s">
        <v>2056</v>
      </c>
      <c r="B286" t="s">
        <v>134</v>
      </c>
    </row>
    <row r="287" spans="1:2" x14ac:dyDescent="0.3">
      <c r="A287" t="s">
        <v>266</v>
      </c>
      <c r="B287" t="s">
        <v>267</v>
      </c>
    </row>
    <row r="288" spans="1:2" x14ac:dyDescent="0.3">
      <c r="A288" t="s">
        <v>163</v>
      </c>
      <c r="B288" t="s">
        <v>163</v>
      </c>
    </row>
    <row r="289" spans="1:2" x14ac:dyDescent="0.3">
      <c r="A289" t="s">
        <v>1392</v>
      </c>
      <c r="B289" t="s">
        <v>163</v>
      </c>
    </row>
    <row r="290" spans="1:2" x14ac:dyDescent="0.3">
      <c r="A290" t="s">
        <v>913</v>
      </c>
      <c r="B290" t="s">
        <v>163</v>
      </c>
    </row>
    <row r="291" spans="1:2" x14ac:dyDescent="0.3">
      <c r="A291" t="s">
        <v>415</v>
      </c>
      <c r="B291" t="s">
        <v>163</v>
      </c>
    </row>
    <row r="292" spans="1:2" x14ac:dyDescent="0.3">
      <c r="A292" t="s">
        <v>1417</v>
      </c>
      <c r="B292" t="s">
        <v>163</v>
      </c>
    </row>
    <row r="293" spans="1:2" x14ac:dyDescent="0.3">
      <c r="A293" t="s">
        <v>2181</v>
      </c>
      <c r="B293" t="s">
        <v>163</v>
      </c>
    </row>
    <row r="294" spans="1:2" x14ac:dyDescent="0.3">
      <c r="A294" t="s">
        <v>2127</v>
      </c>
      <c r="B294" t="s">
        <v>163</v>
      </c>
    </row>
    <row r="295" spans="1:2" x14ac:dyDescent="0.3">
      <c r="A295" t="s">
        <v>792</v>
      </c>
      <c r="B295" t="s">
        <v>267</v>
      </c>
    </row>
    <row r="296" spans="1:2" x14ac:dyDescent="0.3">
      <c r="A296" t="s">
        <v>720</v>
      </c>
      <c r="B296" t="s">
        <v>134</v>
      </c>
    </row>
    <row r="297" spans="1:2" x14ac:dyDescent="0.3">
      <c r="A297" t="s">
        <v>1437</v>
      </c>
      <c r="B297" t="s">
        <v>201</v>
      </c>
    </row>
    <row r="298" spans="1:2" x14ac:dyDescent="0.3">
      <c r="A298" t="s">
        <v>1451</v>
      </c>
      <c r="B298" t="s">
        <v>201</v>
      </c>
    </row>
    <row r="299" spans="1:2" x14ac:dyDescent="0.3">
      <c r="A299" t="s">
        <v>730</v>
      </c>
      <c r="B299" t="s">
        <v>134</v>
      </c>
    </row>
    <row r="300" spans="1:2" x14ac:dyDescent="0.3">
      <c r="A300" t="s">
        <v>783</v>
      </c>
      <c r="B300" t="s">
        <v>784</v>
      </c>
    </row>
    <row r="301" spans="1:2" x14ac:dyDescent="0.3">
      <c r="A301" t="s">
        <v>363</v>
      </c>
      <c r="B301" t="s">
        <v>228</v>
      </c>
    </row>
    <row r="302" spans="1:2" x14ac:dyDescent="0.3">
      <c r="A302" t="s">
        <v>291</v>
      </c>
      <c r="B302" t="s">
        <v>134</v>
      </c>
    </row>
    <row r="303" spans="1:2" x14ac:dyDescent="0.3">
      <c r="A303" t="s">
        <v>1730</v>
      </c>
      <c r="B303" t="s">
        <v>134</v>
      </c>
    </row>
    <row r="304" spans="1:2" x14ac:dyDescent="0.3">
      <c r="A304" t="s">
        <v>1556</v>
      </c>
      <c r="B304" t="s">
        <v>333</v>
      </c>
    </row>
    <row r="305" spans="1:2" x14ac:dyDescent="0.3">
      <c r="A305" t="s">
        <v>1546</v>
      </c>
      <c r="B305" t="s">
        <v>333</v>
      </c>
    </row>
    <row r="306" spans="1:2" x14ac:dyDescent="0.3">
      <c r="A306" t="s">
        <v>2092</v>
      </c>
      <c r="B306" t="s">
        <v>74</v>
      </c>
    </row>
    <row r="307" spans="1:2" x14ac:dyDescent="0.3">
      <c r="A307" t="s">
        <v>2162</v>
      </c>
      <c r="B307" t="s">
        <v>141</v>
      </c>
    </row>
    <row r="308" spans="1:2" x14ac:dyDescent="0.3">
      <c r="A308" t="s">
        <v>170</v>
      </c>
      <c r="B308" t="s">
        <v>171</v>
      </c>
    </row>
    <row r="309" spans="1:2" x14ac:dyDescent="0.3">
      <c r="A309" t="s">
        <v>1813</v>
      </c>
      <c r="B309" t="s">
        <v>134</v>
      </c>
    </row>
    <row r="310" spans="1:2" x14ac:dyDescent="0.3">
      <c r="A310" t="s">
        <v>256</v>
      </c>
      <c r="B310" t="s">
        <v>74</v>
      </c>
    </row>
    <row r="311" spans="1:2" x14ac:dyDescent="0.3">
      <c r="A311" t="s">
        <v>1207</v>
      </c>
      <c r="B311" t="s">
        <v>1207</v>
      </c>
    </row>
    <row r="312" spans="1:2" x14ac:dyDescent="0.3">
      <c r="A312" t="s">
        <v>252</v>
      </c>
      <c r="B312" t="s">
        <v>134</v>
      </c>
    </row>
    <row r="313" spans="1:2" x14ac:dyDescent="0.3">
      <c r="A313" t="s">
        <v>513</v>
      </c>
      <c r="B313" t="s">
        <v>514</v>
      </c>
    </row>
    <row r="314" spans="1:2" x14ac:dyDescent="0.3">
      <c r="A314" t="s">
        <v>481</v>
      </c>
      <c r="B314" t="s">
        <v>482</v>
      </c>
    </row>
    <row r="315" spans="1:2" x14ac:dyDescent="0.3">
      <c r="A315" t="s">
        <v>122</v>
      </c>
      <c r="B315" t="s">
        <v>123</v>
      </c>
    </row>
    <row r="316" spans="1:2" x14ac:dyDescent="0.3">
      <c r="A316" t="s">
        <v>2072</v>
      </c>
      <c r="B316" t="s">
        <v>141</v>
      </c>
    </row>
    <row r="317" spans="1:2" x14ac:dyDescent="0.3">
      <c r="A317" t="s">
        <v>2068</v>
      </c>
      <c r="B317" t="s">
        <v>141</v>
      </c>
    </row>
    <row r="318" spans="1:2" x14ac:dyDescent="0.3">
      <c r="A318" t="s">
        <v>1371</v>
      </c>
      <c r="B318" t="s">
        <v>141</v>
      </c>
    </row>
    <row r="319" spans="1:2" x14ac:dyDescent="0.3">
      <c r="A319" t="s">
        <v>156</v>
      </c>
      <c r="B319" t="s">
        <v>141</v>
      </c>
    </row>
    <row r="320" spans="1:2" x14ac:dyDescent="0.3">
      <c r="A320" t="s">
        <v>1674</v>
      </c>
      <c r="B320" t="s">
        <v>141</v>
      </c>
    </row>
    <row r="321" spans="1:2" x14ac:dyDescent="0.3">
      <c r="A321" t="s">
        <v>2139</v>
      </c>
      <c r="B321" t="s">
        <v>141</v>
      </c>
    </row>
    <row r="322" spans="1:2" x14ac:dyDescent="0.3">
      <c r="A322" t="s">
        <v>1919</v>
      </c>
      <c r="B322" t="s">
        <v>141</v>
      </c>
    </row>
    <row r="323" spans="1:2" x14ac:dyDescent="0.3">
      <c r="A323" t="s">
        <v>1827</v>
      </c>
      <c r="B323" t="s">
        <v>134</v>
      </c>
    </row>
    <row r="324" spans="1:2" x14ac:dyDescent="0.3">
      <c r="A324" t="s">
        <v>1817</v>
      </c>
      <c r="B324" t="s">
        <v>123</v>
      </c>
    </row>
    <row r="325" spans="1:2" x14ac:dyDescent="0.3">
      <c r="A325" t="s">
        <v>1886</v>
      </c>
      <c r="B325" t="s">
        <v>201</v>
      </c>
    </row>
    <row r="326" spans="1:2" x14ac:dyDescent="0.3">
      <c r="A326" t="s">
        <v>1405</v>
      </c>
      <c r="B326" t="s">
        <v>201</v>
      </c>
    </row>
    <row r="327" spans="1:2" x14ac:dyDescent="0.3">
      <c r="A327" t="s">
        <v>1299</v>
      </c>
      <c r="B327" t="s">
        <v>201</v>
      </c>
    </row>
    <row r="328" spans="1:2" x14ac:dyDescent="0.3">
      <c r="A328" t="s">
        <v>959</v>
      </c>
      <c r="B328" t="s">
        <v>267</v>
      </c>
    </row>
    <row r="329" spans="1:2" x14ac:dyDescent="0.3">
      <c r="A329" t="s">
        <v>1597</v>
      </c>
      <c r="B329" t="s">
        <v>388</v>
      </c>
    </row>
    <row r="330" spans="1:2" x14ac:dyDescent="0.3">
      <c r="A330" t="s">
        <v>333</v>
      </c>
      <c r="B330" t="s">
        <v>333</v>
      </c>
    </row>
    <row r="331" spans="1:2" x14ac:dyDescent="0.3">
      <c r="A331" t="s">
        <v>475</v>
      </c>
      <c r="B331" t="s">
        <v>333</v>
      </c>
    </row>
    <row r="332" spans="1:2" x14ac:dyDescent="0.3">
      <c r="A332" t="s">
        <v>1349</v>
      </c>
      <c r="B332" t="s">
        <v>333</v>
      </c>
    </row>
    <row r="333" spans="1:2" x14ac:dyDescent="0.3">
      <c r="A333" t="s">
        <v>686</v>
      </c>
      <c r="B333" t="s">
        <v>201</v>
      </c>
    </row>
    <row r="334" spans="1:2" x14ac:dyDescent="0.3">
      <c r="A334" t="s">
        <v>2130</v>
      </c>
      <c r="B334" t="s">
        <v>2014</v>
      </c>
    </row>
    <row r="335" spans="1:2" x14ac:dyDescent="0.3">
      <c r="A335" t="s">
        <v>587</v>
      </c>
      <c r="B335" t="s">
        <v>388</v>
      </c>
    </row>
    <row r="336" spans="1:2" x14ac:dyDescent="0.3">
      <c r="A336" t="s">
        <v>558</v>
      </c>
      <c r="B336" t="s">
        <v>74</v>
      </c>
    </row>
    <row r="337" spans="1:2" x14ac:dyDescent="0.3">
      <c r="A337" t="s">
        <v>570</v>
      </c>
      <c r="B337" t="s">
        <v>134</v>
      </c>
    </row>
    <row r="338" spans="1:2" x14ac:dyDescent="0.3">
      <c r="A338" t="s">
        <v>1641</v>
      </c>
      <c r="B338" t="s">
        <v>1552</v>
      </c>
    </row>
    <row r="339" spans="1:2" x14ac:dyDescent="0.3">
      <c r="A339" t="s">
        <v>227</v>
      </c>
      <c r="B339" t="s">
        <v>228</v>
      </c>
    </row>
    <row r="340" spans="1:2" x14ac:dyDescent="0.3">
      <c r="A340" t="s">
        <v>366</v>
      </c>
      <c r="B340" t="s">
        <v>228</v>
      </c>
    </row>
    <row r="341" spans="1:2" x14ac:dyDescent="0.3">
      <c r="A341" t="s">
        <v>1867</v>
      </c>
      <c r="B341" t="s">
        <v>228</v>
      </c>
    </row>
    <row r="342" spans="1:2" x14ac:dyDescent="0.3">
      <c r="A342" t="s">
        <v>1620</v>
      </c>
      <c r="B342" t="s">
        <v>201</v>
      </c>
    </row>
    <row r="343" spans="1:2" x14ac:dyDescent="0.3">
      <c r="A343" t="s">
        <v>387</v>
      </c>
      <c r="B343" t="s">
        <v>388</v>
      </c>
    </row>
    <row r="344" spans="1:2" x14ac:dyDescent="0.3">
      <c r="A344" t="s">
        <v>920</v>
      </c>
      <c r="B344" t="s">
        <v>388</v>
      </c>
    </row>
    <row r="345" spans="1:2" x14ac:dyDescent="0.3">
      <c r="A345" t="s">
        <v>1433</v>
      </c>
      <c r="B345" t="s">
        <v>388</v>
      </c>
    </row>
    <row r="346" spans="1:2" x14ac:dyDescent="0.3">
      <c r="A346" t="s">
        <v>1591</v>
      </c>
      <c r="B346" t="s">
        <v>388</v>
      </c>
    </row>
    <row r="347" spans="1:2" x14ac:dyDescent="0.3">
      <c r="A347" t="s">
        <v>710</v>
      </c>
      <c r="B347" t="s">
        <v>710</v>
      </c>
    </row>
    <row r="348" spans="1:2" x14ac:dyDescent="0.3">
      <c r="A348" t="s">
        <v>1871</v>
      </c>
      <c r="B348" t="s">
        <v>201</v>
      </c>
    </row>
    <row r="349" spans="1:2" x14ac:dyDescent="0.3">
      <c r="A349" t="s">
        <v>1663</v>
      </c>
      <c r="B349" t="s">
        <v>123</v>
      </c>
    </row>
    <row r="350" spans="1:2" x14ac:dyDescent="0.3">
      <c r="A350" t="s">
        <v>1444</v>
      </c>
      <c r="B350" t="s">
        <v>74</v>
      </c>
    </row>
    <row r="351" spans="1:2" x14ac:dyDescent="0.3">
      <c r="A351" t="s">
        <v>2088</v>
      </c>
      <c r="B351" t="s">
        <v>2089</v>
      </c>
    </row>
    <row r="352" spans="1:2" x14ac:dyDescent="0.3">
      <c r="A352" t="s">
        <v>100</v>
      </c>
      <c r="B352" t="s">
        <v>101</v>
      </c>
    </row>
    <row r="353" spans="1:2" x14ac:dyDescent="0.3">
      <c r="A353" t="s">
        <v>355</v>
      </c>
      <c r="B353" t="s">
        <v>101</v>
      </c>
    </row>
    <row r="354" spans="1:2" x14ac:dyDescent="0.3">
      <c r="A354" t="s">
        <v>373</v>
      </c>
      <c r="B354" t="s">
        <v>101</v>
      </c>
    </row>
    <row r="355" spans="1:2" x14ac:dyDescent="0.3">
      <c r="A355" t="s">
        <v>1164</v>
      </c>
      <c r="B355" t="s">
        <v>1165</v>
      </c>
    </row>
    <row r="356" spans="1:2" x14ac:dyDescent="0.3">
      <c r="A356" t="s">
        <v>1914</v>
      </c>
      <c r="B356" t="s">
        <v>784</v>
      </c>
    </row>
    <row r="357" spans="1:2" x14ac:dyDescent="0.3">
      <c r="A357" t="s">
        <v>1287</v>
      </c>
      <c r="B357" t="s">
        <v>388</v>
      </c>
    </row>
    <row r="358" spans="1:2" x14ac:dyDescent="0.3">
      <c r="A358" t="s">
        <v>1604</v>
      </c>
      <c r="B358" t="s">
        <v>123</v>
      </c>
    </row>
    <row r="359" spans="1:2" x14ac:dyDescent="0.3">
      <c r="A359" t="s">
        <v>1608</v>
      </c>
      <c r="B359" t="s">
        <v>123</v>
      </c>
    </row>
    <row r="360" spans="1:2" x14ac:dyDescent="0.3">
      <c r="A360" t="s">
        <v>307</v>
      </c>
      <c r="B360" t="s">
        <v>308</v>
      </c>
    </row>
    <row r="361" spans="1:2" x14ac:dyDescent="0.3">
      <c r="A361" t="s">
        <v>2023</v>
      </c>
      <c r="B361" t="s">
        <v>308</v>
      </c>
    </row>
    <row r="362" spans="1:2" x14ac:dyDescent="0.3">
      <c r="A362" t="s">
        <v>1511</v>
      </c>
      <c r="B362" t="s">
        <v>308</v>
      </c>
    </row>
    <row r="363" spans="1:2" x14ac:dyDescent="0.3">
      <c r="A363" t="s">
        <v>1715</v>
      </c>
      <c r="B363" t="s">
        <v>308</v>
      </c>
    </row>
    <row r="364" spans="1:2" x14ac:dyDescent="0.3">
      <c r="A364" t="s">
        <v>1213</v>
      </c>
      <c r="B364" t="s">
        <v>308</v>
      </c>
    </row>
    <row r="365" spans="1:2" x14ac:dyDescent="0.3">
      <c r="A365" t="s">
        <v>757</v>
      </c>
      <c r="B365" t="s">
        <v>308</v>
      </c>
    </row>
    <row r="366" spans="1:2" x14ac:dyDescent="0.3">
      <c r="A366" t="s">
        <v>1529</v>
      </c>
      <c r="B366" t="s">
        <v>281</v>
      </c>
    </row>
    <row r="367" spans="1:2" x14ac:dyDescent="0.3">
      <c r="A367" t="s">
        <v>609</v>
      </c>
      <c r="B367" t="s">
        <v>134</v>
      </c>
    </row>
    <row r="368" spans="1:2" x14ac:dyDescent="0.3">
      <c r="A368" t="s">
        <v>635</v>
      </c>
      <c r="B368" t="s">
        <v>134</v>
      </c>
    </row>
    <row r="369" spans="1:6" x14ac:dyDescent="0.3">
      <c r="A369" t="s">
        <v>651</v>
      </c>
      <c r="B369" t="s">
        <v>134</v>
      </c>
    </row>
    <row r="370" spans="1:6" x14ac:dyDescent="0.3">
      <c r="A370" t="s">
        <v>967</v>
      </c>
      <c r="B370" t="s">
        <v>134</v>
      </c>
    </row>
    <row r="371" spans="1:6" x14ac:dyDescent="0.3">
      <c r="A371" t="s">
        <v>879</v>
      </c>
      <c r="B371" t="s">
        <v>134</v>
      </c>
    </row>
    <row r="372" spans="1:6" x14ac:dyDescent="0.3">
      <c r="A372" t="s">
        <v>2064</v>
      </c>
      <c r="B372" t="s">
        <v>134</v>
      </c>
    </row>
    <row r="373" spans="1:6" x14ac:dyDescent="0.3">
      <c r="A373" t="s">
        <v>147</v>
      </c>
      <c r="B373" t="s">
        <v>134</v>
      </c>
    </row>
    <row r="374" spans="1:6" x14ac:dyDescent="0.3">
      <c r="A374" t="s">
        <v>872</v>
      </c>
      <c r="B374" t="s">
        <v>134</v>
      </c>
    </row>
    <row r="375" spans="1:6" x14ac:dyDescent="0.3">
      <c r="A375" t="s">
        <v>1624</v>
      </c>
      <c r="B375" t="s">
        <v>388</v>
      </c>
    </row>
    <row r="376" spans="1:6" x14ac:dyDescent="0.3">
      <c r="A376" t="s">
        <v>1901</v>
      </c>
      <c r="B376" t="s">
        <v>388</v>
      </c>
    </row>
    <row r="377" spans="1:6" x14ac:dyDescent="0.3">
      <c r="A377" t="s">
        <v>2186</v>
      </c>
      <c r="B377" t="s">
        <v>865</v>
      </c>
    </row>
    <row r="378" spans="1:6" x14ac:dyDescent="0.3">
      <c r="A378" t="s">
        <v>532</v>
      </c>
      <c r="B378" t="s">
        <v>267</v>
      </c>
    </row>
    <row r="379" spans="1:6" x14ac:dyDescent="0.3">
      <c r="A379" t="s">
        <v>1849</v>
      </c>
      <c r="B379" t="s">
        <v>267</v>
      </c>
      <c r="F379" s="62"/>
    </row>
    <row r="380" spans="1:6" x14ac:dyDescent="0.3">
      <c r="A380" t="s">
        <v>1613</v>
      </c>
      <c r="B380" t="s">
        <v>267</v>
      </c>
      <c r="F380" s="62"/>
    </row>
    <row r="381" spans="1:6" x14ac:dyDescent="0.3">
      <c r="A381" t="s">
        <v>1773</v>
      </c>
      <c r="B381" t="s">
        <v>267</v>
      </c>
    </row>
    <row r="382" spans="1:6" x14ac:dyDescent="0.3">
      <c r="A382" t="s">
        <v>1785</v>
      </c>
      <c r="B382" t="s">
        <v>267</v>
      </c>
    </row>
    <row r="383" spans="1:6" x14ac:dyDescent="0.3">
      <c r="A383" t="s">
        <v>1767</v>
      </c>
      <c r="B383" t="s">
        <v>267</v>
      </c>
    </row>
    <row r="384" spans="1:6" x14ac:dyDescent="0.3">
      <c r="A384" t="s">
        <v>140</v>
      </c>
      <c r="B384" t="s">
        <v>141</v>
      </c>
    </row>
    <row r="385" spans="1:2" x14ac:dyDescent="0.3">
      <c r="A385" t="s">
        <v>1762</v>
      </c>
      <c r="B385" t="s">
        <v>141</v>
      </c>
    </row>
    <row r="386" spans="1:2" x14ac:dyDescent="0.3">
      <c r="A386" t="s">
        <v>1177</v>
      </c>
      <c r="B386" t="s">
        <v>141</v>
      </c>
    </row>
    <row r="387" spans="1:2" x14ac:dyDescent="0.3">
      <c r="A387" t="s">
        <v>1992</v>
      </c>
      <c r="B387" t="s">
        <v>134</v>
      </c>
    </row>
    <row r="388" spans="1:2" x14ac:dyDescent="0.3">
      <c r="A388" t="s">
        <v>1252</v>
      </c>
      <c r="B388" t="s">
        <v>207</v>
      </c>
    </row>
    <row r="389" spans="1:2" x14ac:dyDescent="0.3">
      <c r="A389" t="s">
        <v>1264</v>
      </c>
      <c r="B389" t="s">
        <v>388</v>
      </c>
    </row>
    <row r="390" spans="1:2" x14ac:dyDescent="0.3">
      <c r="A390" t="s">
        <v>1960</v>
      </c>
      <c r="B390" t="s">
        <v>207</v>
      </c>
    </row>
    <row r="391" spans="1:2" x14ac:dyDescent="0.3">
      <c r="A391" t="s">
        <v>343</v>
      </c>
      <c r="B391" t="s">
        <v>207</v>
      </c>
    </row>
    <row r="392" spans="1:2" x14ac:dyDescent="0.3">
      <c r="A392" t="s">
        <v>1822</v>
      </c>
      <c r="B392" t="s">
        <v>207</v>
      </c>
    </row>
    <row r="393" spans="1:2" x14ac:dyDescent="0.3">
      <c r="A393" t="s">
        <v>1355</v>
      </c>
      <c r="B393" t="s">
        <v>1356</v>
      </c>
    </row>
    <row r="394" spans="1:2" x14ac:dyDescent="0.3">
      <c r="A394" t="s">
        <v>179</v>
      </c>
      <c r="B394" t="s">
        <v>134</v>
      </c>
    </row>
    <row r="395" spans="1:2" x14ac:dyDescent="0.3">
      <c r="A395" t="s">
        <v>133</v>
      </c>
      <c r="B395" t="s">
        <v>134</v>
      </c>
    </row>
    <row r="396" spans="1:2" x14ac:dyDescent="0.3">
      <c r="A396" t="s">
        <v>1022</v>
      </c>
      <c r="B396" t="s">
        <v>134</v>
      </c>
    </row>
    <row r="397" spans="1:2" x14ac:dyDescent="0.3">
      <c r="A397" t="s">
        <v>506</v>
      </c>
      <c r="B397" t="s">
        <v>134</v>
      </c>
    </row>
    <row r="398" spans="1:2" x14ac:dyDescent="0.3">
      <c r="A398" t="s">
        <v>883</v>
      </c>
      <c r="B398" t="s">
        <v>134</v>
      </c>
    </row>
    <row r="399" spans="1:2" x14ac:dyDescent="0.3">
      <c r="A399" t="s">
        <v>817</v>
      </c>
      <c r="B399" t="s">
        <v>514</v>
      </c>
    </row>
    <row r="400" spans="1:2" x14ac:dyDescent="0.3">
      <c r="A400" t="s">
        <v>858</v>
      </c>
      <c r="B400" t="s">
        <v>514</v>
      </c>
    </row>
    <row r="401" spans="1:2" x14ac:dyDescent="0.3">
      <c r="A401" t="s">
        <v>1332</v>
      </c>
      <c r="B401" t="s">
        <v>388</v>
      </c>
    </row>
    <row r="402" spans="1:2" x14ac:dyDescent="0.3">
      <c r="A402" t="s">
        <v>1053</v>
      </c>
      <c r="B402" t="s">
        <v>134</v>
      </c>
    </row>
    <row r="403" spans="1:2" x14ac:dyDescent="0.3">
      <c r="A403" t="s">
        <v>89</v>
      </c>
      <c r="B403" t="s">
        <v>90</v>
      </c>
    </row>
    <row r="404" spans="1:2" x14ac:dyDescent="0.3">
      <c r="A404" t="s">
        <v>406</v>
      </c>
      <c r="B404" t="s">
        <v>90</v>
      </c>
    </row>
    <row r="405" spans="1:2" x14ac:dyDescent="0.3">
      <c r="A405" t="s">
        <v>765</v>
      </c>
      <c r="B405" t="s">
        <v>90</v>
      </c>
    </row>
    <row r="406" spans="1:2" x14ac:dyDescent="0.3">
      <c r="A406" t="s">
        <v>925</v>
      </c>
      <c r="B406" t="s">
        <v>90</v>
      </c>
    </row>
    <row r="407" spans="1:2" x14ac:dyDescent="0.3">
      <c r="A407" t="s">
        <v>778</v>
      </c>
      <c r="B407" t="s">
        <v>134</v>
      </c>
    </row>
    <row r="408" spans="1:2" x14ac:dyDescent="0.3">
      <c r="A408" t="s">
        <v>1831</v>
      </c>
      <c r="B408" t="s">
        <v>267</v>
      </c>
    </row>
    <row r="409" spans="1:2" x14ac:dyDescent="0.3">
      <c r="A409" t="s">
        <v>1876</v>
      </c>
      <c r="B409" t="s">
        <v>163</v>
      </c>
    </row>
    <row r="410" spans="1:2" x14ac:dyDescent="0.3">
      <c r="A410" t="s">
        <v>704</v>
      </c>
      <c r="B410" t="s">
        <v>482</v>
      </c>
    </row>
    <row r="411" spans="1:2" x14ac:dyDescent="0.3">
      <c r="A411" t="s">
        <v>1402</v>
      </c>
      <c r="B411" t="s">
        <v>482</v>
      </c>
    </row>
    <row r="412" spans="1:2" x14ac:dyDescent="0.3">
      <c r="A412" t="s">
        <v>1376</v>
      </c>
      <c r="B412" t="s">
        <v>482</v>
      </c>
    </row>
    <row r="413" spans="1:2" x14ac:dyDescent="0.3">
      <c r="A413" t="s">
        <v>1504</v>
      </c>
      <c r="B413" t="s">
        <v>482</v>
      </c>
    </row>
    <row r="414" spans="1:2" x14ac:dyDescent="0.3">
      <c r="A414" t="s">
        <v>1648</v>
      </c>
      <c r="B414" t="s">
        <v>482</v>
      </c>
    </row>
    <row r="415" spans="1:2" x14ac:dyDescent="0.3">
      <c r="A415" t="s">
        <v>1397</v>
      </c>
      <c r="B415" t="s">
        <v>482</v>
      </c>
    </row>
    <row r="416" spans="1:2" x14ac:dyDescent="0.3">
      <c r="A416" t="s">
        <v>73</v>
      </c>
      <c r="B416" t="s">
        <v>74</v>
      </c>
    </row>
    <row r="417" spans="1:2" x14ac:dyDescent="0.3">
      <c r="A417" t="s">
        <v>1757</v>
      </c>
      <c r="B417" t="s">
        <v>74</v>
      </c>
    </row>
    <row r="418" spans="1:2" x14ac:dyDescent="0.3">
      <c r="A418" t="s">
        <v>2031</v>
      </c>
      <c r="B418" t="s">
        <v>74</v>
      </c>
    </row>
    <row r="419" spans="1:2" x14ac:dyDescent="0.3">
      <c r="A419" t="s">
        <v>2077</v>
      </c>
      <c r="B419" t="s">
        <v>134</v>
      </c>
    </row>
    <row r="420" spans="1:2" x14ac:dyDescent="0.3">
      <c r="A420" t="s">
        <v>1843</v>
      </c>
      <c r="B420" t="s">
        <v>267</v>
      </c>
    </row>
    <row r="421" spans="1:2" x14ac:dyDescent="0.3">
      <c r="A421" t="s">
        <v>1838</v>
      </c>
      <c r="B421" t="s">
        <v>267</v>
      </c>
    </row>
    <row r="422" spans="1:2" x14ac:dyDescent="0.3">
      <c r="A422" t="s">
        <v>1485</v>
      </c>
      <c r="B422" t="s">
        <v>134</v>
      </c>
    </row>
    <row r="423" spans="1:2" x14ac:dyDescent="0.3">
      <c r="A423" t="s">
        <v>1644</v>
      </c>
      <c r="B423" t="s">
        <v>566</v>
      </c>
    </row>
    <row r="424" spans="1:2" x14ac:dyDescent="0.3">
      <c r="A424" t="s">
        <v>565</v>
      </c>
      <c r="B424" t="s">
        <v>566</v>
      </c>
    </row>
    <row r="425" spans="1:2" x14ac:dyDescent="0.3">
      <c r="A425" t="s">
        <v>2052</v>
      </c>
      <c r="B425" t="s">
        <v>90</v>
      </c>
    </row>
  </sheetData>
  <autoFilter ref="A182:B425" xr:uid="{00B998EB-2131-4E5C-9CC5-DF70684F3DAD}"/>
  <sortState xmlns:xlrd2="http://schemas.microsoft.com/office/spreadsheetml/2017/richdata2" ref="A183:B425">
    <sortCondition ref="A183:A425"/>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29F2D-98F4-4F64-8809-1C253A6394D5}">
  <dimension ref="A1:E96"/>
  <sheetViews>
    <sheetView topLeftCell="A79" zoomScale="110" zoomScaleNormal="110" workbookViewId="0">
      <selection activeCell="B245" sqref="B245"/>
    </sheetView>
  </sheetViews>
  <sheetFormatPr defaultColWidth="11.3984375" defaultRowHeight="13" x14ac:dyDescent="0.3"/>
  <cols>
    <col min="1" max="1" width="34.296875" bestFit="1" customWidth="1"/>
  </cols>
  <sheetData>
    <row r="1" spans="1:3" x14ac:dyDescent="0.3">
      <c r="A1" s="61" t="s">
        <v>2219</v>
      </c>
      <c r="B1" s="61" t="s">
        <v>2213</v>
      </c>
      <c r="C1" s="61" t="s">
        <v>2200</v>
      </c>
    </row>
    <row r="2" spans="1:3" x14ac:dyDescent="0.3">
      <c r="A2" t="s">
        <v>292</v>
      </c>
      <c r="B2">
        <f>COUNTIFS(Respuestas!$U$2:$U$488,Bodega!A2)</f>
        <v>46</v>
      </c>
      <c r="C2" s="12">
        <f>B2/$B$7</f>
        <v>9.4455852156057493E-2</v>
      </c>
    </row>
    <row r="3" spans="1:3" x14ac:dyDescent="0.3">
      <c r="A3" t="s">
        <v>873</v>
      </c>
      <c r="B3">
        <f>COUNTIFS(Respuestas!$U$2:$U$488,Bodega!A3)</f>
        <v>6</v>
      </c>
      <c r="C3" s="12">
        <f>B3/$B$7</f>
        <v>1.2320328542094456E-2</v>
      </c>
    </row>
    <row r="4" spans="1:3" x14ac:dyDescent="0.3">
      <c r="A4" t="s">
        <v>235</v>
      </c>
      <c r="B4">
        <f>COUNTIFS(Respuestas!$U$2:$U$488,Bodega!A4)</f>
        <v>11</v>
      </c>
      <c r="C4" s="12">
        <f>B4/$B$7</f>
        <v>2.2587268993839837E-2</v>
      </c>
    </row>
    <row r="5" spans="1:3" x14ac:dyDescent="0.3">
      <c r="A5" t="s">
        <v>75</v>
      </c>
      <c r="B5">
        <f>COUNTIFS(Respuestas!$U$2:$U$488,Bodega!A5)</f>
        <v>248</v>
      </c>
      <c r="C5" s="12">
        <f>B5/$B$7</f>
        <v>0.50924024640657084</v>
      </c>
    </row>
    <row r="6" spans="1:3" x14ac:dyDescent="0.3">
      <c r="A6" t="s">
        <v>88</v>
      </c>
      <c r="B6">
        <f>COUNTIFS(Respuestas!$U$2:$U$488,Bodega!A6)</f>
        <v>176</v>
      </c>
      <c r="C6" s="12">
        <f>B6/$B$7</f>
        <v>0.3613963039014374</v>
      </c>
    </row>
    <row r="7" spans="1:3" x14ac:dyDescent="0.3">
      <c r="A7" t="s">
        <v>2220</v>
      </c>
      <c r="B7">
        <f>SUM(B2:B6)</f>
        <v>487</v>
      </c>
    </row>
    <row r="8" spans="1:3" x14ac:dyDescent="0.3">
      <c r="A8" t="s">
        <v>2221</v>
      </c>
      <c r="B8">
        <f>SUM(B2:B5)</f>
        <v>311</v>
      </c>
    </row>
    <row r="18" spans="1:3" x14ac:dyDescent="0.3">
      <c r="A18" s="61" t="s">
        <v>2222</v>
      </c>
      <c r="B18" s="61" t="s">
        <v>2213</v>
      </c>
      <c r="C18" s="61" t="s">
        <v>2200</v>
      </c>
    </row>
    <row r="19" spans="1:3" x14ac:dyDescent="0.3">
      <c r="A19">
        <v>-1</v>
      </c>
      <c r="B19">
        <f>COUNTIF(Respuestas!$W$2:$W$488,Bodega!A19)</f>
        <v>1</v>
      </c>
      <c r="C19" s="12">
        <f t="shared" ref="C19:C37" si="0">B19/$B$7</f>
        <v>2.0533880903490761E-3</v>
      </c>
    </row>
    <row r="20" spans="1:3" x14ac:dyDescent="0.3">
      <c r="A20">
        <v>0</v>
      </c>
      <c r="B20">
        <f>COUNTIF(Respuestas!$W$2:$W$488,Bodega!A20)</f>
        <v>0</v>
      </c>
      <c r="C20" s="12">
        <f t="shared" si="0"/>
        <v>0</v>
      </c>
    </row>
    <row r="21" spans="1:3" x14ac:dyDescent="0.3">
      <c r="A21">
        <v>1</v>
      </c>
      <c r="B21">
        <f>COUNTIF(Respuestas!$W$2:$W$488,Bodega!A21)</f>
        <v>164</v>
      </c>
      <c r="C21" s="12">
        <f t="shared" si="0"/>
        <v>0.33675564681724846</v>
      </c>
    </row>
    <row r="22" spans="1:3" x14ac:dyDescent="0.3">
      <c r="A22">
        <v>2</v>
      </c>
      <c r="B22">
        <f>COUNTIF(Respuestas!$W$2:$W$488,Bodega!A22)</f>
        <v>103</v>
      </c>
      <c r="C22" s="12">
        <f t="shared" si="0"/>
        <v>0.21149897330595482</v>
      </c>
    </row>
    <row r="23" spans="1:3" x14ac:dyDescent="0.3">
      <c r="A23">
        <v>3</v>
      </c>
      <c r="B23">
        <f>COUNTIF(Respuestas!$W$2:$W$488,Bodega!A23)</f>
        <v>20</v>
      </c>
      <c r="C23" s="12">
        <f t="shared" si="0"/>
        <v>4.1067761806981518E-2</v>
      </c>
    </row>
    <row r="24" spans="1:3" x14ac:dyDescent="0.3">
      <c r="A24">
        <v>4</v>
      </c>
      <c r="B24">
        <f>COUNTIF(Respuestas!$W$2:$W$488,Bodega!A24)</f>
        <v>13</v>
      </c>
      <c r="C24" s="12">
        <f t="shared" si="0"/>
        <v>2.6694045174537988E-2</v>
      </c>
    </row>
    <row r="25" spans="1:3" x14ac:dyDescent="0.3">
      <c r="A25">
        <v>5</v>
      </c>
      <c r="B25">
        <f>COUNTIF(Respuestas!$W$2:$W$488,Bodega!A25)</f>
        <v>2</v>
      </c>
      <c r="C25" s="12">
        <f t="shared" si="0"/>
        <v>4.1067761806981521E-3</v>
      </c>
    </row>
    <row r="26" spans="1:3" x14ac:dyDescent="0.3">
      <c r="A26">
        <v>6</v>
      </c>
      <c r="B26">
        <f>COUNTIF(Respuestas!$W$2:$W$488,Bodega!A26)</f>
        <v>0</v>
      </c>
      <c r="C26" s="12">
        <f t="shared" si="0"/>
        <v>0</v>
      </c>
    </row>
    <row r="27" spans="1:3" x14ac:dyDescent="0.3">
      <c r="A27">
        <v>7</v>
      </c>
      <c r="B27">
        <f>COUNTIF(Respuestas!$W$2:$W$488,Bodega!A27)</f>
        <v>3</v>
      </c>
      <c r="C27" s="12">
        <f t="shared" si="0"/>
        <v>6.1601642710472282E-3</v>
      </c>
    </row>
    <row r="28" spans="1:3" x14ac:dyDescent="0.3">
      <c r="A28">
        <v>8</v>
      </c>
      <c r="B28">
        <f>COUNTIF(Respuestas!$W$2:$W$488,Bodega!A28)</f>
        <v>0</v>
      </c>
      <c r="C28" s="12">
        <f t="shared" si="0"/>
        <v>0</v>
      </c>
    </row>
    <row r="29" spans="1:3" x14ac:dyDescent="0.3">
      <c r="A29">
        <v>9</v>
      </c>
      <c r="B29">
        <f>COUNTIF(Respuestas!$W$2:$W$488,Bodega!A29)</f>
        <v>1</v>
      </c>
      <c r="C29" s="12">
        <f t="shared" si="0"/>
        <v>2.0533880903490761E-3</v>
      </c>
    </row>
    <row r="30" spans="1:3" x14ac:dyDescent="0.3">
      <c r="A30">
        <v>10</v>
      </c>
      <c r="B30">
        <f>COUNTIF(Respuestas!$W$2:$W$488,Bodega!A30)</f>
        <v>0</v>
      </c>
      <c r="C30" s="12">
        <f t="shared" si="0"/>
        <v>0</v>
      </c>
    </row>
    <row r="31" spans="1:3" x14ac:dyDescent="0.3">
      <c r="A31">
        <v>11</v>
      </c>
      <c r="B31">
        <f>COUNTIF(Respuestas!$W$2:$W$488,Bodega!A31)</f>
        <v>1</v>
      </c>
      <c r="C31" s="12">
        <f t="shared" si="0"/>
        <v>2.0533880903490761E-3</v>
      </c>
    </row>
    <row r="32" spans="1:3" x14ac:dyDescent="0.3">
      <c r="A32">
        <v>12</v>
      </c>
      <c r="B32">
        <f>COUNTIF(Respuestas!$W$2:$W$488,Bodega!A32)</f>
        <v>1</v>
      </c>
      <c r="C32" s="12">
        <f t="shared" si="0"/>
        <v>2.0533880903490761E-3</v>
      </c>
    </row>
    <row r="33" spans="1:5" x14ac:dyDescent="0.3">
      <c r="A33">
        <v>13</v>
      </c>
      <c r="B33">
        <f>COUNTIF(Respuestas!$W$2:$W$488,Bodega!A33)</f>
        <v>0</v>
      </c>
      <c r="C33" s="12">
        <f t="shared" si="0"/>
        <v>0</v>
      </c>
    </row>
    <row r="34" spans="1:5" x14ac:dyDescent="0.3">
      <c r="A34">
        <v>14</v>
      </c>
      <c r="B34">
        <f>COUNTIF(Respuestas!$W$2:$W$488,Bodega!A34)</f>
        <v>1</v>
      </c>
      <c r="C34" s="12">
        <f t="shared" si="0"/>
        <v>2.0533880903490761E-3</v>
      </c>
    </row>
    <row r="35" spans="1:5" x14ac:dyDescent="0.3">
      <c r="A35">
        <v>15</v>
      </c>
      <c r="B35">
        <f>COUNTIF(Respuestas!$W$2:$W$488,Bodega!A35)</f>
        <v>0</v>
      </c>
      <c r="C35" s="12">
        <f t="shared" si="0"/>
        <v>0</v>
      </c>
    </row>
    <row r="36" spans="1:5" x14ac:dyDescent="0.3">
      <c r="A36">
        <v>16</v>
      </c>
      <c r="B36">
        <f>COUNTIF(Respuestas!$W$2:$W$488,Bodega!A36)</f>
        <v>0</v>
      </c>
      <c r="C36" s="12">
        <f t="shared" si="0"/>
        <v>0</v>
      </c>
    </row>
    <row r="37" spans="1:5" x14ac:dyDescent="0.3">
      <c r="A37">
        <v>17</v>
      </c>
      <c r="B37">
        <f>COUNTIF(Respuestas!$W$2:$W$488,Bodega!A37)</f>
        <v>1</v>
      </c>
      <c r="C37" s="12">
        <f t="shared" si="0"/>
        <v>2.0533880903490761E-3</v>
      </c>
    </row>
    <row r="48" spans="1:5" x14ac:dyDescent="0.3">
      <c r="A48" s="61" t="s">
        <v>2223</v>
      </c>
      <c r="B48" s="61"/>
      <c r="C48" s="61" t="s">
        <v>2193</v>
      </c>
      <c r="D48" s="61" t="s">
        <v>2194</v>
      </c>
      <c r="E48" s="61" t="s">
        <v>2224</v>
      </c>
    </row>
    <row r="49" spans="1:5" x14ac:dyDescent="0.3">
      <c r="A49">
        <v>0</v>
      </c>
      <c r="B49">
        <v>10</v>
      </c>
      <c r="C49" t="str">
        <f>CONCATENATE("&gt;",A49)</f>
        <v>&gt;0</v>
      </c>
      <c r="D49" t="str">
        <f>CONCATENATE("&lt;",B49)</f>
        <v>&lt;10</v>
      </c>
      <c r="E49">
        <f>COUNTIFS(Respuestas!$X$2:$X$488,Bodega!C49,Respuestas!$X$2:$X$488,Bodega!D49)</f>
        <v>81</v>
      </c>
    </row>
    <row r="50" spans="1:5" x14ac:dyDescent="0.3">
      <c r="A50">
        <f t="shared" ref="A50:A58" si="1">B49</f>
        <v>10</v>
      </c>
      <c r="B50">
        <f t="shared" ref="B50:B58" si="2">A50+10</f>
        <v>20</v>
      </c>
      <c r="C50" t="str">
        <f>CONCATENATE("&gt;=",A50)</f>
        <v>&gt;=10</v>
      </c>
      <c r="D50" t="str">
        <f>CONCATENATE("&lt;",B50)</f>
        <v>&lt;20</v>
      </c>
      <c r="E50">
        <f>COUNTIFS(Respuestas!$X$2:$X$488,Bodega!C50,Respuestas!$X$2:$X$488,Bodega!D50)</f>
        <v>51</v>
      </c>
    </row>
    <row r="51" spans="1:5" x14ac:dyDescent="0.3">
      <c r="A51">
        <f t="shared" si="1"/>
        <v>20</v>
      </c>
      <c r="B51">
        <f t="shared" si="2"/>
        <v>30</v>
      </c>
      <c r="C51" t="str">
        <f t="shared" ref="C51:C60" si="3">CONCATENATE("&gt;=",A51)</f>
        <v>&gt;=20</v>
      </c>
      <c r="D51" t="str">
        <f t="shared" ref="D51:D60" si="4">CONCATENATE("&lt;",B51)</f>
        <v>&lt;30</v>
      </c>
      <c r="E51">
        <f>COUNTIFS(Respuestas!$X$2:$X$488,Bodega!C51,Respuestas!$X$2:$X$488,Bodega!D51)</f>
        <v>33</v>
      </c>
    </row>
    <row r="52" spans="1:5" x14ac:dyDescent="0.3">
      <c r="A52">
        <f t="shared" si="1"/>
        <v>30</v>
      </c>
      <c r="B52">
        <f t="shared" si="2"/>
        <v>40</v>
      </c>
      <c r="C52" t="str">
        <f t="shared" si="3"/>
        <v>&gt;=30</v>
      </c>
      <c r="D52" t="str">
        <f t="shared" si="4"/>
        <v>&lt;40</v>
      </c>
      <c r="E52">
        <f>COUNTIFS(Respuestas!$X$2:$X$488,Bodega!C52,Respuestas!$X$2:$X$488,Bodega!D52)</f>
        <v>15</v>
      </c>
    </row>
    <row r="53" spans="1:5" x14ac:dyDescent="0.3">
      <c r="A53">
        <f t="shared" si="1"/>
        <v>40</v>
      </c>
      <c r="B53">
        <f t="shared" si="2"/>
        <v>50</v>
      </c>
      <c r="C53" t="str">
        <f t="shared" si="3"/>
        <v>&gt;=40</v>
      </c>
      <c r="D53" t="str">
        <f t="shared" si="4"/>
        <v>&lt;50</v>
      </c>
      <c r="E53">
        <f>COUNTIFS(Respuestas!$X$2:$X$488,Bodega!C53,Respuestas!$X$2:$X$488,Bodega!D53)</f>
        <v>15</v>
      </c>
    </row>
    <row r="54" spans="1:5" x14ac:dyDescent="0.3">
      <c r="A54">
        <f t="shared" si="1"/>
        <v>50</v>
      </c>
      <c r="B54">
        <f t="shared" si="2"/>
        <v>60</v>
      </c>
      <c r="C54" t="str">
        <f t="shared" si="3"/>
        <v>&gt;=50</v>
      </c>
      <c r="D54" t="str">
        <f t="shared" si="4"/>
        <v>&lt;60</v>
      </c>
      <c r="E54">
        <f>COUNTIFS(Respuestas!$X$2:$X$488,Bodega!C54,Respuestas!$X$2:$X$488,Bodega!D54)</f>
        <v>14</v>
      </c>
    </row>
    <row r="55" spans="1:5" x14ac:dyDescent="0.3">
      <c r="A55">
        <f t="shared" si="1"/>
        <v>60</v>
      </c>
      <c r="B55">
        <f t="shared" si="2"/>
        <v>70</v>
      </c>
      <c r="C55" t="str">
        <f t="shared" si="3"/>
        <v>&gt;=60</v>
      </c>
      <c r="D55" t="str">
        <f t="shared" si="4"/>
        <v>&lt;70</v>
      </c>
      <c r="E55">
        <f>COUNTIFS(Respuestas!$X$2:$X$488,Bodega!C55,Respuestas!$X$2:$X$488,Bodega!D55)</f>
        <v>12</v>
      </c>
    </row>
    <row r="56" spans="1:5" x14ac:dyDescent="0.3">
      <c r="A56">
        <f t="shared" si="1"/>
        <v>70</v>
      </c>
      <c r="B56">
        <f t="shared" si="2"/>
        <v>80</v>
      </c>
      <c r="C56" t="str">
        <f t="shared" si="3"/>
        <v>&gt;=70</v>
      </c>
      <c r="D56" t="str">
        <f t="shared" si="4"/>
        <v>&lt;80</v>
      </c>
      <c r="E56">
        <f>COUNTIFS(Respuestas!$X$2:$X$488,Bodega!C56,Respuestas!$X$2:$X$488,Bodega!D56)</f>
        <v>1</v>
      </c>
    </row>
    <row r="57" spans="1:5" x14ac:dyDescent="0.3">
      <c r="A57">
        <f t="shared" si="1"/>
        <v>80</v>
      </c>
      <c r="B57">
        <f t="shared" si="2"/>
        <v>90</v>
      </c>
      <c r="C57" t="str">
        <f t="shared" si="3"/>
        <v>&gt;=80</v>
      </c>
      <c r="D57" t="str">
        <f t="shared" si="4"/>
        <v>&lt;90</v>
      </c>
      <c r="E57">
        <f>COUNTIFS(Respuestas!$X$2:$X$488,Bodega!C57,Respuestas!$X$2:$X$488,Bodega!D57)</f>
        <v>13</v>
      </c>
    </row>
    <row r="58" spans="1:5" x14ac:dyDescent="0.3">
      <c r="A58">
        <f t="shared" si="1"/>
        <v>90</v>
      </c>
      <c r="B58">
        <f t="shared" si="2"/>
        <v>100</v>
      </c>
      <c r="C58" t="str">
        <f t="shared" si="3"/>
        <v>&gt;=90</v>
      </c>
      <c r="D58" t="str">
        <f t="shared" si="4"/>
        <v>&lt;100</v>
      </c>
      <c r="E58">
        <f>COUNTIFS(Respuestas!$X$2:$X$488,Bodega!C58,Respuestas!$X$2:$X$488,Bodega!D58)</f>
        <v>1</v>
      </c>
    </row>
    <row r="59" spans="1:5" x14ac:dyDescent="0.3">
      <c r="A59">
        <f t="shared" ref="A59:A60" si="5">B58</f>
        <v>100</v>
      </c>
      <c r="B59">
        <v>1000</v>
      </c>
      <c r="C59" t="str">
        <f t="shared" si="3"/>
        <v>&gt;=100</v>
      </c>
      <c r="D59" t="str">
        <f t="shared" si="4"/>
        <v>&lt;1000</v>
      </c>
      <c r="E59">
        <f>COUNTIFS(Respuestas!$X$2:$X$488,Bodega!C59,Respuestas!$X$2:$X$488,Bodega!D59)</f>
        <v>71</v>
      </c>
    </row>
    <row r="60" spans="1:5" x14ac:dyDescent="0.3">
      <c r="A60">
        <f t="shared" si="5"/>
        <v>1000</v>
      </c>
      <c r="B60">
        <v>3000</v>
      </c>
      <c r="C60" t="str">
        <f t="shared" si="3"/>
        <v>&gt;=1000</v>
      </c>
      <c r="D60" t="str">
        <f t="shared" si="4"/>
        <v>&lt;3000</v>
      </c>
      <c r="E60">
        <f>COUNTIFS(Respuestas!$X$2:$X$488,Bodega!C60,Respuestas!$X$2:$X$488,Bodega!D60)</f>
        <v>4</v>
      </c>
    </row>
    <row r="61" spans="1:5" x14ac:dyDescent="0.3">
      <c r="E61">
        <f>SUM(E49:E60)</f>
        <v>311</v>
      </c>
    </row>
    <row r="65" spans="1:5" x14ac:dyDescent="0.3">
      <c r="A65" s="61" t="s">
        <v>2225</v>
      </c>
      <c r="B65" s="61"/>
      <c r="C65" s="61" t="s">
        <v>2193</v>
      </c>
      <c r="D65" s="61" t="s">
        <v>2194</v>
      </c>
      <c r="E65" s="61" t="s">
        <v>2224</v>
      </c>
    </row>
    <row r="66" spans="1:5" x14ac:dyDescent="0.3">
      <c r="A66">
        <v>0</v>
      </c>
      <c r="B66">
        <v>2</v>
      </c>
      <c r="C66" t="str">
        <f>CONCATENATE("&gt;",A66)</f>
        <v>&gt;0</v>
      </c>
      <c r="D66" t="str">
        <f>CONCATENATE("&lt;",B66)</f>
        <v>&lt;2</v>
      </c>
      <c r="E66">
        <f>COUNTIFS(Respuestas!$Y$2:Y$488,Bodega!C66,Respuestas!$Y$2:$Y$488,Bodega!D66)</f>
        <v>7</v>
      </c>
    </row>
    <row r="67" spans="1:5" x14ac:dyDescent="0.3">
      <c r="A67">
        <f>B66</f>
        <v>2</v>
      </c>
      <c r="B67">
        <f>A67+1</f>
        <v>3</v>
      </c>
      <c r="C67" t="str">
        <f>CONCATENATE("&gt;=",A67)</f>
        <v>&gt;=2</v>
      </c>
      <c r="D67" t="str">
        <f>CONCATENATE("&lt;",B67)</f>
        <v>&lt;3</v>
      </c>
      <c r="E67">
        <f>COUNTIFS(Respuestas!$Y$2:Y$488,Bodega!C67,Respuestas!$Y$2:$Y$488,Bodega!D67)</f>
        <v>102</v>
      </c>
    </row>
    <row r="68" spans="1:5" x14ac:dyDescent="0.3">
      <c r="A68">
        <f>B67</f>
        <v>3</v>
      </c>
      <c r="B68">
        <f t="shared" ref="B68:B69" si="6">A68+1</f>
        <v>4</v>
      </c>
      <c r="C68" t="str">
        <f t="shared" ref="C68" si="7">CONCATENATE("&gt;=",A68)</f>
        <v>&gt;=3</v>
      </c>
      <c r="D68" t="str">
        <f t="shared" ref="D68" si="8">CONCATENATE("&lt;",B68)</f>
        <v>&lt;4</v>
      </c>
      <c r="E68">
        <f>COUNTIFS(Respuestas!$Y$2:Y$488,Bodega!C68,Respuestas!$Y$2:$Y$488,Bodega!D68)</f>
        <v>132</v>
      </c>
    </row>
    <row r="69" spans="1:5" x14ac:dyDescent="0.3">
      <c r="A69">
        <f t="shared" ref="A69:A70" si="9">B68</f>
        <v>4</v>
      </c>
      <c r="B69">
        <f t="shared" si="6"/>
        <v>5</v>
      </c>
      <c r="C69" t="str">
        <f t="shared" ref="C69:C70" si="10">CONCATENATE("&gt;=",A69)</f>
        <v>&gt;=4</v>
      </c>
      <c r="D69" t="str">
        <f t="shared" ref="D69" si="11">CONCATENATE("&lt;",B69)</f>
        <v>&lt;5</v>
      </c>
      <c r="E69">
        <f>COUNTIFS(Respuestas!$Y$2:Y$488,Bodega!C69,Respuestas!$Y$2:$Y$488,Bodega!D69)</f>
        <v>33</v>
      </c>
    </row>
    <row r="70" spans="1:5" x14ac:dyDescent="0.3">
      <c r="A70">
        <f t="shared" si="9"/>
        <v>5</v>
      </c>
      <c r="B70">
        <v>10</v>
      </c>
      <c r="C70" t="str">
        <f t="shared" si="10"/>
        <v>&gt;=5</v>
      </c>
      <c r="D70" t="str">
        <f>CONCATENATE("&lt;=",B70)</f>
        <v>&lt;=10</v>
      </c>
      <c r="E70">
        <f>COUNTIFS(Respuestas!$Y$2:Y$488,Bodega!C70,Respuestas!$Y$2:$Y$488,Bodega!D70)</f>
        <v>37</v>
      </c>
    </row>
    <row r="71" spans="1:5" x14ac:dyDescent="0.3">
      <c r="E71">
        <f>SUM(E66:E70)</f>
        <v>311</v>
      </c>
    </row>
    <row r="82" spans="1:3" x14ac:dyDescent="0.3">
      <c r="A82" s="61" t="s">
        <v>2226</v>
      </c>
      <c r="B82" s="61" t="s">
        <v>2224</v>
      </c>
      <c r="C82" s="61" t="s">
        <v>2200</v>
      </c>
    </row>
    <row r="83" spans="1:3" x14ac:dyDescent="0.3">
      <c r="A83" t="s">
        <v>70</v>
      </c>
      <c r="B83">
        <f>COUNTIFS(Respuestas!$Z$2:$Z$488,Bodega!A83)</f>
        <v>305</v>
      </c>
      <c r="C83" s="12">
        <f>B83/$B$8</f>
        <v>0.98070739549839225</v>
      </c>
    </row>
    <row r="84" spans="1:3" x14ac:dyDescent="0.3">
      <c r="A84" t="s">
        <v>88</v>
      </c>
      <c r="B84">
        <f>COUNTIFS(Respuestas!$Z$2:$Z$488,Bodega!A84)</f>
        <v>6</v>
      </c>
      <c r="C84" s="12">
        <f>B84/$B$8</f>
        <v>1.9292604501607719E-2</v>
      </c>
    </row>
    <row r="86" spans="1:3" x14ac:dyDescent="0.3">
      <c r="A86" s="61" t="s">
        <v>2227</v>
      </c>
      <c r="B86" s="61" t="s">
        <v>2224</v>
      </c>
      <c r="C86" s="61" t="s">
        <v>2200</v>
      </c>
    </row>
    <row r="87" spans="1:3" x14ac:dyDescent="0.3">
      <c r="A87" s="17" t="s">
        <v>1749</v>
      </c>
      <c r="B87">
        <f>COUNTIFS(Respuestas!$AA$2:$AA$488,Bodega!A87)</f>
        <v>1</v>
      </c>
      <c r="C87" s="12">
        <f>B87/$B$8</f>
        <v>3.2154340836012861E-3</v>
      </c>
    </row>
    <row r="88" spans="1:3" x14ac:dyDescent="0.3">
      <c r="A88" s="17" t="s">
        <v>2163</v>
      </c>
      <c r="B88">
        <f>COUNTIFS(Respuestas!$AA$2:$AA$488,Bodega!A88)</f>
        <v>1</v>
      </c>
      <c r="C88" s="12">
        <f t="shared" ref="C88:C90" si="12">B88/$B$8</f>
        <v>3.2154340836012861E-3</v>
      </c>
    </row>
    <row r="89" spans="1:3" x14ac:dyDescent="0.3">
      <c r="A89" s="17" t="s">
        <v>293</v>
      </c>
      <c r="B89">
        <f>COUNTIFS(Respuestas!$AA$2:$AA$488,Bodega!A89)</f>
        <v>1</v>
      </c>
      <c r="C89" s="12">
        <f t="shared" si="12"/>
        <v>3.2154340836012861E-3</v>
      </c>
    </row>
    <row r="90" spans="1:3" x14ac:dyDescent="0.3">
      <c r="A90" s="17" t="s">
        <v>76</v>
      </c>
      <c r="B90">
        <f>COUNTIFS(Respuestas!$AA$2:$AA$488,Bodega!A90)</f>
        <v>308</v>
      </c>
      <c r="C90" s="12">
        <f t="shared" si="12"/>
        <v>0.99035369774919613</v>
      </c>
    </row>
    <row r="92" spans="1:3" x14ac:dyDescent="0.3">
      <c r="A92" s="61" t="s">
        <v>2228</v>
      </c>
      <c r="B92" s="61" t="s">
        <v>2224</v>
      </c>
      <c r="C92" s="61" t="s">
        <v>2200</v>
      </c>
    </row>
    <row r="93" spans="1:3" x14ac:dyDescent="0.3">
      <c r="A93" t="s">
        <v>77</v>
      </c>
      <c r="B93">
        <f>COUNTIFS(Respuestas!$AB$2:$AB$488,Bodega!A93)</f>
        <v>157</v>
      </c>
      <c r="C93" s="12">
        <f>B93/$B$8</f>
        <v>0.50482315112540188</v>
      </c>
    </row>
    <row r="94" spans="1:3" x14ac:dyDescent="0.3">
      <c r="A94" t="s">
        <v>835</v>
      </c>
      <c r="B94">
        <f>COUNTIFS(Respuestas!$AB$2:$AB$488,Bodega!A94)</f>
        <v>2</v>
      </c>
      <c r="C94" s="12">
        <f t="shared" ref="C94:C96" si="13">B94/$B$8</f>
        <v>6.4308681672025723E-3</v>
      </c>
    </row>
    <row r="95" spans="1:3" x14ac:dyDescent="0.3">
      <c r="A95" t="s">
        <v>124</v>
      </c>
      <c r="B95">
        <f>COUNTIFS(Respuestas!$AB$2:$AB$488,Bodega!A95)</f>
        <v>2</v>
      </c>
      <c r="C95" s="12">
        <f t="shared" si="13"/>
        <v>6.4308681672025723E-3</v>
      </c>
    </row>
    <row r="96" spans="1:3" x14ac:dyDescent="0.3">
      <c r="A96" t="s">
        <v>102</v>
      </c>
      <c r="B96">
        <f>COUNTIFS(Respuestas!$AB$2:$AB$488,Bodega!A96)</f>
        <v>150</v>
      </c>
      <c r="C96" s="12">
        <f t="shared" si="13"/>
        <v>0.48231511254019294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6451-8A5F-44B1-80A9-06213D05188B}">
  <dimension ref="A1:D82"/>
  <sheetViews>
    <sheetView topLeftCell="A37" zoomScale="110" zoomScaleNormal="110" workbookViewId="0">
      <selection activeCell="B245" sqref="B245"/>
    </sheetView>
  </sheetViews>
  <sheetFormatPr defaultColWidth="11.3984375" defaultRowHeight="13" x14ac:dyDescent="0.3"/>
  <cols>
    <col min="1" max="1" width="63.69921875" bestFit="1" customWidth="1"/>
    <col min="2" max="2" width="65.3984375" bestFit="1" customWidth="1"/>
    <col min="5" max="5" width="24" bestFit="1" customWidth="1"/>
  </cols>
  <sheetData>
    <row r="1" spans="1:3" x14ac:dyDescent="0.3">
      <c r="A1" s="61" t="s">
        <v>2229</v>
      </c>
      <c r="B1" s="61" t="s">
        <v>2207</v>
      </c>
      <c r="C1" s="61" t="s">
        <v>2224</v>
      </c>
    </row>
    <row r="2" spans="1:3" x14ac:dyDescent="0.3">
      <c r="A2" t="s">
        <v>125</v>
      </c>
      <c r="B2" t="str">
        <f>_xlfn.CONCAT("*",A2,"*")</f>
        <v>*Lunes*</v>
      </c>
      <c r="C2">
        <f>COUNTIF(Respuestas!$AC$2:$AC$488,'Dinámica recepción'!B2)</f>
        <v>377</v>
      </c>
    </row>
    <row r="3" spans="1:3" x14ac:dyDescent="0.3">
      <c r="A3" t="s">
        <v>273</v>
      </c>
      <c r="B3" t="str">
        <f t="shared" ref="B3:B8" si="0">_xlfn.CONCAT("*",A3,"*")</f>
        <v>*Martes*</v>
      </c>
      <c r="C3">
        <f>COUNTIF(Respuestas!$AC$2:$AC$488,'Dinámica recepción'!B3)</f>
        <v>369</v>
      </c>
    </row>
    <row r="4" spans="1:3" x14ac:dyDescent="0.3">
      <c r="A4" t="s">
        <v>180</v>
      </c>
      <c r="B4" t="str">
        <f t="shared" si="0"/>
        <v>*Miércoles*</v>
      </c>
      <c r="C4">
        <f>COUNTIF(Respuestas!$AC$2:$AC$488,'Dinámica recepción'!B4)</f>
        <v>369</v>
      </c>
    </row>
    <row r="5" spans="1:3" x14ac:dyDescent="0.3">
      <c r="A5" t="s">
        <v>468</v>
      </c>
      <c r="B5" t="str">
        <f t="shared" si="0"/>
        <v>*Jueves*</v>
      </c>
      <c r="C5">
        <f>COUNTIF(Respuestas!$AC$2:$AC$488,'Dinámica recepción'!B5)</f>
        <v>361</v>
      </c>
    </row>
    <row r="6" spans="1:3" x14ac:dyDescent="0.3">
      <c r="A6" t="s">
        <v>645</v>
      </c>
      <c r="B6" t="str">
        <f t="shared" si="0"/>
        <v>*Viernes*</v>
      </c>
      <c r="C6">
        <f>COUNTIF(Respuestas!$AC$2:$AC$488,'Dinámica recepción'!B6)</f>
        <v>346</v>
      </c>
    </row>
    <row r="7" spans="1:3" x14ac:dyDescent="0.3">
      <c r="A7" t="s">
        <v>678</v>
      </c>
      <c r="B7" t="str">
        <f t="shared" si="0"/>
        <v>*Sábado*</v>
      </c>
      <c r="C7">
        <f>COUNTIF(Respuestas!$AC$2:$AC$488,'Dinámica recepción'!B7)</f>
        <v>223</v>
      </c>
    </row>
    <row r="8" spans="1:3" x14ac:dyDescent="0.3">
      <c r="A8" t="s">
        <v>1698</v>
      </c>
      <c r="B8" t="str">
        <f t="shared" si="0"/>
        <v>*Domingo*</v>
      </c>
      <c r="C8">
        <f>COUNTIF(Respuestas!$AC$2:$AC$488,'Dinámica recepción'!B8)</f>
        <v>11</v>
      </c>
    </row>
    <row r="18" spans="1:3" x14ac:dyDescent="0.3">
      <c r="A18" s="61" t="s">
        <v>2230</v>
      </c>
      <c r="B18" s="61" t="s">
        <v>2224</v>
      </c>
      <c r="C18" s="61" t="s">
        <v>2200</v>
      </c>
    </row>
    <row r="19" spans="1:3" x14ac:dyDescent="0.3">
      <c r="A19" t="s">
        <v>126</v>
      </c>
      <c r="B19">
        <f>COUNTIFS(Respuestas!$AD$2:$AD$488,'Dinámica recepción'!A19)</f>
        <v>55</v>
      </c>
      <c r="C19" s="12">
        <f>B19/$B$27</f>
        <v>0.11293634496919917</v>
      </c>
    </row>
    <row r="20" spans="1:3" x14ac:dyDescent="0.3">
      <c r="A20">
        <v>2</v>
      </c>
      <c r="B20">
        <f>COUNTIFS(Respuestas!$AD$2:$AD$488,'Dinámica recepción'!A20)</f>
        <v>84</v>
      </c>
      <c r="C20" s="12">
        <f t="shared" ref="C20:C26" si="1">B20/$B$27</f>
        <v>0.17248459958932238</v>
      </c>
    </row>
    <row r="21" spans="1:3" x14ac:dyDescent="0.3">
      <c r="A21">
        <v>3</v>
      </c>
      <c r="B21">
        <f>COUNTIFS(Respuestas!$AD$2:$AD$488,'Dinámica recepción'!A21)</f>
        <v>64</v>
      </c>
      <c r="C21" s="12">
        <f t="shared" si="1"/>
        <v>0.13141683778234087</v>
      </c>
    </row>
    <row r="22" spans="1:3" x14ac:dyDescent="0.3">
      <c r="A22">
        <v>4</v>
      </c>
      <c r="B22">
        <f>COUNTIFS(Respuestas!$AD$2:$AD$488,'Dinámica recepción'!A22)</f>
        <v>28</v>
      </c>
      <c r="C22" s="12">
        <f t="shared" si="1"/>
        <v>5.7494866529774126E-2</v>
      </c>
    </row>
    <row r="23" spans="1:3" x14ac:dyDescent="0.3">
      <c r="A23">
        <v>5</v>
      </c>
      <c r="B23">
        <f>COUNTIFS(Respuestas!$AD$2:$AD$488,'Dinámica recepción'!A23)</f>
        <v>51</v>
      </c>
      <c r="C23" s="12">
        <f t="shared" si="1"/>
        <v>0.10472279260780287</v>
      </c>
    </row>
    <row r="24" spans="1:3" x14ac:dyDescent="0.3">
      <c r="A24" t="s">
        <v>92</v>
      </c>
      <c r="B24">
        <f>COUNTIFS(Respuestas!$AD$2:$AD$488,'Dinámica recepción'!A24)</f>
        <v>155</v>
      </c>
      <c r="C24" s="12">
        <f t="shared" si="1"/>
        <v>0.31827515400410678</v>
      </c>
    </row>
    <row r="25" spans="1:3" x14ac:dyDescent="0.3">
      <c r="A25" t="s">
        <v>181</v>
      </c>
      <c r="B25">
        <f>COUNTIFS(Respuestas!$AD$2:$AD$488,'Dinámica recepción'!A25)</f>
        <v>19</v>
      </c>
      <c r="C25" s="12">
        <f t="shared" si="1"/>
        <v>3.9014373716632446E-2</v>
      </c>
    </row>
    <row r="26" spans="1:3" x14ac:dyDescent="0.3">
      <c r="A26" t="s">
        <v>426</v>
      </c>
      <c r="B26">
        <f>COUNTIFS(Respuestas!$AD$2:$AD$488,'Dinámica recepción'!A26)</f>
        <v>31</v>
      </c>
      <c r="C26" s="12">
        <f t="shared" si="1"/>
        <v>6.3655030800821355E-2</v>
      </c>
    </row>
    <row r="27" spans="1:3" x14ac:dyDescent="0.3">
      <c r="A27" t="s">
        <v>2231</v>
      </c>
      <c r="B27">
        <f>COUNTA(Respuestas!A2:A488)</f>
        <v>487</v>
      </c>
    </row>
    <row r="35" spans="1:4" x14ac:dyDescent="0.3">
      <c r="A35" s="61" t="s">
        <v>2232</v>
      </c>
      <c r="B35" s="61" t="s">
        <v>2207</v>
      </c>
      <c r="C35" s="61" t="s">
        <v>2224</v>
      </c>
      <c r="D35" s="61" t="s">
        <v>2233</v>
      </c>
    </row>
    <row r="36" spans="1:4" x14ac:dyDescent="0.3">
      <c r="A36" s="63" t="s">
        <v>2234</v>
      </c>
      <c r="B36" t="str">
        <f>_xlfn.CONCAT("*",A36,"*")</f>
        <v>*00:00 a 01:00*</v>
      </c>
      <c r="C36">
        <f>COUNTIF(Respuestas!$AE$2:$AE$488,'Dinámica recepción'!B36)</f>
        <v>0</v>
      </c>
      <c r="D36" s="12">
        <f>C36/$C$60</f>
        <v>0</v>
      </c>
    </row>
    <row r="37" spans="1:4" x14ac:dyDescent="0.3">
      <c r="A37" s="63" t="s">
        <v>1265</v>
      </c>
      <c r="B37" t="str">
        <f t="shared" ref="B37:B59" si="2">_xlfn.CONCAT("*",A37,"*")</f>
        <v>*01:00 a 02:00*</v>
      </c>
      <c r="C37">
        <f>COUNTIF(Respuestas!$AE$2:$AE$488,'Dinámica recepción'!B37)</f>
        <v>2</v>
      </c>
      <c r="D37" s="12">
        <f t="shared" ref="D37:D59" si="3">C37/$C$60</f>
        <v>8.869179600886918E-4</v>
      </c>
    </row>
    <row r="38" spans="1:4" x14ac:dyDescent="0.3">
      <c r="A38" s="63" t="s">
        <v>2235</v>
      </c>
      <c r="B38" t="str">
        <f t="shared" si="2"/>
        <v>*02:00 a 03:00*</v>
      </c>
      <c r="C38">
        <f>COUNTIF(Respuestas!$AE$2:$AE$488,'Dinámica recepción'!B38)</f>
        <v>1</v>
      </c>
      <c r="D38" s="12">
        <f t="shared" si="3"/>
        <v>4.434589800443459E-4</v>
      </c>
    </row>
    <row r="39" spans="1:4" x14ac:dyDescent="0.3">
      <c r="A39" s="63" t="s">
        <v>2236</v>
      </c>
      <c r="B39" t="str">
        <f t="shared" si="2"/>
        <v>*03:00 a 04:00*</v>
      </c>
      <c r="C39">
        <f>COUNTIF(Respuestas!$AE$2:$AE$488,'Dinámica recepción'!B39)</f>
        <v>3</v>
      </c>
      <c r="D39" s="12">
        <f t="shared" si="3"/>
        <v>1.3303769401330377E-3</v>
      </c>
    </row>
    <row r="40" spans="1:4" x14ac:dyDescent="0.3">
      <c r="A40" s="63" t="s">
        <v>705</v>
      </c>
      <c r="B40" t="str">
        <f t="shared" si="2"/>
        <v>*04:00 a 05:00*</v>
      </c>
      <c r="C40">
        <f>COUNTIF(Respuestas!$AE$2:$AE$488,'Dinámica recepción'!B40)</f>
        <v>4</v>
      </c>
      <c r="D40" s="12">
        <f t="shared" si="3"/>
        <v>1.7738359201773836E-3</v>
      </c>
    </row>
    <row r="41" spans="1:4" x14ac:dyDescent="0.3">
      <c r="A41" s="63" t="s">
        <v>1699</v>
      </c>
      <c r="B41" t="str">
        <f t="shared" si="2"/>
        <v>*05:00 a 06:00*</v>
      </c>
      <c r="C41">
        <f>COUNTIF(Respuestas!$AE$2:$AE$488,'Dinámica recepción'!B41)</f>
        <v>6</v>
      </c>
      <c r="D41" s="12">
        <f t="shared" si="3"/>
        <v>2.6607538802660754E-3</v>
      </c>
    </row>
    <row r="42" spans="1:4" x14ac:dyDescent="0.3">
      <c r="A42" s="63" t="s">
        <v>712</v>
      </c>
      <c r="B42" t="str">
        <f t="shared" si="2"/>
        <v>*06:00 a 07:00*</v>
      </c>
      <c r="C42">
        <f>COUNTIF(Respuestas!$AE$2:$AE$488,'Dinámica recepción'!B42)</f>
        <v>17</v>
      </c>
      <c r="D42" s="12">
        <f t="shared" si="3"/>
        <v>7.5388026607538803E-3</v>
      </c>
    </row>
    <row r="43" spans="1:4" x14ac:dyDescent="0.3">
      <c r="A43" s="63" t="s">
        <v>1703</v>
      </c>
      <c r="B43" t="str">
        <f t="shared" si="2"/>
        <v>*07:00 a 08:00*</v>
      </c>
      <c r="C43">
        <f>COUNTIF(Respuestas!$AE$2:$AE$488,'Dinámica recepción'!B43)</f>
        <v>56</v>
      </c>
      <c r="D43" s="12">
        <f t="shared" si="3"/>
        <v>2.483370288248337E-2</v>
      </c>
    </row>
    <row r="44" spans="1:4" x14ac:dyDescent="0.3">
      <c r="A44" s="63" t="s">
        <v>135</v>
      </c>
      <c r="B44" t="str">
        <f t="shared" si="2"/>
        <v>*08:00 a 09:00*</v>
      </c>
      <c r="C44">
        <f>COUNTIF(Respuestas!$AE$2:$AE$488,'Dinámica recepción'!B44)</f>
        <v>294</v>
      </c>
      <c r="D44" s="12">
        <f t="shared" si="3"/>
        <v>0.13037694013303769</v>
      </c>
    </row>
    <row r="45" spans="1:4" x14ac:dyDescent="0.3">
      <c r="A45" s="63" t="s">
        <v>127</v>
      </c>
      <c r="B45" t="str">
        <f t="shared" si="2"/>
        <v>*09:00 a 10:00*</v>
      </c>
      <c r="C45">
        <f>COUNTIF(Respuestas!$AE$2:$AE$488,'Dinámica recepción'!B45)</f>
        <v>322</v>
      </c>
      <c r="D45" s="12">
        <f t="shared" si="3"/>
        <v>0.14279379157427938</v>
      </c>
    </row>
    <row r="46" spans="1:4" x14ac:dyDescent="0.3">
      <c r="A46" s="63" t="s">
        <v>546</v>
      </c>
      <c r="B46" t="str">
        <f t="shared" si="2"/>
        <v>*10:00 a 11:00*</v>
      </c>
      <c r="C46">
        <f>COUNTIF(Respuestas!$AE$2:$AE$488,'Dinámica recepción'!B46)</f>
        <v>290</v>
      </c>
      <c r="D46" s="12">
        <f t="shared" si="3"/>
        <v>0.12860310421286031</v>
      </c>
    </row>
    <row r="47" spans="1:4" x14ac:dyDescent="0.3">
      <c r="A47" s="63" t="s">
        <v>779</v>
      </c>
      <c r="B47" t="str">
        <f t="shared" si="2"/>
        <v>*11:00 a 12:00*</v>
      </c>
      <c r="C47">
        <f>COUNTIF(Respuestas!$AE$2:$AE$488,'Dinámica recepción'!B47)</f>
        <v>248</v>
      </c>
      <c r="D47" s="12">
        <f t="shared" si="3"/>
        <v>0.10997782705099779</v>
      </c>
    </row>
    <row r="48" spans="1:4" x14ac:dyDescent="0.3">
      <c r="A48" s="63" t="s">
        <v>843</v>
      </c>
      <c r="B48" t="str">
        <f t="shared" si="2"/>
        <v>*12:00 a 13:00*</v>
      </c>
      <c r="C48">
        <f>COUNTIF(Respuestas!$AE$2:$AE$488,'Dinámica recepción'!B48)</f>
        <v>207</v>
      </c>
      <c r="D48" s="12">
        <f t="shared" si="3"/>
        <v>9.1796008869179602E-2</v>
      </c>
    </row>
    <row r="49" spans="1:4" x14ac:dyDescent="0.3">
      <c r="A49" s="63" t="s">
        <v>2237</v>
      </c>
      <c r="B49" t="str">
        <f t="shared" si="2"/>
        <v>*13:00 a 14:00*</v>
      </c>
      <c r="C49">
        <f>COUNTIF(Respuestas!$AE$2:$AE$488,'Dinámica recepción'!B49)</f>
        <v>166</v>
      </c>
      <c r="D49" s="12">
        <f t="shared" si="3"/>
        <v>7.3614190687361414E-2</v>
      </c>
    </row>
    <row r="50" spans="1:4" x14ac:dyDescent="0.3">
      <c r="A50" s="63" t="s">
        <v>771</v>
      </c>
      <c r="B50" t="str">
        <f t="shared" si="2"/>
        <v>*14:00 a 15:00*</v>
      </c>
      <c r="C50">
        <f>COUNTIF(Respuestas!$AE$2:$AE$488,'Dinámica recepción'!B50)</f>
        <v>158</v>
      </c>
      <c r="D50" s="12">
        <f t="shared" si="3"/>
        <v>7.0066518847006654E-2</v>
      </c>
    </row>
    <row r="51" spans="1:4" x14ac:dyDescent="0.3">
      <c r="A51" s="63" t="s">
        <v>253</v>
      </c>
      <c r="B51" t="str">
        <f t="shared" si="2"/>
        <v>*15:00 a 16:00*</v>
      </c>
      <c r="C51">
        <f>COUNTIF(Respuestas!$AE$2:$AE$488,'Dinámica recepción'!B51)</f>
        <v>154</v>
      </c>
      <c r="D51" s="12">
        <f t="shared" si="3"/>
        <v>6.8292682926829273E-2</v>
      </c>
    </row>
    <row r="52" spans="1:4" x14ac:dyDescent="0.3">
      <c r="A52" s="63" t="s">
        <v>808</v>
      </c>
      <c r="B52" t="str">
        <f t="shared" si="2"/>
        <v>*16:00 a 17:00*</v>
      </c>
      <c r="C52">
        <f>COUNTIF(Respuestas!$AE$2:$AE$488,'Dinámica recepción'!B52)</f>
        <v>138</v>
      </c>
      <c r="D52" s="12">
        <f t="shared" si="3"/>
        <v>6.1197339246119732E-2</v>
      </c>
    </row>
    <row r="53" spans="1:4" x14ac:dyDescent="0.3">
      <c r="A53" s="63" t="s">
        <v>274</v>
      </c>
      <c r="B53" t="str">
        <f t="shared" si="2"/>
        <v>*17:00 a 18:00*</v>
      </c>
      <c r="C53">
        <f>COUNTIF(Respuestas!$AE$2:$AE$488,'Dinámica recepción'!B53)</f>
        <v>118</v>
      </c>
      <c r="D53" s="12">
        <f t="shared" si="3"/>
        <v>5.2328159645232818E-2</v>
      </c>
    </row>
    <row r="54" spans="1:4" x14ac:dyDescent="0.3">
      <c r="A54" s="63" t="s">
        <v>2238</v>
      </c>
      <c r="B54" t="str">
        <f t="shared" si="2"/>
        <v>*18:00 a 19:00*</v>
      </c>
      <c r="C54">
        <f>COUNTIF(Respuestas!$AE$2:$AE$488,'Dinámica recepción'!B54)</f>
        <v>53</v>
      </c>
      <c r="D54" s="12">
        <f t="shared" si="3"/>
        <v>2.3503325942350332E-2</v>
      </c>
    </row>
    <row r="55" spans="1:4" x14ac:dyDescent="0.3">
      <c r="A55" s="63" t="s">
        <v>1089</v>
      </c>
      <c r="B55" t="str">
        <f t="shared" si="2"/>
        <v>*19:00 a 20:00*</v>
      </c>
      <c r="C55">
        <f>COUNTIF(Respuestas!$AE$2:$AE$488,'Dinámica recepción'!B55)</f>
        <v>15</v>
      </c>
      <c r="D55" s="12">
        <f t="shared" si="3"/>
        <v>6.6518847006651885E-3</v>
      </c>
    </row>
    <row r="56" spans="1:4" x14ac:dyDescent="0.3">
      <c r="A56" s="63" t="s">
        <v>182</v>
      </c>
      <c r="B56" t="str">
        <f t="shared" si="2"/>
        <v>*20:00 a 21:00*</v>
      </c>
      <c r="C56">
        <f>COUNTIF(Respuestas!$AE$2:$AE$488,'Dinámica recepción'!B56)</f>
        <v>2</v>
      </c>
      <c r="D56" s="12">
        <f t="shared" si="3"/>
        <v>8.869179600886918E-4</v>
      </c>
    </row>
    <row r="57" spans="1:4" x14ac:dyDescent="0.3">
      <c r="A57" s="63" t="s">
        <v>2239</v>
      </c>
      <c r="B57" t="str">
        <f t="shared" si="2"/>
        <v>*21:00 a 22:00*</v>
      </c>
      <c r="C57">
        <f>COUNTIF(Respuestas!$AE$2:$AE$488,'Dinámica recepción'!B57)</f>
        <v>0</v>
      </c>
      <c r="D57" s="12">
        <f t="shared" si="3"/>
        <v>0</v>
      </c>
    </row>
    <row r="58" spans="1:4" x14ac:dyDescent="0.3">
      <c r="A58" s="63" t="s">
        <v>2240</v>
      </c>
      <c r="B58" t="str">
        <f t="shared" si="2"/>
        <v>*22:00 a 23:00*</v>
      </c>
      <c r="C58">
        <f>COUNTIF(Respuestas!$AE$2:$AE$488,'Dinámica recepción'!B58)</f>
        <v>1</v>
      </c>
      <c r="D58" s="12">
        <f t="shared" si="3"/>
        <v>4.434589800443459E-4</v>
      </c>
    </row>
    <row r="59" spans="1:4" x14ac:dyDescent="0.3">
      <c r="A59" s="63" t="s">
        <v>2241</v>
      </c>
      <c r="B59" t="str">
        <f t="shared" si="2"/>
        <v>*23:00 a 00:00*</v>
      </c>
      <c r="C59">
        <f>COUNTIF(Respuestas!$AE$2:$AE$488,'Dinámica recepción'!B59)</f>
        <v>0</v>
      </c>
      <c r="D59" s="12">
        <f t="shared" si="3"/>
        <v>0</v>
      </c>
    </row>
    <row r="60" spans="1:4" x14ac:dyDescent="0.3">
      <c r="A60" s="63"/>
      <c r="B60" s="64" t="s">
        <v>2242</v>
      </c>
      <c r="C60">
        <f>SUM(C36:C59)</f>
        <v>2255</v>
      </c>
    </row>
    <row r="62" spans="1:4" x14ac:dyDescent="0.3">
      <c r="A62" s="61" t="s">
        <v>2243</v>
      </c>
      <c r="B62" s="61" t="s">
        <v>2207</v>
      </c>
      <c r="C62" s="61" t="s">
        <v>2224</v>
      </c>
      <c r="D62" s="61" t="s">
        <v>2200</v>
      </c>
    </row>
    <row r="63" spans="1:4" x14ac:dyDescent="0.3">
      <c r="A63" t="s">
        <v>589</v>
      </c>
      <c r="B63" t="str">
        <f>_xlfn.CONCAT("*",A63,"*")</f>
        <v>*En bicicleta*</v>
      </c>
      <c r="C63">
        <f>COUNTIF(Respuestas!$AF$2:$AF$488,B63)</f>
        <v>16</v>
      </c>
      <c r="D63" s="12">
        <f>C63/$B$27</f>
        <v>3.2854209445585217E-2</v>
      </c>
    </row>
    <row r="64" spans="1:4" x14ac:dyDescent="0.3">
      <c r="A64" t="s">
        <v>1382</v>
      </c>
      <c r="B64" t="str">
        <f t="shared" ref="B64:B73" si="4">_xlfn.CONCAT("*",A64,"*")</f>
        <v>*En camión, en vías aledañas*</v>
      </c>
      <c r="C64">
        <f>COUNTIF(Respuestas!$AF$2:$AF$488,B64)</f>
        <v>17</v>
      </c>
      <c r="D64" s="12">
        <f t="shared" ref="D64:D73" si="5">C64/$B$27</f>
        <v>3.4907597535934289E-2</v>
      </c>
    </row>
    <row r="65" spans="1:4" x14ac:dyDescent="0.3">
      <c r="A65" t="s">
        <v>2244</v>
      </c>
      <c r="B65" t="str">
        <f t="shared" si="4"/>
        <v>*En Camión, estacionado en bahía y la ingresa el personal de mi empresa*</v>
      </c>
      <c r="C65">
        <f>COUNTIF(Respuestas!$AF$2:$AF$488,B65)</f>
        <v>58</v>
      </c>
      <c r="D65" s="12">
        <f t="shared" si="5"/>
        <v>0.11909650924024641</v>
      </c>
    </row>
    <row r="66" spans="1:4" x14ac:dyDescent="0.3">
      <c r="A66" t="s">
        <v>903</v>
      </c>
      <c r="B66" t="str">
        <f t="shared" si="4"/>
        <v>*En camión, estacionado en parqueadero propiedad de un tercero*</v>
      </c>
      <c r="C66">
        <f>COUNTIF(Respuestas!$AF$2:$AF$488,B66)</f>
        <v>7</v>
      </c>
      <c r="D66" s="12">
        <f t="shared" si="5"/>
        <v>1.4373716632443531E-2</v>
      </c>
    </row>
    <row r="67" spans="1:4" x14ac:dyDescent="0.3">
      <c r="A67" t="s">
        <v>115</v>
      </c>
      <c r="B67" t="str">
        <f t="shared" si="4"/>
        <v>*En camión, estacionado en zona bahía y la ingresa la empresa transportadora*</v>
      </c>
      <c r="C67">
        <f>COUNTIF(Respuestas!$AF$2:$AF$488,B67)</f>
        <v>70</v>
      </c>
      <c r="D67" s="12">
        <f t="shared" si="5"/>
        <v>0.14373716632443531</v>
      </c>
    </row>
    <row r="68" spans="1:4" x14ac:dyDescent="0.3">
      <c r="A68" t="s">
        <v>158</v>
      </c>
      <c r="B68" t="str">
        <f t="shared" si="4"/>
        <v>*En camión, se descarga internamente*</v>
      </c>
      <c r="C68">
        <f>COUNTIF(Respuestas!$AF$2:$AF$488,B68)</f>
        <v>26</v>
      </c>
      <c r="D68" s="12">
        <f t="shared" si="5"/>
        <v>5.3388090349075976E-2</v>
      </c>
    </row>
    <row r="69" spans="1:4" x14ac:dyDescent="0.3">
      <c r="A69" t="s">
        <v>687</v>
      </c>
      <c r="B69" t="str">
        <f t="shared" si="4"/>
        <v>*En camión, sobre el andén*</v>
      </c>
      <c r="C69">
        <f>COUNTIF(Respuestas!$AF$2:$AF$488,B69)</f>
        <v>16</v>
      </c>
      <c r="D69" s="12">
        <f t="shared" si="5"/>
        <v>3.2854209445585217E-2</v>
      </c>
    </row>
    <row r="70" spans="1:4" x14ac:dyDescent="0.3">
      <c r="A70" t="s">
        <v>164</v>
      </c>
      <c r="B70" t="str">
        <f t="shared" si="4"/>
        <v>*En camión, sobre la vía*</v>
      </c>
      <c r="C70">
        <f>COUNTIF(Respuestas!$AF$2:$AF$488,B70)</f>
        <v>94</v>
      </c>
      <c r="D70" s="12">
        <f t="shared" si="5"/>
        <v>0.19301848049281314</v>
      </c>
    </row>
    <row r="71" spans="1:4" x14ac:dyDescent="0.3">
      <c r="A71" t="s">
        <v>94</v>
      </c>
      <c r="B71" t="str">
        <f t="shared" si="4"/>
        <v>*En carreta "zorrilla"*</v>
      </c>
      <c r="C71">
        <f>COUNTIF(Respuestas!$AF$2:$AF$488,B71)</f>
        <v>225</v>
      </c>
      <c r="D71" s="12">
        <f t="shared" si="5"/>
        <v>0.46201232032854211</v>
      </c>
    </row>
    <row r="72" spans="1:4" x14ac:dyDescent="0.3">
      <c r="A72" t="s">
        <v>244</v>
      </c>
      <c r="B72" t="str">
        <f t="shared" si="4"/>
        <v>*En motocicleta*</v>
      </c>
      <c r="C72">
        <f>COUNTIF(Respuestas!$AF$2:$AF$488,B72)</f>
        <v>71</v>
      </c>
      <c r="D72" s="12">
        <f t="shared" si="5"/>
        <v>0.14579055441478439</v>
      </c>
    </row>
    <row r="73" spans="1:4" x14ac:dyDescent="0.3">
      <c r="A73" t="s">
        <v>150</v>
      </c>
      <c r="B73" t="str">
        <f t="shared" si="4"/>
        <v>*En vehículo particular*</v>
      </c>
      <c r="C73">
        <f>COUNTIF(Respuestas!$AF$2:$AF$488,B73)</f>
        <v>93</v>
      </c>
      <c r="D73" s="12">
        <f t="shared" si="5"/>
        <v>0.19096509240246407</v>
      </c>
    </row>
    <row r="75" spans="1:4" x14ac:dyDescent="0.3">
      <c r="A75" s="61" t="s">
        <v>2245</v>
      </c>
      <c r="B75" s="61" t="s">
        <v>2224</v>
      </c>
      <c r="C75" s="61" t="s">
        <v>2200</v>
      </c>
    </row>
    <row r="76" spans="1:4" x14ac:dyDescent="0.3">
      <c r="A76" t="s">
        <v>589</v>
      </c>
      <c r="B76">
        <f>C63</f>
        <v>16</v>
      </c>
      <c r="C76" s="12">
        <f t="shared" ref="C76:C80" si="6">B76/$B$27</f>
        <v>3.2854209445585217E-2</v>
      </c>
    </row>
    <row r="77" spans="1:4" x14ac:dyDescent="0.3">
      <c r="A77" t="s">
        <v>2246</v>
      </c>
      <c r="B77">
        <f>SUM(C64:C70)</f>
        <v>288</v>
      </c>
      <c r="C77" s="12">
        <f t="shared" si="6"/>
        <v>0.59137577002053388</v>
      </c>
    </row>
    <row r="78" spans="1:4" x14ac:dyDescent="0.3">
      <c r="A78" t="s">
        <v>2247</v>
      </c>
      <c r="B78">
        <f>C71</f>
        <v>225</v>
      </c>
      <c r="C78" s="12">
        <f t="shared" si="6"/>
        <v>0.46201232032854211</v>
      </c>
    </row>
    <row r="79" spans="1:4" x14ac:dyDescent="0.3">
      <c r="A79" t="s">
        <v>244</v>
      </c>
      <c r="B79">
        <f t="shared" ref="B79:B80" si="7">C72</f>
        <v>71</v>
      </c>
      <c r="C79" s="12">
        <f t="shared" si="6"/>
        <v>0.14579055441478439</v>
      </c>
    </row>
    <row r="80" spans="1:4" x14ac:dyDescent="0.3">
      <c r="A80" t="s">
        <v>150</v>
      </c>
      <c r="B80">
        <f t="shared" si="7"/>
        <v>93</v>
      </c>
      <c r="C80" s="12">
        <f t="shared" si="6"/>
        <v>0.19096509240246407</v>
      </c>
    </row>
    <row r="82" spans="3:3" x14ac:dyDescent="0.3">
      <c r="C82" s="17"/>
    </row>
  </sheetData>
  <sortState xmlns:xlrd2="http://schemas.microsoft.com/office/spreadsheetml/2017/richdata2" ref="A19:B26">
    <sortCondition ref="A19:A26"/>
  </sortState>
  <phoneticPr fontId="16"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F2E9-AB34-4AC8-9905-AC14AE5BC003}">
  <dimension ref="A1:D11"/>
  <sheetViews>
    <sheetView workbookViewId="0">
      <selection activeCell="B245" sqref="B245"/>
    </sheetView>
  </sheetViews>
  <sheetFormatPr defaultColWidth="11.3984375" defaultRowHeight="13" x14ac:dyDescent="0.3"/>
  <cols>
    <col min="1" max="1" width="16.296875" bestFit="1" customWidth="1"/>
    <col min="2" max="2" width="18" bestFit="1" customWidth="1"/>
    <col min="3" max="3" width="9.59765625" bestFit="1" customWidth="1"/>
    <col min="4" max="4" width="12.8984375" bestFit="1" customWidth="1"/>
  </cols>
  <sheetData>
    <row r="1" spans="1:4" x14ac:dyDescent="0.3">
      <c r="A1" s="61" t="s">
        <v>2248</v>
      </c>
      <c r="B1" s="61" t="s">
        <v>2207</v>
      </c>
      <c r="C1" s="61" t="s">
        <v>2249</v>
      </c>
      <c r="D1" s="61" t="s">
        <v>2250</v>
      </c>
    </row>
    <row r="2" spans="1:4" x14ac:dyDescent="0.3">
      <c r="A2" t="s">
        <v>214</v>
      </c>
      <c r="B2" t="str">
        <f>_xlfn.CONCAT("*",A2,"*")</f>
        <v>*Caminata*</v>
      </c>
      <c r="C2">
        <f>COUNTIF(Respuestas!$AJ$2:$AJ$488,Envíos!B2)</f>
        <v>58</v>
      </c>
      <c r="D2">
        <f>COUNTIF(Respuestas!$AL$2:$AL$488,Envíos!B2)</f>
        <v>34</v>
      </c>
    </row>
    <row r="3" spans="1:4" x14ac:dyDescent="0.3">
      <c r="A3" t="s">
        <v>2251</v>
      </c>
      <c r="B3" t="str">
        <f t="shared" ref="B3:B10" si="0">_xlfn.CONCAT("*",A3,"*")</f>
        <v>*Bicicleta normal*</v>
      </c>
      <c r="C3">
        <f>COUNTIF(Respuestas!$AJ$2:$AJ$488,Envíos!B3)</f>
        <v>3</v>
      </c>
      <c r="D3">
        <f>COUNTIF(Respuestas!$AL$2:$AL$488,Envíos!B3)</f>
        <v>2</v>
      </c>
    </row>
    <row r="4" spans="1:4" x14ac:dyDescent="0.3">
      <c r="A4" t="s">
        <v>2252</v>
      </c>
      <c r="B4" t="str">
        <f t="shared" si="0"/>
        <v>*Bicicleta de carga*</v>
      </c>
      <c r="C4">
        <f>COUNTIF(Respuestas!$AJ$2:$AJ$488,Envíos!B4)</f>
        <v>1</v>
      </c>
      <c r="D4">
        <f>COUNTIF(Respuestas!$AL$2:$AL$488,Envíos!B4)</f>
        <v>2</v>
      </c>
    </row>
    <row r="5" spans="1:4" x14ac:dyDescent="0.3">
      <c r="A5" t="s">
        <v>82</v>
      </c>
      <c r="B5" t="str">
        <f t="shared" si="0"/>
        <v>*Motocicleta*</v>
      </c>
      <c r="C5">
        <f>COUNTIF(Respuestas!$AJ$2:$AJ$488,Envíos!B5)</f>
        <v>188</v>
      </c>
      <c r="D5">
        <f>COUNTIF(Respuestas!$AL$2:$AL$488,Envíos!B5)</f>
        <v>157</v>
      </c>
    </row>
    <row r="6" spans="1:4" x14ac:dyDescent="0.3">
      <c r="A6" t="s">
        <v>107</v>
      </c>
      <c r="B6" t="str">
        <f t="shared" si="0"/>
        <v>*Vehículo particular*</v>
      </c>
      <c r="C6">
        <f>COUNTIF(Respuestas!$AJ$2:$AJ$488,Envíos!B6)</f>
        <v>41</v>
      </c>
      <c r="D6">
        <f>COUNTIF(Respuestas!$AL$2:$AL$488,Envíos!B6)</f>
        <v>34</v>
      </c>
    </row>
    <row r="7" spans="1:4" x14ac:dyDescent="0.3">
      <c r="A7" t="s">
        <v>339</v>
      </c>
      <c r="B7" t="str">
        <f t="shared" si="0"/>
        <v>*Van*</v>
      </c>
      <c r="C7">
        <f>COUNTIF(Respuestas!$AJ$2:$AJ$488,Envíos!B7)</f>
        <v>28</v>
      </c>
      <c r="D7">
        <f>COUNTIF(Respuestas!$AL$2:$AL$488,Envíos!B7)</f>
        <v>33</v>
      </c>
    </row>
    <row r="8" spans="1:4" x14ac:dyDescent="0.3">
      <c r="A8" t="s">
        <v>294</v>
      </c>
      <c r="B8" t="str">
        <f t="shared" si="0"/>
        <v>*Furgón*</v>
      </c>
      <c r="C8">
        <f>COUNTIF(Respuestas!$AJ$2:$AJ$488,Envíos!B8)</f>
        <v>32</v>
      </c>
      <c r="D8">
        <f>COUNTIF(Respuestas!$AL$2:$AL$488,Envíos!B8)</f>
        <v>25</v>
      </c>
    </row>
    <row r="9" spans="1:4" x14ac:dyDescent="0.3">
      <c r="A9" t="s">
        <v>159</v>
      </c>
      <c r="B9" t="str">
        <f t="shared" si="0"/>
        <v>*Carreta "zorrilla"*</v>
      </c>
      <c r="C9">
        <f>COUNTIF(Respuestas!$AJ$2:$AJ$488,Envíos!B9)</f>
        <v>37</v>
      </c>
      <c r="D9">
        <f>COUNTIF(Respuestas!$AL$2:$AL$488,Envíos!B9)</f>
        <v>19</v>
      </c>
    </row>
    <row r="10" spans="1:4" x14ac:dyDescent="0.3">
      <c r="A10" t="s">
        <v>88</v>
      </c>
      <c r="B10" t="str">
        <f t="shared" si="0"/>
        <v>*No*</v>
      </c>
      <c r="C10">
        <f>COUNTIF(Respuestas!$AJ$2:$AJ$488,Envíos!B10)</f>
        <v>197</v>
      </c>
      <c r="D10">
        <f>COUNTIF(Respuestas!$AL$2:$AL$488,Envíos!B10)</f>
        <v>257</v>
      </c>
    </row>
    <row r="11" spans="1:4" x14ac:dyDescent="0.3">
      <c r="A11" t="s">
        <v>2231</v>
      </c>
      <c r="B11">
        <v>487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BFAD6-9C1F-433B-98B2-D66F552422C9}">
  <dimension ref="A1:W490"/>
  <sheetViews>
    <sheetView topLeftCell="E2" workbookViewId="0">
      <selection activeCell="B245" sqref="B245"/>
    </sheetView>
  </sheetViews>
  <sheetFormatPr defaultColWidth="11.3984375" defaultRowHeight="13" x14ac:dyDescent="0.3"/>
  <cols>
    <col min="1" max="4" width="0" hidden="1" customWidth="1"/>
    <col min="5" max="5" width="26.8984375" bestFit="1" customWidth="1"/>
    <col min="16" max="16" width="22.69921875" hidden="1" customWidth="1"/>
    <col min="17" max="20" width="0" hidden="1" customWidth="1"/>
    <col min="21" max="21" width="23.59765625" bestFit="1" customWidth="1"/>
  </cols>
  <sheetData>
    <row r="1" spans="1:23" hidden="1" x14ac:dyDescent="0.3">
      <c r="A1" t="s">
        <v>32</v>
      </c>
      <c r="P1" t="s">
        <v>33</v>
      </c>
    </row>
    <row r="2" spans="1:23" x14ac:dyDescent="0.3">
      <c r="A2">
        <v>2</v>
      </c>
      <c r="E2" s="61" t="s">
        <v>2253</v>
      </c>
      <c r="F2" s="61" t="s">
        <v>2207</v>
      </c>
      <c r="G2" s="61" t="s">
        <v>2249</v>
      </c>
      <c r="P2">
        <v>1</v>
      </c>
      <c r="U2" s="61" t="s">
        <v>2254</v>
      </c>
      <c r="V2" s="61" t="s">
        <v>2207</v>
      </c>
      <c r="W2" s="61" t="s">
        <v>2249</v>
      </c>
    </row>
    <row r="3" spans="1:23" x14ac:dyDescent="0.3">
      <c r="A3">
        <v>3</v>
      </c>
      <c r="E3">
        <v>1</v>
      </c>
      <c r="F3">
        <f>COUNTIFS($A$2:$A$490,E3)</f>
        <v>35</v>
      </c>
      <c r="G3" s="12">
        <f>F3/$F$8</f>
        <v>7.1868583162217656E-2</v>
      </c>
      <c r="P3">
        <v>3</v>
      </c>
      <c r="U3">
        <v>1</v>
      </c>
      <c r="V3">
        <f>COUNTIFS($P$2:$P$490,U3)</f>
        <v>211</v>
      </c>
      <c r="W3" s="12">
        <f>V3/$V$8</f>
        <v>0.43326488706365501</v>
      </c>
    </row>
    <row r="4" spans="1:23" x14ac:dyDescent="0.3">
      <c r="A4">
        <v>5</v>
      </c>
      <c r="E4">
        <v>2</v>
      </c>
      <c r="F4">
        <f t="shared" ref="F4:F7" si="0">COUNTIFS($A$2:$A$490,E4)</f>
        <v>22</v>
      </c>
      <c r="G4" s="12">
        <f t="shared" ref="G4:G7" si="1">F4/$F$8</f>
        <v>4.5174537987679675E-2</v>
      </c>
      <c r="P4">
        <v>1</v>
      </c>
      <c r="U4">
        <v>2</v>
      </c>
      <c r="V4">
        <f>COUNTIFS($P$2:$P$490,U4)</f>
        <v>58</v>
      </c>
      <c r="W4" s="12">
        <f>V4/$V$8</f>
        <v>0.11909650924024641</v>
      </c>
    </row>
    <row r="5" spans="1:23" x14ac:dyDescent="0.3">
      <c r="A5">
        <v>5</v>
      </c>
      <c r="E5">
        <v>3</v>
      </c>
      <c r="F5">
        <f t="shared" si="0"/>
        <v>60</v>
      </c>
      <c r="G5" s="12">
        <f t="shared" si="1"/>
        <v>0.12320328542094455</v>
      </c>
      <c r="P5">
        <v>1</v>
      </c>
      <c r="U5">
        <v>3</v>
      </c>
      <c r="V5">
        <f>COUNTIFS($P$2:$P$490,U5)</f>
        <v>66</v>
      </c>
      <c r="W5" s="12">
        <f>V5/$V$8</f>
        <v>0.13552361396303902</v>
      </c>
    </row>
    <row r="6" spans="1:23" x14ac:dyDescent="0.3">
      <c r="A6">
        <v>4</v>
      </c>
      <c r="E6">
        <v>4</v>
      </c>
      <c r="F6">
        <f t="shared" si="0"/>
        <v>89</v>
      </c>
      <c r="G6" s="12">
        <f t="shared" si="1"/>
        <v>0.18275154004106775</v>
      </c>
      <c r="P6">
        <v>1</v>
      </c>
      <c r="U6">
        <v>4</v>
      </c>
      <c r="V6">
        <f>COUNTIFS($P$2:$P$490,U6)</f>
        <v>52</v>
      </c>
      <c r="W6" s="12">
        <f>V6/$V$8</f>
        <v>0.10677618069815195</v>
      </c>
    </row>
    <row r="7" spans="1:23" x14ac:dyDescent="0.3">
      <c r="A7">
        <v>5</v>
      </c>
      <c r="E7">
        <v>5</v>
      </c>
      <c r="F7">
        <f t="shared" si="0"/>
        <v>281</v>
      </c>
      <c r="G7" s="12">
        <f t="shared" si="1"/>
        <v>0.5770020533880903</v>
      </c>
      <c r="P7">
        <v>2</v>
      </c>
      <c r="U7">
        <v>5</v>
      </c>
      <c r="V7">
        <f>COUNTIFS($P$2:$P$490,U7)</f>
        <v>100</v>
      </c>
      <c r="W7" s="12">
        <f>V7/$V$8</f>
        <v>0.20533880903490759</v>
      </c>
    </row>
    <row r="8" spans="1:23" x14ac:dyDescent="0.3">
      <c r="A8">
        <v>4</v>
      </c>
      <c r="F8">
        <f>SUM(F3:F7)</f>
        <v>487</v>
      </c>
      <c r="P8">
        <v>1</v>
      </c>
      <c r="V8">
        <f>SUM(V3:V7)</f>
        <v>487</v>
      </c>
    </row>
    <row r="9" spans="1:23" x14ac:dyDescent="0.3">
      <c r="A9">
        <v>5</v>
      </c>
      <c r="P9">
        <v>4</v>
      </c>
    </row>
    <row r="10" spans="1:23" x14ac:dyDescent="0.3">
      <c r="A10">
        <v>5</v>
      </c>
      <c r="P10">
        <v>5</v>
      </c>
    </row>
    <row r="11" spans="1:23" x14ac:dyDescent="0.3">
      <c r="A11">
        <v>5</v>
      </c>
      <c r="P11">
        <v>1</v>
      </c>
    </row>
    <row r="12" spans="1:23" x14ac:dyDescent="0.3">
      <c r="A12">
        <v>5</v>
      </c>
      <c r="P12">
        <v>1</v>
      </c>
    </row>
    <row r="13" spans="1:23" x14ac:dyDescent="0.3">
      <c r="A13">
        <v>5</v>
      </c>
      <c r="P13">
        <v>3</v>
      </c>
    </row>
    <row r="14" spans="1:23" x14ac:dyDescent="0.3">
      <c r="A14">
        <v>5</v>
      </c>
      <c r="P14">
        <v>1</v>
      </c>
    </row>
    <row r="15" spans="1:23" x14ac:dyDescent="0.3">
      <c r="A15">
        <v>1</v>
      </c>
      <c r="P15">
        <v>5</v>
      </c>
    </row>
    <row r="16" spans="1:23" x14ac:dyDescent="0.3">
      <c r="A16">
        <v>5</v>
      </c>
      <c r="P16">
        <v>1</v>
      </c>
    </row>
    <row r="17" spans="1:16" x14ac:dyDescent="0.3">
      <c r="A17">
        <v>5</v>
      </c>
      <c r="P17">
        <v>4</v>
      </c>
    </row>
    <row r="18" spans="1:16" x14ac:dyDescent="0.3">
      <c r="A18">
        <v>5</v>
      </c>
      <c r="P18">
        <v>4</v>
      </c>
    </row>
    <row r="19" spans="1:16" x14ac:dyDescent="0.3">
      <c r="A19">
        <v>5</v>
      </c>
      <c r="P19">
        <v>5</v>
      </c>
    </row>
    <row r="20" spans="1:16" x14ac:dyDescent="0.3">
      <c r="A20">
        <v>5</v>
      </c>
      <c r="P20">
        <v>1</v>
      </c>
    </row>
    <row r="21" spans="1:16" x14ac:dyDescent="0.3">
      <c r="A21">
        <v>4</v>
      </c>
      <c r="P21">
        <v>1</v>
      </c>
    </row>
    <row r="22" spans="1:16" x14ac:dyDescent="0.3">
      <c r="A22">
        <v>5</v>
      </c>
      <c r="P22">
        <v>3</v>
      </c>
    </row>
    <row r="23" spans="1:16" x14ac:dyDescent="0.3">
      <c r="A23">
        <v>5</v>
      </c>
      <c r="P23">
        <v>1</v>
      </c>
    </row>
    <row r="24" spans="1:16" x14ac:dyDescent="0.3">
      <c r="A24">
        <v>5</v>
      </c>
      <c r="P24">
        <v>5</v>
      </c>
    </row>
    <row r="25" spans="1:16" x14ac:dyDescent="0.3">
      <c r="A25">
        <v>5</v>
      </c>
      <c r="P25">
        <v>5</v>
      </c>
    </row>
    <row r="26" spans="1:16" x14ac:dyDescent="0.3">
      <c r="A26">
        <v>5</v>
      </c>
      <c r="P26">
        <v>5</v>
      </c>
    </row>
    <row r="27" spans="1:16" x14ac:dyDescent="0.3">
      <c r="A27">
        <v>5</v>
      </c>
      <c r="P27">
        <v>5</v>
      </c>
    </row>
    <row r="28" spans="1:16" x14ac:dyDescent="0.3">
      <c r="A28">
        <v>5</v>
      </c>
      <c r="P28">
        <v>1</v>
      </c>
    </row>
    <row r="29" spans="1:16" x14ac:dyDescent="0.3">
      <c r="A29">
        <v>1</v>
      </c>
      <c r="P29">
        <v>5</v>
      </c>
    </row>
    <row r="30" spans="1:16" x14ac:dyDescent="0.3">
      <c r="A30">
        <v>4</v>
      </c>
      <c r="P30">
        <v>4</v>
      </c>
    </row>
    <row r="31" spans="1:16" x14ac:dyDescent="0.3">
      <c r="A31">
        <v>5</v>
      </c>
      <c r="P31">
        <v>1</v>
      </c>
    </row>
    <row r="32" spans="1:16" x14ac:dyDescent="0.3">
      <c r="A32">
        <v>5</v>
      </c>
      <c r="P32">
        <v>5</v>
      </c>
    </row>
    <row r="33" spans="1:16" x14ac:dyDescent="0.3">
      <c r="A33">
        <v>5</v>
      </c>
      <c r="P33">
        <v>5</v>
      </c>
    </row>
    <row r="34" spans="1:16" x14ac:dyDescent="0.3">
      <c r="A34">
        <v>5</v>
      </c>
      <c r="P34">
        <v>1</v>
      </c>
    </row>
    <row r="35" spans="1:16" x14ac:dyDescent="0.3">
      <c r="A35">
        <v>5</v>
      </c>
      <c r="P35">
        <v>4</v>
      </c>
    </row>
    <row r="36" spans="1:16" x14ac:dyDescent="0.3">
      <c r="A36">
        <v>5</v>
      </c>
      <c r="P36">
        <v>1</v>
      </c>
    </row>
    <row r="37" spans="1:16" x14ac:dyDescent="0.3">
      <c r="A37">
        <v>5</v>
      </c>
      <c r="P37">
        <v>5</v>
      </c>
    </row>
    <row r="38" spans="1:16" x14ac:dyDescent="0.3">
      <c r="A38">
        <v>4</v>
      </c>
      <c r="P38">
        <v>1</v>
      </c>
    </row>
    <row r="39" spans="1:16" x14ac:dyDescent="0.3">
      <c r="A39">
        <v>5</v>
      </c>
      <c r="P39">
        <v>5</v>
      </c>
    </row>
    <row r="40" spans="1:16" x14ac:dyDescent="0.3">
      <c r="A40">
        <v>5</v>
      </c>
      <c r="P40">
        <v>1</v>
      </c>
    </row>
    <row r="41" spans="1:16" x14ac:dyDescent="0.3">
      <c r="A41">
        <v>5</v>
      </c>
      <c r="P41">
        <v>2</v>
      </c>
    </row>
    <row r="42" spans="1:16" x14ac:dyDescent="0.3">
      <c r="A42">
        <v>5</v>
      </c>
      <c r="P42">
        <v>5</v>
      </c>
    </row>
    <row r="43" spans="1:16" x14ac:dyDescent="0.3">
      <c r="A43">
        <v>5</v>
      </c>
      <c r="P43">
        <v>1</v>
      </c>
    </row>
    <row r="44" spans="1:16" x14ac:dyDescent="0.3">
      <c r="A44">
        <v>5</v>
      </c>
      <c r="P44">
        <v>1</v>
      </c>
    </row>
    <row r="45" spans="1:16" x14ac:dyDescent="0.3">
      <c r="A45">
        <v>5</v>
      </c>
      <c r="P45">
        <v>5</v>
      </c>
    </row>
    <row r="46" spans="1:16" x14ac:dyDescent="0.3">
      <c r="A46">
        <v>5</v>
      </c>
      <c r="P46">
        <v>1</v>
      </c>
    </row>
    <row r="47" spans="1:16" x14ac:dyDescent="0.3">
      <c r="A47">
        <v>5</v>
      </c>
      <c r="P47">
        <v>5</v>
      </c>
    </row>
    <row r="48" spans="1:16" x14ac:dyDescent="0.3">
      <c r="A48">
        <v>5</v>
      </c>
      <c r="P48">
        <v>1</v>
      </c>
    </row>
    <row r="49" spans="1:16" x14ac:dyDescent="0.3">
      <c r="A49">
        <v>5</v>
      </c>
      <c r="P49">
        <v>1</v>
      </c>
    </row>
    <row r="50" spans="1:16" x14ac:dyDescent="0.3">
      <c r="A50">
        <v>5</v>
      </c>
      <c r="P50">
        <v>1</v>
      </c>
    </row>
    <row r="51" spans="1:16" x14ac:dyDescent="0.3">
      <c r="A51">
        <v>5</v>
      </c>
      <c r="P51">
        <v>2</v>
      </c>
    </row>
    <row r="52" spans="1:16" x14ac:dyDescent="0.3">
      <c r="A52">
        <v>5</v>
      </c>
      <c r="P52">
        <v>1</v>
      </c>
    </row>
    <row r="53" spans="1:16" x14ac:dyDescent="0.3">
      <c r="A53">
        <v>5</v>
      </c>
      <c r="P53">
        <v>1</v>
      </c>
    </row>
    <row r="54" spans="1:16" x14ac:dyDescent="0.3">
      <c r="A54">
        <v>5</v>
      </c>
      <c r="P54">
        <v>5</v>
      </c>
    </row>
    <row r="55" spans="1:16" x14ac:dyDescent="0.3">
      <c r="A55">
        <v>4</v>
      </c>
      <c r="P55">
        <v>1</v>
      </c>
    </row>
    <row r="56" spans="1:16" x14ac:dyDescent="0.3">
      <c r="A56">
        <v>5</v>
      </c>
      <c r="P56">
        <v>2</v>
      </c>
    </row>
    <row r="57" spans="1:16" x14ac:dyDescent="0.3">
      <c r="A57">
        <v>5</v>
      </c>
      <c r="P57">
        <v>1</v>
      </c>
    </row>
    <row r="58" spans="1:16" x14ac:dyDescent="0.3">
      <c r="A58">
        <v>5</v>
      </c>
      <c r="P58">
        <v>1</v>
      </c>
    </row>
    <row r="59" spans="1:16" x14ac:dyDescent="0.3">
      <c r="A59">
        <v>5</v>
      </c>
      <c r="P59">
        <v>1</v>
      </c>
    </row>
    <row r="60" spans="1:16" x14ac:dyDescent="0.3">
      <c r="A60">
        <v>5</v>
      </c>
      <c r="P60">
        <v>1</v>
      </c>
    </row>
    <row r="61" spans="1:16" x14ac:dyDescent="0.3">
      <c r="A61">
        <v>5</v>
      </c>
      <c r="P61">
        <v>5</v>
      </c>
    </row>
    <row r="62" spans="1:16" x14ac:dyDescent="0.3">
      <c r="A62">
        <v>5</v>
      </c>
      <c r="P62">
        <v>3</v>
      </c>
    </row>
    <row r="63" spans="1:16" x14ac:dyDescent="0.3">
      <c r="A63">
        <v>5</v>
      </c>
      <c r="P63">
        <v>5</v>
      </c>
    </row>
    <row r="64" spans="1:16" x14ac:dyDescent="0.3">
      <c r="A64">
        <v>5</v>
      </c>
      <c r="P64">
        <v>1</v>
      </c>
    </row>
    <row r="65" spans="1:16" x14ac:dyDescent="0.3">
      <c r="A65">
        <v>5</v>
      </c>
      <c r="P65">
        <v>1</v>
      </c>
    </row>
    <row r="66" spans="1:16" x14ac:dyDescent="0.3">
      <c r="A66">
        <v>4</v>
      </c>
      <c r="P66">
        <v>4</v>
      </c>
    </row>
    <row r="67" spans="1:16" x14ac:dyDescent="0.3">
      <c r="A67">
        <v>5</v>
      </c>
      <c r="P67">
        <v>3</v>
      </c>
    </row>
    <row r="68" spans="1:16" x14ac:dyDescent="0.3">
      <c r="A68">
        <v>1</v>
      </c>
      <c r="P68">
        <v>1</v>
      </c>
    </row>
    <row r="69" spans="1:16" x14ac:dyDescent="0.3">
      <c r="A69">
        <v>5</v>
      </c>
      <c r="P69">
        <v>5</v>
      </c>
    </row>
    <row r="70" spans="1:16" x14ac:dyDescent="0.3">
      <c r="A70">
        <v>5</v>
      </c>
      <c r="P70">
        <v>2</v>
      </c>
    </row>
    <row r="71" spans="1:16" x14ac:dyDescent="0.3">
      <c r="A71">
        <v>5</v>
      </c>
      <c r="P71">
        <v>1</v>
      </c>
    </row>
    <row r="72" spans="1:16" x14ac:dyDescent="0.3">
      <c r="A72">
        <v>4</v>
      </c>
      <c r="P72">
        <v>4</v>
      </c>
    </row>
    <row r="73" spans="1:16" x14ac:dyDescent="0.3">
      <c r="A73">
        <v>5</v>
      </c>
      <c r="P73">
        <v>2</v>
      </c>
    </row>
    <row r="74" spans="1:16" x14ac:dyDescent="0.3">
      <c r="A74">
        <v>5</v>
      </c>
      <c r="P74">
        <v>1</v>
      </c>
    </row>
    <row r="75" spans="1:16" x14ac:dyDescent="0.3">
      <c r="A75">
        <v>4</v>
      </c>
      <c r="P75">
        <v>4</v>
      </c>
    </row>
    <row r="76" spans="1:16" x14ac:dyDescent="0.3">
      <c r="A76">
        <v>3</v>
      </c>
      <c r="P76">
        <v>3</v>
      </c>
    </row>
    <row r="77" spans="1:16" x14ac:dyDescent="0.3">
      <c r="A77">
        <v>3</v>
      </c>
      <c r="P77">
        <v>4</v>
      </c>
    </row>
    <row r="78" spans="1:16" x14ac:dyDescent="0.3">
      <c r="A78">
        <v>3</v>
      </c>
      <c r="P78">
        <v>3</v>
      </c>
    </row>
    <row r="79" spans="1:16" x14ac:dyDescent="0.3">
      <c r="A79">
        <v>5</v>
      </c>
      <c r="P79">
        <v>5</v>
      </c>
    </row>
    <row r="80" spans="1:16" x14ac:dyDescent="0.3">
      <c r="A80">
        <v>4</v>
      </c>
      <c r="P80">
        <v>4</v>
      </c>
    </row>
    <row r="81" spans="1:16" x14ac:dyDescent="0.3">
      <c r="A81">
        <v>1</v>
      </c>
      <c r="P81">
        <v>1</v>
      </c>
    </row>
    <row r="82" spans="1:16" x14ac:dyDescent="0.3">
      <c r="A82">
        <v>3</v>
      </c>
      <c r="P82">
        <v>3</v>
      </c>
    </row>
    <row r="83" spans="1:16" x14ac:dyDescent="0.3">
      <c r="A83">
        <v>4</v>
      </c>
      <c r="P83">
        <v>4</v>
      </c>
    </row>
    <row r="84" spans="1:16" x14ac:dyDescent="0.3">
      <c r="A84">
        <v>4</v>
      </c>
      <c r="P84">
        <v>4</v>
      </c>
    </row>
    <row r="85" spans="1:16" x14ac:dyDescent="0.3">
      <c r="A85">
        <v>3</v>
      </c>
      <c r="P85">
        <v>3</v>
      </c>
    </row>
    <row r="86" spans="1:16" x14ac:dyDescent="0.3">
      <c r="A86">
        <v>4</v>
      </c>
      <c r="P86">
        <v>4</v>
      </c>
    </row>
    <row r="87" spans="1:16" x14ac:dyDescent="0.3">
      <c r="A87">
        <v>3</v>
      </c>
      <c r="P87">
        <v>3</v>
      </c>
    </row>
    <row r="88" spans="1:16" x14ac:dyDescent="0.3">
      <c r="A88">
        <v>2</v>
      </c>
      <c r="P88">
        <v>2</v>
      </c>
    </row>
    <row r="89" spans="1:16" x14ac:dyDescent="0.3">
      <c r="A89">
        <v>1</v>
      </c>
      <c r="P89">
        <v>1</v>
      </c>
    </row>
    <row r="90" spans="1:16" x14ac:dyDescent="0.3">
      <c r="A90">
        <v>4</v>
      </c>
      <c r="P90">
        <v>4</v>
      </c>
    </row>
    <row r="91" spans="1:16" x14ac:dyDescent="0.3">
      <c r="A91">
        <v>1</v>
      </c>
      <c r="P91">
        <v>3</v>
      </c>
    </row>
    <row r="92" spans="1:16" x14ac:dyDescent="0.3">
      <c r="A92">
        <v>3</v>
      </c>
      <c r="P92">
        <v>4</v>
      </c>
    </row>
    <row r="93" spans="1:16" x14ac:dyDescent="0.3">
      <c r="A93">
        <v>4</v>
      </c>
      <c r="P93">
        <v>2</v>
      </c>
    </row>
    <row r="94" spans="1:16" x14ac:dyDescent="0.3">
      <c r="A94">
        <v>5</v>
      </c>
      <c r="P94">
        <v>1</v>
      </c>
    </row>
    <row r="95" spans="1:16" x14ac:dyDescent="0.3">
      <c r="A95">
        <v>3</v>
      </c>
      <c r="P95">
        <v>1</v>
      </c>
    </row>
    <row r="96" spans="1:16" x14ac:dyDescent="0.3">
      <c r="A96">
        <v>4</v>
      </c>
      <c r="P96">
        <v>4</v>
      </c>
    </row>
    <row r="98" spans="1:16" x14ac:dyDescent="0.3">
      <c r="A98">
        <v>3</v>
      </c>
      <c r="P98">
        <v>3</v>
      </c>
    </row>
    <row r="99" spans="1:16" x14ac:dyDescent="0.3">
      <c r="A99">
        <v>3</v>
      </c>
      <c r="P99">
        <v>4</v>
      </c>
    </row>
    <row r="100" spans="1:16" x14ac:dyDescent="0.3">
      <c r="A100">
        <v>5</v>
      </c>
      <c r="P100">
        <v>5</v>
      </c>
    </row>
    <row r="101" spans="1:16" x14ac:dyDescent="0.3">
      <c r="A101">
        <v>2</v>
      </c>
      <c r="P101">
        <v>2</v>
      </c>
    </row>
    <row r="102" spans="1:16" x14ac:dyDescent="0.3">
      <c r="A102">
        <v>2</v>
      </c>
      <c r="P102">
        <v>2</v>
      </c>
    </row>
    <row r="103" spans="1:16" x14ac:dyDescent="0.3">
      <c r="A103">
        <v>5</v>
      </c>
      <c r="P103">
        <v>1</v>
      </c>
    </row>
    <row r="104" spans="1:16" x14ac:dyDescent="0.3">
      <c r="A104">
        <v>3</v>
      </c>
      <c r="P104">
        <v>3</v>
      </c>
    </row>
    <row r="105" spans="1:16" x14ac:dyDescent="0.3">
      <c r="A105">
        <v>3</v>
      </c>
      <c r="P105">
        <v>2</v>
      </c>
    </row>
    <row r="106" spans="1:16" x14ac:dyDescent="0.3">
      <c r="A106">
        <v>3</v>
      </c>
      <c r="P106">
        <v>3</v>
      </c>
    </row>
    <row r="107" spans="1:16" x14ac:dyDescent="0.3">
      <c r="A107">
        <v>4</v>
      </c>
      <c r="P107">
        <v>3</v>
      </c>
    </row>
    <row r="108" spans="1:16" x14ac:dyDescent="0.3">
      <c r="A108">
        <v>3</v>
      </c>
      <c r="P108">
        <v>3</v>
      </c>
    </row>
    <row r="109" spans="1:16" x14ac:dyDescent="0.3">
      <c r="A109">
        <v>2</v>
      </c>
      <c r="P109">
        <v>5</v>
      </c>
    </row>
    <row r="110" spans="1:16" x14ac:dyDescent="0.3">
      <c r="A110">
        <v>2</v>
      </c>
      <c r="P110">
        <v>2</v>
      </c>
    </row>
    <row r="111" spans="1:16" x14ac:dyDescent="0.3">
      <c r="A111">
        <v>5</v>
      </c>
      <c r="P111">
        <v>5</v>
      </c>
    </row>
    <row r="112" spans="1:16" x14ac:dyDescent="0.3">
      <c r="A112">
        <v>5</v>
      </c>
      <c r="P112">
        <v>1</v>
      </c>
    </row>
    <row r="113" spans="1:16" x14ac:dyDescent="0.3">
      <c r="A113">
        <v>5</v>
      </c>
      <c r="P113">
        <v>1</v>
      </c>
    </row>
    <row r="114" spans="1:16" x14ac:dyDescent="0.3">
      <c r="A114">
        <v>5</v>
      </c>
      <c r="P114">
        <v>2</v>
      </c>
    </row>
    <row r="115" spans="1:16" x14ac:dyDescent="0.3">
      <c r="A115">
        <v>1</v>
      </c>
      <c r="P115">
        <v>1</v>
      </c>
    </row>
    <row r="116" spans="1:16" x14ac:dyDescent="0.3">
      <c r="A116">
        <v>5</v>
      </c>
      <c r="P116">
        <v>2</v>
      </c>
    </row>
    <row r="117" spans="1:16" x14ac:dyDescent="0.3">
      <c r="A117">
        <v>1</v>
      </c>
      <c r="P117">
        <v>1</v>
      </c>
    </row>
    <row r="118" spans="1:16" x14ac:dyDescent="0.3">
      <c r="A118">
        <v>2</v>
      </c>
      <c r="P118">
        <v>2</v>
      </c>
    </row>
    <row r="119" spans="1:16" x14ac:dyDescent="0.3">
      <c r="A119">
        <v>5</v>
      </c>
      <c r="P119">
        <v>2</v>
      </c>
    </row>
    <row r="120" spans="1:16" x14ac:dyDescent="0.3">
      <c r="A120">
        <v>3</v>
      </c>
      <c r="P120">
        <v>2</v>
      </c>
    </row>
    <row r="121" spans="1:16" x14ac:dyDescent="0.3">
      <c r="A121">
        <v>5</v>
      </c>
      <c r="P121">
        <v>2</v>
      </c>
    </row>
    <row r="122" spans="1:16" x14ac:dyDescent="0.3">
      <c r="A122">
        <v>5</v>
      </c>
      <c r="P122">
        <v>1</v>
      </c>
    </row>
    <row r="123" spans="1:16" x14ac:dyDescent="0.3">
      <c r="A123">
        <v>1</v>
      </c>
      <c r="P123">
        <v>1</v>
      </c>
    </row>
    <row r="124" spans="1:16" x14ac:dyDescent="0.3">
      <c r="A124">
        <v>5</v>
      </c>
      <c r="P124">
        <v>1</v>
      </c>
    </row>
    <row r="125" spans="1:16" x14ac:dyDescent="0.3">
      <c r="A125">
        <v>5</v>
      </c>
      <c r="P125">
        <v>1</v>
      </c>
    </row>
    <row r="126" spans="1:16" x14ac:dyDescent="0.3">
      <c r="A126">
        <v>5</v>
      </c>
      <c r="P126">
        <v>1</v>
      </c>
    </row>
    <row r="127" spans="1:16" x14ac:dyDescent="0.3">
      <c r="A127">
        <v>5</v>
      </c>
      <c r="P127">
        <v>1</v>
      </c>
    </row>
    <row r="128" spans="1:16" x14ac:dyDescent="0.3">
      <c r="A128">
        <v>3</v>
      </c>
      <c r="P128">
        <v>1</v>
      </c>
    </row>
    <row r="129" spans="1:16" x14ac:dyDescent="0.3">
      <c r="A129">
        <v>5</v>
      </c>
      <c r="P129">
        <v>1</v>
      </c>
    </row>
    <row r="130" spans="1:16" x14ac:dyDescent="0.3">
      <c r="A130">
        <v>4</v>
      </c>
      <c r="P130">
        <v>1</v>
      </c>
    </row>
    <row r="131" spans="1:16" x14ac:dyDescent="0.3">
      <c r="A131">
        <v>5</v>
      </c>
      <c r="P131">
        <v>1</v>
      </c>
    </row>
    <row r="132" spans="1:16" x14ac:dyDescent="0.3">
      <c r="A132">
        <v>5</v>
      </c>
      <c r="P132">
        <v>1</v>
      </c>
    </row>
    <row r="133" spans="1:16" x14ac:dyDescent="0.3">
      <c r="A133">
        <v>5</v>
      </c>
      <c r="P133">
        <v>1</v>
      </c>
    </row>
    <row r="134" spans="1:16" x14ac:dyDescent="0.3">
      <c r="A134">
        <v>3</v>
      </c>
      <c r="P134">
        <v>2</v>
      </c>
    </row>
    <row r="135" spans="1:16" x14ac:dyDescent="0.3">
      <c r="A135">
        <v>2</v>
      </c>
      <c r="P135">
        <v>1</v>
      </c>
    </row>
    <row r="136" spans="1:16" x14ac:dyDescent="0.3">
      <c r="A136">
        <v>4</v>
      </c>
      <c r="P136">
        <v>2</v>
      </c>
    </row>
    <row r="137" spans="1:16" x14ac:dyDescent="0.3">
      <c r="A137">
        <v>3</v>
      </c>
      <c r="P137">
        <v>1</v>
      </c>
    </row>
    <row r="138" spans="1:16" x14ac:dyDescent="0.3">
      <c r="A138">
        <v>1</v>
      </c>
      <c r="P138">
        <v>1</v>
      </c>
    </row>
    <row r="139" spans="1:16" x14ac:dyDescent="0.3">
      <c r="A139">
        <v>3</v>
      </c>
      <c r="P139">
        <v>1</v>
      </c>
    </row>
    <row r="140" spans="1:16" x14ac:dyDescent="0.3">
      <c r="A140">
        <v>4</v>
      </c>
      <c r="P140">
        <v>5</v>
      </c>
    </row>
    <row r="141" spans="1:16" x14ac:dyDescent="0.3">
      <c r="A141">
        <v>4</v>
      </c>
      <c r="P141">
        <v>5</v>
      </c>
    </row>
    <row r="142" spans="1:16" x14ac:dyDescent="0.3">
      <c r="A142">
        <v>4</v>
      </c>
      <c r="P142">
        <v>4</v>
      </c>
    </row>
    <row r="143" spans="1:16" x14ac:dyDescent="0.3">
      <c r="A143">
        <v>1</v>
      </c>
      <c r="P143">
        <v>1</v>
      </c>
    </row>
    <row r="144" spans="1:16" x14ac:dyDescent="0.3">
      <c r="A144">
        <v>4</v>
      </c>
      <c r="P144">
        <v>1</v>
      </c>
    </row>
    <row r="145" spans="1:16" x14ac:dyDescent="0.3">
      <c r="A145">
        <v>5</v>
      </c>
      <c r="P145">
        <v>2</v>
      </c>
    </row>
    <row r="146" spans="1:16" x14ac:dyDescent="0.3">
      <c r="A146">
        <v>3</v>
      </c>
      <c r="P146">
        <v>1</v>
      </c>
    </row>
    <row r="147" spans="1:16" x14ac:dyDescent="0.3">
      <c r="A147">
        <v>3</v>
      </c>
      <c r="P147">
        <v>1</v>
      </c>
    </row>
    <row r="148" spans="1:16" x14ac:dyDescent="0.3">
      <c r="A148">
        <v>5</v>
      </c>
      <c r="P148">
        <v>5</v>
      </c>
    </row>
    <row r="149" spans="1:16" x14ac:dyDescent="0.3">
      <c r="A149">
        <v>5</v>
      </c>
      <c r="P149">
        <v>1</v>
      </c>
    </row>
    <row r="151" spans="1:16" x14ac:dyDescent="0.3">
      <c r="A151">
        <v>3</v>
      </c>
      <c r="P151">
        <v>2</v>
      </c>
    </row>
    <row r="152" spans="1:16" x14ac:dyDescent="0.3">
      <c r="A152">
        <v>4</v>
      </c>
      <c r="P152">
        <v>3</v>
      </c>
    </row>
    <row r="153" spans="1:16" x14ac:dyDescent="0.3">
      <c r="A153">
        <v>5</v>
      </c>
      <c r="P153">
        <v>5</v>
      </c>
    </row>
    <row r="154" spans="1:16" x14ac:dyDescent="0.3">
      <c r="A154">
        <v>1</v>
      </c>
      <c r="P154">
        <v>1</v>
      </c>
    </row>
    <row r="155" spans="1:16" x14ac:dyDescent="0.3">
      <c r="A155">
        <v>3</v>
      </c>
      <c r="P155">
        <v>1</v>
      </c>
    </row>
    <row r="156" spans="1:16" x14ac:dyDescent="0.3">
      <c r="A156">
        <v>3</v>
      </c>
      <c r="P156">
        <v>1</v>
      </c>
    </row>
    <row r="157" spans="1:16" x14ac:dyDescent="0.3">
      <c r="A157">
        <v>5</v>
      </c>
      <c r="P157">
        <v>5</v>
      </c>
    </row>
    <row r="158" spans="1:16" x14ac:dyDescent="0.3">
      <c r="A158">
        <v>5</v>
      </c>
      <c r="P158">
        <v>5</v>
      </c>
    </row>
    <row r="159" spans="1:16" x14ac:dyDescent="0.3">
      <c r="A159">
        <v>2</v>
      </c>
      <c r="P159">
        <v>4</v>
      </c>
    </row>
    <row r="160" spans="1:16" x14ac:dyDescent="0.3">
      <c r="A160">
        <v>5</v>
      </c>
      <c r="P160">
        <v>1</v>
      </c>
    </row>
    <row r="161" spans="1:16" x14ac:dyDescent="0.3">
      <c r="A161">
        <v>4</v>
      </c>
      <c r="P161">
        <v>3</v>
      </c>
    </row>
    <row r="162" spans="1:16" x14ac:dyDescent="0.3">
      <c r="A162">
        <v>5</v>
      </c>
      <c r="P162">
        <v>5</v>
      </c>
    </row>
    <row r="163" spans="1:16" x14ac:dyDescent="0.3">
      <c r="A163">
        <v>5</v>
      </c>
      <c r="P163">
        <v>3</v>
      </c>
    </row>
    <row r="164" spans="1:16" x14ac:dyDescent="0.3">
      <c r="A164">
        <v>5</v>
      </c>
      <c r="P164">
        <v>2</v>
      </c>
    </row>
    <row r="165" spans="1:16" x14ac:dyDescent="0.3">
      <c r="A165">
        <v>5</v>
      </c>
      <c r="P165">
        <v>5</v>
      </c>
    </row>
    <row r="166" spans="1:16" x14ac:dyDescent="0.3">
      <c r="A166">
        <v>5</v>
      </c>
      <c r="P166">
        <v>5</v>
      </c>
    </row>
    <row r="167" spans="1:16" x14ac:dyDescent="0.3">
      <c r="A167">
        <v>5</v>
      </c>
      <c r="P167">
        <v>1</v>
      </c>
    </row>
    <row r="168" spans="1:16" x14ac:dyDescent="0.3">
      <c r="A168">
        <v>3</v>
      </c>
      <c r="P168">
        <v>3</v>
      </c>
    </row>
    <row r="169" spans="1:16" x14ac:dyDescent="0.3">
      <c r="A169">
        <v>5</v>
      </c>
      <c r="P169">
        <v>1</v>
      </c>
    </row>
    <row r="170" spans="1:16" x14ac:dyDescent="0.3">
      <c r="A170">
        <v>5</v>
      </c>
      <c r="P170">
        <v>1</v>
      </c>
    </row>
    <row r="171" spans="1:16" x14ac:dyDescent="0.3">
      <c r="A171">
        <v>5</v>
      </c>
      <c r="P171">
        <v>2</v>
      </c>
    </row>
    <row r="172" spans="1:16" x14ac:dyDescent="0.3">
      <c r="A172">
        <v>4</v>
      </c>
      <c r="P172">
        <v>3</v>
      </c>
    </row>
    <row r="173" spans="1:16" x14ac:dyDescent="0.3">
      <c r="A173">
        <v>4</v>
      </c>
      <c r="P173">
        <v>2</v>
      </c>
    </row>
    <row r="174" spans="1:16" x14ac:dyDescent="0.3">
      <c r="A174">
        <v>5</v>
      </c>
      <c r="P174">
        <v>5</v>
      </c>
    </row>
    <row r="175" spans="1:16" x14ac:dyDescent="0.3">
      <c r="A175">
        <v>5</v>
      </c>
      <c r="P175">
        <v>1</v>
      </c>
    </row>
    <row r="176" spans="1:16" x14ac:dyDescent="0.3">
      <c r="A176">
        <v>4</v>
      </c>
      <c r="P176">
        <v>3</v>
      </c>
    </row>
    <row r="177" spans="1:16" x14ac:dyDescent="0.3">
      <c r="A177">
        <v>5</v>
      </c>
      <c r="P177">
        <v>2</v>
      </c>
    </row>
    <row r="178" spans="1:16" x14ac:dyDescent="0.3">
      <c r="A178">
        <v>3</v>
      </c>
      <c r="P178">
        <v>3</v>
      </c>
    </row>
    <row r="179" spans="1:16" x14ac:dyDescent="0.3">
      <c r="A179">
        <v>4</v>
      </c>
      <c r="P179">
        <v>4</v>
      </c>
    </row>
    <row r="180" spans="1:16" x14ac:dyDescent="0.3">
      <c r="A180">
        <v>3</v>
      </c>
      <c r="P180">
        <v>3</v>
      </c>
    </row>
    <row r="181" spans="1:16" x14ac:dyDescent="0.3">
      <c r="A181">
        <v>1</v>
      </c>
      <c r="P181">
        <v>1</v>
      </c>
    </row>
    <row r="182" spans="1:16" x14ac:dyDescent="0.3">
      <c r="A182">
        <v>5</v>
      </c>
      <c r="P182">
        <v>3</v>
      </c>
    </row>
    <row r="183" spans="1:16" x14ac:dyDescent="0.3">
      <c r="A183">
        <v>4</v>
      </c>
      <c r="P183">
        <v>3</v>
      </c>
    </row>
    <row r="184" spans="1:16" x14ac:dyDescent="0.3">
      <c r="A184">
        <v>5</v>
      </c>
      <c r="P184">
        <v>4</v>
      </c>
    </row>
    <row r="185" spans="1:16" x14ac:dyDescent="0.3">
      <c r="A185">
        <v>3</v>
      </c>
      <c r="P185">
        <v>3</v>
      </c>
    </row>
    <row r="186" spans="1:16" x14ac:dyDescent="0.3">
      <c r="A186">
        <v>5</v>
      </c>
      <c r="P186">
        <v>1</v>
      </c>
    </row>
    <row r="187" spans="1:16" x14ac:dyDescent="0.3">
      <c r="A187">
        <v>5</v>
      </c>
      <c r="P187">
        <v>3</v>
      </c>
    </row>
    <row r="188" spans="1:16" x14ac:dyDescent="0.3">
      <c r="A188">
        <v>5</v>
      </c>
      <c r="P188">
        <v>3</v>
      </c>
    </row>
    <row r="189" spans="1:16" x14ac:dyDescent="0.3">
      <c r="A189">
        <v>3</v>
      </c>
      <c r="P189">
        <v>1</v>
      </c>
    </row>
    <row r="190" spans="1:16" x14ac:dyDescent="0.3">
      <c r="A190">
        <v>2</v>
      </c>
      <c r="P190">
        <v>1</v>
      </c>
    </row>
    <row r="191" spans="1:16" x14ac:dyDescent="0.3">
      <c r="A191">
        <v>5</v>
      </c>
      <c r="P191">
        <v>2</v>
      </c>
    </row>
    <row r="192" spans="1:16" x14ac:dyDescent="0.3">
      <c r="A192">
        <v>3</v>
      </c>
      <c r="P192">
        <v>4</v>
      </c>
    </row>
    <row r="193" spans="1:16" x14ac:dyDescent="0.3">
      <c r="A193">
        <v>5</v>
      </c>
      <c r="P193">
        <v>4</v>
      </c>
    </row>
    <row r="194" spans="1:16" x14ac:dyDescent="0.3">
      <c r="A194">
        <v>5</v>
      </c>
      <c r="P194">
        <v>5</v>
      </c>
    </row>
    <row r="195" spans="1:16" x14ac:dyDescent="0.3">
      <c r="A195">
        <v>4</v>
      </c>
      <c r="P195">
        <v>3</v>
      </c>
    </row>
    <row r="196" spans="1:16" x14ac:dyDescent="0.3">
      <c r="A196">
        <v>5</v>
      </c>
      <c r="P196">
        <v>5</v>
      </c>
    </row>
    <row r="197" spans="1:16" x14ac:dyDescent="0.3">
      <c r="A197">
        <v>5</v>
      </c>
      <c r="P197">
        <v>5</v>
      </c>
    </row>
    <row r="198" spans="1:16" x14ac:dyDescent="0.3">
      <c r="A198">
        <v>3</v>
      </c>
      <c r="P198">
        <v>3</v>
      </c>
    </row>
    <row r="199" spans="1:16" x14ac:dyDescent="0.3">
      <c r="A199">
        <v>4</v>
      </c>
      <c r="P199">
        <v>4</v>
      </c>
    </row>
    <row r="200" spans="1:16" x14ac:dyDescent="0.3">
      <c r="A200">
        <v>5</v>
      </c>
      <c r="P200">
        <v>1</v>
      </c>
    </row>
    <row r="201" spans="1:16" x14ac:dyDescent="0.3">
      <c r="A201">
        <v>5</v>
      </c>
      <c r="P201">
        <v>3</v>
      </c>
    </row>
    <row r="202" spans="1:16" x14ac:dyDescent="0.3">
      <c r="A202">
        <v>5</v>
      </c>
      <c r="P202">
        <v>4</v>
      </c>
    </row>
    <row r="203" spans="1:16" x14ac:dyDescent="0.3">
      <c r="A203">
        <v>5</v>
      </c>
      <c r="P203">
        <v>4</v>
      </c>
    </row>
    <row r="204" spans="1:16" x14ac:dyDescent="0.3">
      <c r="A204">
        <v>5</v>
      </c>
      <c r="P204">
        <v>4</v>
      </c>
    </row>
    <row r="205" spans="1:16" x14ac:dyDescent="0.3">
      <c r="A205">
        <v>5</v>
      </c>
      <c r="P205">
        <v>3</v>
      </c>
    </row>
    <row r="206" spans="1:16" x14ac:dyDescent="0.3">
      <c r="A206">
        <v>1</v>
      </c>
      <c r="P206">
        <v>1</v>
      </c>
    </row>
    <row r="207" spans="1:16" x14ac:dyDescent="0.3">
      <c r="A207">
        <v>5</v>
      </c>
      <c r="P207">
        <v>1</v>
      </c>
    </row>
    <row r="208" spans="1:16" x14ac:dyDescent="0.3">
      <c r="A208">
        <v>5</v>
      </c>
      <c r="P208">
        <v>1</v>
      </c>
    </row>
    <row r="209" spans="1:16" x14ac:dyDescent="0.3">
      <c r="A209">
        <v>5</v>
      </c>
      <c r="P209">
        <v>5</v>
      </c>
    </row>
    <row r="210" spans="1:16" x14ac:dyDescent="0.3">
      <c r="A210">
        <v>4</v>
      </c>
      <c r="P210">
        <v>2</v>
      </c>
    </row>
    <row r="211" spans="1:16" x14ac:dyDescent="0.3">
      <c r="A211">
        <v>4</v>
      </c>
      <c r="P211">
        <v>1</v>
      </c>
    </row>
    <row r="212" spans="1:16" x14ac:dyDescent="0.3">
      <c r="A212">
        <v>3</v>
      </c>
      <c r="P212">
        <v>3</v>
      </c>
    </row>
    <row r="213" spans="1:16" x14ac:dyDescent="0.3">
      <c r="A213">
        <v>5</v>
      </c>
      <c r="P213">
        <v>1</v>
      </c>
    </row>
    <row r="214" spans="1:16" x14ac:dyDescent="0.3">
      <c r="A214">
        <v>5</v>
      </c>
      <c r="P214">
        <v>2</v>
      </c>
    </row>
    <row r="215" spans="1:16" x14ac:dyDescent="0.3">
      <c r="A215">
        <v>5</v>
      </c>
      <c r="P215">
        <v>1</v>
      </c>
    </row>
    <row r="216" spans="1:16" x14ac:dyDescent="0.3">
      <c r="A216">
        <v>5</v>
      </c>
      <c r="P216">
        <v>1</v>
      </c>
    </row>
    <row r="217" spans="1:16" x14ac:dyDescent="0.3">
      <c r="A217">
        <v>3</v>
      </c>
      <c r="P217">
        <v>1</v>
      </c>
    </row>
    <row r="218" spans="1:16" x14ac:dyDescent="0.3">
      <c r="A218">
        <v>5</v>
      </c>
      <c r="P218">
        <v>1</v>
      </c>
    </row>
    <row r="219" spans="1:16" x14ac:dyDescent="0.3">
      <c r="A219">
        <v>4</v>
      </c>
      <c r="P219">
        <v>3</v>
      </c>
    </row>
    <row r="220" spans="1:16" x14ac:dyDescent="0.3">
      <c r="A220">
        <v>5</v>
      </c>
      <c r="P220">
        <v>5</v>
      </c>
    </row>
    <row r="221" spans="1:16" x14ac:dyDescent="0.3">
      <c r="A221">
        <v>5</v>
      </c>
      <c r="P221">
        <v>4</v>
      </c>
    </row>
    <row r="222" spans="1:16" x14ac:dyDescent="0.3">
      <c r="A222">
        <v>2</v>
      </c>
      <c r="P222">
        <v>4</v>
      </c>
    </row>
    <row r="223" spans="1:16" x14ac:dyDescent="0.3">
      <c r="A223">
        <v>5</v>
      </c>
      <c r="P223">
        <v>5</v>
      </c>
    </row>
    <row r="224" spans="1:16" x14ac:dyDescent="0.3">
      <c r="A224">
        <v>4</v>
      </c>
      <c r="P224">
        <v>4</v>
      </c>
    </row>
    <row r="225" spans="1:16" x14ac:dyDescent="0.3">
      <c r="A225">
        <v>5</v>
      </c>
      <c r="P225">
        <v>1</v>
      </c>
    </row>
    <row r="226" spans="1:16" x14ac:dyDescent="0.3">
      <c r="A226">
        <v>4</v>
      </c>
      <c r="P226">
        <v>2</v>
      </c>
    </row>
    <row r="227" spans="1:16" x14ac:dyDescent="0.3">
      <c r="A227">
        <v>5</v>
      </c>
      <c r="P227">
        <v>1</v>
      </c>
    </row>
    <row r="228" spans="1:16" x14ac:dyDescent="0.3">
      <c r="A228">
        <v>5</v>
      </c>
      <c r="P228">
        <v>1</v>
      </c>
    </row>
    <row r="229" spans="1:16" x14ac:dyDescent="0.3">
      <c r="A229">
        <v>5</v>
      </c>
      <c r="P229">
        <v>2</v>
      </c>
    </row>
    <row r="230" spans="1:16" x14ac:dyDescent="0.3">
      <c r="A230">
        <v>5</v>
      </c>
      <c r="P230">
        <v>2</v>
      </c>
    </row>
    <row r="231" spans="1:16" x14ac:dyDescent="0.3">
      <c r="A231">
        <v>5</v>
      </c>
      <c r="P231">
        <v>3</v>
      </c>
    </row>
    <row r="232" spans="1:16" x14ac:dyDescent="0.3">
      <c r="A232">
        <v>5</v>
      </c>
      <c r="P232">
        <v>3</v>
      </c>
    </row>
    <row r="233" spans="1:16" x14ac:dyDescent="0.3">
      <c r="A233">
        <v>4</v>
      </c>
      <c r="P233">
        <v>3</v>
      </c>
    </row>
    <row r="234" spans="1:16" x14ac:dyDescent="0.3">
      <c r="A234">
        <v>5</v>
      </c>
      <c r="P234">
        <v>5</v>
      </c>
    </row>
    <row r="235" spans="1:16" x14ac:dyDescent="0.3">
      <c r="A235">
        <v>3</v>
      </c>
      <c r="P235">
        <v>1</v>
      </c>
    </row>
    <row r="236" spans="1:16" x14ac:dyDescent="0.3">
      <c r="A236">
        <v>5</v>
      </c>
      <c r="P236">
        <v>3</v>
      </c>
    </row>
    <row r="237" spans="1:16" x14ac:dyDescent="0.3">
      <c r="A237">
        <v>4</v>
      </c>
      <c r="P237">
        <v>1</v>
      </c>
    </row>
    <row r="238" spans="1:16" x14ac:dyDescent="0.3">
      <c r="A238">
        <v>5</v>
      </c>
      <c r="P238">
        <v>1</v>
      </c>
    </row>
    <row r="239" spans="1:16" x14ac:dyDescent="0.3">
      <c r="A239">
        <v>5</v>
      </c>
      <c r="P239">
        <v>1</v>
      </c>
    </row>
    <row r="240" spans="1:16" x14ac:dyDescent="0.3">
      <c r="A240">
        <v>3</v>
      </c>
      <c r="P240">
        <v>1</v>
      </c>
    </row>
    <row r="241" spans="1:16" x14ac:dyDescent="0.3">
      <c r="A241">
        <v>3</v>
      </c>
      <c r="P241">
        <v>5</v>
      </c>
    </row>
    <row r="242" spans="1:16" x14ac:dyDescent="0.3">
      <c r="A242">
        <v>3</v>
      </c>
      <c r="P242">
        <v>5</v>
      </c>
    </row>
    <row r="243" spans="1:16" x14ac:dyDescent="0.3">
      <c r="A243">
        <v>5</v>
      </c>
      <c r="P243">
        <v>5</v>
      </c>
    </row>
    <row r="244" spans="1:16" x14ac:dyDescent="0.3">
      <c r="A244">
        <v>5</v>
      </c>
      <c r="P244">
        <v>1</v>
      </c>
    </row>
    <row r="245" spans="1:16" x14ac:dyDescent="0.3">
      <c r="A245">
        <v>1</v>
      </c>
      <c r="P245">
        <v>5</v>
      </c>
    </row>
    <row r="246" spans="1:16" x14ac:dyDescent="0.3">
      <c r="A246">
        <v>5</v>
      </c>
      <c r="P246">
        <v>1</v>
      </c>
    </row>
    <row r="247" spans="1:16" x14ac:dyDescent="0.3">
      <c r="A247">
        <v>5</v>
      </c>
      <c r="P247">
        <v>1</v>
      </c>
    </row>
    <row r="248" spans="1:16" x14ac:dyDescent="0.3">
      <c r="A248">
        <v>5</v>
      </c>
      <c r="P248">
        <v>1</v>
      </c>
    </row>
    <row r="249" spans="1:16" x14ac:dyDescent="0.3">
      <c r="A249">
        <v>5</v>
      </c>
      <c r="P249">
        <v>1</v>
      </c>
    </row>
    <row r="250" spans="1:16" x14ac:dyDescent="0.3">
      <c r="A250">
        <v>5</v>
      </c>
      <c r="P250">
        <v>1</v>
      </c>
    </row>
    <row r="251" spans="1:16" x14ac:dyDescent="0.3">
      <c r="A251">
        <v>5</v>
      </c>
      <c r="P251">
        <v>1</v>
      </c>
    </row>
    <row r="252" spans="1:16" x14ac:dyDescent="0.3">
      <c r="A252">
        <v>5</v>
      </c>
      <c r="P252">
        <v>1</v>
      </c>
    </row>
    <row r="253" spans="1:16" x14ac:dyDescent="0.3">
      <c r="A253">
        <v>5</v>
      </c>
      <c r="P253">
        <v>1</v>
      </c>
    </row>
    <row r="254" spans="1:16" x14ac:dyDescent="0.3">
      <c r="A254">
        <v>3</v>
      </c>
      <c r="P254">
        <v>1</v>
      </c>
    </row>
    <row r="255" spans="1:16" x14ac:dyDescent="0.3">
      <c r="A255">
        <v>5</v>
      </c>
      <c r="P255">
        <v>2</v>
      </c>
    </row>
    <row r="256" spans="1:16" x14ac:dyDescent="0.3">
      <c r="A256">
        <v>5</v>
      </c>
      <c r="P256">
        <v>1</v>
      </c>
    </row>
    <row r="257" spans="1:16" x14ac:dyDescent="0.3">
      <c r="A257">
        <v>5</v>
      </c>
      <c r="P257">
        <v>5</v>
      </c>
    </row>
    <row r="258" spans="1:16" x14ac:dyDescent="0.3">
      <c r="A258">
        <v>5</v>
      </c>
      <c r="P258">
        <v>1</v>
      </c>
    </row>
    <row r="259" spans="1:16" x14ac:dyDescent="0.3">
      <c r="A259">
        <v>5</v>
      </c>
      <c r="P259">
        <v>1</v>
      </c>
    </row>
    <row r="260" spans="1:16" x14ac:dyDescent="0.3">
      <c r="A260">
        <v>5</v>
      </c>
      <c r="P260">
        <v>1</v>
      </c>
    </row>
    <row r="261" spans="1:16" x14ac:dyDescent="0.3">
      <c r="A261">
        <v>5</v>
      </c>
      <c r="P261">
        <v>1</v>
      </c>
    </row>
    <row r="262" spans="1:16" x14ac:dyDescent="0.3">
      <c r="A262">
        <v>3</v>
      </c>
      <c r="P262">
        <v>1</v>
      </c>
    </row>
    <row r="263" spans="1:16" x14ac:dyDescent="0.3">
      <c r="A263">
        <v>5</v>
      </c>
      <c r="P263">
        <v>1</v>
      </c>
    </row>
    <row r="264" spans="1:16" x14ac:dyDescent="0.3">
      <c r="A264">
        <v>1</v>
      </c>
      <c r="P264">
        <v>1</v>
      </c>
    </row>
    <row r="265" spans="1:16" x14ac:dyDescent="0.3">
      <c r="A265">
        <v>3</v>
      </c>
      <c r="P265">
        <v>1</v>
      </c>
    </row>
    <row r="266" spans="1:16" x14ac:dyDescent="0.3">
      <c r="A266">
        <v>4</v>
      </c>
      <c r="P266">
        <v>1</v>
      </c>
    </row>
    <row r="267" spans="1:16" x14ac:dyDescent="0.3">
      <c r="A267">
        <v>5</v>
      </c>
      <c r="P267">
        <v>3</v>
      </c>
    </row>
    <row r="268" spans="1:16" x14ac:dyDescent="0.3">
      <c r="A268">
        <v>2</v>
      </c>
      <c r="P268">
        <v>1</v>
      </c>
    </row>
    <row r="269" spans="1:16" x14ac:dyDescent="0.3">
      <c r="A269">
        <v>5</v>
      </c>
      <c r="P269">
        <v>1</v>
      </c>
    </row>
    <row r="270" spans="1:16" x14ac:dyDescent="0.3">
      <c r="A270">
        <v>4</v>
      </c>
      <c r="P270">
        <v>4</v>
      </c>
    </row>
    <row r="271" spans="1:16" x14ac:dyDescent="0.3">
      <c r="A271">
        <v>4</v>
      </c>
      <c r="P271">
        <v>4</v>
      </c>
    </row>
    <row r="272" spans="1:16" x14ac:dyDescent="0.3">
      <c r="A272">
        <v>4</v>
      </c>
      <c r="P272">
        <v>4</v>
      </c>
    </row>
    <row r="273" spans="1:16" x14ac:dyDescent="0.3">
      <c r="A273">
        <v>2</v>
      </c>
      <c r="P273">
        <v>3</v>
      </c>
    </row>
    <row r="274" spans="1:16" x14ac:dyDescent="0.3">
      <c r="A274">
        <v>4</v>
      </c>
      <c r="P274">
        <v>1</v>
      </c>
    </row>
    <row r="275" spans="1:16" x14ac:dyDescent="0.3">
      <c r="A275">
        <v>4</v>
      </c>
      <c r="P275">
        <v>1</v>
      </c>
    </row>
    <row r="276" spans="1:16" x14ac:dyDescent="0.3">
      <c r="A276">
        <v>4</v>
      </c>
      <c r="P276">
        <v>3</v>
      </c>
    </row>
    <row r="277" spans="1:16" x14ac:dyDescent="0.3">
      <c r="A277">
        <v>3</v>
      </c>
      <c r="P277">
        <v>4</v>
      </c>
    </row>
    <row r="278" spans="1:16" x14ac:dyDescent="0.3">
      <c r="A278">
        <v>2</v>
      </c>
      <c r="P278">
        <v>3</v>
      </c>
    </row>
    <row r="279" spans="1:16" x14ac:dyDescent="0.3">
      <c r="A279">
        <v>4</v>
      </c>
      <c r="P279">
        <v>4</v>
      </c>
    </row>
    <row r="280" spans="1:16" x14ac:dyDescent="0.3">
      <c r="A280">
        <v>4</v>
      </c>
      <c r="P280">
        <v>2</v>
      </c>
    </row>
    <row r="281" spans="1:16" x14ac:dyDescent="0.3">
      <c r="A281">
        <v>4</v>
      </c>
      <c r="P281">
        <v>5</v>
      </c>
    </row>
    <row r="282" spans="1:16" x14ac:dyDescent="0.3">
      <c r="A282">
        <v>5</v>
      </c>
      <c r="P282">
        <v>5</v>
      </c>
    </row>
    <row r="283" spans="1:16" x14ac:dyDescent="0.3">
      <c r="A283">
        <v>3</v>
      </c>
      <c r="P283">
        <v>3</v>
      </c>
    </row>
    <row r="284" spans="1:16" x14ac:dyDescent="0.3">
      <c r="A284">
        <v>5</v>
      </c>
      <c r="P284">
        <v>5</v>
      </c>
    </row>
    <row r="285" spans="1:16" x14ac:dyDescent="0.3">
      <c r="A285">
        <v>5</v>
      </c>
      <c r="P285">
        <v>5</v>
      </c>
    </row>
    <row r="286" spans="1:16" x14ac:dyDescent="0.3">
      <c r="A286">
        <v>5</v>
      </c>
      <c r="P286">
        <v>5</v>
      </c>
    </row>
    <row r="287" spans="1:16" x14ac:dyDescent="0.3">
      <c r="A287">
        <v>4</v>
      </c>
      <c r="P287">
        <v>4</v>
      </c>
    </row>
    <row r="288" spans="1:16" x14ac:dyDescent="0.3">
      <c r="A288">
        <v>4</v>
      </c>
      <c r="P288">
        <v>4</v>
      </c>
    </row>
    <row r="289" spans="1:16" x14ac:dyDescent="0.3">
      <c r="A289">
        <v>4</v>
      </c>
      <c r="P289">
        <v>1</v>
      </c>
    </row>
    <row r="290" spans="1:16" x14ac:dyDescent="0.3">
      <c r="A290">
        <v>5</v>
      </c>
      <c r="P290">
        <v>5</v>
      </c>
    </row>
    <row r="291" spans="1:16" x14ac:dyDescent="0.3">
      <c r="A291">
        <v>5</v>
      </c>
      <c r="P291">
        <v>5</v>
      </c>
    </row>
    <row r="292" spans="1:16" x14ac:dyDescent="0.3">
      <c r="A292">
        <v>5</v>
      </c>
      <c r="P292">
        <v>5</v>
      </c>
    </row>
    <row r="293" spans="1:16" x14ac:dyDescent="0.3">
      <c r="A293">
        <v>5</v>
      </c>
      <c r="P293">
        <v>5</v>
      </c>
    </row>
    <row r="294" spans="1:16" x14ac:dyDescent="0.3">
      <c r="A294">
        <v>5</v>
      </c>
      <c r="P294">
        <v>4</v>
      </c>
    </row>
    <row r="295" spans="1:16" x14ac:dyDescent="0.3">
      <c r="A295">
        <v>5</v>
      </c>
      <c r="P295">
        <v>5</v>
      </c>
    </row>
    <row r="296" spans="1:16" x14ac:dyDescent="0.3">
      <c r="A296">
        <v>5</v>
      </c>
      <c r="P296">
        <v>5</v>
      </c>
    </row>
    <row r="297" spans="1:16" x14ac:dyDescent="0.3">
      <c r="A297">
        <v>3</v>
      </c>
      <c r="P297">
        <v>1</v>
      </c>
    </row>
    <row r="298" spans="1:16" x14ac:dyDescent="0.3">
      <c r="A298">
        <v>5</v>
      </c>
      <c r="P298">
        <v>5</v>
      </c>
    </row>
    <row r="299" spans="1:16" x14ac:dyDescent="0.3">
      <c r="A299">
        <v>4</v>
      </c>
      <c r="P299">
        <v>1</v>
      </c>
    </row>
    <row r="300" spans="1:16" x14ac:dyDescent="0.3">
      <c r="A300">
        <v>5</v>
      </c>
      <c r="P300">
        <v>5</v>
      </c>
    </row>
    <row r="301" spans="1:16" x14ac:dyDescent="0.3">
      <c r="A301">
        <v>4</v>
      </c>
      <c r="P301">
        <v>4</v>
      </c>
    </row>
    <row r="302" spans="1:16" x14ac:dyDescent="0.3">
      <c r="A302">
        <v>5</v>
      </c>
      <c r="P302">
        <v>1</v>
      </c>
    </row>
    <row r="303" spans="1:16" x14ac:dyDescent="0.3">
      <c r="A303">
        <v>4</v>
      </c>
      <c r="P303">
        <v>5</v>
      </c>
    </row>
    <row r="304" spans="1:16" x14ac:dyDescent="0.3">
      <c r="A304">
        <v>4</v>
      </c>
      <c r="P304">
        <v>1</v>
      </c>
    </row>
    <row r="305" spans="1:16" x14ac:dyDescent="0.3">
      <c r="A305">
        <v>3</v>
      </c>
      <c r="P305">
        <v>1</v>
      </c>
    </row>
    <row r="306" spans="1:16" x14ac:dyDescent="0.3">
      <c r="A306">
        <v>5</v>
      </c>
      <c r="P306">
        <v>5</v>
      </c>
    </row>
    <row r="307" spans="1:16" x14ac:dyDescent="0.3">
      <c r="A307">
        <v>4</v>
      </c>
      <c r="P307">
        <v>1</v>
      </c>
    </row>
    <row r="308" spans="1:16" x14ac:dyDescent="0.3">
      <c r="A308">
        <v>5</v>
      </c>
      <c r="P308">
        <v>5</v>
      </c>
    </row>
    <row r="309" spans="1:16" x14ac:dyDescent="0.3">
      <c r="A309">
        <v>3</v>
      </c>
      <c r="P309">
        <v>3</v>
      </c>
    </row>
    <row r="310" spans="1:16" x14ac:dyDescent="0.3">
      <c r="A310">
        <v>4</v>
      </c>
      <c r="P310">
        <v>4</v>
      </c>
    </row>
    <row r="311" spans="1:16" x14ac:dyDescent="0.3">
      <c r="A311">
        <v>5</v>
      </c>
      <c r="P311">
        <v>5</v>
      </c>
    </row>
    <row r="312" spans="1:16" x14ac:dyDescent="0.3">
      <c r="A312">
        <v>5</v>
      </c>
      <c r="P312">
        <v>5</v>
      </c>
    </row>
    <row r="313" spans="1:16" x14ac:dyDescent="0.3">
      <c r="A313">
        <v>5</v>
      </c>
      <c r="P313">
        <v>5</v>
      </c>
    </row>
    <row r="314" spans="1:16" x14ac:dyDescent="0.3">
      <c r="A314">
        <v>4</v>
      </c>
      <c r="P314">
        <v>4</v>
      </c>
    </row>
    <row r="315" spans="1:16" x14ac:dyDescent="0.3">
      <c r="A315">
        <v>5</v>
      </c>
      <c r="P315">
        <v>5</v>
      </c>
    </row>
    <row r="316" spans="1:16" x14ac:dyDescent="0.3">
      <c r="A316">
        <v>5</v>
      </c>
      <c r="P316">
        <v>5</v>
      </c>
    </row>
    <row r="317" spans="1:16" x14ac:dyDescent="0.3">
      <c r="A317">
        <v>5</v>
      </c>
      <c r="P317">
        <v>5</v>
      </c>
    </row>
    <row r="318" spans="1:16" x14ac:dyDescent="0.3">
      <c r="A318">
        <v>5</v>
      </c>
      <c r="P318">
        <v>5</v>
      </c>
    </row>
    <row r="319" spans="1:16" x14ac:dyDescent="0.3">
      <c r="A319">
        <v>5</v>
      </c>
      <c r="P319">
        <v>5</v>
      </c>
    </row>
    <row r="320" spans="1:16" x14ac:dyDescent="0.3">
      <c r="A320">
        <v>5</v>
      </c>
      <c r="P320">
        <v>5</v>
      </c>
    </row>
    <row r="321" spans="1:16" x14ac:dyDescent="0.3">
      <c r="A321">
        <v>5</v>
      </c>
      <c r="P321">
        <v>5</v>
      </c>
    </row>
    <row r="322" spans="1:16" x14ac:dyDescent="0.3">
      <c r="A322">
        <v>5</v>
      </c>
      <c r="P322">
        <v>3</v>
      </c>
    </row>
    <row r="323" spans="1:16" x14ac:dyDescent="0.3">
      <c r="A323">
        <v>5</v>
      </c>
      <c r="P323">
        <v>5</v>
      </c>
    </row>
    <row r="324" spans="1:16" x14ac:dyDescent="0.3">
      <c r="A324">
        <v>3</v>
      </c>
      <c r="P324">
        <v>1</v>
      </c>
    </row>
    <row r="325" spans="1:16" x14ac:dyDescent="0.3">
      <c r="A325">
        <v>5</v>
      </c>
      <c r="P325">
        <v>1</v>
      </c>
    </row>
    <row r="326" spans="1:16" x14ac:dyDescent="0.3">
      <c r="A326">
        <v>5</v>
      </c>
      <c r="P326">
        <v>5</v>
      </c>
    </row>
    <row r="327" spans="1:16" x14ac:dyDescent="0.3">
      <c r="A327">
        <v>5</v>
      </c>
      <c r="P327">
        <v>1</v>
      </c>
    </row>
    <row r="328" spans="1:16" x14ac:dyDescent="0.3">
      <c r="A328">
        <v>5</v>
      </c>
      <c r="P328">
        <v>1</v>
      </c>
    </row>
    <row r="329" spans="1:16" x14ac:dyDescent="0.3">
      <c r="A329">
        <v>2</v>
      </c>
      <c r="P329">
        <v>1</v>
      </c>
    </row>
    <row r="330" spans="1:16" x14ac:dyDescent="0.3">
      <c r="A330">
        <v>5</v>
      </c>
      <c r="P330">
        <v>5</v>
      </c>
    </row>
    <row r="331" spans="1:16" x14ac:dyDescent="0.3">
      <c r="A331">
        <v>1</v>
      </c>
      <c r="P331">
        <v>1</v>
      </c>
    </row>
    <row r="332" spans="1:16" x14ac:dyDescent="0.3">
      <c r="A332">
        <v>5</v>
      </c>
      <c r="P332">
        <v>1</v>
      </c>
    </row>
    <row r="333" spans="1:16" x14ac:dyDescent="0.3">
      <c r="A333">
        <v>4</v>
      </c>
      <c r="P333">
        <v>3</v>
      </c>
    </row>
    <row r="334" spans="1:16" x14ac:dyDescent="0.3">
      <c r="A334">
        <v>5</v>
      </c>
      <c r="P334">
        <v>1</v>
      </c>
    </row>
    <row r="335" spans="1:16" x14ac:dyDescent="0.3">
      <c r="A335">
        <v>1</v>
      </c>
      <c r="P335">
        <v>1</v>
      </c>
    </row>
    <row r="336" spans="1:16" x14ac:dyDescent="0.3">
      <c r="A336">
        <v>1</v>
      </c>
      <c r="P336">
        <v>1</v>
      </c>
    </row>
    <row r="337" spans="1:16" x14ac:dyDescent="0.3">
      <c r="A337">
        <v>1</v>
      </c>
      <c r="P337">
        <v>1</v>
      </c>
    </row>
    <row r="338" spans="1:16" x14ac:dyDescent="0.3">
      <c r="A338">
        <v>5</v>
      </c>
      <c r="P338">
        <v>1</v>
      </c>
    </row>
    <row r="339" spans="1:16" x14ac:dyDescent="0.3">
      <c r="A339">
        <v>5</v>
      </c>
      <c r="P339">
        <v>5</v>
      </c>
    </row>
    <row r="340" spans="1:16" x14ac:dyDescent="0.3">
      <c r="A340">
        <v>5</v>
      </c>
      <c r="P340">
        <v>2</v>
      </c>
    </row>
    <row r="341" spans="1:16" x14ac:dyDescent="0.3">
      <c r="A341">
        <v>5</v>
      </c>
      <c r="P341">
        <v>2</v>
      </c>
    </row>
    <row r="342" spans="1:16" x14ac:dyDescent="0.3">
      <c r="A342">
        <v>1</v>
      </c>
      <c r="P342">
        <v>1</v>
      </c>
    </row>
    <row r="343" spans="1:16" x14ac:dyDescent="0.3">
      <c r="A343">
        <v>4</v>
      </c>
      <c r="P343">
        <v>1</v>
      </c>
    </row>
    <row r="344" spans="1:16" x14ac:dyDescent="0.3">
      <c r="A344">
        <v>5</v>
      </c>
      <c r="P344">
        <v>3</v>
      </c>
    </row>
    <row r="345" spans="1:16" x14ac:dyDescent="0.3">
      <c r="A345">
        <v>3</v>
      </c>
      <c r="P345">
        <v>3</v>
      </c>
    </row>
    <row r="346" spans="1:16" x14ac:dyDescent="0.3">
      <c r="A346">
        <v>3</v>
      </c>
      <c r="P346">
        <v>3</v>
      </c>
    </row>
    <row r="347" spans="1:16" x14ac:dyDescent="0.3">
      <c r="A347">
        <v>1</v>
      </c>
      <c r="P347">
        <v>1</v>
      </c>
    </row>
    <row r="348" spans="1:16" x14ac:dyDescent="0.3">
      <c r="A348">
        <v>1</v>
      </c>
      <c r="P348">
        <v>1</v>
      </c>
    </row>
    <row r="349" spans="1:16" x14ac:dyDescent="0.3">
      <c r="A349">
        <v>5</v>
      </c>
      <c r="P349">
        <v>3</v>
      </c>
    </row>
    <row r="350" spans="1:16" x14ac:dyDescent="0.3">
      <c r="A350">
        <v>1</v>
      </c>
      <c r="P350">
        <v>1</v>
      </c>
    </row>
    <row r="351" spans="1:16" x14ac:dyDescent="0.3">
      <c r="A351">
        <v>5</v>
      </c>
      <c r="P351">
        <v>1</v>
      </c>
    </row>
    <row r="352" spans="1:16" x14ac:dyDescent="0.3">
      <c r="A352">
        <v>5</v>
      </c>
      <c r="P352">
        <v>1</v>
      </c>
    </row>
    <row r="353" spans="1:16" x14ac:dyDescent="0.3">
      <c r="A353">
        <v>1</v>
      </c>
      <c r="P353">
        <v>1</v>
      </c>
    </row>
    <row r="354" spans="1:16" x14ac:dyDescent="0.3">
      <c r="A354">
        <v>5</v>
      </c>
      <c r="P354">
        <v>1</v>
      </c>
    </row>
    <row r="355" spans="1:16" x14ac:dyDescent="0.3">
      <c r="A355">
        <v>5</v>
      </c>
      <c r="P355">
        <v>1</v>
      </c>
    </row>
    <row r="356" spans="1:16" x14ac:dyDescent="0.3">
      <c r="A356">
        <v>4</v>
      </c>
      <c r="P356">
        <v>4</v>
      </c>
    </row>
    <row r="357" spans="1:16" x14ac:dyDescent="0.3">
      <c r="A357">
        <v>5</v>
      </c>
      <c r="P357">
        <v>5</v>
      </c>
    </row>
    <row r="358" spans="1:16" x14ac:dyDescent="0.3">
      <c r="A358">
        <v>4</v>
      </c>
      <c r="P358">
        <v>1</v>
      </c>
    </row>
    <row r="359" spans="1:16" x14ac:dyDescent="0.3">
      <c r="A359">
        <v>5</v>
      </c>
      <c r="P359">
        <v>5</v>
      </c>
    </row>
    <row r="360" spans="1:16" x14ac:dyDescent="0.3">
      <c r="A360">
        <v>5</v>
      </c>
      <c r="P360">
        <v>1</v>
      </c>
    </row>
    <row r="361" spans="1:16" x14ac:dyDescent="0.3">
      <c r="A361">
        <v>4</v>
      </c>
      <c r="P361">
        <v>2</v>
      </c>
    </row>
    <row r="362" spans="1:16" x14ac:dyDescent="0.3">
      <c r="A362">
        <v>2</v>
      </c>
      <c r="P362">
        <v>2</v>
      </c>
    </row>
    <row r="363" spans="1:16" x14ac:dyDescent="0.3">
      <c r="A363">
        <v>4</v>
      </c>
      <c r="P363">
        <v>2</v>
      </c>
    </row>
    <row r="364" spans="1:16" x14ac:dyDescent="0.3">
      <c r="A364">
        <v>4</v>
      </c>
      <c r="P364">
        <v>4</v>
      </c>
    </row>
    <row r="365" spans="1:16" x14ac:dyDescent="0.3">
      <c r="A365">
        <v>5</v>
      </c>
      <c r="P365">
        <v>1</v>
      </c>
    </row>
    <row r="366" spans="1:16" x14ac:dyDescent="0.3">
      <c r="A366">
        <v>5</v>
      </c>
      <c r="P366">
        <v>2</v>
      </c>
    </row>
    <row r="367" spans="1:16" x14ac:dyDescent="0.3">
      <c r="A367">
        <v>5</v>
      </c>
      <c r="P367">
        <v>5</v>
      </c>
    </row>
    <row r="368" spans="1:16" x14ac:dyDescent="0.3">
      <c r="A368">
        <v>1</v>
      </c>
      <c r="P368">
        <v>1</v>
      </c>
    </row>
    <row r="369" spans="1:16" x14ac:dyDescent="0.3">
      <c r="A369">
        <v>5</v>
      </c>
      <c r="P369">
        <v>2</v>
      </c>
    </row>
    <row r="370" spans="1:16" x14ac:dyDescent="0.3">
      <c r="A370">
        <v>5</v>
      </c>
      <c r="P370">
        <v>1</v>
      </c>
    </row>
    <row r="371" spans="1:16" x14ac:dyDescent="0.3">
      <c r="A371">
        <v>3</v>
      </c>
      <c r="P371">
        <v>1</v>
      </c>
    </row>
    <row r="372" spans="1:16" x14ac:dyDescent="0.3">
      <c r="A372">
        <v>4</v>
      </c>
      <c r="P372">
        <v>1</v>
      </c>
    </row>
    <row r="373" spans="1:16" x14ac:dyDescent="0.3">
      <c r="A373">
        <v>4</v>
      </c>
      <c r="P373">
        <v>4</v>
      </c>
    </row>
    <row r="374" spans="1:16" x14ac:dyDescent="0.3">
      <c r="A374">
        <v>5</v>
      </c>
      <c r="P374">
        <v>5</v>
      </c>
    </row>
    <row r="375" spans="1:16" x14ac:dyDescent="0.3">
      <c r="A375">
        <v>5</v>
      </c>
      <c r="P375">
        <v>4</v>
      </c>
    </row>
    <row r="376" spans="1:16" x14ac:dyDescent="0.3">
      <c r="A376">
        <v>5</v>
      </c>
      <c r="P376">
        <v>4</v>
      </c>
    </row>
    <row r="377" spans="1:16" x14ac:dyDescent="0.3">
      <c r="A377">
        <v>5</v>
      </c>
      <c r="P377">
        <v>5</v>
      </c>
    </row>
    <row r="378" spans="1:16" x14ac:dyDescent="0.3">
      <c r="A378">
        <v>5</v>
      </c>
      <c r="P378">
        <v>5</v>
      </c>
    </row>
    <row r="379" spans="1:16" x14ac:dyDescent="0.3">
      <c r="A379">
        <v>5</v>
      </c>
      <c r="P379">
        <v>5</v>
      </c>
    </row>
    <row r="380" spans="1:16" x14ac:dyDescent="0.3">
      <c r="A380">
        <v>5</v>
      </c>
      <c r="P380">
        <v>5</v>
      </c>
    </row>
    <row r="381" spans="1:16" x14ac:dyDescent="0.3">
      <c r="A381">
        <v>5</v>
      </c>
      <c r="P381">
        <v>5</v>
      </c>
    </row>
    <row r="382" spans="1:16" x14ac:dyDescent="0.3">
      <c r="A382">
        <v>5</v>
      </c>
      <c r="P382">
        <v>5</v>
      </c>
    </row>
    <row r="383" spans="1:16" x14ac:dyDescent="0.3">
      <c r="A383">
        <v>5</v>
      </c>
      <c r="P383">
        <v>5</v>
      </c>
    </row>
    <row r="384" spans="1:16" x14ac:dyDescent="0.3">
      <c r="A384">
        <v>5</v>
      </c>
      <c r="P384">
        <v>5</v>
      </c>
    </row>
    <row r="385" spans="1:16" x14ac:dyDescent="0.3">
      <c r="A385">
        <v>5</v>
      </c>
      <c r="P385">
        <v>5</v>
      </c>
    </row>
    <row r="386" spans="1:16" x14ac:dyDescent="0.3">
      <c r="A386">
        <v>5</v>
      </c>
      <c r="P386">
        <v>5</v>
      </c>
    </row>
    <row r="387" spans="1:16" x14ac:dyDescent="0.3">
      <c r="A387">
        <v>5</v>
      </c>
      <c r="P387">
        <v>5</v>
      </c>
    </row>
    <row r="388" spans="1:16" x14ac:dyDescent="0.3">
      <c r="A388">
        <v>4</v>
      </c>
      <c r="P388">
        <v>1</v>
      </c>
    </row>
    <row r="389" spans="1:16" x14ac:dyDescent="0.3">
      <c r="A389">
        <v>5</v>
      </c>
      <c r="P389">
        <v>5</v>
      </c>
    </row>
    <row r="390" spans="1:16" x14ac:dyDescent="0.3">
      <c r="A390">
        <v>5</v>
      </c>
      <c r="P390">
        <v>5</v>
      </c>
    </row>
    <row r="391" spans="1:16" x14ac:dyDescent="0.3">
      <c r="A391">
        <v>5</v>
      </c>
      <c r="P391">
        <v>2</v>
      </c>
    </row>
    <row r="392" spans="1:16" x14ac:dyDescent="0.3">
      <c r="A392">
        <v>4</v>
      </c>
      <c r="P392">
        <v>1</v>
      </c>
    </row>
    <row r="393" spans="1:16" x14ac:dyDescent="0.3">
      <c r="A393">
        <v>4</v>
      </c>
      <c r="P393">
        <v>4</v>
      </c>
    </row>
    <row r="394" spans="1:16" x14ac:dyDescent="0.3">
      <c r="A394">
        <v>2</v>
      </c>
      <c r="P394">
        <v>1</v>
      </c>
    </row>
    <row r="395" spans="1:16" x14ac:dyDescent="0.3">
      <c r="A395">
        <v>4</v>
      </c>
      <c r="P395">
        <v>4</v>
      </c>
    </row>
    <row r="396" spans="1:16" x14ac:dyDescent="0.3">
      <c r="A396">
        <v>3</v>
      </c>
      <c r="P396">
        <v>3</v>
      </c>
    </row>
    <row r="397" spans="1:16" x14ac:dyDescent="0.3">
      <c r="A397">
        <v>3</v>
      </c>
      <c r="P397">
        <v>3</v>
      </c>
    </row>
    <row r="398" spans="1:16" x14ac:dyDescent="0.3">
      <c r="A398">
        <v>5</v>
      </c>
      <c r="P398">
        <v>5</v>
      </c>
    </row>
    <row r="399" spans="1:16" x14ac:dyDescent="0.3">
      <c r="A399">
        <v>5</v>
      </c>
      <c r="P399">
        <v>5</v>
      </c>
    </row>
    <row r="400" spans="1:16" x14ac:dyDescent="0.3">
      <c r="A400">
        <v>5</v>
      </c>
      <c r="P400">
        <v>4</v>
      </c>
    </row>
    <row r="401" spans="1:16" x14ac:dyDescent="0.3">
      <c r="A401">
        <v>4</v>
      </c>
      <c r="P401">
        <v>3</v>
      </c>
    </row>
    <row r="402" spans="1:16" x14ac:dyDescent="0.3">
      <c r="A402">
        <v>4</v>
      </c>
      <c r="P402">
        <v>3</v>
      </c>
    </row>
    <row r="403" spans="1:16" x14ac:dyDescent="0.3">
      <c r="A403">
        <v>4</v>
      </c>
      <c r="P403">
        <v>2</v>
      </c>
    </row>
    <row r="404" spans="1:16" x14ac:dyDescent="0.3">
      <c r="A404">
        <v>4</v>
      </c>
      <c r="P404">
        <v>1</v>
      </c>
    </row>
    <row r="405" spans="1:16" x14ac:dyDescent="0.3">
      <c r="A405">
        <v>3</v>
      </c>
      <c r="P405">
        <v>1</v>
      </c>
    </row>
    <row r="406" spans="1:16" x14ac:dyDescent="0.3">
      <c r="A406">
        <v>4</v>
      </c>
      <c r="P406">
        <v>1</v>
      </c>
    </row>
    <row r="407" spans="1:16" x14ac:dyDescent="0.3">
      <c r="A407">
        <v>5</v>
      </c>
      <c r="P407">
        <v>1</v>
      </c>
    </row>
    <row r="408" spans="1:16" x14ac:dyDescent="0.3">
      <c r="A408">
        <v>4</v>
      </c>
      <c r="P408">
        <v>1</v>
      </c>
    </row>
    <row r="409" spans="1:16" x14ac:dyDescent="0.3">
      <c r="A409">
        <v>3</v>
      </c>
      <c r="P409">
        <v>1</v>
      </c>
    </row>
    <row r="410" spans="1:16" x14ac:dyDescent="0.3">
      <c r="A410">
        <v>4</v>
      </c>
      <c r="P410">
        <v>1</v>
      </c>
    </row>
    <row r="411" spans="1:16" x14ac:dyDescent="0.3">
      <c r="A411">
        <v>4</v>
      </c>
      <c r="P411">
        <v>1</v>
      </c>
    </row>
    <row r="412" spans="1:16" x14ac:dyDescent="0.3">
      <c r="A412">
        <v>5</v>
      </c>
      <c r="P412">
        <v>3</v>
      </c>
    </row>
    <row r="413" spans="1:16" x14ac:dyDescent="0.3">
      <c r="A413">
        <v>3</v>
      </c>
      <c r="P413">
        <v>3</v>
      </c>
    </row>
    <row r="414" spans="1:16" x14ac:dyDescent="0.3">
      <c r="A414">
        <v>1</v>
      </c>
      <c r="P414">
        <v>1</v>
      </c>
    </row>
    <row r="415" spans="1:16" x14ac:dyDescent="0.3">
      <c r="A415">
        <v>5</v>
      </c>
      <c r="P415">
        <v>5</v>
      </c>
    </row>
    <row r="416" spans="1:16" x14ac:dyDescent="0.3">
      <c r="A416">
        <v>1</v>
      </c>
      <c r="P416">
        <v>1</v>
      </c>
    </row>
    <row r="417" spans="1:16" x14ac:dyDescent="0.3">
      <c r="A417">
        <v>4</v>
      </c>
      <c r="P417">
        <v>2</v>
      </c>
    </row>
    <row r="418" spans="1:16" x14ac:dyDescent="0.3">
      <c r="A418">
        <v>3</v>
      </c>
      <c r="P418">
        <v>1</v>
      </c>
    </row>
    <row r="419" spans="1:16" x14ac:dyDescent="0.3">
      <c r="A419">
        <v>5</v>
      </c>
      <c r="P419">
        <v>1</v>
      </c>
    </row>
    <row r="420" spans="1:16" x14ac:dyDescent="0.3">
      <c r="A420">
        <v>5</v>
      </c>
      <c r="P420">
        <v>1</v>
      </c>
    </row>
    <row r="421" spans="1:16" x14ac:dyDescent="0.3">
      <c r="A421">
        <v>3</v>
      </c>
      <c r="P421">
        <v>2</v>
      </c>
    </row>
    <row r="422" spans="1:16" x14ac:dyDescent="0.3">
      <c r="A422">
        <v>5</v>
      </c>
      <c r="P422">
        <v>2</v>
      </c>
    </row>
    <row r="423" spans="1:16" x14ac:dyDescent="0.3">
      <c r="A423">
        <v>5</v>
      </c>
      <c r="P423">
        <v>1</v>
      </c>
    </row>
    <row r="424" spans="1:16" x14ac:dyDescent="0.3">
      <c r="A424">
        <v>1</v>
      </c>
      <c r="P424">
        <v>1</v>
      </c>
    </row>
    <row r="425" spans="1:16" x14ac:dyDescent="0.3">
      <c r="A425">
        <v>3</v>
      </c>
      <c r="P425">
        <v>2</v>
      </c>
    </row>
    <row r="426" spans="1:16" x14ac:dyDescent="0.3">
      <c r="A426">
        <v>5</v>
      </c>
      <c r="P426">
        <v>1</v>
      </c>
    </row>
    <row r="427" spans="1:16" x14ac:dyDescent="0.3">
      <c r="A427">
        <v>2</v>
      </c>
      <c r="P427">
        <v>2</v>
      </c>
    </row>
    <row r="428" spans="1:16" x14ac:dyDescent="0.3">
      <c r="A428">
        <v>5</v>
      </c>
      <c r="P428">
        <v>1</v>
      </c>
    </row>
    <row r="429" spans="1:16" x14ac:dyDescent="0.3">
      <c r="A429">
        <v>1</v>
      </c>
      <c r="P429">
        <v>1</v>
      </c>
    </row>
    <row r="430" spans="1:16" x14ac:dyDescent="0.3">
      <c r="A430">
        <v>2</v>
      </c>
      <c r="P430">
        <v>2</v>
      </c>
    </row>
    <row r="431" spans="1:16" x14ac:dyDescent="0.3">
      <c r="A431">
        <v>1</v>
      </c>
      <c r="P431">
        <v>1</v>
      </c>
    </row>
    <row r="432" spans="1:16" x14ac:dyDescent="0.3">
      <c r="A432">
        <v>2</v>
      </c>
      <c r="P432">
        <v>1</v>
      </c>
    </row>
    <row r="433" spans="1:16" x14ac:dyDescent="0.3">
      <c r="A433">
        <v>5</v>
      </c>
      <c r="P433">
        <v>2</v>
      </c>
    </row>
    <row r="434" spans="1:16" x14ac:dyDescent="0.3">
      <c r="A434">
        <v>4</v>
      </c>
      <c r="P434">
        <v>1</v>
      </c>
    </row>
    <row r="435" spans="1:16" x14ac:dyDescent="0.3">
      <c r="A435">
        <v>4</v>
      </c>
      <c r="P435">
        <v>1</v>
      </c>
    </row>
    <row r="436" spans="1:16" x14ac:dyDescent="0.3">
      <c r="A436">
        <v>1</v>
      </c>
      <c r="P436">
        <v>1</v>
      </c>
    </row>
    <row r="437" spans="1:16" x14ac:dyDescent="0.3">
      <c r="A437">
        <v>4</v>
      </c>
      <c r="P437">
        <v>1</v>
      </c>
    </row>
    <row r="438" spans="1:16" x14ac:dyDescent="0.3">
      <c r="A438">
        <v>5</v>
      </c>
      <c r="P438">
        <v>1</v>
      </c>
    </row>
    <row r="439" spans="1:16" x14ac:dyDescent="0.3">
      <c r="A439">
        <v>5</v>
      </c>
      <c r="P439">
        <v>1</v>
      </c>
    </row>
    <row r="440" spans="1:16" x14ac:dyDescent="0.3">
      <c r="A440">
        <v>4</v>
      </c>
      <c r="P440">
        <v>1</v>
      </c>
    </row>
    <row r="441" spans="1:16" x14ac:dyDescent="0.3">
      <c r="A441">
        <v>4</v>
      </c>
      <c r="P441">
        <v>1</v>
      </c>
    </row>
    <row r="442" spans="1:16" x14ac:dyDescent="0.3">
      <c r="A442">
        <v>5</v>
      </c>
      <c r="P442">
        <v>2</v>
      </c>
    </row>
    <row r="443" spans="1:16" x14ac:dyDescent="0.3">
      <c r="A443">
        <v>3</v>
      </c>
      <c r="P443">
        <v>2</v>
      </c>
    </row>
    <row r="444" spans="1:16" x14ac:dyDescent="0.3">
      <c r="A444">
        <v>5</v>
      </c>
      <c r="P444">
        <v>5</v>
      </c>
    </row>
    <row r="445" spans="1:16" x14ac:dyDescent="0.3">
      <c r="A445">
        <v>4</v>
      </c>
      <c r="P445">
        <v>1</v>
      </c>
    </row>
    <row r="446" spans="1:16" x14ac:dyDescent="0.3">
      <c r="A446">
        <v>5</v>
      </c>
      <c r="P446">
        <v>1</v>
      </c>
    </row>
    <row r="447" spans="1:16" x14ac:dyDescent="0.3">
      <c r="A447">
        <v>5</v>
      </c>
      <c r="P447">
        <v>5</v>
      </c>
    </row>
    <row r="448" spans="1:16" x14ac:dyDescent="0.3">
      <c r="A448">
        <v>5</v>
      </c>
      <c r="P448">
        <v>4</v>
      </c>
    </row>
    <row r="449" spans="1:16" x14ac:dyDescent="0.3">
      <c r="A449">
        <v>5</v>
      </c>
      <c r="P449">
        <v>1</v>
      </c>
    </row>
    <row r="450" spans="1:16" x14ac:dyDescent="0.3">
      <c r="A450">
        <v>1</v>
      </c>
      <c r="P450">
        <v>1</v>
      </c>
    </row>
    <row r="451" spans="1:16" x14ac:dyDescent="0.3">
      <c r="A451">
        <v>5</v>
      </c>
      <c r="P451">
        <v>1</v>
      </c>
    </row>
    <row r="452" spans="1:16" x14ac:dyDescent="0.3">
      <c r="A452">
        <v>2</v>
      </c>
      <c r="P452">
        <v>1</v>
      </c>
    </row>
    <row r="453" spans="1:16" x14ac:dyDescent="0.3">
      <c r="A453">
        <v>5</v>
      </c>
      <c r="P453">
        <v>3</v>
      </c>
    </row>
    <row r="454" spans="1:16" x14ac:dyDescent="0.3">
      <c r="A454">
        <v>1</v>
      </c>
      <c r="P454">
        <v>1</v>
      </c>
    </row>
    <row r="455" spans="1:16" x14ac:dyDescent="0.3">
      <c r="A455">
        <v>5</v>
      </c>
      <c r="P455">
        <v>1</v>
      </c>
    </row>
    <row r="456" spans="1:16" x14ac:dyDescent="0.3">
      <c r="A456">
        <v>5</v>
      </c>
      <c r="P456">
        <v>1</v>
      </c>
    </row>
    <row r="457" spans="1:16" x14ac:dyDescent="0.3">
      <c r="A457">
        <v>5</v>
      </c>
      <c r="P457">
        <v>1</v>
      </c>
    </row>
    <row r="458" spans="1:16" x14ac:dyDescent="0.3">
      <c r="A458">
        <v>5</v>
      </c>
      <c r="P458">
        <v>1</v>
      </c>
    </row>
    <row r="459" spans="1:16" x14ac:dyDescent="0.3">
      <c r="A459">
        <v>5</v>
      </c>
      <c r="P459">
        <v>1</v>
      </c>
    </row>
    <row r="460" spans="1:16" x14ac:dyDescent="0.3">
      <c r="A460">
        <v>4</v>
      </c>
      <c r="P460">
        <v>4</v>
      </c>
    </row>
    <row r="461" spans="1:16" x14ac:dyDescent="0.3">
      <c r="A461">
        <v>5</v>
      </c>
      <c r="P461">
        <v>1</v>
      </c>
    </row>
    <row r="462" spans="1:16" x14ac:dyDescent="0.3">
      <c r="A462">
        <v>5</v>
      </c>
      <c r="P462">
        <v>1</v>
      </c>
    </row>
    <row r="463" spans="1:16" x14ac:dyDescent="0.3">
      <c r="A463">
        <v>5</v>
      </c>
      <c r="P463">
        <v>3</v>
      </c>
    </row>
    <row r="464" spans="1:16" x14ac:dyDescent="0.3">
      <c r="A464">
        <v>5</v>
      </c>
      <c r="P464">
        <v>3</v>
      </c>
    </row>
    <row r="465" spans="1:16" x14ac:dyDescent="0.3">
      <c r="A465">
        <v>5</v>
      </c>
      <c r="P465">
        <v>1</v>
      </c>
    </row>
    <row r="466" spans="1:16" x14ac:dyDescent="0.3">
      <c r="A466">
        <v>5</v>
      </c>
      <c r="P466">
        <v>1</v>
      </c>
    </row>
    <row r="467" spans="1:16" x14ac:dyDescent="0.3">
      <c r="A467">
        <v>5</v>
      </c>
      <c r="P467">
        <v>4</v>
      </c>
    </row>
    <row r="468" spans="1:16" x14ac:dyDescent="0.3">
      <c r="A468">
        <v>4</v>
      </c>
      <c r="P468">
        <v>1</v>
      </c>
    </row>
    <row r="469" spans="1:16" x14ac:dyDescent="0.3">
      <c r="A469">
        <v>5</v>
      </c>
      <c r="P469">
        <v>3</v>
      </c>
    </row>
    <row r="470" spans="1:16" x14ac:dyDescent="0.3">
      <c r="A470">
        <v>5</v>
      </c>
      <c r="P470">
        <v>2</v>
      </c>
    </row>
    <row r="471" spans="1:16" x14ac:dyDescent="0.3">
      <c r="A471">
        <v>5</v>
      </c>
      <c r="P471">
        <v>3</v>
      </c>
    </row>
    <row r="472" spans="1:16" x14ac:dyDescent="0.3">
      <c r="A472">
        <v>5</v>
      </c>
      <c r="P472">
        <v>3</v>
      </c>
    </row>
    <row r="473" spans="1:16" x14ac:dyDescent="0.3">
      <c r="A473">
        <v>5</v>
      </c>
      <c r="P473">
        <v>2</v>
      </c>
    </row>
    <row r="474" spans="1:16" x14ac:dyDescent="0.3">
      <c r="A474">
        <v>5</v>
      </c>
      <c r="P474">
        <v>3</v>
      </c>
    </row>
    <row r="475" spans="1:16" x14ac:dyDescent="0.3">
      <c r="A475">
        <v>5</v>
      </c>
      <c r="P475">
        <v>2</v>
      </c>
    </row>
    <row r="476" spans="1:16" x14ac:dyDescent="0.3">
      <c r="A476">
        <v>1</v>
      </c>
      <c r="P476">
        <v>3</v>
      </c>
    </row>
    <row r="477" spans="1:16" x14ac:dyDescent="0.3">
      <c r="A477">
        <v>5</v>
      </c>
      <c r="P477">
        <v>5</v>
      </c>
    </row>
    <row r="478" spans="1:16" x14ac:dyDescent="0.3">
      <c r="A478">
        <v>5</v>
      </c>
      <c r="P478">
        <v>5</v>
      </c>
    </row>
    <row r="479" spans="1:16" x14ac:dyDescent="0.3">
      <c r="A479">
        <v>5</v>
      </c>
      <c r="P479">
        <v>2</v>
      </c>
    </row>
    <row r="480" spans="1:16" x14ac:dyDescent="0.3">
      <c r="A480">
        <v>5</v>
      </c>
      <c r="P480">
        <v>2</v>
      </c>
    </row>
    <row r="481" spans="1:16" x14ac:dyDescent="0.3">
      <c r="A481">
        <v>5</v>
      </c>
      <c r="P481">
        <v>3</v>
      </c>
    </row>
    <row r="482" spans="1:16" x14ac:dyDescent="0.3">
      <c r="A482">
        <v>5</v>
      </c>
      <c r="P482">
        <v>2</v>
      </c>
    </row>
    <row r="483" spans="1:16" x14ac:dyDescent="0.3">
      <c r="A483">
        <v>5</v>
      </c>
      <c r="P483">
        <v>1</v>
      </c>
    </row>
    <row r="484" spans="1:16" x14ac:dyDescent="0.3">
      <c r="A484">
        <v>5</v>
      </c>
      <c r="P484">
        <v>1</v>
      </c>
    </row>
    <row r="485" spans="1:16" x14ac:dyDescent="0.3">
      <c r="A485">
        <v>2</v>
      </c>
      <c r="P485">
        <v>1</v>
      </c>
    </row>
    <row r="486" spans="1:16" x14ac:dyDescent="0.3">
      <c r="A486">
        <v>5</v>
      </c>
      <c r="P486">
        <v>1</v>
      </c>
    </row>
    <row r="487" spans="1:16" x14ac:dyDescent="0.3">
      <c r="A487">
        <v>3</v>
      </c>
      <c r="P487">
        <v>1</v>
      </c>
    </row>
    <row r="488" spans="1:16" x14ac:dyDescent="0.3">
      <c r="A488">
        <v>5</v>
      </c>
      <c r="P488">
        <v>1</v>
      </c>
    </row>
    <row r="489" spans="1:16" x14ac:dyDescent="0.3">
      <c r="A489">
        <v>5</v>
      </c>
      <c r="P489">
        <v>1</v>
      </c>
    </row>
    <row r="490" spans="1:16" x14ac:dyDescent="0.3">
      <c r="A490">
        <v>5</v>
      </c>
      <c r="P490">
        <v>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012EC-8D85-4CE7-988A-C4EA3C7DE85D}">
  <dimension ref="A1:Q413"/>
  <sheetViews>
    <sheetView topLeftCell="A385" zoomScale="110" zoomScaleNormal="110" workbookViewId="0">
      <selection activeCell="B245" sqref="B245"/>
    </sheetView>
  </sheetViews>
  <sheetFormatPr defaultColWidth="11.3984375" defaultRowHeight="13" x14ac:dyDescent="0.3"/>
  <cols>
    <col min="1" max="1" width="4" bestFit="1" customWidth="1"/>
    <col min="2" max="2" width="73.69921875" bestFit="1" customWidth="1"/>
    <col min="3" max="3" width="54.8984375" bestFit="1" customWidth="1"/>
    <col min="4" max="4" width="63.69921875" bestFit="1" customWidth="1"/>
    <col min="5" max="5" width="54.8984375" bestFit="1" customWidth="1"/>
    <col min="6" max="7" width="19.69921875" bestFit="1" customWidth="1"/>
    <col min="8" max="8" width="16.69921875" bestFit="1" customWidth="1"/>
    <col min="9" max="9" width="19.69921875" bestFit="1" customWidth="1"/>
    <col min="10" max="10" width="9.59765625" bestFit="1" customWidth="1"/>
    <col min="11" max="11" width="14.59765625" bestFit="1" customWidth="1"/>
    <col min="12" max="12" width="9.59765625" bestFit="1" customWidth="1"/>
    <col min="13" max="13" width="44.09765625" bestFit="1" customWidth="1"/>
    <col min="14" max="14" width="13" bestFit="1" customWidth="1"/>
    <col min="15" max="15" width="10.59765625" bestFit="1" customWidth="1"/>
    <col min="16" max="16" width="16.69921875" bestFit="1" customWidth="1"/>
    <col min="17" max="17" width="19.69921875" bestFit="1" customWidth="1"/>
  </cols>
  <sheetData>
    <row r="1" spans="1:4" x14ac:dyDescent="0.3">
      <c r="A1" t="s">
        <v>2255</v>
      </c>
      <c r="B1" t="s">
        <v>2256</v>
      </c>
      <c r="D1" s="16" t="s">
        <v>2189</v>
      </c>
    </row>
    <row r="2" spans="1:4" x14ac:dyDescent="0.3">
      <c r="A2">
        <v>1</v>
      </c>
      <c r="B2" s="2" t="s">
        <v>164</v>
      </c>
      <c r="C2" t="s">
        <v>2257</v>
      </c>
      <c r="D2" s="17">
        <v>556</v>
      </c>
    </row>
    <row r="3" spans="1:4" x14ac:dyDescent="0.3">
      <c r="A3">
        <v>2</v>
      </c>
      <c r="B3" s="2" t="s">
        <v>115</v>
      </c>
      <c r="D3" s="17" t="s">
        <v>589</v>
      </c>
    </row>
    <row r="4" spans="1:4" x14ac:dyDescent="0.3">
      <c r="A4">
        <v>3</v>
      </c>
      <c r="B4" s="2" t="s">
        <v>164</v>
      </c>
      <c r="C4" t="s">
        <v>2258</v>
      </c>
      <c r="D4" s="17" t="s">
        <v>1382</v>
      </c>
    </row>
    <row r="5" spans="1:4" x14ac:dyDescent="0.3">
      <c r="A5">
        <v>4</v>
      </c>
      <c r="B5" s="2" t="s">
        <v>94</v>
      </c>
      <c r="D5" s="17" t="s">
        <v>2244</v>
      </c>
    </row>
    <row r="6" spans="1:4" x14ac:dyDescent="0.3">
      <c r="A6">
        <v>5</v>
      </c>
      <c r="B6" s="2" t="s">
        <v>94</v>
      </c>
      <c r="D6" s="17" t="s">
        <v>903</v>
      </c>
    </row>
    <row r="7" spans="1:4" x14ac:dyDescent="0.3">
      <c r="A7">
        <v>6</v>
      </c>
      <c r="B7" s="2" t="s">
        <v>150</v>
      </c>
      <c r="D7" s="17" t="s">
        <v>115</v>
      </c>
    </row>
    <row r="8" spans="1:4" x14ac:dyDescent="0.3">
      <c r="A8">
        <v>7</v>
      </c>
      <c r="B8" s="2" t="s">
        <v>158</v>
      </c>
      <c r="D8" s="17" t="s">
        <v>158</v>
      </c>
    </row>
    <row r="9" spans="1:4" x14ac:dyDescent="0.3">
      <c r="A9">
        <v>8</v>
      </c>
      <c r="B9" s="2" t="s">
        <v>164</v>
      </c>
      <c r="D9" s="17" t="s">
        <v>687</v>
      </c>
    </row>
    <row r="10" spans="1:4" x14ac:dyDescent="0.3">
      <c r="A10">
        <v>9</v>
      </c>
      <c r="B10" s="2" t="s">
        <v>164</v>
      </c>
      <c r="C10" t="s">
        <v>2259</v>
      </c>
      <c r="D10" s="17" t="s">
        <v>164</v>
      </c>
    </row>
    <row r="11" spans="1:4" x14ac:dyDescent="0.3">
      <c r="A11">
        <v>10</v>
      </c>
      <c r="B11" s="2" t="s">
        <v>94</v>
      </c>
      <c r="D11" s="17" t="s">
        <v>94</v>
      </c>
    </row>
    <row r="12" spans="1:4" x14ac:dyDescent="0.3">
      <c r="A12">
        <v>11</v>
      </c>
      <c r="B12" s="2" t="s">
        <v>94</v>
      </c>
      <c r="D12" s="17" t="s">
        <v>244</v>
      </c>
    </row>
    <row r="13" spans="1:4" x14ac:dyDescent="0.3">
      <c r="A13">
        <v>12</v>
      </c>
      <c r="B13" s="2" t="s">
        <v>94</v>
      </c>
      <c r="C13" t="s">
        <v>2260</v>
      </c>
      <c r="D13" s="17" t="s">
        <v>150</v>
      </c>
    </row>
    <row r="14" spans="1:4" x14ac:dyDescent="0.3">
      <c r="A14">
        <v>13</v>
      </c>
      <c r="B14" s="2" t="s">
        <v>164</v>
      </c>
      <c r="D14" s="17" t="s">
        <v>2190</v>
      </c>
    </row>
    <row r="15" spans="1:4" x14ac:dyDescent="0.3">
      <c r="A15">
        <v>14</v>
      </c>
      <c r="B15" s="2" t="s">
        <v>150</v>
      </c>
      <c r="D15" s="17" t="s">
        <v>2191</v>
      </c>
    </row>
    <row r="16" spans="1:4" x14ac:dyDescent="0.3">
      <c r="A16">
        <v>15</v>
      </c>
      <c r="B16" s="2" t="s">
        <v>150</v>
      </c>
    </row>
    <row r="17" spans="1:3" x14ac:dyDescent="0.3">
      <c r="A17">
        <v>16</v>
      </c>
      <c r="B17" s="2" t="s">
        <v>94</v>
      </c>
    </row>
    <row r="18" spans="1:3" x14ac:dyDescent="0.3">
      <c r="A18">
        <v>17</v>
      </c>
      <c r="B18" s="2" t="s">
        <v>164</v>
      </c>
      <c r="C18" t="s">
        <v>2257</v>
      </c>
    </row>
    <row r="19" spans="1:3" x14ac:dyDescent="0.3">
      <c r="A19">
        <v>18</v>
      </c>
      <c r="B19" s="2" t="s">
        <v>94</v>
      </c>
    </row>
    <row r="20" spans="1:3" x14ac:dyDescent="0.3">
      <c r="A20">
        <v>19</v>
      </c>
      <c r="B20" s="2" t="s">
        <v>164</v>
      </c>
      <c r="C20" t="s">
        <v>2259</v>
      </c>
    </row>
    <row r="21" spans="1:3" x14ac:dyDescent="0.3">
      <c r="A21">
        <v>20</v>
      </c>
      <c r="B21" s="2" t="s">
        <v>94</v>
      </c>
    </row>
    <row r="22" spans="1:3" x14ac:dyDescent="0.3">
      <c r="A22">
        <v>21</v>
      </c>
      <c r="B22" s="2" t="s">
        <v>164</v>
      </c>
    </row>
    <row r="23" spans="1:3" x14ac:dyDescent="0.3">
      <c r="A23">
        <v>22</v>
      </c>
      <c r="B23" s="2" t="s">
        <v>244</v>
      </c>
    </row>
    <row r="24" spans="1:3" x14ac:dyDescent="0.3">
      <c r="A24">
        <v>23</v>
      </c>
      <c r="B24" s="2" t="s">
        <v>94</v>
      </c>
    </row>
    <row r="25" spans="1:3" x14ac:dyDescent="0.3">
      <c r="A25">
        <v>24</v>
      </c>
      <c r="B25" s="2" t="s">
        <v>115</v>
      </c>
    </row>
    <row r="26" spans="1:3" x14ac:dyDescent="0.3">
      <c r="A26">
        <v>25</v>
      </c>
      <c r="B26" s="2" t="s">
        <v>150</v>
      </c>
    </row>
    <row r="27" spans="1:3" x14ac:dyDescent="0.3">
      <c r="A27">
        <v>26</v>
      </c>
      <c r="B27" s="2" t="s">
        <v>2244</v>
      </c>
      <c r="C27" t="s">
        <v>2257</v>
      </c>
    </row>
    <row r="28" spans="1:3" x14ac:dyDescent="0.3">
      <c r="A28">
        <v>27</v>
      </c>
      <c r="B28" s="2" t="s">
        <v>2244</v>
      </c>
    </row>
    <row r="29" spans="1:3" x14ac:dyDescent="0.3">
      <c r="A29">
        <v>28</v>
      </c>
      <c r="B29" s="2" t="s">
        <v>94</v>
      </c>
    </row>
    <row r="30" spans="1:3" x14ac:dyDescent="0.3">
      <c r="A30">
        <v>29</v>
      </c>
      <c r="B30" s="2" t="s">
        <v>150</v>
      </c>
    </row>
    <row r="31" spans="1:3" x14ac:dyDescent="0.3">
      <c r="A31">
        <v>30</v>
      </c>
      <c r="B31" s="2" t="s">
        <v>164</v>
      </c>
    </row>
    <row r="32" spans="1:3" x14ac:dyDescent="0.3">
      <c r="A32">
        <v>31</v>
      </c>
      <c r="B32" s="2" t="s">
        <v>158</v>
      </c>
    </row>
    <row r="33" spans="1:6" x14ac:dyDescent="0.3">
      <c r="A33">
        <v>32</v>
      </c>
      <c r="B33" s="2" t="s">
        <v>94</v>
      </c>
    </row>
    <row r="34" spans="1:6" x14ac:dyDescent="0.3">
      <c r="A34">
        <v>33</v>
      </c>
      <c r="B34" s="2" t="s">
        <v>115</v>
      </c>
      <c r="C34" t="s">
        <v>2257</v>
      </c>
    </row>
    <row r="35" spans="1:6" x14ac:dyDescent="0.3">
      <c r="A35">
        <v>34</v>
      </c>
      <c r="B35" s="2" t="s">
        <v>94</v>
      </c>
    </row>
    <row r="36" spans="1:6" x14ac:dyDescent="0.3">
      <c r="A36">
        <v>35</v>
      </c>
      <c r="B36" s="2" t="s">
        <v>164</v>
      </c>
    </row>
    <row r="37" spans="1:6" x14ac:dyDescent="0.3">
      <c r="A37">
        <v>36</v>
      </c>
      <c r="B37" s="4" t="s">
        <v>94</v>
      </c>
    </row>
    <row r="38" spans="1:6" x14ac:dyDescent="0.3">
      <c r="A38">
        <v>37</v>
      </c>
      <c r="B38" s="2" t="s">
        <v>158</v>
      </c>
    </row>
    <row r="39" spans="1:6" x14ac:dyDescent="0.3">
      <c r="A39">
        <v>38</v>
      </c>
      <c r="B39" s="4" t="s">
        <v>158</v>
      </c>
    </row>
    <row r="40" spans="1:6" x14ac:dyDescent="0.3">
      <c r="A40">
        <v>39</v>
      </c>
      <c r="B40" s="2" t="s">
        <v>158</v>
      </c>
      <c r="C40" t="s">
        <v>2258</v>
      </c>
      <c r="D40" t="s">
        <v>2261</v>
      </c>
      <c r="E40" t="s">
        <v>2257</v>
      </c>
      <c r="F40" t="s">
        <v>2260</v>
      </c>
    </row>
    <row r="41" spans="1:6" x14ac:dyDescent="0.3">
      <c r="A41">
        <v>40</v>
      </c>
      <c r="B41" s="2" t="s">
        <v>158</v>
      </c>
      <c r="C41" t="s">
        <v>2258</v>
      </c>
      <c r="D41" t="s">
        <v>2261</v>
      </c>
      <c r="E41" t="s">
        <v>2257</v>
      </c>
    </row>
    <row r="42" spans="1:6" x14ac:dyDescent="0.3">
      <c r="A42">
        <v>41</v>
      </c>
      <c r="B42" s="2" t="s">
        <v>164</v>
      </c>
    </row>
    <row r="43" spans="1:6" x14ac:dyDescent="0.3">
      <c r="A43">
        <v>42</v>
      </c>
      <c r="B43" s="2" t="s">
        <v>94</v>
      </c>
    </row>
    <row r="44" spans="1:6" x14ac:dyDescent="0.3">
      <c r="A44">
        <v>43</v>
      </c>
      <c r="B44" s="2" t="s">
        <v>115</v>
      </c>
    </row>
    <row r="45" spans="1:6" x14ac:dyDescent="0.3">
      <c r="A45">
        <v>44</v>
      </c>
      <c r="B45" s="4" t="s">
        <v>94</v>
      </c>
    </row>
    <row r="46" spans="1:6" x14ac:dyDescent="0.3">
      <c r="A46">
        <v>45</v>
      </c>
      <c r="B46" s="2" t="s">
        <v>150</v>
      </c>
    </row>
    <row r="47" spans="1:6" x14ac:dyDescent="0.3">
      <c r="A47">
        <v>46</v>
      </c>
      <c r="B47" s="2" t="s">
        <v>164</v>
      </c>
    </row>
    <row r="48" spans="1:6" x14ac:dyDescent="0.3">
      <c r="A48">
        <v>47</v>
      </c>
      <c r="B48" s="2" t="s">
        <v>164</v>
      </c>
    </row>
    <row r="49" spans="1:3" x14ac:dyDescent="0.3">
      <c r="A49">
        <v>48</v>
      </c>
      <c r="B49" s="2" t="s">
        <v>94</v>
      </c>
    </row>
    <row r="50" spans="1:3" x14ac:dyDescent="0.3">
      <c r="A50">
        <v>49</v>
      </c>
      <c r="B50" s="2" t="s">
        <v>164</v>
      </c>
    </row>
    <row r="51" spans="1:3" x14ac:dyDescent="0.3">
      <c r="A51">
        <v>50</v>
      </c>
      <c r="B51" s="2" t="s">
        <v>94</v>
      </c>
    </row>
    <row r="52" spans="1:3" x14ac:dyDescent="0.3">
      <c r="A52">
        <v>51</v>
      </c>
      <c r="B52" s="2" t="s">
        <v>164</v>
      </c>
    </row>
    <row r="53" spans="1:3" x14ac:dyDescent="0.3">
      <c r="A53">
        <v>52</v>
      </c>
      <c r="B53" s="2" t="s">
        <v>164</v>
      </c>
      <c r="C53" t="s">
        <v>2257</v>
      </c>
    </row>
    <row r="54" spans="1:3" x14ac:dyDescent="0.3">
      <c r="A54">
        <v>53</v>
      </c>
      <c r="B54" s="2" t="s">
        <v>94</v>
      </c>
      <c r="C54" t="s">
        <v>2260</v>
      </c>
    </row>
    <row r="55" spans="1:3" x14ac:dyDescent="0.3">
      <c r="A55">
        <v>54</v>
      </c>
      <c r="B55" s="2" t="s">
        <v>164</v>
      </c>
    </row>
    <row r="56" spans="1:3" x14ac:dyDescent="0.3">
      <c r="A56">
        <v>55</v>
      </c>
      <c r="B56" s="2" t="s">
        <v>164</v>
      </c>
      <c r="C56" t="s">
        <v>2257</v>
      </c>
    </row>
    <row r="57" spans="1:3" x14ac:dyDescent="0.3">
      <c r="A57">
        <v>56</v>
      </c>
      <c r="B57" s="2" t="s">
        <v>2244</v>
      </c>
    </row>
    <row r="58" spans="1:3" x14ac:dyDescent="0.3">
      <c r="A58">
        <v>57</v>
      </c>
      <c r="B58" s="2" t="s">
        <v>687</v>
      </c>
      <c r="C58" t="s">
        <v>2257</v>
      </c>
    </row>
    <row r="59" spans="1:3" x14ac:dyDescent="0.3">
      <c r="A59">
        <v>58</v>
      </c>
      <c r="B59" s="2" t="s">
        <v>244</v>
      </c>
      <c r="C59" t="s">
        <v>2257</v>
      </c>
    </row>
    <row r="60" spans="1:3" x14ac:dyDescent="0.3">
      <c r="A60">
        <v>59</v>
      </c>
      <c r="B60" s="2" t="s">
        <v>2244</v>
      </c>
      <c r="C60" t="s">
        <v>2262</v>
      </c>
    </row>
    <row r="61" spans="1:3" x14ac:dyDescent="0.3">
      <c r="A61">
        <v>60</v>
      </c>
      <c r="B61" s="2" t="s">
        <v>94</v>
      </c>
    </row>
    <row r="62" spans="1:3" x14ac:dyDescent="0.3">
      <c r="A62">
        <v>61</v>
      </c>
      <c r="B62" s="2" t="s">
        <v>164</v>
      </c>
    </row>
    <row r="63" spans="1:3" x14ac:dyDescent="0.3">
      <c r="A63">
        <v>62</v>
      </c>
      <c r="B63" s="2" t="s">
        <v>164</v>
      </c>
    </row>
    <row r="64" spans="1:3" x14ac:dyDescent="0.3">
      <c r="A64">
        <v>63</v>
      </c>
      <c r="B64" s="2" t="s">
        <v>2244</v>
      </c>
    </row>
    <row r="65" spans="1:4" x14ac:dyDescent="0.3">
      <c r="A65">
        <v>64</v>
      </c>
      <c r="B65" s="2" t="s">
        <v>150</v>
      </c>
    </row>
    <row r="66" spans="1:4" x14ac:dyDescent="0.3">
      <c r="A66">
        <v>65</v>
      </c>
      <c r="B66" s="2" t="s">
        <v>115</v>
      </c>
      <c r="C66" t="s">
        <v>2262</v>
      </c>
    </row>
    <row r="67" spans="1:4" x14ac:dyDescent="0.3">
      <c r="A67">
        <v>66</v>
      </c>
      <c r="B67" s="2" t="s">
        <v>94</v>
      </c>
    </row>
    <row r="68" spans="1:4" x14ac:dyDescent="0.3">
      <c r="A68">
        <v>67</v>
      </c>
      <c r="B68" s="2" t="s">
        <v>94</v>
      </c>
    </row>
    <row r="69" spans="1:4" x14ac:dyDescent="0.3">
      <c r="A69">
        <v>68</v>
      </c>
      <c r="B69" s="2" t="s">
        <v>94</v>
      </c>
    </row>
    <row r="70" spans="1:4" x14ac:dyDescent="0.3">
      <c r="A70">
        <v>69</v>
      </c>
      <c r="B70" s="2" t="s">
        <v>2244</v>
      </c>
    </row>
    <row r="71" spans="1:4" x14ac:dyDescent="0.3">
      <c r="A71">
        <v>70</v>
      </c>
      <c r="B71" s="2" t="s">
        <v>115</v>
      </c>
    </row>
    <row r="72" spans="1:4" x14ac:dyDescent="0.3">
      <c r="A72">
        <v>71</v>
      </c>
      <c r="B72" s="2" t="s">
        <v>150</v>
      </c>
    </row>
    <row r="73" spans="1:4" x14ac:dyDescent="0.3">
      <c r="A73">
        <v>72</v>
      </c>
      <c r="B73" s="2" t="s">
        <v>115</v>
      </c>
      <c r="C73" t="s">
        <v>2258</v>
      </c>
      <c r="D73" t="s">
        <v>2257</v>
      </c>
    </row>
    <row r="74" spans="1:4" x14ac:dyDescent="0.3">
      <c r="A74">
        <v>73</v>
      </c>
      <c r="B74" s="2" t="s">
        <v>150</v>
      </c>
    </row>
    <row r="75" spans="1:4" x14ac:dyDescent="0.3">
      <c r="A75">
        <v>74</v>
      </c>
      <c r="B75" s="2" t="s">
        <v>94</v>
      </c>
    </row>
    <row r="76" spans="1:4" x14ac:dyDescent="0.3">
      <c r="A76">
        <v>75</v>
      </c>
      <c r="B76" s="2" t="s">
        <v>94</v>
      </c>
    </row>
    <row r="77" spans="1:4" x14ac:dyDescent="0.3">
      <c r="A77">
        <v>76</v>
      </c>
      <c r="B77" s="2" t="s">
        <v>158</v>
      </c>
      <c r="C77" t="s">
        <v>2263</v>
      </c>
    </row>
    <row r="78" spans="1:4" x14ac:dyDescent="0.3">
      <c r="A78">
        <v>77</v>
      </c>
      <c r="B78" s="2" t="s">
        <v>150</v>
      </c>
    </row>
    <row r="79" spans="1:4" x14ac:dyDescent="0.3">
      <c r="A79">
        <v>78</v>
      </c>
      <c r="B79" s="2" t="s">
        <v>115</v>
      </c>
      <c r="C79" t="s">
        <v>2257</v>
      </c>
    </row>
    <row r="80" spans="1:4" x14ac:dyDescent="0.3">
      <c r="A80">
        <v>79</v>
      </c>
      <c r="B80" s="2" t="s">
        <v>164</v>
      </c>
      <c r="C80" t="s">
        <v>2257</v>
      </c>
    </row>
    <row r="81" spans="1:5" x14ac:dyDescent="0.3">
      <c r="A81">
        <v>80</v>
      </c>
      <c r="B81" s="2" t="s">
        <v>94</v>
      </c>
    </row>
    <row r="82" spans="1:5" x14ac:dyDescent="0.3">
      <c r="A82">
        <v>81</v>
      </c>
      <c r="B82" s="2" t="s">
        <v>94</v>
      </c>
    </row>
    <row r="83" spans="1:5" x14ac:dyDescent="0.3">
      <c r="A83">
        <v>82</v>
      </c>
      <c r="B83" s="2" t="s">
        <v>94</v>
      </c>
    </row>
    <row r="84" spans="1:5" x14ac:dyDescent="0.3">
      <c r="A84">
        <v>83</v>
      </c>
      <c r="B84" s="2" t="s">
        <v>94</v>
      </c>
    </row>
    <row r="85" spans="1:5" x14ac:dyDescent="0.3">
      <c r="A85">
        <v>84</v>
      </c>
      <c r="B85" s="2" t="s">
        <v>94</v>
      </c>
    </row>
    <row r="86" spans="1:5" x14ac:dyDescent="0.3">
      <c r="A86">
        <v>85</v>
      </c>
      <c r="B86" s="2" t="s">
        <v>94</v>
      </c>
    </row>
    <row r="87" spans="1:5" x14ac:dyDescent="0.3">
      <c r="A87">
        <v>86</v>
      </c>
      <c r="B87" s="2" t="s">
        <v>244</v>
      </c>
      <c r="C87" t="s">
        <v>2257</v>
      </c>
    </row>
    <row r="88" spans="1:5" x14ac:dyDescent="0.3">
      <c r="A88">
        <v>87</v>
      </c>
      <c r="B88" s="2" t="s">
        <v>158</v>
      </c>
      <c r="C88" t="s">
        <v>2257</v>
      </c>
    </row>
    <row r="89" spans="1:5" x14ac:dyDescent="0.3">
      <c r="A89">
        <v>88</v>
      </c>
      <c r="B89" s="2" t="s">
        <v>244</v>
      </c>
      <c r="C89" t="s">
        <v>2257</v>
      </c>
    </row>
    <row r="90" spans="1:5" x14ac:dyDescent="0.3">
      <c r="A90">
        <v>89</v>
      </c>
      <c r="B90" s="2" t="s">
        <v>164</v>
      </c>
    </row>
    <row r="91" spans="1:5" x14ac:dyDescent="0.3">
      <c r="A91">
        <v>90</v>
      </c>
      <c r="B91" s="2" t="s">
        <v>115</v>
      </c>
      <c r="C91" t="s">
        <v>2262</v>
      </c>
      <c r="D91" t="s">
        <v>2258</v>
      </c>
      <c r="E91" t="s">
        <v>2257</v>
      </c>
    </row>
    <row r="92" spans="1:5" x14ac:dyDescent="0.3">
      <c r="A92">
        <v>91</v>
      </c>
      <c r="B92" s="2" t="s">
        <v>94</v>
      </c>
    </row>
    <row r="93" spans="1:5" x14ac:dyDescent="0.3">
      <c r="A93">
        <v>92</v>
      </c>
      <c r="B93" s="2" t="s">
        <v>1382</v>
      </c>
      <c r="C93" t="s">
        <v>2257</v>
      </c>
    </row>
    <row r="94" spans="1:5" x14ac:dyDescent="0.3">
      <c r="A94">
        <v>93</v>
      </c>
      <c r="B94" s="2" t="s">
        <v>164</v>
      </c>
      <c r="C94" t="s">
        <v>2257</v>
      </c>
    </row>
    <row r="95" spans="1:5" x14ac:dyDescent="0.3">
      <c r="A95">
        <v>94</v>
      </c>
      <c r="B95" s="2" t="s">
        <v>244</v>
      </c>
    </row>
    <row r="96" spans="1:5" x14ac:dyDescent="0.3">
      <c r="A96">
        <v>95</v>
      </c>
      <c r="B96" s="2" t="s">
        <v>94</v>
      </c>
    </row>
    <row r="97" spans="1:3" x14ac:dyDescent="0.3">
      <c r="A97">
        <v>96</v>
      </c>
      <c r="B97" s="4"/>
    </row>
    <row r="98" spans="1:3" x14ac:dyDescent="0.3">
      <c r="A98">
        <v>97</v>
      </c>
      <c r="B98" s="2" t="s">
        <v>2244</v>
      </c>
      <c r="C98" t="s">
        <v>2257</v>
      </c>
    </row>
    <row r="99" spans="1:3" x14ac:dyDescent="0.3">
      <c r="A99">
        <v>98</v>
      </c>
      <c r="B99" s="2" t="s">
        <v>94</v>
      </c>
    </row>
    <row r="100" spans="1:3" x14ac:dyDescent="0.3">
      <c r="A100">
        <v>99</v>
      </c>
      <c r="B100" s="2" t="s">
        <v>589</v>
      </c>
    </row>
    <row r="101" spans="1:3" x14ac:dyDescent="0.3">
      <c r="A101">
        <v>100</v>
      </c>
      <c r="B101" s="2" t="s">
        <v>94</v>
      </c>
    </row>
    <row r="102" spans="1:3" x14ac:dyDescent="0.3">
      <c r="A102">
        <v>101</v>
      </c>
      <c r="B102" s="2" t="s">
        <v>94</v>
      </c>
    </row>
    <row r="103" spans="1:3" x14ac:dyDescent="0.3">
      <c r="A103">
        <v>102</v>
      </c>
      <c r="B103" s="2" t="s">
        <v>94</v>
      </c>
    </row>
    <row r="104" spans="1:3" x14ac:dyDescent="0.3">
      <c r="A104">
        <v>103</v>
      </c>
      <c r="B104" s="2" t="s">
        <v>244</v>
      </c>
    </row>
    <row r="105" spans="1:3" x14ac:dyDescent="0.3">
      <c r="A105">
        <v>104</v>
      </c>
      <c r="B105" s="2" t="s">
        <v>150</v>
      </c>
    </row>
    <row r="106" spans="1:3" x14ac:dyDescent="0.3">
      <c r="A106">
        <v>105</v>
      </c>
      <c r="B106" s="2" t="s">
        <v>94</v>
      </c>
    </row>
    <row r="107" spans="1:3" x14ac:dyDescent="0.3">
      <c r="A107">
        <v>106</v>
      </c>
      <c r="B107" s="2" t="s">
        <v>150</v>
      </c>
    </row>
    <row r="108" spans="1:3" x14ac:dyDescent="0.3">
      <c r="A108">
        <v>107</v>
      </c>
      <c r="B108" s="2" t="s">
        <v>2244</v>
      </c>
    </row>
    <row r="109" spans="1:3" x14ac:dyDescent="0.3">
      <c r="A109">
        <v>108</v>
      </c>
      <c r="B109" s="2" t="s">
        <v>94</v>
      </c>
    </row>
    <row r="110" spans="1:3" x14ac:dyDescent="0.3">
      <c r="A110">
        <v>109</v>
      </c>
      <c r="B110" s="2" t="s">
        <v>2244</v>
      </c>
      <c r="C110" t="s">
        <v>2257</v>
      </c>
    </row>
    <row r="111" spans="1:3" x14ac:dyDescent="0.3">
      <c r="A111">
        <v>110</v>
      </c>
      <c r="B111" s="2" t="s">
        <v>94</v>
      </c>
    </row>
    <row r="112" spans="1:3" x14ac:dyDescent="0.3">
      <c r="A112">
        <v>111</v>
      </c>
      <c r="B112" s="2" t="s">
        <v>115</v>
      </c>
      <c r="C112" t="s">
        <v>2257</v>
      </c>
    </row>
    <row r="113" spans="1:5" x14ac:dyDescent="0.3">
      <c r="A113">
        <v>112</v>
      </c>
      <c r="B113" s="2" t="s">
        <v>244</v>
      </c>
      <c r="C113" t="s">
        <v>2257</v>
      </c>
    </row>
    <row r="114" spans="1:5" x14ac:dyDescent="0.3">
      <c r="A114">
        <v>113</v>
      </c>
      <c r="B114" s="2" t="s">
        <v>150</v>
      </c>
    </row>
    <row r="115" spans="1:5" x14ac:dyDescent="0.3">
      <c r="A115">
        <v>114</v>
      </c>
      <c r="B115" s="2" t="s">
        <v>94</v>
      </c>
    </row>
    <row r="116" spans="1:5" x14ac:dyDescent="0.3">
      <c r="A116">
        <v>115</v>
      </c>
      <c r="B116" s="2" t="s">
        <v>150</v>
      </c>
    </row>
    <row r="117" spans="1:5" x14ac:dyDescent="0.3">
      <c r="A117">
        <v>116</v>
      </c>
      <c r="B117" s="2" t="s">
        <v>94</v>
      </c>
    </row>
    <row r="118" spans="1:5" x14ac:dyDescent="0.3">
      <c r="A118">
        <v>117</v>
      </c>
      <c r="B118" s="2" t="s">
        <v>2244</v>
      </c>
      <c r="C118" t="s">
        <v>2257</v>
      </c>
    </row>
    <row r="119" spans="1:5" x14ac:dyDescent="0.3">
      <c r="A119">
        <v>118</v>
      </c>
      <c r="B119" s="2" t="s">
        <v>94</v>
      </c>
    </row>
    <row r="120" spans="1:5" x14ac:dyDescent="0.3">
      <c r="A120">
        <v>119</v>
      </c>
      <c r="B120" s="2" t="s">
        <v>94</v>
      </c>
    </row>
    <row r="121" spans="1:5" x14ac:dyDescent="0.3">
      <c r="A121">
        <v>120</v>
      </c>
      <c r="B121" s="2" t="s">
        <v>94</v>
      </c>
    </row>
    <row r="122" spans="1:5" x14ac:dyDescent="0.3">
      <c r="A122">
        <v>121</v>
      </c>
      <c r="B122" s="2" t="s">
        <v>115</v>
      </c>
      <c r="C122" t="s">
        <v>2260</v>
      </c>
    </row>
    <row r="123" spans="1:5" x14ac:dyDescent="0.3">
      <c r="A123">
        <v>122</v>
      </c>
      <c r="B123" s="2" t="s">
        <v>2244</v>
      </c>
    </row>
    <row r="124" spans="1:5" x14ac:dyDescent="0.3">
      <c r="A124">
        <v>123</v>
      </c>
      <c r="B124" s="2" t="s">
        <v>158</v>
      </c>
    </row>
    <row r="125" spans="1:5" x14ac:dyDescent="0.3">
      <c r="A125">
        <v>124</v>
      </c>
      <c r="B125" s="2" t="s">
        <v>164</v>
      </c>
    </row>
    <row r="126" spans="1:5" x14ac:dyDescent="0.3">
      <c r="A126">
        <v>125</v>
      </c>
      <c r="B126" s="2" t="s">
        <v>687</v>
      </c>
    </row>
    <row r="127" spans="1:5" x14ac:dyDescent="0.3">
      <c r="A127">
        <v>126</v>
      </c>
      <c r="B127" s="2" t="s">
        <v>158</v>
      </c>
    </row>
    <row r="128" spans="1:5" x14ac:dyDescent="0.3">
      <c r="A128">
        <v>127</v>
      </c>
      <c r="B128" s="2" t="s">
        <v>164</v>
      </c>
      <c r="C128" t="s">
        <v>2258</v>
      </c>
      <c r="D128" t="s">
        <v>2261</v>
      </c>
      <c r="E128" t="s">
        <v>2260</v>
      </c>
    </row>
    <row r="129" spans="1:3" x14ac:dyDescent="0.3">
      <c r="A129">
        <v>128</v>
      </c>
      <c r="B129" s="2" t="s">
        <v>2244</v>
      </c>
    </row>
    <row r="130" spans="1:3" x14ac:dyDescent="0.3">
      <c r="A130">
        <v>129</v>
      </c>
      <c r="B130" s="2" t="s">
        <v>158</v>
      </c>
    </row>
    <row r="131" spans="1:3" x14ac:dyDescent="0.3">
      <c r="A131">
        <v>130</v>
      </c>
      <c r="B131" s="2" t="s">
        <v>94</v>
      </c>
    </row>
    <row r="132" spans="1:3" x14ac:dyDescent="0.3">
      <c r="A132">
        <v>131</v>
      </c>
      <c r="B132" s="2" t="s">
        <v>164</v>
      </c>
    </row>
    <row r="133" spans="1:3" x14ac:dyDescent="0.3">
      <c r="A133">
        <v>132</v>
      </c>
      <c r="B133" s="2" t="s">
        <v>150</v>
      </c>
    </row>
    <row r="134" spans="1:3" x14ac:dyDescent="0.3">
      <c r="A134">
        <v>133</v>
      </c>
      <c r="B134" s="2" t="s">
        <v>94</v>
      </c>
    </row>
    <row r="135" spans="1:3" x14ac:dyDescent="0.3">
      <c r="A135">
        <v>134</v>
      </c>
      <c r="B135" s="2" t="s">
        <v>94</v>
      </c>
    </row>
    <row r="136" spans="1:3" x14ac:dyDescent="0.3">
      <c r="A136">
        <v>135</v>
      </c>
      <c r="B136" s="2" t="s">
        <v>94</v>
      </c>
    </row>
    <row r="137" spans="1:3" x14ac:dyDescent="0.3">
      <c r="A137">
        <v>136</v>
      </c>
      <c r="B137" s="2" t="s">
        <v>94</v>
      </c>
    </row>
    <row r="138" spans="1:3" x14ac:dyDescent="0.3">
      <c r="A138">
        <v>137</v>
      </c>
      <c r="B138" s="2" t="s">
        <v>94</v>
      </c>
    </row>
    <row r="139" spans="1:3" x14ac:dyDescent="0.3">
      <c r="A139">
        <v>138</v>
      </c>
      <c r="B139" s="2" t="s">
        <v>150</v>
      </c>
    </row>
    <row r="140" spans="1:3" x14ac:dyDescent="0.3">
      <c r="A140">
        <v>139</v>
      </c>
      <c r="B140" s="2" t="s">
        <v>115</v>
      </c>
      <c r="C140" t="s">
        <v>2257</v>
      </c>
    </row>
    <row r="141" spans="1:3" x14ac:dyDescent="0.3">
      <c r="A141">
        <v>140</v>
      </c>
      <c r="B141" s="2" t="s">
        <v>94</v>
      </c>
    </row>
    <row r="142" spans="1:3" x14ac:dyDescent="0.3">
      <c r="A142">
        <v>141</v>
      </c>
      <c r="B142" s="2" t="s">
        <v>94</v>
      </c>
    </row>
    <row r="143" spans="1:3" x14ac:dyDescent="0.3">
      <c r="A143">
        <v>142</v>
      </c>
      <c r="B143" s="2" t="s">
        <v>94</v>
      </c>
      <c r="C143" t="s">
        <v>2260</v>
      </c>
    </row>
    <row r="144" spans="1:3" x14ac:dyDescent="0.3">
      <c r="A144">
        <v>143</v>
      </c>
      <c r="B144" s="2" t="s">
        <v>115</v>
      </c>
      <c r="C144" t="s">
        <v>2257</v>
      </c>
    </row>
    <row r="145" spans="1:3" x14ac:dyDescent="0.3">
      <c r="A145">
        <v>144</v>
      </c>
      <c r="B145" s="2" t="s">
        <v>115</v>
      </c>
      <c r="C145" t="s">
        <v>2257</v>
      </c>
    </row>
    <row r="146" spans="1:3" x14ac:dyDescent="0.3">
      <c r="A146">
        <v>145</v>
      </c>
      <c r="B146" s="2" t="s">
        <v>94</v>
      </c>
    </row>
    <row r="147" spans="1:3" x14ac:dyDescent="0.3">
      <c r="A147">
        <v>146</v>
      </c>
      <c r="B147" s="2" t="s">
        <v>94</v>
      </c>
    </row>
    <row r="148" spans="1:3" x14ac:dyDescent="0.3">
      <c r="A148">
        <v>147</v>
      </c>
      <c r="B148" s="2" t="s">
        <v>94</v>
      </c>
    </row>
    <row r="149" spans="1:3" x14ac:dyDescent="0.3">
      <c r="A149">
        <v>148</v>
      </c>
      <c r="B149" s="2" t="s">
        <v>115</v>
      </c>
      <c r="C149" t="s">
        <v>2262</v>
      </c>
    </row>
    <row r="150" spans="1:3" x14ac:dyDescent="0.3">
      <c r="A150">
        <v>149</v>
      </c>
      <c r="B150" s="4"/>
    </row>
    <row r="151" spans="1:3" x14ac:dyDescent="0.3">
      <c r="A151">
        <v>150</v>
      </c>
      <c r="B151" s="2" t="s">
        <v>94</v>
      </c>
    </row>
    <row r="152" spans="1:3" x14ac:dyDescent="0.3">
      <c r="A152">
        <v>151</v>
      </c>
      <c r="B152" s="2" t="s">
        <v>94</v>
      </c>
    </row>
    <row r="153" spans="1:3" x14ac:dyDescent="0.3">
      <c r="A153">
        <v>152</v>
      </c>
      <c r="B153" s="2" t="s">
        <v>94</v>
      </c>
      <c r="C153" t="s">
        <v>2260</v>
      </c>
    </row>
    <row r="154" spans="1:3" x14ac:dyDescent="0.3">
      <c r="A154">
        <v>153</v>
      </c>
      <c r="B154" s="2" t="s">
        <v>115</v>
      </c>
      <c r="C154" t="s">
        <v>2257</v>
      </c>
    </row>
    <row r="155" spans="1:3" x14ac:dyDescent="0.3">
      <c r="A155">
        <v>154</v>
      </c>
      <c r="B155" s="2" t="s">
        <v>115</v>
      </c>
    </row>
    <row r="156" spans="1:3" x14ac:dyDescent="0.3">
      <c r="A156">
        <v>155</v>
      </c>
      <c r="B156" s="2" t="s">
        <v>115</v>
      </c>
    </row>
    <row r="157" spans="1:3" x14ac:dyDescent="0.3">
      <c r="A157">
        <v>156</v>
      </c>
      <c r="B157" s="2" t="s">
        <v>94</v>
      </c>
      <c r="C157" t="s">
        <v>2260</v>
      </c>
    </row>
    <row r="158" spans="1:3" x14ac:dyDescent="0.3">
      <c r="A158">
        <v>157</v>
      </c>
      <c r="B158" s="2" t="s">
        <v>94</v>
      </c>
    </row>
    <row r="159" spans="1:3" x14ac:dyDescent="0.3">
      <c r="A159">
        <v>158</v>
      </c>
      <c r="B159" s="2" t="s">
        <v>150</v>
      </c>
    </row>
    <row r="160" spans="1:3" x14ac:dyDescent="0.3">
      <c r="A160">
        <v>159</v>
      </c>
      <c r="B160" s="2" t="s">
        <v>94</v>
      </c>
    </row>
    <row r="161" spans="1:6" x14ac:dyDescent="0.3">
      <c r="A161">
        <v>160</v>
      </c>
      <c r="B161" s="2" t="s">
        <v>164</v>
      </c>
      <c r="C161" t="s">
        <v>2260</v>
      </c>
    </row>
    <row r="162" spans="1:6" x14ac:dyDescent="0.3">
      <c r="A162">
        <v>161</v>
      </c>
      <c r="B162" s="2" t="s">
        <v>1382</v>
      </c>
      <c r="C162" t="s">
        <v>2257</v>
      </c>
      <c r="D162" t="s">
        <v>2260</v>
      </c>
    </row>
    <row r="163" spans="1:6" x14ac:dyDescent="0.3">
      <c r="A163">
        <v>162</v>
      </c>
      <c r="B163" s="2" t="s">
        <v>244</v>
      </c>
      <c r="C163" t="s">
        <v>2260</v>
      </c>
    </row>
    <row r="164" spans="1:6" x14ac:dyDescent="0.3">
      <c r="A164">
        <v>163</v>
      </c>
      <c r="B164" s="2" t="s">
        <v>150</v>
      </c>
    </row>
    <row r="165" spans="1:6" x14ac:dyDescent="0.3">
      <c r="A165">
        <v>164</v>
      </c>
      <c r="B165" s="2" t="s">
        <v>94</v>
      </c>
    </row>
    <row r="166" spans="1:6" x14ac:dyDescent="0.3">
      <c r="A166">
        <v>165</v>
      </c>
      <c r="B166" s="2" t="s">
        <v>94</v>
      </c>
    </row>
    <row r="167" spans="1:6" x14ac:dyDescent="0.3">
      <c r="A167">
        <v>166</v>
      </c>
      <c r="B167" s="2" t="s">
        <v>2244</v>
      </c>
      <c r="C167" t="s">
        <v>903</v>
      </c>
      <c r="E167" t="s">
        <v>2260</v>
      </c>
    </row>
    <row r="168" spans="1:6" x14ac:dyDescent="0.3">
      <c r="A168">
        <v>167</v>
      </c>
      <c r="B168" s="2" t="s">
        <v>94</v>
      </c>
    </row>
    <row r="169" spans="1:6" x14ac:dyDescent="0.3">
      <c r="A169">
        <v>168</v>
      </c>
      <c r="B169" s="2" t="s">
        <v>2244</v>
      </c>
      <c r="C169" t="s">
        <v>903</v>
      </c>
      <c r="E169" t="s">
        <v>2257</v>
      </c>
    </row>
    <row r="170" spans="1:6" x14ac:dyDescent="0.3">
      <c r="A170">
        <v>169</v>
      </c>
      <c r="B170" s="2" t="s">
        <v>244</v>
      </c>
    </row>
    <row r="171" spans="1:6" x14ac:dyDescent="0.3">
      <c r="A171">
        <v>170</v>
      </c>
      <c r="B171" s="2" t="s">
        <v>94</v>
      </c>
    </row>
    <row r="172" spans="1:6" x14ac:dyDescent="0.3">
      <c r="A172">
        <v>171</v>
      </c>
      <c r="B172" s="2" t="s">
        <v>94</v>
      </c>
    </row>
    <row r="173" spans="1:6" x14ac:dyDescent="0.3">
      <c r="A173">
        <v>172</v>
      </c>
      <c r="B173" s="2" t="s">
        <v>150</v>
      </c>
    </row>
    <row r="174" spans="1:6" x14ac:dyDescent="0.3">
      <c r="A174">
        <v>173</v>
      </c>
      <c r="B174" s="2" t="s">
        <v>94</v>
      </c>
    </row>
    <row r="175" spans="1:6" x14ac:dyDescent="0.3">
      <c r="A175">
        <v>174</v>
      </c>
      <c r="B175" s="2" t="s">
        <v>158</v>
      </c>
      <c r="C175" t="s">
        <v>2264</v>
      </c>
      <c r="D175" t="s">
        <v>2265</v>
      </c>
      <c r="E175" t="s">
        <v>2257</v>
      </c>
      <c r="F175" t="s">
        <v>2260</v>
      </c>
    </row>
    <row r="176" spans="1:6" x14ac:dyDescent="0.3">
      <c r="A176">
        <v>175</v>
      </c>
      <c r="B176" s="2" t="s">
        <v>2244</v>
      </c>
      <c r="C176" t="s">
        <v>2257</v>
      </c>
    </row>
    <row r="177" spans="1:4" x14ac:dyDescent="0.3">
      <c r="A177">
        <v>176</v>
      </c>
      <c r="B177" s="2" t="s">
        <v>94</v>
      </c>
    </row>
    <row r="178" spans="1:4" x14ac:dyDescent="0.3">
      <c r="A178">
        <v>177</v>
      </c>
      <c r="B178" s="2" t="s">
        <v>94</v>
      </c>
    </row>
    <row r="179" spans="1:4" x14ac:dyDescent="0.3">
      <c r="A179">
        <v>178</v>
      </c>
      <c r="B179" s="2" t="s">
        <v>903</v>
      </c>
    </row>
    <row r="180" spans="1:4" x14ac:dyDescent="0.3">
      <c r="A180">
        <v>179</v>
      </c>
      <c r="B180" s="2" t="s">
        <v>94</v>
      </c>
    </row>
    <row r="181" spans="1:4" x14ac:dyDescent="0.3">
      <c r="A181">
        <v>180</v>
      </c>
      <c r="B181" s="2" t="s">
        <v>164</v>
      </c>
    </row>
    <row r="182" spans="1:4" x14ac:dyDescent="0.3">
      <c r="A182">
        <v>181</v>
      </c>
      <c r="B182" s="2" t="s">
        <v>115</v>
      </c>
      <c r="C182" t="s">
        <v>2257</v>
      </c>
    </row>
    <row r="183" spans="1:4" x14ac:dyDescent="0.3">
      <c r="A183">
        <v>182</v>
      </c>
      <c r="B183" s="2" t="s">
        <v>164</v>
      </c>
      <c r="C183" t="s">
        <v>2258</v>
      </c>
    </row>
    <row r="184" spans="1:4" x14ac:dyDescent="0.3">
      <c r="A184">
        <v>183</v>
      </c>
      <c r="B184" s="2" t="s">
        <v>2244</v>
      </c>
    </row>
    <row r="185" spans="1:4" x14ac:dyDescent="0.3">
      <c r="A185">
        <v>184</v>
      </c>
      <c r="B185" s="2" t="s">
        <v>2244</v>
      </c>
      <c r="C185" t="s">
        <v>2260</v>
      </c>
    </row>
    <row r="186" spans="1:4" x14ac:dyDescent="0.3">
      <c r="A186">
        <v>185</v>
      </c>
      <c r="B186" s="2" t="s">
        <v>164</v>
      </c>
    </row>
    <row r="187" spans="1:4" x14ac:dyDescent="0.3">
      <c r="A187">
        <v>186</v>
      </c>
      <c r="B187" s="2" t="s">
        <v>244</v>
      </c>
      <c r="C187" t="s">
        <v>2261</v>
      </c>
      <c r="D187" t="s">
        <v>2257</v>
      </c>
    </row>
    <row r="188" spans="1:4" x14ac:dyDescent="0.3">
      <c r="A188">
        <v>187</v>
      </c>
      <c r="B188" s="2" t="s">
        <v>94</v>
      </c>
    </row>
    <row r="189" spans="1:4" x14ac:dyDescent="0.3">
      <c r="A189">
        <v>188</v>
      </c>
      <c r="B189" s="2" t="s">
        <v>94</v>
      </c>
    </row>
    <row r="190" spans="1:4" x14ac:dyDescent="0.3">
      <c r="A190">
        <v>189</v>
      </c>
      <c r="B190" s="2" t="s">
        <v>94</v>
      </c>
    </row>
    <row r="191" spans="1:4" x14ac:dyDescent="0.3">
      <c r="A191">
        <v>190</v>
      </c>
      <c r="B191" s="2" t="s">
        <v>94</v>
      </c>
    </row>
    <row r="192" spans="1:4" x14ac:dyDescent="0.3">
      <c r="A192">
        <v>191</v>
      </c>
      <c r="B192" s="2" t="s">
        <v>244</v>
      </c>
    </row>
    <row r="193" spans="1:2" x14ac:dyDescent="0.3">
      <c r="A193">
        <v>192</v>
      </c>
      <c r="B193" s="2" t="s">
        <v>150</v>
      </c>
    </row>
    <row r="194" spans="1:2" x14ac:dyDescent="0.3">
      <c r="A194">
        <v>193</v>
      </c>
      <c r="B194" s="2" t="s">
        <v>244</v>
      </c>
    </row>
    <row r="195" spans="1:2" x14ac:dyDescent="0.3">
      <c r="A195">
        <v>194</v>
      </c>
      <c r="B195" s="2" t="s">
        <v>244</v>
      </c>
    </row>
    <row r="196" spans="1:2" x14ac:dyDescent="0.3">
      <c r="A196">
        <v>195</v>
      </c>
      <c r="B196" s="2" t="s">
        <v>94</v>
      </c>
    </row>
    <row r="197" spans="1:2" x14ac:dyDescent="0.3">
      <c r="A197">
        <v>196</v>
      </c>
      <c r="B197" s="2" t="s">
        <v>2244</v>
      </c>
    </row>
    <row r="198" spans="1:2" x14ac:dyDescent="0.3">
      <c r="A198">
        <v>197</v>
      </c>
      <c r="B198" s="2" t="s">
        <v>244</v>
      </c>
    </row>
    <row r="199" spans="1:2" x14ac:dyDescent="0.3">
      <c r="A199">
        <v>198</v>
      </c>
      <c r="B199" s="2" t="s">
        <v>244</v>
      </c>
    </row>
    <row r="200" spans="1:2" x14ac:dyDescent="0.3">
      <c r="A200">
        <v>199</v>
      </c>
      <c r="B200" s="2" t="s">
        <v>150</v>
      </c>
    </row>
    <row r="201" spans="1:2" x14ac:dyDescent="0.3">
      <c r="A201">
        <v>200</v>
      </c>
      <c r="B201" s="2" t="s">
        <v>2244</v>
      </c>
    </row>
    <row r="202" spans="1:2" x14ac:dyDescent="0.3">
      <c r="A202">
        <v>201</v>
      </c>
      <c r="B202" s="2" t="s">
        <v>2244</v>
      </c>
    </row>
    <row r="203" spans="1:2" x14ac:dyDescent="0.3">
      <c r="A203">
        <v>202</v>
      </c>
      <c r="B203" s="2" t="s">
        <v>2244</v>
      </c>
    </row>
    <row r="204" spans="1:2" x14ac:dyDescent="0.3">
      <c r="A204">
        <v>203</v>
      </c>
      <c r="B204" s="2" t="s">
        <v>2244</v>
      </c>
    </row>
    <row r="205" spans="1:2" x14ac:dyDescent="0.3">
      <c r="A205">
        <v>204</v>
      </c>
      <c r="B205" s="2" t="s">
        <v>2244</v>
      </c>
    </row>
    <row r="206" spans="1:2" x14ac:dyDescent="0.3">
      <c r="A206">
        <v>205</v>
      </c>
      <c r="B206" s="2" t="s">
        <v>94</v>
      </c>
    </row>
    <row r="207" spans="1:2" x14ac:dyDescent="0.3">
      <c r="A207">
        <v>206</v>
      </c>
      <c r="B207" s="2" t="s">
        <v>94</v>
      </c>
    </row>
    <row r="208" spans="1:2" x14ac:dyDescent="0.3">
      <c r="A208">
        <v>207</v>
      </c>
      <c r="B208" s="2" t="s">
        <v>164</v>
      </c>
    </row>
    <row r="209" spans="1:4" x14ac:dyDescent="0.3">
      <c r="A209">
        <v>208</v>
      </c>
      <c r="B209" s="2" t="s">
        <v>115</v>
      </c>
      <c r="C209" t="s">
        <v>2258</v>
      </c>
      <c r="D209" t="s">
        <v>2257</v>
      </c>
    </row>
    <row r="210" spans="1:4" x14ac:dyDescent="0.3">
      <c r="A210">
        <v>209</v>
      </c>
      <c r="B210" s="2" t="s">
        <v>94</v>
      </c>
    </row>
    <row r="211" spans="1:4" x14ac:dyDescent="0.3">
      <c r="A211">
        <v>210</v>
      </c>
      <c r="B211" s="2" t="s">
        <v>94</v>
      </c>
    </row>
    <row r="212" spans="1:4" x14ac:dyDescent="0.3">
      <c r="A212">
        <v>211</v>
      </c>
      <c r="B212" s="2" t="s">
        <v>94</v>
      </c>
    </row>
    <row r="213" spans="1:4" x14ac:dyDescent="0.3">
      <c r="A213">
        <v>212</v>
      </c>
      <c r="B213" s="2" t="s">
        <v>115</v>
      </c>
    </row>
    <row r="214" spans="1:4" x14ac:dyDescent="0.3">
      <c r="A214">
        <v>213</v>
      </c>
      <c r="B214" s="2" t="s">
        <v>115</v>
      </c>
    </row>
    <row r="215" spans="1:4" x14ac:dyDescent="0.3">
      <c r="A215">
        <v>214</v>
      </c>
      <c r="B215" s="2" t="s">
        <v>94</v>
      </c>
    </row>
    <row r="216" spans="1:4" x14ac:dyDescent="0.3">
      <c r="A216">
        <v>215</v>
      </c>
      <c r="B216" s="2" t="s">
        <v>94</v>
      </c>
    </row>
    <row r="217" spans="1:4" x14ac:dyDescent="0.3">
      <c r="A217">
        <v>216</v>
      </c>
      <c r="B217" s="2" t="s">
        <v>94</v>
      </c>
    </row>
    <row r="218" spans="1:4" x14ac:dyDescent="0.3">
      <c r="A218">
        <v>217</v>
      </c>
      <c r="B218" s="2" t="s">
        <v>115</v>
      </c>
    </row>
    <row r="219" spans="1:4" x14ac:dyDescent="0.3">
      <c r="A219">
        <v>218</v>
      </c>
      <c r="B219" s="2" t="s">
        <v>244</v>
      </c>
    </row>
    <row r="220" spans="1:4" x14ac:dyDescent="0.3">
      <c r="A220">
        <v>219</v>
      </c>
      <c r="B220" s="2" t="s">
        <v>94</v>
      </c>
    </row>
    <row r="221" spans="1:4" x14ac:dyDescent="0.3">
      <c r="A221">
        <v>220</v>
      </c>
      <c r="B221" s="2" t="s">
        <v>244</v>
      </c>
      <c r="C221" t="s">
        <v>2260</v>
      </c>
    </row>
    <row r="222" spans="1:4" x14ac:dyDescent="0.3">
      <c r="A222">
        <v>221</v>
      </c>
      <c r="B222" s="2" t="s">
        <v>244</v>
      </c>
    </row>
    <row r="223" spans="1:4" x14ac:dyDescent="0.3">
      <c r="A223">
        <v>222</v>
      </c>
      <c r="B223" s="2" t="s">
        <v>2244</v>
      </c>
      <c r="C223" t="s">
        <v>2258</v>
      </c>
      <c r="D223" t="s">
        <v>2260</v>
      </c>
    </row>
    <row r="224" spans="1:4" x14ac:dyDescent="0.3">
      <c r="A224">
        <v>223</v>
      </c>
      <c r="B224" s="2" t="s">
        <v>244</v>
      </c>
      <c r="C224" t="s">
        <v>2257</v>
      </c>
    </row>
    <row r="225" spans="1:4" x14ac:dyDescent="0.3">
      <c r="A225">
        <v>224</v>
      </c>
      <c r="B225" s="2" t="s">
        <v>94</v>
      </c>
    </row>
    <row r="226" spans="1:4" x14ac:dyDescent="0.3">
      <c r="A226">
        <v>225</v>
      </c>
      <c r="B226" s="2" t="s">
        <v>2244</v>
      </c>
      <c r="C226" t="s">
        <v>2257</v>
      </c>
    </row>
    <row r="227" spans="1:4" x14ac:dyDescent="0.3">
      <c r="A227">
        <v>226</v>
      </c>
      <c r="B227" s="2" t="s">
        <v>94</v>
      </c>
    </row>
    <row r="228" spans="1:4" x14ac:dyDescent="0.3">
      <c r="A228">
        <v>227</v>
      </c>
      <c r="B228" s="2" t="s">
        <v>164</v>
      </c>
      <c r="C228" t="s">
        <v>2257</v>
      </c>
    </row>
    <row r="229" spans="1:4" x14ac:dyDescent="0.3">
      <c r="A229">
        <v>228</v>
      </c>
      <c r="B229" s="2" t="s">
        <v>94</v>
      </c>
    </row>
    <row r="230" spans="1:4" x14ac:dyDescent="0.3">
      <c r="A230">
        <v>229</v>
      </c>
      <c r="B230" s="2" t="s">
        <v>94</v>
      </c>
    </row>
    <row r="231" spans="1:4" x14ac:dyDescent="0.3">
      <c r="A231">
        <v>230</v>
      </c>
      <c r="B231" s="2" t="s">
        <v>2244</v>
      </c>
      <c r="C231" t="s">
        <v>2257</v>
      </c>
      <c r="D231" t="s">
        <v>2260</v>
      </c>
    </row>
    <row r="232" spans="1:4" x14ac:dyDescent="0.3">
      <c r="A232">
        <v>231</v>
      </c>
      <c r="B232" s="2" t="s">
        <v>2244</v>
      </c>
      <c r="C232" t="s">
        <v>2258</v>
      </c>
    </row>
    <row r="233" spans="1:4" x14ac:dyDescent="0.3">
      <c r="A233">
        <v>232</v>
      </c>
      <c r="B233" s="2" t="s">
        <v>150</v>
      </c>
    </row>
    <row r="234" spans="1:4" x14ac:dyDescent="0.3">
      <c r="A234">
        <v>233</v>
      </c>
      <c r="B234" s="2" t="s">
        <v>244</v>
      </c>
    </row>
    <row r="235" spans="1:4" x14ac:dyDescent="0.3">
      <c r="A235">
        <v>234</v>
      </c>
      <c r="B235" s="2" t="s">
        <v>94</v>
      </c>
    </row>
    <row r="236" spans="1:4" x14ac:dyDescent="0.3">
      <c r="A236">
        <v>235</v>
      </c>
      <c r="B236" s="2" t="s">
        <v>94</v>
      </c>
      <c r="C236" t="s">
        <v>2260</v>
      </c>
    </row>
    <row r="237" spans="1:4" x14ac:dyDescent="0.3">
      <c r="A237">
        <v>236</v>
      </c>
      <c r="B237" s="2" t="s">
        <v>94</v>
      </c>
    </row>
    <row r="238" spans="1:4" x14ac:dyDescent="0.3">
      <c r="A238">
        <v>237</v>
      </c>
      <c r="B238" s="2" t="s">
        <v>244</v>
      </c>
      <c r="C238" t="s">
        <v>2257</v>
      </c>
      <c r="D238" t="s">
        <v>2260</v>
      </c>
    </row>
    <row r="239" spans="1:4" x14ac:dyDescent="0.3">
      <c r="A239">
        <v>238</v>
      </c>
      <c r="B239" s="2" t="s">
        <v>115</v>
      </c>
    </row>
    <row r="240" spans="1:4" x14ac:dyDescent="0.3">
      <c r="A240">
        <v>239</v>
      </c>
      <c r="B240" s="2" t="s">
        <v>94</v>
      </c>
    </row>
    <row r="241" spans="1:6" x14ac:dyDescent="0.3">
      <c r="A241">
        <v>240</v>
      </c>
      <c r="B241" s="2" t="s">
        <v>94</v>
      </c>
    </row>
    <row r="242" spans="1:6" x14ac:dyDescent="0.3">
      <c r="A242">
        <v>241</v>
      </c>
      <c r="B242" s="2" t="s">
        <v>150</v>
      </c>
    </row>
    <row r="243" spans="1:6" x14ac:dyDescent="0.3">
      <c r="A243">
        <v>242</v>
      </c>
      <c r="B243" s="2" t="s">
        <v>115</v>
      </c>
      <c r="C243" t="s">
        <v>2260</v>
      </c>
    </row>
    <row r="244" spans="1:6" x14ac:dyDescent="0.3">
      <c r="A244">
        <v>243</v>
      </c>
      <c r="B244" s="2" t="s">
        <v>164</v>
      </c>
    </row>
    <row r="245" spans="1:6" x14ac:dyDescent="0.3">
      <c r="A245">
        <v>244</v>
      </c>
      <c r="B245" s="2" t="s">
        <v>94</v>
      </c>
    </row>
    <row r="246" spans="1:6" x14ac:dyDescent="0.3">
      <c r="A246">
        <v>245</v>
      </c>
      <c r="B246" s="2" t="s">
        <v>94</v>
      </c>
    </row>
    <row r="247" spans="1:6" x14ac:dyDescent="0.3">
      <c r="A247">
        <v>246</v>
      </c>
      <c r="B247" s="2" t="s">
        <v>2244</v>
      </c>
    </row>
    <row r="248" spans="1:6" x14ac:dyDescent="0.3">
      <c r="A248">
        <v>247</v>
      </c>
      <c r="B248" s="2" t="s">
        <v>2244</v>
      </c>
    </row>
    <row r="249" spans="1:6" x14ac:dyDescent="0.3">
      <c r="A249">
        <v>248</v>
      </c>
      <c r="B249" s="2" t="s">
        <v>158</v>
      </c>
    </row>
    <row r="250" spans="1:6" x14ac:dyDescent="0.3">
      <c r="A250">
        <v>249</v>
      </c>
      <c r="B250" s="2" t="s">
        <v>2244</v>
      </c>
    </row>
    <row r="251" spans="1:6" x14ac:dyDescent="0.3">
      <c r="A251">
        <v>250</v>
      </c>
      <c r="B251" s="2" t="s">
        <v>164</v>
      </c>
    </row>
    <row r="252" spans="1:6" x14ac:dyDescent="0.3">
      <c r="A252">
        <v>251</v>
      </c>
      <c r="B252" s="2" t="s">
        <v>115</v>
      </c>
      <c r="C252" t="s">
        <v>2263</v>
      </c>
      <c r="D252" t="s">
        <v>2262</v>
      </c>
      <c r="E252" t="s">
        <v>2259</v>
      </c>
      <c r="F252" t="s">
        <v>2265</v>
      </c>
    </row>
    <row r="253" spans="1:6" x14ac:dyDescent="0.3">
      <c r="A253">
        <v>252</v>
      </c>
      <c r="B253" s="2" t="s">
        <v>115</v>
      </c>
    </row>
    <row r="254" spans="1:6" x14ac:dyDescent="0.3">
      <c r="A254">
        <v>253</v>
      </c>
      <c r="B254" s="2" t="s">
        <v>164</v>
      </c>
    </row>
    <row r="255" spans="1:6" x14ac:dyDescent="0.3">
      <c r="A255">
        <v>254</v>
      </c>
      <c r="B255" s="2" t="s">
        <v>115</v>
      </c>
    </row>
    <row r="256" spans="1:6" x14ac:dyDescent="0.3">
      <c r="A256">
        <v>255</v>
      </c>
      <c r="B256" s="2" t="s">
        <v>115</v>
      </c>
      <c r="C256" t="s">
        <v>2263</v>
      </c>
      <c r="D256" t="s">
        <v>2257</v>
      </c>
    </row>
    <row r="257" spans="1:17" x14ac:dyDescent="0.3">
      <c r="A257">
        <v>256</v>
      </c>
      <c r="B257" s="2" t="s">
        <v>94</v>
      </c>
      <c r="C257" t="s">
        <v>2260</v>
      </c>
    </row>
    <row r="258" spans="1:17" x14ac:dyDescent="0.3">
      <c r="A258">
        <v>257</v>
      </c>
      <c r="B258" s="2" t="s">
        <v>115</v>
      </c>
    </row>
    <row r="259" spans="1:17" x14ac:dyDescent="0.3">
      <c r="A259">
        <v>258</v>
      </c>
      <c r="B259" s="2" t="s">
        <v>115</v>
      </c>
    </row>
    <row r="260" spans="1:17" x14ac:dyDescent="0.3">
      <c r="A260">
        <v>259</v>
      </c>
      <c r="B260" s="2" t="s">
        <v>115</v>
      </c>
      <c r="C260" t="s">
        <v>2263</v>
      </c>
      <c r="D260" t="s">
        <v>2262</v>
      </c>
      <c r="E260" t="s">
        <v>2259</v>
      </c>
      <c r="F260" t="s">
        <v>2265</v>
      </c>
      <c r="G260" t="s">
        <v>903</v>
      </c>
      <c r="I260" t="s">
        <v>2258</v>
      </c>
      <c r="J260" t="s">
        <v>2261</v>
      </c>
      <c r="K260" t="s">
        <v>2257</v>
      </c>
      <c r="L260" t="s">
        <v>2260</v>
      </c>
      <c r="N260" t="s">
        <v>2258</v>
      </c>
      <c r="O260" t="s">
        <v>2261</v>
      </c>
      <c r="P260" t="s">
        <v>2257</v>
      </c>
      <c r="Q260" t="s">
        <v>2260</v>
      </c>
    </row>
    <row r="261" spans="1:17" x14ac:dyDescent="0.3">
      <c r="A261">
        <v>260</v>
      </c>
      <c r="B261" s="2" t="s">
        <v>94</v>
      </c>
    </row>
    <row r="262" spans="1:17" x14ac:dyDescent="0.3">
      <c r="A262">
        <v>261</v>
      </c>
      <c r="B262" s="2" t="s">
        <v>164</v>
      </c>
      <c r="C262" t="s">
        <v>2257</v>
      </c>
    </row>
    <row r="263" spans="1:17" x14ac:dyDescent="0.3">
      <c r="A263">
        <v>262</v>
      </c>
      <c r="B263" s="2" t="s">
        <v>115</v>
      </c>
      <c r="C263" t="s">
        <v>2258</v>
      </c>
    </row>
    <row r="264" spans="1:17" x14ac:dyDescent="0.3">
      <c r="A264">
        <v>263</v>
      </c>
      <c r="B264" s="2" t="s">
        <v>115</v>
      </c>
      <c r="C264" t="s">
        <v>2257</v>
      </c>
    </row>
    <row r="265" spans="1:17" x14ac:dyDescent="0.3">
      <c r="A265">
        <v>264</v>
      </c>
      <c r="B265" s="2" t="s">
        <v>903</v>
      </c>
      <c r="D265" t="s">
        <v>2257</v>
      </c>
    </row>
    <row r="266" spans="1:17" x14ac:dyDescent="0.3">
      <c r="A266">
        <v>265</v>
      </c>
      <c r="B266" s="2" t="s">
        <v>164</v>
      </c>
    </row>
    <row r="267" spans="1:17" x14ac:dyDescent="0.3">
      <c r="A267">
        <v>266</v>
      </c>
      <c r="B267" s="2" t="s">
        <v>2244</v>
      </c>
    </row>
    <row r="268" spans="1:17" x14ac:dyDescent="0.3">
      <c r="A268">
        <v>267</v>
      </c>
      <c r="B268" s="2" t="s">
        <v>2244</v>
      </c>
    </row>
    <row r="269" spans="1:17" x14ac:dyDescent="0.3">
      <c r="A269">
        <v>268</v>
      </c>
      <c r="B269" s="2" t="s">
        <v>164</v>
      </c>
      <c r="C269" t="s">
        <v>2257</v>
      </c>
    </row>
    <row r="270" spans="1:17" x14ac:dyDescent="0.3">
      <c r="A270">
        <v>269</v>
      </c>
      <c r="B270" s="2" t="s">
        <v>2244</v>
      </c>
    </row>
    <row r="271" spans="1:17" x14ac:dyDescent="0.3">
      <c r="A271">
        <v>270</v>
      </c>
      <c r="B271" s="2" t="s">
        <v>115</v>
      </c>
    </row>
    <row r="272" spans="1:17" x14ac:dyDescent="0.3">
      <c r="A272">
        <v>271</v>
      </c>
      <c r="B272" s="2" t="s">
        <v>115</v>
      </c>
    </row>
    <row r="273" spans="1:4" x14ac:dyDescent="0.3">
      <c r="A273">
        <v>272</v>
      </c>
      <c r="B273" s="2" t="s">
        <v>94</v>
      </c>
    </row>
    <row r="274" spans="1:4" x14ac:dyDescent="0.3">
      <c r="A274">
        <v>273</v>
      </c>
      <c r="B274" s="2" t="s">
        <v>164</v>
      </c>
    </row>
    <row r="275" spans="1:4" x14ac:dyDescent="0.3">
      <c r="A275">
        <v>274</v>
      </c>
      <c r="B275" s="2" t="s">
        <v>1382</v>
      </c>
      <c r="C275" t="s">
        <v>2258</v>
      </c>
      <c r="D275" t="s">
        <v>2257</v>
      </c>
    </row>
    <row r="276" spans="1:4" x14ac:dyDescent="0.3">
      <c r="A276">
        <v>275</v>
      </c>
      <c r="B276" s="2" t="s">
        <v>94</v>
      </c>
    </row>
    <row r="277" spans="1:4" x14ac:dyDescent="0.3">
      <c r="A277">
        <v>276</v>
      </c>
      <c r="B277" s="2" t="s">
        <v>94</v>
      </c>
      <c r="C277" t="s">
        <v>2260</v>
      </c>
    </row>
    <row r="278" spans="1:4" x14ac:dyDescent="0.3">
      <c r="A278">
        <v>277</v>
      </c>
      <c r="B278" s="2" t="s">
        <v>150</v>
      </c>
    </row>
    <row r="279" spans="1:4" x14ac:dyDescent="0.3">
      <c r="A279">
        <v>278</v>
      </c>
      <c r="B279" s="2" t="s">
        <v>589</v>
      </c>
    </row>
    <row r="280" spans="1:4" x14ac:dyDescent="0.3">
      <c r="A280">
        <v>279</v>
      </c>
      <c r="B280" s="2" t="s">
        <v>2244</v>
      </c>
    </row>
    <row r="281" spans="1:4" x14ac:dyDescent="0.3">
      <c r="A281">
        <v>280</v>
      </c>
      <c r="B281" s="2" t="s">
        <v>2244</v>
      </c>
    </row>
    <row r="282" spans="1:4" x14ac:dyDescent="0.3">
      <c r="A282">
        <v>281</v>
      </c>
      <c r="B282" s="2" t="s">
        <v>589</v>
      </c>
    </row>
    <row r="283" spans="1:4" x14ac:dyDescent="0.3">
      <c r="A283">
        <v>282</v>
      </c>
      <c r="B283" s="2" t="s">
        <v>244</v>
      </c>
      <c r="C283" t="s">
        <v>2261</v>
      </c>
    </row>
    <row r="284" spans="1:4" x14ac:dyDescent="0.3">
      <c r="A284">
        <v>283</v>
      </c>
      <c r="B284" s="2" t="s">
        <v>94</v>
      </c>
      <c r="C284" t="s">
        <v>2260</v>
      </c>
    </row>
    <row r="285" spans="1:4" x14ac:dyDescent="0.3">
      <c r="A285">
        <v>284</v>
      </c>
      <c r="B285" s="2" t="s">
        <v>164</v>
      </c>
    </row>
    <row r="286" spans="1:4" x14ac:dyDescent="0.3">
      <c r="A286">
        <v>285</v>
      </c>
      <c r="B286" s="2" t="s">
        <v>150</v>
      </c>
    </row>
    <row r="287" spans="1:4" x14ac:dyDescent="0.3">
      <c r="A287">
        <v>286</v>
      </c>
      <c r="B287" s="2" t="s">
        <v>903</v>
      </c>
    </row>
    <row r="288" spans="1:4" x14ac:dyDescent="0.3">
      <c r="A288">
        <v>287</v>
      </c>
      <c r="B288" s="2" t="s">
        <v>115</v>
      </c>
      <c r="C288" t="s">
        <v>2257</v>
      </c>
    </row>
    <row r="289" spans="1:3" x14ac:dyDescent="0.3">
      <c r="A289">
        <v>288</v>
      </c>
      <c r="B289" s="2" t="s">
        <v>150</v>
      </c>
    </row>
    <row r="290" spans="1:3" x14ac:dyDescent="0.3">
      <c r="A290">
        <v>289</v>
      </c>
      <c r="B290" s="2" t="s">
        <v>115</v>
      </c>
    </row>
    <row r="291" spans="1:3" x14ac:dyDescent="0.3">
      <c r="A291">
        <v>290</v>
      </c>
      <c r="B291" s="2" t="s">
        <v>158</v>
      </c>
    </row>
    <row r="292" spans="1:3" x14ac:dyDescent="0.3">
      <c r="A292">
        <v>291</v>
      </c>
      <c r="B292" s="2" t="s">
        <v>1382</v>
      </c>
    </row>
    <row r="293" spans="1:3" x14ac:dyDescent="0.3">
      <c r="A293">
        <v>292</v>
      </c>
      <c r="B293" s="2" t="s">
        <v>2244</v>
      </c>
    </row>
    <row r="294" spans="1:3" x14ac:dyDescent="0.3">
      <c r="A294">
        <v>293</v>
      </c>
      <c r="B294" s="2" t="s">
        <v>115</v>
      </c>
    </row>
    <row r="295" spans="1:3" x14ac:dyDescent="0.3">
      <c r="A295">
        <v>294</v>
      </c>
      <c r="B295" s="2" t="s">
        <v>150</v>
      </c>
    </row>
    <row r="296" spans="1:3" x14ac:dyDescent="0.3">
      <c r="A296">
        <v>295</v>
      </c>
      <c r="B296" s="2" t="s">
        <v>164</v>
      </c>
    </row>
    <row r="297" spans="1:3" x14ac:dyDescent="0.3">
      <c r="A297">
        <v>296</v>
      </c>
      <c r="B297" s="2" t="s">
        <v>164</v>
      </c>
      <c r="C297" t="s">
        <v>2257</v>
      </c>
    </row>
    <row r="298" spans="1:3" x14ac:dyDescent="0.3">
      <c r="A298">
        <v>297</v>
      </c>
      <c r="B298" s="2" t="s">
        <v>150</v>
      </c>
    </row>
    <row r="299" spans="1:3" x14ac:dyDescent="0.3">
      <c r="A299">
        <v>298</v>
      </c>
      <c r="B299" s="2" t="s">
        <v>164</v>
      </c>
    </row>
    <row r="300" spans="1:3" x14ac:dyDescent="0.3">
      <c r="A300">
        <v>299</v>
      </c>
      <c r="B300" s="2" t="s">
        <v>115</v>
      </c>
    </row>
    <row r="301" spans="1:3" x14ac:dyDescent="0.3">
      <c r="A301">
        <v>300</v>
      </c>
      <c r="B301" s="2" t="s">
        <v>115</v>
      </c>
    </row>
    <row r="302" spans="1:3" x14ac:dyDescent="0.3">
      <c r="A302">
        <v>301</v>
      </c>
      <c r="B302" s="2" t="s">
        <v>164</v>
      </c>
    </row>
    <row r="303" spans="1:3" x14ac:dyDescent="0.3">
      <c r="A303">
        <v>302</v>
      </c>
      <c r="B303" s="2" t="s">
        <v>115</v>
      </c>
    </row>
    <row r="304" spans="1:3" x14ac:dyDescent="0.3">
      <c r="A304">
        <v>303</v>
      </c>
      <c r="B304" s="2" t="s">
        <v>164</v>
      </c>
    </row>
    <row r="305" spans="1:3" x14ac:dyDescent="0.3">
      <c r="A305">
        <v>304</v>
      </c>
      <c r="B305" s="2" t="s">
        <v>94</v>
      </c>
    </row>
    <row r="306" spans="1:3" x14ac:dyDescent="0.3">
      <c r="A306">
        <v>305</v>
      </c>
      <c r="B306" s="2" t="s">
        <v>150</v>
      </c>
    </row>
    <row r="307" spans="1:3" x14ac:dyDescent="0.3">
      <c r="A307">
        <v>306</v>
      </c>
      <c r="B307" s="2" t="s">
        <v>164</v>
      </c>
      <c r="C307" t="s">
        <v>2257</v>
      </c>
    </row>
    <row r="308" spans="1:3" x14ac:dyDescent="0.3">
      <c r="A308">
        <v>307</v>
      </c>
      <c r="B308" s="2" t="s">
        <v>244</v>
      </c>
    </row>
    <row r="309" spans="1:3" x14ac:dyDescent="0.3">
      <c r="A309">
        <v>308</v>
      </c>
      <c r="B309" s="2" t="s">
        <v>244</v>
      </c>
    </row>
    <row r="310" spans="1:3" x14ac:dyDescent="0.3">
      <c r="A310">
        <v>309</v>
      </c>
      <c r="B310" s="2" t="s">
        <v>244</v>
      </c>
    </row>
    <row r="311" spans="1:3" x14ac:dyDescent="0.3">
      <c r="A311">
        <v>310</v>
      </c>
      <c r="B311" s="2" t="s">
        <v>115</v>
      </c>
    </row>
    <row r="312" spans="1:3" x14ac:dyDescent="0.3">
      <c r="A312">
        <v>311</v>
      </c>
      <c r="B312" s="2" t="s">
        <v>244</v>
      </c>
    </row>
    <row r="313" spans="1:3" x14ac:dyDescent="0.3">
      <c r="A313">
        <v>312</v>
      </c>
      <c r="B313" s="2" t="s">
        <v>115</v>
      </c>
    </row>
    <row r="314" spans="1:3" x14ac:dyDescent="0.3">
      <c r="A314">
        <v>313</v>
      </c>
      <c r="B314" s="2" t="s">
        <v>115</v>
      </c>
    </row>
    <row r="315" spans="1:3" x14ac:dyDescent="0.3">
      <c r="A315">
        <v>314</v>
      </c>
      <c r="B315" s="2" t="s">
        <v>244</v>
      </c>
    </row>
    <row r="316" spans="1:3" x14ac:dyDescent="0.3">
      <c r="A316">
        <v>315</v>
      </c>
      <c r="B316" s="2" t="s">
        <v>115</v>
      </c>
    </row>
    <row r="317" spans="1:3" x14ac:dyDescent="0.3">
      <c r="A317">
        <v>316</v>
      </c>
      <c r="B317" s="2" t="s">
        <v>158</v>
      </c>
    </row>
    <row r="318" spans="1:3" x14ac:dyDescent="0.3">
      <c r="A318">
        <v>317</v>
      </c>
      <c r="B318" s="2" t="s">
        <v>115</v>
      </c>
    </row>
    <row r="319" spans="1:3" x14ac:dyDescent="0.3">
      <c r="A319">
        <v>318</v>
      </c>
      <c r="B319" s="2" t="s">
        <v>94</v>
      </c>
    </row>
    <row r="320" spans="1:3" x14ac:dyDescent="0.3">
      <c r="A320">
        <v>319</v>
      </c>
      <c r="B320" s="2" t="s">
        <v>150</v>
      </c>
    </row>
    <row r="321" spans="1:4" x14ac:dyDescent="0.3">
      <c r="A321">
        <v>320</v>
      </c>
      <c r="B321" s="2" t="s">
        <v>150</v>
      </c>
    </row>
    <row r="322" spans="1:4" x14ac:dyDescent="0.3">
      <c r="A322">
        <v>321</v>
      </c>
      <c r="B322" s="2" t="s">
        <v>164</v>
      </c>
    </row>
    <row r="323" spans="1:4" x14ac:dyDescent="0.3">
      <c r="A323">
        <v>322</v>
      </c>
      <c r="B323" s="2" t="s">
        <v>94</v>
      </c>
    </row>
    <row r="324" spans="1:4" x14ac:dyDescent="0.3">
      <c r="A324">
        <v>323</v>
      </c>
      <c r="B324" s="2" t="s">
        <v>164</v>
      </c>
      <c r="C324" t="s">
        <v>2257</v>
      </c>
    </row>
    <row r="325" spans="1:4" x14ac:dyDescent="0.3">
      <c r="A325">
        <v>324</v>
      </c>
      <c r="B325" s="2" t="s">
        <v>164</v>
      </c>
      <c r="C325" t="s">
        <v>2257</v>
      </c>
    </row>
    <row r="326" spans="1:4" x14ac:dyDescent="0.3">
      <c r="A326">
        <v>325</v>
      </c>
      <c r="B326" s="2" t="s">
        <v>115</v>
      </c>
    </row>
    <row r="327" spans="1:4" x14ac:dyDescent="0.3">
      <c r="A327">
        <v>326</v>
      </c>
      <c r="B327" s="2" t="s">
        <v>94</v>
      </c>
    </row>
    <row r="328" spans="1:4" x14ac:dyDescent="0.3">
      <c r="A328">
        <v>327</v>
      </c>
      <c r="B328" s="2" t="s">
        <v>2244</v>
      </c>
    </row>
    <row r="329" spans="1:4" x14ac:dyDescent="0.3">
      <c r="A329">
        <v>328</v>
      </c>
      <c r="B329" s="2" t="s">
        <v>244</v>
      </c>
      <c r="C329" t="s">
        <v>2257</v>
      </c>
    </row>
    <row r="330" spans="1:4" x14ac:dyDescent="0.3">
      <c r="A330">
        <v>329</v>
      </c>
      <c r="B330" s="2" t="s">
        <v>115</v>
      </c>
    </row>
    <row r="331" spans="1:4" x14ac:dyDescent="0.3">
      <c r="A331">
        <v>330</v>
      </c>
      <c r="B331" s="2" t="s">
        <v>115</v>
      </c>
    </row>
    <row r="332" spans="1:4" x14ac:dyDescent="0.3">
      <c r="A332">
        <v>331</v>
      </c>
      <c r="B332" s="2" t="s">
        <v>164</v>
      </c>
    </row>
    <row r="333" spans="1:4" x14ac:dyDescent="0.3">
      <c r="A333">
        <v>332</v>
      </c>
      <c r="B333" s="2" t="s">
        <v>244</v>
      </c>
    </row>
    <row r="334" spans="1:4" x14ac:dyDescent="0.3">
      <c r="A334">
        <v>333</v>
      </c>
      <c r="B334" s="2" t="s">
        <v>150</v>
      </c>
    </row>
    <row r="335" spans="1:4" x14ac:dyDescent="0.3">
      <c r="A335">
        <v>334</v>
      </c>
      <c r="B335" s="2" t="s">
        <v>164</v>
      </c>
      <c r="C335" t="s">
        <v>2261</v>
      </c>
      <c r="D335" t="s">
        <v>2257</v>
      </c>
    </row>
    <row r="336" spans="1:4" x14ac:dyDescent="0.3">
      <c r="A336">
        <v>335</v>
      </c>
      <c r="B336" s="2" t="s">
        <v>244</v>
      </c>
      <c r="C336" t="s">
        <v>2261</v>
      </c>
      <c r="D336" t="s">
        <v>2257</v>
      </c>
    </row>
    <row r="337" spans="1:4" x14ac:dyDescent="0.3">
      <c r="A337">
        <v>336</v>
      </c>
      <c r="B337" s="2" t="s">
        <v>589</v>
      </c>
      <c r="C337" t="s">
        <v>2257</v>
      </c>
    </row>
    <row r="338" spans="1:4" x14ac:dyDescent="0.3">
      <c r="A338">
        <v>337</v>
      </c>
      <c r="B338" s="2" t="s">
        <v>164</v>
      </c>
    </row>
    <row r="339" spans="1:4" x14ac:dyDescent="0.3">
      <c r="A339">
        <v>338</v>
      </c>
      <c r="B339" s="2" t="s">
        <v>115</v>
      </c>
    </row>
    <row r="340" spans="1:4" x14ac:dyDescent="0.3">
      <c r="A340">
        <v>339</v>
      </c>
      <c r="B340" s="2" t="s">
        <v>150</v>
      </c>
    </row>
    <row r="341" spans="1:4" x14ac:dyDescent="0.3">
      <c r="A341">
        <v>340</v>
      </c>
      <c r="B341" s="2" t="s">
        <v>150</v>
      </c>
    </row>
    <row r="342" spans="1:4" x14ac:dyDescent="0.3">
      <c r="A342">
        <v>341</v>
      </c>
      <c r="B342" s="2" t="s">
        <v>115</v>
      </c>
      <c r="C342" t="s">
        <v>2258</v>
      </c>
    </row>
    <row r="343" spans="1:4" x14ac:dyDescent="0.3">
      <c r="A343">
        <v>342</v>
      </c>
      <c r="B343" s="2" t="s">
        <v>115</v>
      </c>
    </row>
    <row r="344" spans="1:4" x14ac:dyDescent="0.3">
      <c r="A344">
        <v>343</v>
      </c>
      <c r="B344" s="2" t="s">
        <v>164</v>
      </c>
    </row>
    <row r="345" spans="1:4" x14ac:dyDescent="0.3">
      <c r="A345">
        <v>344</v>
      </c>
      <c r="B345" s="2" t="s">
        <v>94</v>
      </c>
    </row>
    <row r="346" spans="1:4" x14ac:dyDescent="0.3">
      <c r="A346">
        <v>345</v>
      </c>
      <c r="B346" s="2" t="s">
        <v>115</v>
      </c>
    </row>
    <row r="347" spans="1:4" x14ac:dyDescent="0.3">
      <c r="A347">
        <v>346</v>
      </c>
      <c r="B347" s="2" t="s">
        <v>94</v>
      </c>
    </row>
    <row r="348" spans="1:4" x14ac:dyDescent="0.3">
      <c r="A348">
        <v>347</v>
      </c>
      <c r="B348" s="2" t="s">
        <v>244</v>
      </c>
      <c r="C348" t="s">
        <v>2261</v>
      </c>
      <c r="D348" t="s">
        <v>2257</v>
      </c>
    </row>
    <row r="349" spans="1:4" x14ac:dyDescent="0.3">
      <c r="A349">
        <v>348</v>
      </c>
      <c r="B349" s="2" t="s">
        <v>94</v>
      </c>
    </row>
    <row r="350" spans="1:4" x14ac:dyDescent="0.3">
      <c r="A350">
        <v>349</v>
      </c>
      <c r="B350" s="2" t="s">
        <v>94</v>
      </c>
    </row>
    <row r="351" spans="1:4" x14ac:dyDescent="0.3">
      <c r="A351">
        <v>350</v>
      </c>
      <c r="B351" s="2" t="s">
        <v>244</v>
      </c>
      <c r="C351" t="s">
        <v>2260</v>
      </c>
    </row>
    <row r="352" spans="1:4" x14ac:dyDescent="0.3">
      <c r="A352">
        <v>351</v>
      </c>
      <c r="B352" s="2" t="s">
        <v>94</v>
      </c>
    </row>
    <row r="353" spans="1:3" x14ac:dyDescent="0.3">
      <c r="A353">
        <v>352</v>
      </c>
      <c r="B353" s="2" t="s">
        <v>164</v>
      </c>
    </row>
    <row r="354" spans="1:3" x14ac:dyDescent="0.3">
      <c r="A354">
        <v>353</v>
      </c>
      <c r="B354" s="2" t="s">
        <v>164</v>
      </c>
    </row>
    <row r="355" spans="1:3" x14ac:dyDescent="0.3">
      <c r="A355">
        <v>354</v>
      </c>
      <c r="B355" s="2" t="s">
        <v>164</v>
      </c>
      <c r="C355" t="s">
        <v>2259</v>
      </c>
    </row>
    <row r="356" spans="1:3" x14ac:dyDescent="0.3">
      <c r="A356">
        <v>355</v>
      </c>
      <c r="B356" s="2" t="s">
        <v>115</v>
      </c>
    </row>
    <row r="357" spans="1:3" x14ac:dyDescent="0.3">
      <c r="A357">
        <v>356</v>
      </c>
      <c r="B357" s="2" t="s">
        <v>158</v>
      </c>
    </row>
    <row r="358" spans="1:3" x14ac:dyDescent="0.3">
      <c r="A358">
        <v>357</v>
      </c>
      <c r="B358" s="2" t="s">
        <v>150</v>
      </c>
    </row>
    <row r="359" spans="1:3" x14ac:dyDescent="0.3">
      <c r="A359">
        <v>358</v>
      </c>
      <c r="B359" s="2" t="s">
        <v>115</v>
      </c>
    </row>
    <row r="360" spans="1:3" x14ac:dyDescent="0.3">
      <c r="A360">
        <v>359</v>
      </c>
      <c r="B360" s="2" t="s">
        <v>2244</v>
      </c>
    </row>
    <row r="361" spans="1:3" x14ac:dyDescent="0.3">
      <c r="A361">
        <v>360</v>
      </c>
      <c r="B361" s="2" t="s">
        <v>158</v>
      </c>
    </row>
    <row r="362" spans="1:3" x14ac:dyDescent="0.3">
      <c r="A362">
        <v>361</v>
      </c>
      <c r="B362" s="2" t="s">
        <v>244</v>
      </c>
    </row>
    <row r="363" spans="1:3" x14ac:dyDescent="0.3">
      <c r="A363">
        <v>362</v>
      </c>
      <c r="B363" s="2" t="s">
        <v>1382</v>
      </c>
      <c r="C363" t="s">
        <v>2257</v>
      </c>
    </row>
    <row r="364" spans="1:3" x14ac:dyDescent="0.3">
      <c r="A364">
        <v>363</v>
      </c>
      <c r="B364" s="4" t="s">
        <v>2244</v>
      </c>
    </row>
    <row r="365" spans="1:3" x14ac:dyDescent="0.3">
      <c r="A365">
        <v>364</v>
      </c>
      <c r="B365" s="2" t="s">
        <v>158</v>
      </c>
    </row>
    <row r="366" spans="1:3" x14ac:dyDescent="0.3">
      <c r="A366">
        <v>365</v>
      </c>
      <c r="B366" s="2" t="s">
        <v>94</v>
      </c>
    </row>
    <row r="367" spans="1:3" x14ac:dyDescent="0.3">
      <c r="A367">
        <v>366</v>
      </c>
      <c r="B367" s="4" t="s">
        <v>94</v>
      </c>
    </row>
    <row r="368" spans="1:3" x14ac:dyDescent="0.3">
      <c r="A368">
        <v>367</v>
      </c>
      <c r="B368" s="2" t="s">
        <v>94</v>
      </c>
      <c r="C368" t="s">
        <v>2260</v>
      </c>
    </row>
    <row r="369" spans="1:4" x14ac:dyDescent="0.3">
      <c r="A369">
        <v>368</v>
      </c>
      <c r="B369" s="4" t="s">
        <v>115</v>
      </c>
      <c r="C369" t="s">
        <v>2258</v>
      </c>
      <c r="D369" t="s">
        <v>2257</v>
      </c>
    </row>
    <row r="370" spans="1:4" x14ac:dyDescent="0.3">
      <c r="A370">
        <v>369</v>
      </c>
      <c r="B370" s="4" t="s">
        <v>115</v>
      </c>
      <c r="C370" t="s">
        <v>2257</v>
      </c>
      <c r="D370" t="s">
        <v>2260</v>
      </c>
    </row>
    <row r="371" spans="1:4" x14ac:dyDescent="0.3">
      <c r="A371">
        <v>370</v>
      </c>
      <c r="B371" s="4" t="s">
        <v>164</v>
      </c>
    </row>
    <row r="372" spans="1:4" x14ac:dyDescent="0.3">
      <c r="A372">
        <v>371</v>
      </c>
      <c r="B372" s="4" t="s">
        <v>115</v>
      </c>
    </row>
    <row r="373" spans="1:4" x14ac:dyDescent="0.3">
      <c r="A373">
        <v>372</v>
      </c>
      <c r="B373" s="4" t="s">
        <v>150</v>
      </c>
    </row>
    <row r="374" spans="1:4" x14ac:dyDescent="0.3">
      <c r="A374">
        <v>373</v>
      </c>
      <c r="B374" s="4" t="s">
        <v>2244</v>
      </c>
    </row>
    <row r="375" spans="1:4" x14ac:dyDescent="0.3">
      <c r="A375">
        <v>374</v>
      </c>
      <c r="B375" s="4" t="s">
        <v>2244</v>
      </c>
      <c r="C375" t="s">
        <v>2260</v>
      </c>
    </row>
    <row r="376" spans="1:4" x14ac:dyDescent="0.3">
      <c r="A376">
        <v>375</v>
      </c>
      <c r="B376" s="4" t="s">
        <v>2244</v>
      </c>
      <c r="C376" t="s">
        <v>2258</v>
      </c>
      <c r="D376" t="s">
        <v>2257</v>
      </c>
    </row>
    <row r="377" spans="1:4" x14ac:dyDescent="0.3">
      <c r="A377">
        <v>376</v>
      </c>
      <c r="B377" s="4" t="s">
        <v>2244</v>
      </c>
    </row>
    <row r="378" spans="1:4" x14ac:dyDescent="0.3">
      <c r="A378">
        <v>377</v>
      </c>
      <c r="B378" s="4" t="s">
        <v>150</v>
      </c>
    </row>
    <row r="379" spans="1:4" x14ac:dyDescent="0.3">
      <c r="A379">
        <v>378</v>
      </c>
      <c r="B379" s="4" t="s">
        <v>164</v>
      </c>
    </row>
    <row r="380" spans="1:4" x14ac:dyDescent="0.3">
      <c r="A380">
        <v>379</v>
      </c>
      <c r="B380" s="4" t="s">
        <v>2244</v>
      </c>
    </row>
    <row r="381" spans="1:4" x14ac:dyDescent="0.3">
      <c r="A381">
        <v>380</v>
      </c>
      <c r="B381" s="4" t="s">
        <v>115</v>
      </c>
    </row>
    <row r="382" spans="1:4" x14ac:dyDescent="0.3">
      <c r="A382">
        <v>381</v>
      </c>
      <c r="B382" s="4" t="s">
        <v>150</v>
      </c>
    </row>
    <row r="383" spans="1:4" x14ac:dyDescent="0.3">
      <c r="A383">
        <v>382</v>
      </c>
      <c r="B383" s="4" t="s">
        <v>94</v>
      </c>
    </row>
    <row r="384" spans="1:4" x14ac:dyDescent="0.3">
      <c r="A384">
        <v>383</v>
      </c>
      <c r="B384" s="4" t="s">
        <v>150</v>
      </c>
    </row>
    <row r="385" spans="1:4" x14ac:dyDescent="0.3">
      <c r="A385">
        <v>384</v>
      </c>
      <c r="B385" s="4" t="s">
        <v>244</v>
      </c>
    </row>
    <row r="386" spans="1:4" x14ac:dyDescent="0.3">
      <c r="A386">
        <v>385</v>
      </c>
      <c r="B386" s="4" t="s">
        <v>244</v>
      </c>
    </row>
    <row r="387" spans="1:4" x14ac:dyDescent="0.3">
      <c r="A387">
        <v>386</v>
      </c>
      <c r="B387" s="4" t="s">
        <v>150</v>
      </c>
    </row>
    <row r="388" spans="1:4" x14ac:dyDescent="0.3">
      <c r="A388">
        <v>387</v>
      </c>
      <c r="B388" s="4" t="s">
        <v>94</v>
      </c>
    </row>
    <row r="389" spans="1:4" x14ac:dyDescent="0.3">
      <c r="A389">
        <v>388</v>
      </c>
      <c r="B389" s="4" t="s">
        <v>94</v>
      </c>
    </row>
    <row r="390" spans="1:4" x14ac:dyDescent="0.3">
      <c r="A390">
        <v>389</v>
      </c>
      <c r="B390" s="4" t="s">
        <v>1382</v>
      </c>
    </row>
    <row r="391" spans="1:4" x14ac:dyDescent="0.3">
      <c r="A391">
        <v>390</v>
      </c>
      <c r="B391" s="4" t="s">
        <v>158</v>
      </c>
    </row>
    <row r="392" spans="1:4" x14ac:dyDescent="0.3">
      <c r="A392">
        <v>391</v>
      </c>
      <c r="B392" s="4" t="s">
        <v>1382</v>
      </c>
      <c r="C392" t="s">
        <v>2257</v>
      </c>
    </row>
    <row r="393" spans="1:4" x14ac:dyDescent="0.3">
      <c r="A393">
        <v>392</v>
      </c>
      <c r="B393" s="4" t="s">
        <v>244</v>
      </c>
      <c r="C393" t="s">
        <v>2257</v>
      </c>
    </row>
    <row r="394" spans="1:4" x14ac:dyDescent="0.3">
      <c r="A394">
        <v>393</v>
      </c>
      <c r="B394" s="4" t="s">
        <v>94</v>
      </c>
    </row>
    <row r="395" spans="1:4" x14ac:dyDescent="0.3">
      <c r="A395">
        <v>394</v>
      </c>
      <c r="B395" s="4" t="s">
        <v>244</v>
      </c>
      <c r="C395" t="s">
        <v>2261</v>
      </c>
      <c r="D395" t="s">
        <v>2260</v>
      </c>
    </row>
    <row r="396" spans="1:4" x14ac:dyDescent="0.3">
      <c r="A396">
        <v>395</v>
      </c>
      <c r="B396" s="4" t="s">
        <v>244</v>
      </c>
    </row>
    <row r="397" spans="1:4" x14ac:dyDescent="0.3">
      <c r="A397">
        <v>396</v>
      </c>
      <c r="B397" s="4" t="s">
        <v>589</v>
      </c>
    </row>
    <row r="398" spans="1:4" x14ac:dyDescent="0.3">
      <c r="A398">
        <v>397</v>
      </c>
      <c r="B398" s="4" t="s">
        <v>150</v>
      </c>
    </row>
    <row r="399" spans="1:4" x14ac:dyDescent="0.3">
      <c r="A399">
        <v>398</v>
      </c>
      <c r="B399" s="4" t="s">
        <v>94</v>
      </c>
    </row>
    <row r="400" spans="1:4" x14ac:dyDescent="0.3">
      <c r="A400">
        <v>399</v>
      </c>
      <c r="B400" s="4" t="s">
        <v>2244</v>
      </c>
      <c r="C400" t="s">
        <v>2260</v>
      </c>
    </row>
    <row r="401" spans="1:3" x14ac:dyDescent="0.3">
      <c r="A401">
        <v>400</v>
      </c>
      <c r="B401" s="4" t="s">
        <v>2244</v>
      </c>
    </row>
    <row r="402" spans="1:3" x14ac:dyDescent="0.3">
      <c r="A402">
        <v>401</v>
      </c>
      <c r="B402" s="4" t="s">
        <v>150</v>
      </c>
    </row>
    <row r="403" spans="1:3" x14ac:dyDescent="0.3">
      <c r="A403">
        <v>402</v>
      </c>
      <c r="B403" s="4" t="s">
        <v>164</v>
      </c>
      <c r="C403" t="s">
        <v>2257</v>
      </c>
    </row>
    <row r="404" spans="1:3" x14ac:dyDescent="0.3">
      <c r="A404">
        <v>403</v>
      </c>
      <c r="B404" s="4" t="s">
        <v>164</v>
      </c>
    </row>
    <row r="405" spans="1:3" x14ac:dyDescent="0.3">
      <c r="A405">
        <v>404</v>
      </c>
      <c r="B405" s="4" t="s">
        <v>164</v>
      </c>
    </row>
    <row r="406" spans="1:3" x14ac:dyDescent="0.3">
      <c r="A406">
        <v>405</v>
      </c>
      <c r="B406" s="4" t="s">
        <v>164</v>
      </c>
      <c r="C406" t="s">
        <v>2257</v>
      </c>
    </row>
    <row r="407" spans="1:3" x14ac:dyDescent="0.3">
      <c r="A407">
        <v>406</v>
      </c>
      <c r="B407" s="4" t="s">
        <v>94</v>
      </c>
    </row>
    <row r="408" spans="1:3" x14ac:dyDescent="0.3">
      <c r="A408">
        <v>407</v>
      </c>
      <c r="B408" s="4" t="s">
        <v>589</v>
      </c>
    </row>
    <row r="409" spans="1:3" x14ac:dyDescent="0.3">
      <c r="A409">
        <v>408</v>
      </c>
      <c r="B409" s="4" t="s">
        <v>150</v>
      </c>
    </row>
    <row r="410" spans="1:3" x14ac:dyDescent="0.3">
      <c r="A410">
        <v>409</v>
      </c>
      <c r="B410" s="4" t="s">
        <v>164</v>
      </c>
      <c r="C410" t="s">
        <v>2257</v>
      </c>
    </row>
    <row r="411" spans="1:3" x14ac:dyDescent="0.3">
      <c r="A411">
        <v>410</v>
      </c>
      <c r="B411" s="4" t="s">
        <v>94</v>
      </c>
    </row>
    <row r="413" spans="1:3" x14ac:dyDescent="0.3">
      <c r="B413">
        <f>COUNTA(B2:XFD411)</f>
        <v>570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5581-2500-4186-9B88-0F288BFDE2EE}">
  <dimension ref="A2:N236"/>
  <sheetViews>
    <sheetView zoomScaleNormal="100" workbookViewId="0">
      <selection activeCell="B245" sqref="B245"/>
    </sheetView>
  </sheetViews>
  <sheetFormatPr defaultColWidth="11.3984375" defaultRowHeight="13" x14ac:dyDescent="0.3"/>
  <cols>
    <col min="1" max="1" width="74" bestFit="1" customWidth="1"/>
    <col min="2" max="2" width="91.09765625" style="1" bestFit="1" customWidth="1"/>
    <col min="3" max="3" width="10.69921875" customWidth="1"/>
    <col min="4" max="4" width="12.8984375" bestFit="1" customWidth="1"/>
  </cols>
  <sheetData>
    <row r="2" spans="1:3" x14ac:dyDescent="0.3">
      <c r="A2" s="9" t="s">
        <v>2266</v>
      </c>
      <c r="B2" s="1">
        <f>COUNT(Respuestas!A2:A409)</f>
        <v>408</v>
      </c>
      <c r="C2" s="10" t="s">
        <v>2200</v>
      </c>
    </row>
    <row r="3" spans="1:3" x14ac:dyDescent="0.3">
      <c r="A3" t="s">
        <v>169</v>
      </c>
      <c r="B3" s="1">
        <f>COUNTIFS(Respuestas!$R$2:$R$409,Descriptivas!A3)</f>
        <v>29</v>
      </c>
      <c r="C3" s="8">
        <f t="shared" ref="C3:C7" si="0">B3/$B$2</f>
        <v>7.1078431372549017E-2</v>
      </c>
    </row>
    <row r="4" spans="1:3" x14ac:dyDescent="0.3">
      <c r="A4" t="s">
        <v>121</v>
      </c>
      <c r="B4" s="1">
        <f>COUNTIFS(Respuestas!$R$2:$R$409,Descriptivas!A4)</f>
        <v>34</v>
      </c>
      <c r="C4" s="8">
        <f t="shared" si="0"/>
        <v>8.3333333333333329E-2</v>
      </c>
    </row>
    <row r="5" spans="1:3" x14ac:dyDescent="0.3">
      <c r="A5" t="s">
        <v>2214</v>
      </c>
      <c r="B5" s="1">
        <f>COUNTIFS(Respuestas!$R$2:$R$409,Descriptivas!A5)</f>
        <v>0</v>
      </c>
      <c r="C5" s="8">
        <f t="shared" si="0"/>
        <v>0</v>
      </c>
    </row>
    <row r="6" spans="1:3" x14ac:dyDescent="0.3">
      <c r="A6" t="s">
        <v>72</v>
      </c>
      <c r="B6" s="1">
        <f>COUNTIFS(Respuestas!$R$2:$R$409,Descriptivas!A6)</f>
        <v>239</v>
      </c>
      <c r="C6" s="8">
        <f t="shared" si="0"/>
        <v>0.58578431372549022</v>
      </c>
    </row>
    <row r="7" spans="1:3" x14ac:dyDescent="0.3">
      <c r="A7" t="s">
        <v>383</v>
      </c>
      <c r="B7" s="1">
        <f>COUNTIFS(Respuestas!$R$2:$R$409,Descriptivas!A7)</f>
        <v>3</v>
      </c>
      <c r="C7" s="8">
        <f t="shared" si="0"/>
        <v>7.3529411764705881E-3</v>
      </c>
    </row>
    <row r="9" spans="1:3" x14ac:dyDescent="0.3">
      <c r="A9" s="13" t="s">
        <v>2267</v>
      </c>
      <c r="B9" s="13" t="s">
        <v>2266</v>
      </c>
      <c r="C9" s="10" t="s">
        <v>2268</v>
      </c>
    </row>
    <row r="10" spans="1:3" x14ac:dyDescent="0.3">
      <c r="A10" t="s">
        <v>207</v>
      </c>
      <c r="B10" s="1">
        <f>COUNTIFS(B39:$B$85,A10)</f>
        <v>3</v>
      </c>
      <c r="C10" t="s">
        <v>70</v>
      </c>
    </row>
    <row r="11" spans="1:3" x14ac:dyDescent="0.3">
      <c r="A11" t="s">
        <v>2269</v>
      </c>
      <c r="B11" s="1">
        <f>COUNTIFS(B40:$B$85,A11)</f>
        <v>4</v>
      </c>
      <c r="C11" t="s">
        <v>70</v>
      </c>
    </row>
    <row r="12" spans="1:3" x14ac:dyDescent="0.3">
      <c r="A12" t="s">
        <v>2270</v>
      </c>
      <c r="B12" s="1">
        <f>COUNTIFS(B41:$B$85,A12)</f>
        <v>7</v>
      </c>
      <c r="C12" t="s">
        <v>70</v>
      </c>
    </row>
    <row r="13" spans="1:3" x14ac:dyDescent="0.3">
      <c r="A13" t="s">
        <v>2271</v>
      </c>
      <c r="B13" s="1">
        <f>COUNTIFS(B42:$B$85,A13)</f>
        <v>3</v>
      </c>
      <c r="C13" t="s">
        <v>88</v>
      </c>
    </row>
    <row r="14" spans="1:3" x14ac:dyDescent="0.3">
      <c r="A14" t="s">
        <v>74</v>
      </c>
      <c r="B14" s="1">
        <f>COUNTIFS(B43:$B$85,A14)</f>
        <v>3</v>
      </c>
      <c r="C14" t="s">
        <v>70</v>
      </c>
    </row>
    <row r="15" spans="1:3" x14ac:dyDescent="0.3">
      <c r="A15" t="s">
        <v>2272</v>
      </c>
      <c r="B15" s="1">
        <f>COUNTIFS(B44:$B$85,A15)</f>
        <v>0</v>
      </c>
      <c r="C15" t="s">
        <v>88</v>
      </c>
    </row>
    <row r="16" spans="1:3" x14ac:dyDescent="0.3">
      <c r="A16" t="s">
        <v>243</v>
      </c>
      <c r="B16" s="1">
        <f>COUNTIFS(B45:$B$85,A16)</f>
        <v>1</v>
      </c>
      <c r="C16" t="s">
        <v>70</v>
      </c>
    </row>
    <row r="17" spans="1:3" x14ac:dyDescent="0.3">
      <c r="A17" t="s">
        <v>281</v>
      </c>
      <c r="B17" s="1">
        <f>COUNTIFS(B46:$B$85,A17)</f>
        <v>0</v>
      </c>
      <c r="C17" t="s">
        <v>70</v>
      </c>
    </row>
    <row r="18" spans="1:3" x14ac:dyDescent="0.3">
      <c r="A18" t="s">
        <v>2273</v>
      </c>
      <c r="B18" s="1">
        <f>COUNTIFS(B47:$B$85,A18)</f>
        <v>0</v>
      </c>
      <c r="C18" t="s">
        <v>88</v>
      </c>
    </row>
    <row r="19" spans="1:3" x14ac:dyDescent="0.3">
      <c r="A19" t="s">
        <v>2274</v>
      </c>
      <c r="B19" s="1">
        <f>COUNTIFS(B48:$B$85,A19)</f>
        <v>1</v>
      </c>
      <c r="C19" t="s">
        <v>88</v>
      </c>
    </row>
    <row r="20" spans="1:3" x14ac:dyDescent="0.3">
      <c r="A20" t="s">
        <v>482</v>
      </c>
      <c r="B20" s="1">
        <f>COUNTIFS(B49:$B$85,A20)</f>
        <v>1</v>
      </c>
      <c r="C20" t="s">
        <v>88</v>
      </c>
    </row>
    <row r="21" spans="1:3" x14ac:dyDescent="0.3">
      <c r="A21" t="s">
        <v>2275</v>
      </c>
      <c r="B21" s="1">
        <f>COUNTIFS(B50:$B$85,A21)</f>
        <v>0</v>
      </c>
      <c r="C21" t="s">
        <v>70</v>
      </c>
    </row>
    <row r="22" spans="1:3" x14ac:dyDescent="0.3">
      <c r="A22" t="s">
        <v>201</v>
      </c>
      <c r="B22" s="1">
        <f>COUNTIFS(B51:$B$85,A22)</f>
        <v>0</v>
      </c>
      <c r="C22" t="s">
        <v>88</v>
      </c>
    </row>
    <row r="23" spans="1:3" x14ac:dyDescent="0.3">
      <c r="A23" t="s">
        <v>2276</v>
      </c>
      <c r="B23" s="1">
        <f>COUNTIFS(B52:$B$85,A23)</f>
        <v>1</v>
      </c>
      <c r="C23" t="s">
        <v>88</v>
      </c>
    </row>
    <row r="24" spans="1:3" x14ac:dyDescent="0.3">
      <c r="A24" t="s">
        <v>383</v>
      </c>
      <c r="B24" s="1">
        <f>COUNTIFS(B53:$B$85,A24)</f>
        <v>0</v>
      </c>
      <c r="C24" t="s">
        <v>70</v>
      </c>
    </row>
    <row r="25" spans="1:3" x14ac:dyDescent="0.3">
      <c r="A25" t="s">
        <v>2277</v>
      </c>
      <c r="B25" s="1">
        <f>COUNTIFS(B54:$B$85,A25)</f>
        <v>1</v>
      </c>
      <c r="C25" t="s">
        <v>70</v>
      </c>
    </row>
    <row r="26" spans="1:3" x14ac:dyDescent="0.3">
      <c r="A26" t="s">
        <v>163</v>
      </c>
      <c r="B26" s="1">
        <f>COUNTIFS(B55:$B$85,A26)</f>
        <v>1</v>
      </c>
      <c r="C26" t="s">
        <v>70</v>
      </c>
    </row>
    <row r="27" spans="1:3" x14ac:dyDescent="0.3">
      <c r="A27" t="s">
        <v>2278</v>
      </c>
      <c r="B27" s="1">
        <f>COUNTIFS(B56:$B$85,A27)</f>
        <v>0</v>
      </c>
      <c r="C27" t="s">
        <v>70</v>
      </c>
    </row>
    <row r="28" spans="1:3" x14ac:dyDescent="0.3">
      <c r="A28" t="s">
        <v>2279</v>
      </c>
      <c r="B28" s="1">
        <f>COUNTIFS(B57:$B$85,A28)</f>
        <v>0</v>
      </c>
      <c r="C28" t="s">
        <v>70</v>
      </c>
    </row>
    <row r="29" spans="1:3" x14ac:dyDescent="0.3">
      <c r="A29" t="s">
        <v>388</v>
      </c>
      <c r="B29" s="1">
        <f>COUNTIFS(B58:$B$85,A29)</f>
        <v>1</v>
      </c>
      <c r="C29" t="s">
        <v>88</v>
      </c>
    </row>
    <row r="30" spans="1:3" x14ac:dyDescent="0.3">
      <c r="A30" t="s">
        <v>101</v>
      </c>
      <c r="B30" s="1">
        <f>COUNTIFS(B59:$B$85,A30)</f>
        <v>2</v>
      </c>
      <c r="C30" t="s">
        <v>88</v>
      </c>
    </row>
    <row r="31" spans="1:3" x14ac:dyDescent="0.3">
      <c r="A31" t="s">
        <v>308</v>
      </c>
      <c r="B31" s="1">
        <f>COUNTIFS(B60:$B$85,A31)</f>
        <v>1</v>
      </c>
      <c r="C31" t="s">
        <v>88</v>
      </c>
    </row>
    <row r="32" spans="1:3" x14ac:dyDescent="0.3">
      <c r="A32" t="s">
        <v>2280</v>
      </c>
      <c r="B32" s="1">
        <f>COUNTIFS(B61:$B$85,A32)</f>
        <v>0</v>
      </c>
      <c r="C32" t="s">
        <v>70</v>
      </c>
    </row>
    <row r="33" spans="1:3" x14ac:dyDescent="0.3">
      <c r="A33" t="s">
        <v>2281</v>
      </c>
      <c r="B33" s="1">
        <f>COUNTIFS(B62:$B$85,A33)</f>
        <v>1</v>
      </c>
      <c r="C33" t="s">
        <v>70</v>
      </c>
    </row>
    <row r="34" spans="1:3" x14ac:dyDescent="0.3">
      <c r="B34" s="1" t="s">
        <v>2220</v>
      </c>
      <c r="C34">
        <f>COUNTA(C10:C33)</f>
        <v>24</v>
      </c>
    </row>
    <row r="35" spans="1:3" x14ac:dyDescent="0.3">
      <c r="B35" s="1" t="s">
        <v>70</v>
      </c>
      <c r="C35" s="12">
        <f>COUNTIFS($C$10:$C$33,B35)/$C$34</f>
        <v>0.58333333333333337</v>
      </c>
    </row>
    <row r="36" spans="1:3" x14ac:dyDescent="0.3">
      <c r="B36" s="1" t="s">
        <v>88</v>
      </c>
      <c r="C36" s="12">
        <f>COUNTIFS($C$10:$C$33,B36)/$C$34</f>
        <v>0.41666666666666669</v>
      </c>
    </row>
    <row r="38" spans="1:3" s="1" customFormat="1" x14ac:dyDescent="0.3">
      <c r="A38" s="11" t="s">
        <v>2282</v>
      </c>
      <c r="B38" s="11" t="s">
        <v>2283</v>
      </c>
      <c r="C38" s="11" t="s">
        <v>2266</v>
      </c>
    </row>
    <row r="39" spans="1:3" x14ac:dyDescent="0.3">
      <c r="A39" t="s">
        <v>2284</v>
      </c>
      <c r="B39" t="s">
        <v>2269</v>
      </c>
      <c r="C39" s="1">
        <f>COUNTIFS(Respuestas!$S$2:$S$409,Descriptivas!A39)</f>
        <v>0</v>
      </c>
    </row>
    <row r="40" spans="1:3" x14ac:dyDescent="0.3">
      <c r="A40" t="s">
        <v>2285</v>
      </c>
      <c r="B40" t="s">
        <v>2274</v>
      </c>
      <c r="C40" s="1">
        <f>COUNTIFS(Respuestas!$S$2:$S$409,Descriptivas!A40)</f>
        <v>0</v>
      </c>
    </row>
    <row r="41" spans="1:3" x14ac:dyDescent="0.3">
      <c r="A41" t="s">
        <v>2286</v>
      </c>
      <c r="B41"/>
      <c r="C41" s="1">
        <f>COUNTIFS(Respuestas!$S$2:$S$409,Descriptivas!A41)</f>
        <v>0</v>
      </c>
    </row>
    <row r="42" spans="1:3" x14ac:dyDescent="0.3">
      <c r="A42" t="s">
        <v>2287</v>
      </c>
      <c r="B42" t="s">
        <v>482</v>
      </c>
      <c r="C42" s="1">
        <f>COUNTIFS(Respuestas!$S$2:$S$409,Descriptivas!A42)</f>
        <v>0</v>
      </c>
    </row>
    <row r="43" spans="1:3" x14ac:dyDescent="0.3">
      <c r="A43" t="s">
        <v>2288</v>
      </c>
      <c r="B43" t="s">
        <v>2270</v>
      </c>
      <c r="C43" s="1">
        <f>COUNTIFS(Respuestas!$S$2:$S$409,Descriptivas!A43)</f>
        <v>0</v>
      </c>
    </row>
    <row r="44" spans="1:3" x14ac:dyDescent="0.3">
      <c r="A44" t="s">
        <v>2289</v>
      </c>
      <c r="B44" t="s">
        <v>201</v>
      </c>
      <c r="C44" s="1">
        <f>COUNTIFS(Respuestas!$S$2:$S$409,Descriptivas!A44)</f>
        <v>0</v>
      </c>
    </row>
    <row r="45" spans="1:3" x14ac:dyDescent="0.3">
      <c r="A45" t="s">
        <v>2290</v>
      </c>
      <c r="B45" t="s">
        <v>207</v>
      </c>
      <c r="C45" s="1">
        <f>COUNTIFS(Respuestas!$S$2:$S$409,Descriptivas!A45)</f>
        <v>0</v>
      </c>
    </row>
    <row r="46" spans="1:3" x14ac:dyDescent="0.3">
      <c r="A46" t="s">
        <v>2291</v>
      </c>
      <c r="B46" t="s">
        <v>201</v>
      </c>
      <c r="C46" s="1">
        <f>COUNTIFS(Respuestas!$S$2:$S$409,Descriptivas!A46)</f>
        <v>0</v>
      </c>
    </row>
    <row r="47" spans="1:3" x14ac:dyDescent="0.3">
      <c r="A47" t="s">
        <v>2292</v>
      </c>
      <c r="B47" t="s">
        <v>2270</v>
      </c>
      <c r="C47" s="1">
        <f>COUNTIFS(Respuestas!$S$2:$S$409,Descriptivas!A47)</f>
        <v>0</v>
      </c>
    </row>
    <row r="48" spans="1:3" x14ac:dyDescent="0.3">
      <c r="A48" t="s">
        <v>2293</v>
      </c>
      <c r="B48" t="s">
        <v>2276</v>
      </c>
      <c r="C48" s="1">
        <f>COUNTIFS(Respuestas!$S$2:$S$409,Descriptivas!A48)</f>
        <v>0</v>
      </c>
    </row>
    <row r="49" spans="1:3" x14ac:dyDescent="0.3">
      <c r="A49" t="s">
        <v>2294</v>
      </c>
      <c r="B49" t="s">
        <v>2270</v>
      </c>
      <c r="C49" s="1">
        <f>COUNTIFS(Respuestas!$S$2:$S$409,Descriptivas!A49)</f>
        <v>0</v>
      </c>
    </row>
    <row r="50" spans="1:3" x14ac:dyDescent="0.3">
      <c r="A50" t="s">
        <v>2295</v>
      </c>
      <c r="B50" t="s">
        <v>2270</v>
      </c>
      <c r="C50" s="1">
        <f>COUNTIFS(Respuestas!$S$2:$S$409,Descriptivas!A50)</f>
        <v>0</v>
      </c>
    </row>
    <row r="51" spans="1:3" x14ac:dyDescent="0.3">
      <c r="A51" t="s">
        <v>2296</v>
      </c>
      <c r="B51" t="s">
        <v>383</v>
      </c>
      <c r="C51" s="1">
        <f>COUNTIFS(Respuestas!$S$2:$S$409,Descriptivas!A51)</f>
        <v>0</v>
      </c>
    </row>
    <row r="52" spans="1:3" x14ac:dyDescent="0.3">
      <c r="A52" t="s">
        <v>2289</v>
      </c>
      <c r="B52" t="s">
        <v>383</v>
      </c>
      <c r="C52" s="1">
        <f>COUNTIFS(Respuestas!$S$2:$S$409,Descriptivas!A52)</f>
        <v>0</v>
      </c>
    </row>
    <row r="53" spans="1:3" x14ac:dyDescent="0.3">
      <c r="A53" t="s">
        <v>2297</v>
      </c>
      <c r="B53" t="s">
        <v>2271</v>
      </c>
      <c r="C53" s="1">
        <f>COUNTIFS(Respuestas!$S$2:$S$409,Descriptivas!A53)</f>
        <v>1</v>
      </c>
    </row>
    <row r="54" spans="1:3" x14ac:dyDescent="0.3">
      <c r="A54" t="s">
        <v>551</v>
      </c>
      <c r="B54" t="s">
        <v>243</v>
      </c>
      <c r="C54" s="1">
        <f>COUNTIFS(Respuestas!$S$2:$S$409,Descriptivas!A54)</f>
        <v>1</v>
      </c>
    </row>
    <row r="55" spans="1:3" x14ac:dyDescent="0.3">
      <c r="A55" t="s">
        <v>753</v>
      </c>
      <c r="B55" t="s">
        <v>207</v>
      </c>
      <c r="C55" s="1">
        <f>COUNTIFS(Respuestas!$S$2:$S$409,Descriptivas!A55)</f>
        <v>9</v>
      </c>
    </row>
    <row r="56" spans="1:3" x14ac:dyDescent="0.3">
      <c r="A56" t="s">
        <v>186</v>
      </c>
      <c r="B56" t="s">
        <v>2277</v>
      </c>
      <c r="C56" s="1">
        <f>COUNTIFS(Respuestas!$S$2:$S$409,Descriptivas!A56)</f>
        <v>3</v>
      </c>
    </row>
    <row r="57" spans="1:3" x14ac:dyDescent="0.3">
      <c r="A57" t="s">
        <v>266</v>
      </c>
      <c r="B57" t="s">
        <v>2271</v>
      </c>
      <c r="C57" s="1">
        <f>COUNTIFS(Respuestas!$S$2:$S$409,Descriptivas!A57)</f>
        <v>1</v>
      </c>
    </row>
    <row r="58" spans="1:3" x14ac:dyDescent="0.3">
      <c r="A58" t="s">
        <v>163</v>
      </c>
      <c r="B58" t="s">
        <v>163</v>
      </c>
      <c r="C58" s="1">
        <f>COUNTIFS(Respuestas!$S$2:$S$409,Descriptivas!A58)</f>
        <v>10</v>
      </c>
    </row>
    <row r="59" spans="1:3" x14ac:dyDescent="0.3">
      <c r="A59" t="s">
        <v>363</v>
      </c>
      <c r="B59" t="s">
        <v>2298</v>
      </c>
      <c r="C59" s="1">
        <f>COUNTIFS(Respuestas!$S$2:$S$409,Descriptivas!A59)</f>
        <v>1</v>
      </c>
    </row>
    <row r="60" spans="1:3" x14ac:dyDescent="0.3">
      <c r="A60" t="s">
        <v>291</v>
      </c>
      <c r="B60" t="s">
        <v>2269</v>
      </c>
      <c r="C60" s="1">
        <f>COUNTIFS(Respuestas!$S$2:$S$409,Descriptivas!A60)</f>
        <v>3</v>
      </c>
    </row>
    <row r="61" spans="1:3" x14ac:dyDescent="0.3">
      <c r="A61" t="s">
        <v>170</v>
      </c>
      <c r="B61" t="s">
        <v>2274</v>
      </c>
      <c r="C61" s="1">
        <f>COUNTIFS(Respuestas!$S$2:$S$409,Descriptivas!A61)</f>
        <v>2</v>
      </c>
    </row>
    <row r="62" spans="1:3" x14ac:dyDescent="0.3">
      <c r="A62" t="s">
        <v>256</v>
      </c>
      <c r="B62" t="s">
        <v>74</v>
      </c>
      <c r="C62" s="1">
        <f>COUNTIFS(Respuestas!$S$2:$S$409,Descriptivas!A62)</f>
        <v>1</v>
      </c>
    </row>
    <row r="63" spans="1:3" x14ac:dyDescent="0.3">
      <c r="A63" t="s">
        <v>252</v>
      </c>
      <c r="B63" t="s">
        <v>2299</v>
      </c>
      <c r="C63" s="1">
        <f>COUNTIFS(Respuestas!$S$2:$S$409,Descriptivas!A63)</f>
        <v>1</v>
      </c>
    </row>
    <row r="64" spans="1:3" x14ac:dyDescent="0.3">
      <c r="A64" t="s">
        <v>513</v>
      </c>
      <c r="B64" t="s">
        <v>2300</v>
      </c>
      <c r="C64" s="1">
        <f>COUNTIFS(Respuestas!$S$2:$S$409,Descriptivas!A64)</f>
        <v>1</v>
      </c>
    </row>
    <row r="65" spans="1:9" x14ac:dyDescent="0.3">
      <c r="A65" t="s">
        <v>481</v>
      </c>
      <c r="B65" t="s">
        <v>482</v>
      </c>
      <c r="C65" s="1">
        <f>COUNTIFS(Respuestas!$S$2:$S$409,Descriptivas!A65)</f>
        <v>1</v>
      </c>
    </row>
    <row r="66" spans="1:9" x14ac:dyDescent="0.3">
      <c r="A66" t="s">
        <v>122</v>
      </c>
      <c r="B66" t="s">
        <v>2276</v>
      </c>
      <c r="C66" s="1">
        <f>COUNTIFS(Respuestas!$S$2:$S$409,Descriptivas!A66)</f>
        <v>1</v>
      </c>
    </row>
    <row r="67" spans="1:9" x14ac:dyDescent="0.3">
      <c r="A67" t="s">
        <v>141</v>
      </c>
      <c r="B67" t="s">
        <v>2270</v>
      </c>
      <c r="C67" s="1">
        <f>COUNTIFS(Respuestas!$S$2:$S$409,Descriptivas!A67)</f>
        <v>0</v>
      </c>
    </row>
    <row r="68" spans="1:9" x14ac:dyDescent="0.3">
      <c r="A68" t="s">
        <v>333</v>
      </c>
      <c r="B68" t="s">
        <v>2270</v>
      </c>
      <c r="C68" s="1">
        <f>COUNTIFS(Respuestas!$S$2:$S$409,Descriptivas!A68)</f>
        <v>5</v>
      </c>
    </row>
    <row r="69" spans="1:9" x14ac:dyDescent="0.3">
      <c r="A69" t="s">
        <v>558</v>
      </c>
      <c r="B69" t="s">
        <v>74</v>
      </c>
      <c r="C69" s="1">
        <f>COUNTIFS(Respuestas!$S$2:$S$409,Descriptivas!A69)</f>
        <v>5</v>
      </c>
    </row>
    <row r="70" spans="1:9" x14ac:dyDescent="0.3">
      <c r="A70" t="s">
        <v>570</v>
      </c>
      <c r="B70" t="s">
        <v>2269</v>
      </c>
      <c r="C70" s="1">
        <f>COUNTIFS(Respuestas!$S$2:$S$409,Descriptivas!A70)</f>
        <v>1</v>
      </c>
    </row>
    <row r="71" spans="1:9" x14ac:dyDescent="0.3">
      <c r="A71" t="s">
        <v>227</v>
      </c>
      <c r="B71" t="s">
        <v>2298</v>
      </c>
      <c r="C71" s="1">
        <f>COUNTIFS(Respuestas!$S$2:$S$409,Descriptivas!A71)</f>
        <v>1</v>
      </c>
    </row>
    <row r="72" spans="1:9" x14ac:dyDescent="0.3">
      <c r="A72" t="s">
        <v>366</v>
      </c>
      <c r="B72" t="s">
        <v>2298</v>
      </c>
      <c r="C72" s="1">
        <f>COUNTIFS(Respuestas!$S$2:$S$409,Descriptivas!A72)</f>
        <v>1</v>
      </c>
    </row>
    <row r="73" spans="1:9" x14ac:dyDescent="0.3">
      <c r="A73" t="s">
        <v>387</v>
      </c>
      <c r="B73" t="s">
        <v>388</v>
      </c>
      <c r="C73" s="1">
        <f>COUNTIFS(Respuestas!$S$2:$S$409,Descriptivas!A73)</f>
        <v>3</v>
      </c>
    </row>
    <row r="74" spans="1:9" x14ac:dyDescent="0.3">
      <c r="A74" t="s">
        <v>100</v>
      </c>
      <c r="B74" t="s">
        <v>101</v>
      </c>
      <c r="C74" s="1">
        <f>COUNTIFS(Respuestas!$S$2:$S$409,Descriptivas!A74)</f>
        <v>3</v>
      </c>
    </row>
    <row r="75" spans="1:9" x14ac:dyDescent="0.3">
      <c r="A75" t="s">
        <v>307</v>
      </c>
      <c r="B75" t="s">
        <v>101</v>
      </c>
      <c r="C75" s="1">
        <f>COUNTIFS(Respuestas!$S$2:$S$409,Descriptivas!A75)</f>
        <v>6</v>
      </c>
    </row>
    <row r="76" spans="1:9" x14ac:dyDescent="0.3">
      <c r="A76" t="s">
        <v>147</v>
      </c>
      <c r="B76" t="s">
        <v>308</v>
      </c>
      <c r="C76" s="1">
        <f>COUNTIFS(Respuestas!$S$2:$S$409,Descriptivas!A76)</f>
        <v>1</v>
      </c>
    </row>
    <row r="77" spans="1:9" x14ac:dyDescent="0.3">
      <c r="A77" t="s">
        <v>2301</v>
      </c>
      <c r="B77" t="s">
        <v>2269</v>
      </c>
      <c r="C77" s="1">
        <f>COUNTIFS(Respuestas!$S$2:$S$409,Descriptivas!A77)</f>
        <v>0</v>
      </c>
    </row>
    <row r="78" spans="1:9" x14ac:dyDescent="0.3">
      <c r="A78" t="s">
        <v>532</v>
      </c>
      <c r="B78" t="s">
        <v>2271</v>
      </c>
      <c r="C78" s="1">
        <f>COUNTIFS(Respuestas!$S$2:$S$409,Descriptivas!A78)</f>
        <v>7</v>
      </c>
    </row>
    <row r="79" spans="1:9" x14ac:dyDescent="0.3">
      <c r="A79" t="s">
        <v>140</v>
      </c>
      <c r="B79" t="s">
        <v>2270</v>
      </c>
      <c r="C79" s="1">
        <f>COUNTIFS(Respuestas!$S$2:$S$409,Descriptivas!A79)</f>
        <v>3</v>
      </c>
    </row>
    <row r="80" spans="1:9" ht="14.5" x14ac:dyDescent="0.4">
      <c r="A80" t="s">
        <v>343</v>
      </c>
      <c r="B80" t="s">
        <v>207</v>
      </c>
      <c r="C80" s="1">
        <f>COUNTIFS(Respuestas!$S$2:$S$409,Descriptivas!A80)</f>
        <v>1</v>
      </c>
      <c r="I80" s="15"/>
    </row>
    <row r="81" spans="1:3" x14ac:dyDescent="0.3">
      <c r="A81" t="s">
        <v>179</v>
      </c>
      <c r="B81" t="s">
        <v>2299</v>
      </c>
      <c r="C81" s="1">
        <f>COUNTIFS(Respuestas!$S$2:$S$409,Descriptivas!A81)</f>
        <v>54</v>
      </c>
    </row>
    <row r="82" spans="1:3" x14ac:dyDescent="0.3">
      <c r="A82" t="s">
        <v>133</v>
      </c>
      <c r="B82" t="s">
        <v>2269</v>
      </c>
      <c r="C82" s="1">
        <f>COUNTIFS(Respuestas!$S$2:$S$409,Descriptivas!A82)</f>
        <v>2</v>
      </c>
    </row>
    <row r="83" spans="1:3" x14ac:dyDescent="0.3">
      <c r="A83" t="s">
        <v>89</v>
      </c>
      <c r="B83" t="s">
        <v>2302</v>
      </c>
      <c r="C83" s="1">
        <f>COUNTIFS(Respuestas!$S$2:$S$409,Descriptivas!A83)</f>
        <v>16</v>
      </c>
    </row>
    <row r="84" spans="1:3" x14ac:dyDescent="0.3">
      <c r="A84" t="s">
        <v>73</v>
      </c>
      <c r="B84" t="s">
        <v>74</v>
      </c>
      <c r="C84" s="1">
        <f>COUNTIFS(Respuestas!$S$2:$S$409,Descriptivas!A84)</f>
        <v>7</v>
      </c>
    </row>
    <row r="85" spans="1:3" x14ac:dyDescent="0.3">
      <c r="A85" t="s">
        <v>565</v>
      </c>
      <c r="B85" t="s">
        <v>2281</v>
      </c>
      <c r="C85" s="1">
        <f>COUNTIFS(Respuestas!$S$2:$S$409,Descriptivas!A85)</f>
        <v>1</v>
      </c>
    </row>
    <row r="87" spans="1:3" x14ac:dyDescent="0.3">
      <c r="A87" s="9" t="s">
        <v>2303</v>
      </c>
      <c r="B87" s="11" t="s">
        <v>2266</v>
      </c>
      <c r="C87" s="11" t="s">
        <v>2200</v>
      </c>
    </row>
    <row r="88" spans="1:3" x14ac:dyDescent="0.3">
      <c r="A88" t="s">
        <v>292</v>
      </c>
      <c r="B88" s="1">
        <f>COUNTIFS(Respuestas!$U$2:$U$409,Descriptivas!A88)</f>
        <v>31</v>
      </c>
      <c r="C88" s="8">
        <f>B88/$B$2</f>
        <v>7.5980392156862739E-2</v>
      </c>
    </row>
    <row r="89" spans="1:3" x14ac:dyDescent="0.3">
      <c r="A89" t="s">
        <v>235</v>
      </c>
      <c r="B89" s="1">
        <f>COUNTIFS(Respuestas!$U$2:$U$409,Descriptivas!A89)</f>
        <v>9</v>
      </c>
      <c r="C89" s="8">
        <f t="shared" ref="C89:C92" si="1">B89/$B$2</f>
        <v>2.2058823529411766E-2</v>
      </c>
    </row>
    <row r="90" spans="1:3" x14ac:dyDescent="0.3">
      <c r="A90" t="s">
        <v>873</v>
      </c>
      <c r="B90" s="1">
        <f>COUNTIFS(Respuestas!$U$2:$U$409,Descriptivas!A90)</f>
        <v>4</v>
      </c>
      <c r="C90" s="8">
        <f>B90/$B$2</f>
        <v>9.8039215686274508E-3</v>
      </c>
    </row>
    <row r="91" spans="1:3" x14ac:dyDescent="0.3">
      <c r="A91" t="s">
        <v>75</v>
      </c>
      <c r="B91" s="1">
        <f>COUNTIFS(Respuestas!$U$2:$U$409,Descriptivas!A91)</f>
        <v>212</v>
      </c>
      <c r="C91" s="8">
        <f t="shared" si="1"/>
        <v>0.51960784313725494</v>
      </c>
    </row>
    <row r="92" spans="1:3" x14ac:dyDescent="0.3">
      <c r="A92" t="s">
        <v>88</v>
      </c>
      <c r="B92" s="1">
        <f>COUNTIFS(Respuestas!$U$2:$U$409,Descriptivas!A92)</f>
        <v>152</v>
      </c>
      <c r="C92" s="8">
        <f t="shared" si="1"/>
        <v>0.37254901960784315</v>
      </c>
    </row>
    <row r="94" spans="1:3" x14ac:dyDescent="0.3">
      <c r="A94" s="9" t="s">
        <v>2304</v>
      </c>
      <c r="B94" s="11" t="s">
        <v>2266</v>
      </c>
      <c r="C94" s="1">
        <f>SUM(B95:B108)</f>
        <v>256</v>
      </c>
    </row>
    <row r="95" spans="1:3" x14ac:dyDescent="0.3">
      <c r="A95">
        <v>1</v>
      </c>
      <c r="B95" s="1">
        <f>COUNTIFS(Respuestas!$W$2:$W$409,Descriptivas!A95)</f>
        <v>146</v>
      </c>
      <c r="C95" s="12">
        <f>B95/$C$94</f>
        <v>0.5703125</v>
      </c>
    </row>
    <row r="96" spans="1:3" x14ac:dyDescent="0.3">
      <c r="A96">
        <v>2</v>
      </c>
      <c r="B96" s="1">
        <f>COUNTIFS(Respuestas!$W$2:$W$409,Descriptivas!A96)</f>
        <v>82</v>
      </c>
      <c r="C96" s="12">
        <f t="shared" ref="C96:C108" si="2">B96/$C$94</f>
        <v>0.3203125</v>
      </c>
    </row>
    <row r="97" spans="1:3" x14ac:dyDescent="0.3">
      <c r="A97">
        <v>3</v>
      </c>
      <c r="B97" s="1">
        <f>COUNTIFS(Respuestas!$W$2:$W$409,Descriptivas!A97)</f>
        <v>13</v>
      </c>
      <c r="C97" s="12">
        <f t="shared" si="2"/>
        <v>5.078125E-2</v>
      </c>
    </row>
    <row r="98" spans="1:3" x14ac:dyDescent="0.3">
      <c r="A98">
        <v>4</v>
      </c>
      <c r="B98" s="1">
        <f>COUNTIFS(Respuestas!$W$2:$W$409,Descriptivas!A98)</f>
        <v>9</v>
      </c>
      <c r="C98" s="12">
        <f t="shared" si="2"/>
        <v>3.515625E-2</v>
      </c>
    </row>
    <row r="99" spans="1:3" x14ac:dyDescent="0.3">
      <c r="A99">
        <v>5</v>
      </c>
      <c r="B99" s="1">
        <f>COUNTIFS(Respuestas!$W$2:$W$409,Descriptivas!A99)</f>
        <v>2</v>
      </c>
      <c r="C99" s="12">
        <f t="shared" si="2"/>
        <v>7.8125E-3</v>
      </c>
    </row>
    <row r="100" spans="1:3" x14ac:dyDescent="0.3">
      <c r="A100">
        <v>6</v>
      </c>
      <c r="B100" s="1">
        <f>COUNTIFS(Respuestas!$W$2:$W$409,Descriptivas!A100)</f>
        <v>0</v>
      </c>
      <c r="C100" s="12">
        <f t="shared" si="2"/>
        <v>0</v>
      </c>
    </row>
    <row r="101" spans="1:3" x14ac:dyDescent="0.3">
      <c r="A101">
        <v>7</v>
      </c>
      <c r="B101" s="1">
        <f>COUNTIFS(Respuestas!$W$2:$W$409,Descriptivas!A101)</f>
        <v>1</v>
      </c>
      <c r="C101" s="12">
        <f t="shared" si="2"/>
        <v>3.90625E-3</v>
      </c>
    </row>
    <row r="102" spans="1:3" x14ac:dyDescent="0.3">
      <c r="A102">
        <v>8</v>
      </c>
      <c r="B102" s="1">
        <f>COUNTIFS(Respuestas!$W$2:$W$409,Descriptivas!A102)</f>
        <v>0</v>
      </c>
      <c r="C102" s="12">
        <f t="shared" si="2"/>
        <v>0</v>
      </c>
    </row>
    <row r="103" spans="1:3" x14ac:dyDescent="0.3">
      <c r="A103">
        <v>9</v>
      </c>
      <c r="B103" s="1">
        <f>COUNTIFS(Respuestas!$W$2:$W$409,Descriptivas!A103)</f>
        <v>1</v>
      </c>
      <c r="C103" s="12">
        <f t="shared" si="2"/>
        <v>3.90625E-3</v>
      </c>
    </row>
    <row r="104" spans="1:3" x14ac:dyDescent="0.3">
      <c r="A104">
        <v>10</v>
      </c>
      <c r="B104" s="1">
        <f>COUNTIFS(Respuestas!$W$2:$W$409,Descriptivas!A104)</f>
        <v>0</v>
      </c>
      <c r="C104" s="12">
        <f t="shared" si="2"/>
        <v>0</v>
      </c>
    </row>
    <row r="105" spans="1:3" x14ac:dyDescent="0.3">
      <c r="A105">
        <v>11</v>
      </c>
      <c r="B105" s="1">
        <f>COUNTIFS(Respuestas!$W$2:$W$409,Descriptivas!A105)</f>
        <v>1</v>
      </c>
      <c r="C105" s="12">
        <f t="shared" si="2"/>
        <v>3.90625E-3</v>
      </c>
    </row>
    <row r="106" spans="1:3" x14ac:dyDescent="0.3">
      <c r="A106">
        <v>12</v>
      </c>
      <c r="B106" s="1">
        <f>COUNTIFS(Respuestas!$W$2:$W$409,Descriptivas!A106)</f>
        <v>0</v>
      </c>
      <c r="C106" s="12">
        <f t="shared" si="2"/>
        <v>0</v>
      </c>
    </row>
    <row r="107" spans="1:3" x14ac:dyDescent="0.3">
      <c r="A107">
        <v>13</v>
      </c>
      <c r="B107" s="1">
        <f>COUNTIFS(Respuestas!$W$2:$W$409,Descriptivas!A107)</f>
        <v>0</v>
      </c>
      <c r="C107" s="12">
        <f t="shared" si="2"/>
        <v>0</v>
      </c>
    </row>
    <row r="108" spans="1:3" x14ac:dyDescent="0.3">
      <c r="A108">
        <v>14</v>
      </c>
      <c r="B108" s="1">
        <f>COUNTIFS(Respuestas!$W$2:$W$409,Descriptivas!A108)</f>
        <v>1</v>
      </c>
      <c r="C108" s="12">
        <f t="shared" si="2"/>
        <v>3.90625E-3</v>
      </c>
    </row>
    <row r="109" spans="1:3" x14ac:dyDescent="0.3">
      <c r="C109" s="12"/>
    </row>
    <row r="110" spans="1:3" x14ac:dyDescent="0.3">
      <c r="A110" s="9" t="s">
        <v>2305</v>
      </c>
      <c r="C110" s="12"/>
    </row>
    <row r="111" spans="1:3" ht="14.5" x14ac:dyDescent="0.3">
      <c r="A111" t="s">
        <v>2306</v>
      </c>
      <c r="B111" s="14">
        <f>AVERAGE(Respuestas!X2:X405)</f>
        <v>70.344335937500006</v>
      </c>
      <c r="C111" s="12"/>
    </row>
    <row r="112" spans="1:3" x14ac:dyDescent="0.3">
      <c r="A112" t="s">
        <v>2307</v>
      </c>
      <c r="B112" s="14">
        <f>AVERAGE(Respuestas!Y2:Y405)</f>
        <v>2.9074218750000003</v>
      </c>
      <c r="C112" s="12"/>
    </row>
    <row r="113" spans="1:3" x14ac:dyDescent="0.3">
      <c r="C113" s="12"/>
    </row>
    <row r="114" spans="1:3" x14ac:dyDescent="0.3">
      <c r="A114" s="9" t="s">
        <v>2308</v>
      </c>
      <c r="B114" s="9" t="s">
        <v>2266</v>
      </c>
      <c r="C114" s="12"/>
    </row>
    <row r="115" spans="1:3" x14ac:dyDescent="0.3">
      <c r="A115" t="s">
        <v>158</v>
      </c>
      <c r="B115" s="1">
        <f>COUNTIFS(Vehículos!$B$2:$R$411,Descriptivas!A115)</f>
        <v>20</v>
      </c>
      <c r="C115" s="12"/>
    </row>
    <row r="116" spans="1:3" x14ac:dyDescent="0.3">
      <c r="A116" t="s">
        <v>115</v>
      </c>
      <c r="B116" s="1">
        <f>COUNTIFS(Vehículos!$B$2:$R$411,Descriptivas!A116)</f>
        <v>61</v>
      </c>
      <c r="C116" s="12"/>
    </row>
    <row r="117" spans="1:3" x14ac:dyDescent="0.3">
      <c r="A117" t="s">
        <v>2244</v>
      </c>
      <c r="B117" s="1">
        <f>COUNTIFS(Vehículos!$B$2:$R$411,Descriptivas!A117)</f>
        <v>47</v>
      </c>
      <c r="C117" s="12"/>
    </row>
    <row r="118" spans="1:3" x14ac:dyDescent="0.3">
      <c r="A118" t="s">
        <v>164</v>
      </c>
      <c r="B118" s="1">
        <f>COUNTIFS(Vehículos!$B$2:$R$411,Descriptivas!A118)</f>
        <v>64</v>
      </c>
      <c r="C118" s="12"/>
    </row>
    <row r="119" spans="1:3" x14ac:dyDescent="0.3">
      <c r="A119" t="s">
        <v>687</v>
      </c>
      <c r="B119" s="1">
        <f>COUNTIFS(Vehículos!$B$2:$R$411,Descriptivas!A119)</f>
        <v>3</v>
      </c>
      <c r="C119" s="12"/>
    </row>
    <row r="120" spans="1:3" x14ac:dyDescent="0.3">
      <c r="A120" t="s">
        <v>1382</v>
      </c>
      <c r="B120" s="1">
        <f>COUNTIFS(Vehículos!$B$2:$R$411,Descriptivas!A120)</f>
        <v>8</v>
      </c>
      <c r="C120" s="12"/>
    </row>
    <row r="121" spans="1:3" x14ac:dyDescent="0.3">
      <c r="A121" t="s">
        <v>2309</v>
      </c>
      <c r="B121" s="1">
        <f>COUNTIFS(Vehículos!$B$2:$R$411,Descriptivas!A121)</f>
        <v>7</v>
      </c>
      <c r="C121" s="12"/>
    </row>
    <row r="122" spans="1:3" x14ac:dyDescent="0.3">
      <c r="A122" t="s">
        <v>244</v>
      </c>
      <c r="B122" s="1">
        <f>COUNTIFS(Vehículos!$B$2:$R$411,Descriptivas!A122)</f>
        <v>39</v>
      </c>
    </row>
    <row r="123" spans="1:3" x14ac:dyDescent="0.3">
      <c r="A123" t="s">
        <v>589</v>
      </c>
      <c r="B123" s="1">
        <f>COUNTIFS(Vehículos!$B$2:$R$411,Descriptivas!A123)</f>
        <v>7</v>
      </c>
    </row>
    <row r="124" spans="1:3" x14ac:dyDescent="0.3">
      <c r="A124" t="s">
        <v>94</v>
      </c>
      <c r="B124" s="1">
        <f>COUNTIFS(Vehículos!$B$2:$R$411,Descriptivas!A124)</f>
        <v>122</v>
      </c>
    </row>
    <row r="125" spans="1:3" x14ac:dyDescent="0.3">
      <c r="A125" t="s">
        <v>150</v>
      </c>
      <c r="B125" s="1">
        <f>COUNTIFS(Vehículos!$B$2:$R$411,Descriptivas!A125)</f>
        <v>44</v>
      </c>
    </row>
    <row r="127" spans="1:3" x14ac:dyDescent="0.3">
      <c r="A127" s="19" t="s">
        <v>2310</v>
      </c>
      <c r="B127" s="18" t="s">
        <v>2266</v>
      </c>
      <c r="C127" s="18" t="s">
        <v>2200</v>
      </c>
    </row>
    <row r="128" spans="1:3" x14ac:dyDescent="0.3">
      <c r="A128" t="s">
        <v>2311</v>
      </c>
      <c r="B128" s="1">
        <f>COUNTIFS(Respuestas!$I$2:$I$409,"No")</f>
        <v>39</v>
      </c>
      <c r="C128" s="8">
        <f>B128/$B$130</f>
        <v>9.5588235294117641E-2</v>
      </c>
    </row>
    <row r="129" spans="1:14" x14ac:dyDescent="0.3">
      <c r="A129" t="s">
        <v>2312</v>
      </c>
      <c r="B129" s="1">
        <f>COUNTIFS(Respuestas!$I$2:$I$409,"Sí")</f>
        <v>369</v>
      </c>
      <c r="C129" s="8">
        <f>B129/$B$130</f>
        <v>0.90441176470588236</v>
      </c>
    </row>
    <row r="130" spans="1:14" x14ac:dyDescent="0.3">
      <c r="A130" t="s">
        <v>2220</v>
      </c>
      <c r="B130" s="20">
        <f>SUM(B128:B129)</f>
        <v>408</v>
      </c>
      <c r="C130" s="1"/>
    </row>
    <row r="132" spans="1:14" x14ac:dyDescent="0.3">
      <c r="A132" s="19" t="s">
        <v>2313</v>
      </c>
    </row>
    <row r="133" spans="1:14" x14ac:dyDescent="0.3">
      <c r="A133" t="s">
        <v>2314</v>
      </c>
      <c r="B133" s="1">
        <f>MAX(Respuestas!$J$2:$J$409)</f>
        <v>105</v>
      </c>
    </row>
    <row r="134" spans="1:14" x14ac:dyDescent="0.3">
      <c r="A134" t="s">
        <v>2315</v>
      </c>
      <c r="B134" s="1">
        <f>MIN(Respuestas!$J$2:$J$409)</f>
        <v>1</v>
      </c>
    </row>
    <row r="135" spans="1:14" x14ac:dyDescent="0.3">
      <c r="A135" t="s">
        <v>2316</v>
      </c>
      <c r="B135" s="1">
        <f>ABS(B133-B134)</f>
        <v>104</v>
      </c>
    </row>
    <row r="136" spans="1:14" x14ac:dyDescent="0.3">
      <c r="A136" t="s">
        <v>2317</v>
      </c>
      <c r="B136" s="1">
        <f>B135/10</f>
        <v>10.4</v>
      </c>
    </row>
    <row r="138" spans="1:14" x14ac:dyDescent="0.3">
      <c r="A138" s="66" t="s">
        <v>2318</v>
      </c>
    </row>
    <row r="139" spans="1:14" x14ac:dyDescent="0.3">
      <c r="A139" s="66"/>
    </row>
    <row r="140" spans="1:14" x14ac:dyDescent="0.3">
      <c r="A140" s="66"/>
    </row>
    <row r="141" spans="1:14" ht="26" x14ac:dyDescent="0.3">
      <c r="C141" s="21" t="s">
        <v>2319</v>
      </c>
      <c r="D141" s="21" t="s">
        <v>2266</v>
      </c>
      <c r="E141" s="21" t="s">
        <v>2320</v>
      </c>
      <c r="F141" s="22"/>
      <c r="G141" s="22"/>
      <c r="H141" s="22"/>
      <c r="I141" s="22"/>
      <c r="J141" s="22"/>
      <c r="K141" s="22"/>
      <c r="L141" s="22"/>
      <c r="M141" s="22"/>
      <c r="N141" s="22"/>
    </row>
    <row r="142" spans="1:14" x14ac:dyDescent="0.3">
      <c r="C142" s="23">
        <v>10</v>
      </c>
      <c r="D142" s="23">
        <v>200</v>
      </c>
      <c r="E142" s="23">
        <v>11</v>
      </c>
      <c r="F142" s="22"/>
      <c r="G142" s="22"/>
      <c r="H142" s="22"/>
      <c r="I142" s="22"/>
      <c r="J142" s="22"/>
      <c r="K142" s="22"/>
      <c r="L142" s="22"/>
      <c r="M142" s="22"/>
      <c r="N142" s="22"/>
    </row>
    <row r="143" spans="1:14" x14ac:dyDescent="0.3">
      <c r="C143" s="22"/>
      <c r="D143" s="22"/>
      <c r="E143" s="22"/>
      <c r="F143" s="22"/>
      <c r="G143" s="22"/>
      <c r="H143" s="22"/>
      <c r="I143" s="22"/>
      <c r="J143" s="22"/>
      <c r="K143" s="22"/>
      <c r="L143" s="22"/>
      <c r="M143" s="22"/>
      <c r="N143" s="22"/>
    </row>
    <row r="144" spans="1:14" ht="14.5" x14ac:dyDescent="0.3">
      <c r="C144" s="22"/>
      <c r="D144" s="22"/>
      <c r="E144" s="68" t="s">
        <v>2321</v>
      </c>
      <c r="F144" s="69"/>
      <c r="G144" s="69"/>
      <c r="H144" s="69"/>
      <c r="I144" s="69"/>
      <c r="J144" s="69"/>
      <c r="K144" s="69"/>
      <c r="L144" s="69"/>
      <c r="M144" s="69"/>
      <c r="N144" s="70"/>
    </row>
    <row r="145" spans="3:14" x14ac:dyDescent="0.3">
      <c r="C145" s="22"/>
      <c r="D145" s="22"/>
      <c r="E145" s="71">
        <v>1</v>
      </c>
      <c r="F145" s="72"/>
      <c r="G145" s="23">
        <v>2</v>
      </c>
      <c r="H145" s="23">
        <v>3</v>
      </c>
      <c r="I145" s="23">
        <v>4</v>
      </c>
      <c r="J145" s="71">
        <v>5</v>
      </c>
      <c r="K145" s="72"/>
      <c r="L145" s="23">
        <v>6</v>
      </c>
      <c r="M145" s="23">
        <v>7</v>
      </c>
      <c r="N145" s="23">
        <v>8</v>
      </c>
    </row>
    <row r="146" spans="3:14" ht="16.5" x14ac:dyDescent="0.3">
      <c r="C146" s="22"/>
      <c r="D146" s="22"/>
      <c r="E146" s="23"/>
      <c r="F146" s="23"/>
      <c r="G146" s="23"/>
      <c r="H146" s="23"/>
      <c r="I146" s="23"/>
      <c r="J146" s="23"/>
      <c r="K146" s="23"/>
      <c r="L146" s="23" t="s">
        <v>2322</v>
      </c>
      <c r="M146" s="23" t="s">
        <v>2323</v>
      </c>
      <c r="N146" s="23" t="s">
        <v>2324</v>
      </c>
    </row>
    <row r="147" spans="3:14" ht="29.5" x14ac:dyDescent="0.3">
      <c r="C147" s="29" t="s">
        <v>2315</v>
      </c>
      <c r="D147" s="29" t="s">
        <v>2314</v>
      </c>
      <c r="E147" s="29" t="s">
        <v>2325</v>
      </c>
      <c r="F147" s="29" t="s">
        <v>2325</v>
      </c>
      <c r="G147" s="29" t="s">
        <v>2326</v>
      </c>
      <c r="H147" s="29" t="s">
        <v>2327</v>
      </c>
      <c r="I147" s="29" t="s">
        <v>2328</v>
      </c>
      <c r="J147" s="29" t="s">
        <v>2329</v>
      </c>
      <c r="K147" s="29" t="s">
        <v>2330</v>
      </c>
      <c r="L147" s="29" t="s">
        <v>2331</v>
      </c>
      <c r="M147" s="29" t="s">
        <v>2332</v>
      </c>
      <c r="N147" s="29" t="s">
        <v>2333</v>
      </c>
    </row>
    <row r="148" spans="3:14" x14ac:dyDescent="0.3">
      <c r="C148" s="23" t="str">
        <f>CONCATENATE("&gt;=",E148)</f>
        <v>&gt;=0</v>
      </c>
      <c r="D148" s="23" t="str">
        <f>CONCATENATE("&lt;",F148)</f>
        <v>&lt;11</v>
      </c>
      <c r="E148" s="23">
        <v>0</v>
      </c>
      <c r="F148" s="23">
        <f>E142</f>
        <v>11</v>
      </c>
      <c r="G148" s="25">
        <f>AVERAGE(E148:F148)</f>
        <v>5.5</v>
      </c>
      <c r="H148" s="30">
        <f>COUNTIFS(Respuestas!$J$2:$J$409,Descriptivas!C148,Respuestas!$J$2:$J$409,Descriptivas!D148)</f>
        <v>355</v>
      </c>
      <c r="I148" s="26">
        <f>H148/$H$158</f>
        <v>0.96205962059620598</v>
      </c>
      <c r="J148" s="23">
        <f>H148</f>
        <v>355</v>
      </c>
      <c r="K148" s="26">
        <f>J148/$H$158</f>
        <v>0.96205962059620598</v>
      </c>
      <c r="L148" s="27">
        <f>G148^2</f>
        <v>30.25</v>
      </c>
      <c r="M148" s="27">
        <f>H148*G148</f>
        <v>1952.5</v>
      </c>
      <c r="N148" s="27">
        <f>H148*L148</f>
        <v>10738.75</v>
      </c>
    </row>
    <row r="149" spans="3:14" x14ac:dyDescent="0.3">
      <c r="C149" s="23" t="str">
        <f t="shared" ref="C149:C157" si="3">CONCATENATE("&gt;=",E149)</f>
        <v>&gt;=11</v>
      </c>
      <c r="D149" s="23" t="str">
        <f t="shared" ref="D149:D157" si="4">CONCATENATE("&lt;",F149)</f>
        <v>&lt;22</v>
      </c>
      <c r="E149" s="23">
        <f>F148</f>
        <v>11</v>
      </c>
      <c r="F149" s="23">
        <f>E149+$E$142</f>
        <v>22</v>
      </c>
      <c r="G149" s="25">
        <f t="shared" ref="G149:G157" si="5">AVERAGE(E149:F149)</f>
        <v>16.5</v>
      </c>
      <c r="H149" s="30">
        <f>COUNTIFS(Respuestas!$J$2:$J$409,Descriptivas!C149,Respuestas!$J$2:$J$409,Descriptivas!D149)</f>
        <v>8</v>
      </c>
      <c r="I149" s="26">
        <f t="shared" ref="I149:I158" si="6">H149/$H$158</f>
        <v>2.1680216802168022E-2</v>
      </c>
      <c r="J149" s="23">
        <f>J148+H149</f>
        <v>363</v>
      </c>
      <c r="K149" s="26">
        <f t="shared" ref="K149:K157" si="7">J149/$H$158</f>
        <v>0.98373983739837401</v>
      </c>
      <c r="L149" s="27">
        <f t="shared" ref="L149:L157" si="8">G149^2</f>
        <v>272.25</v>
      </c>
      <c r="M149" s="27">
        <f t="shared" ref="M149:M157" si="9">H149*G149</f>
        <v>132</v>
      </c>
      <c r="N149" s="27">
        <f t="shared" ref="N149:N157" si="10">H149*L149</f>
        <v>2178</v>
      </c>
    </row>
    <row r="150" spans="3:14" x14ac:dyDescent="0.3">
      <c r="C150" s="23" t="str">
        <f t="shared" si="3"/>
        <v>&gt;=22</v>
      </c>
      <c r="D150" s="23" t="str">
        <f t="shared" si="4"/>
        <v>&lt;33</v>
      </c>
      <c r="E150" s="23">
        <f t="shared" ref="E150:E157" si="11">F149</f>
        <v>22</v>
      </c>
      <c r="F150" s="23">
        <f t="shared" ref="F150:F157" si="12">E150+$E$142</f>
        <v>33</v>
      </c>
      <c r="G150" s="25">
        <f t="shared" si="5"/>
        <v>27.5</v>
      </c>
      <c r="H150" s="30">
        <f>COUNTIFS(Respuestas!$J$2:$J$409,Descriptivas!C150,Respuestas!$J$2:$J$409,Descriptivas!D150)</f>
        <v>4</v>
      </c>
      <c r="I150" s="26">
        <f t="shared" si="6"/>
        <v>1.0840108401084011E-2</v>
      </c>
      <c r="J150" s="23">
        <f t="shared" ref="J150:J157" si="13">J149+H150</f>
        <v>367</v>
      </c>
      <c r="K150" s="26">
        <f t="shared" si="7"/>
        <v>0.99457994579945797</v>
      </c>
      <c r="L150" s="27">
        <f t="shared" si="8"/>
        <v>756.25</v>
      </c>
      <c r="M150" s="27">
        <f t="shared" si="9"/>
        <v>110</v>
      </c>
      <c r="N150" s="27">
        <f t="shared" si="10"/>
        <v>3025</v>
      </c>
    </row>
    <row r="151" spans="3:14" x14ac:dyDescent="0.3">
      <c r="C151" s="23" t="str">
        <f t="shared" si="3"/>
        <v>&gt;=33</v>
      </c>
      <c r="D151" s="23" t="str">
        <f t="shared" si="4"/>
        <v>&lt;44</v>
      </c>
      <c r="E151" s="23">
        <f t="shared" si="11"/>
        <v>33</v>
      </c>
      <c r="F151" s="23">
        <f t="shared" si="12"/>
        <v>44</v>
      </c>
      <c r="G151" s="25">
        <f t="shared" si="5"/>
        <v>38.5</v>
      </c>
      <c r="H151" s="30">
        <f>COUNTIFS(Respuestas!$J$2:$J$409,Descriptivas!C151,Respuestas!$J$2:$J$409,Descriptivas!D151)</f>
        <v>0</v>
      </c>
      <c r="I151" s="26">
        <f t="shared" si="6"/>
        <v>0</v>
      </c>
      <c r="J151" s="23">
        <f t="shared" si="13"/>
        <v>367</v>
      </c>
      <c r="K151" s="26">
        <f t="shared" si="7"/>
        <v>0.99457994579945797</v>
      </c>
      <c r="L151" s="27">
        <f t="shared" si="8"/>
        <v>1482.25</v>
      </c>
      <c r="M151" s="27">
        <f t="shared" si="9"/>
        <v>0</v>
      </c>
      <c r="N151" s="27">
        <f t="shared" si="10"/>
        <v>0</v>
      </c>
    </row>
    <row r="152" spans="3:14" x14ac:dyDescent="0.3">
      <c r="C152" s="23" t="str">
        <f t="shared" si="3"/>
        <v>&gt;=44</v>
      </c>
      <c r="D152" s="23" t="str">
        <f t="shared" si="4"/>
        <v>&lt;55</v>
      </c>
      <c r="E152" s="23">
        <f t="shared" si="11"/>
        <v>44</v>
      </c>
      <c r="F152" s="23">
        <f t="shared" si="12"/>
        <v>55</v>
      </c>
      <c r="G152" s="25">
        <f t="shared" si="5"/>
        <v>49.5</v>
      </c>
      <c r="H152" s="30">
        <f>COUNTIFS(Respuestas!$J$2:$J$409,Descriptivas!C152,Respuestas!$J$2:$J$409,Descriptivas!D152)</f>
        <v>0</v>
      </c>
      <c r="I152" s="26">
        <f t="shared" si="6"/>
        <v>0</v>
      </c>
      <c r="J152" s="23">
        <f t="shared" si="13"/>
        <v>367</v>
      </c>
      <c r="K152" s="26">
        <f t="shared" si="7"/>
        <v>0.99457994579945797</v>
      </c>
      <c r="L152" s="27">
        <f t="shared" si="8"/>
        <v>2450.25</v>
      </c>
      <c r="M152" s="27">
        <f t="shared" si="9"/>
        <v>0</v>
      </c>
      <c r="N152" s="27">
        <f t="shared" si="10"/>
        <v>0</v>
      </c>
    </row>
    <row r="153" spans="3:14" x14ac:dyDescent="0.3">
      <c r="C153" s="23" t="str">
        <f t="shared" si="3"/>
        <v>&gt;=55</v>
      </c>
      <c r="D153" s="23" t="str">
        <f t="shared" si="4"/>
        <v>&lt;66</v>
      </c>
      <c r="E153" s="23">
        <f t="shared" si="11"/>
        <v>55</v>
      </c>
      <c r="F153" s="23">
        <f t="shared" si="12"/>
        <v>66</v>
      </c>
      <c r="G153" s="25">
        <f t="shared" si="5"/>
        <v>60.5</v>
      </c>
      <c r="H153" s="30">
        <f>COUNTIFS(Respuestas!$J$2:$J$409,Descriptivas!C153,Respuestas!$J$2:$J$409,Descriptivas!D153)</f>
        <v>0</v>
      </c>
      <c r="I153" s="26">
        <f t="shared" si="6"/>
        <v>0</v>
      </c>
      <c r="J153" s="23">
        <f t="shared" si="13"/>
        <v>367</v>
      </c>
      <c r="K153" s="26">
        <f t="shared" si="7"/>
        <v>0.99457994579945797</v>
      </c>
      <c r="L153" s="27">
        <f t="shared" si="8"/>
        <v>3660.25</v>
      </c>
      <c r="M153" s="27">
        <f t="shared" si="9"/>
        <v>0</v>
      </c>
      <c r="N153" s="27">
        <f t="shared" si="10"/>
        <v>0</v>
      </c>
    </row>
    <row r="154" spans="3:14" x14ac:dyDescent="0.3">
      <c r="C154" s="23" t="str">
        <f t="shared" si="3"/>
        <v>&gt;=66</v>
      </c>
      <c r="D154" s="23" t="str">
        <f t="shared" si="4"/>
        <v>&lt;77</v>
      </c>
      <c r="E154" s="23">
        <f t="shared" si="11"/>
        <v>66</v>
      </c>
      <c r="F154" s="23">
        <f t="shared" si="12"/>
        <v>77</v>
      </c>
      <c r="G154" s="25">
        <f t="shared" si="5"/>
        <v>71.5</v>
      </c>
      <c r="H154" s="30">
        <f>COUNTIFS(Respuestas!$J$2:$J$409,Descriptivas!C154,Respuestas!$J$2:$J$409,Descriptivas!D154)</f>
        <v>1</v>
      </c>
      <c r="I154" s="26">
        <f t="shared" si="6"/>
        <v>2.7100271002710027E-3</v>
      </c>
      <c r="J154" s="23">
        <f t="shared" si="13"/>
        <v>368</v>
      </c>
      <c r="K154" s="26">
        <f t="shared" si="7"/>
        <v>0.99728997289972898</v>
      </c>
      <c r="L154" s="27">
        <f t="shared" si="8"/>
        <v>5112.25</v>
      </c>
      <c r="M154" s="27">
        <f t="shared" si="9"/>
        <v>71.5</v>
      </c>
      <c r="N154" s="27">
        <f t="shared" si="10"/>
        <v>5112.25</v>
      </c>
    </row>
    <row r="155" spans="3:14" x14ac:dyDescent="0.3">
      <c r="C155" s="23" t="str">
        <f t="shared" si="3"/>
        <v>&gt;=77</v>
      </c>
      <c r="D155" s="23" t="str">
        <f t="shared" si="4"/>
        <v>&lt;88</v>
      </c>
      <c r="E155" s="23">
        <f t="shared" si="11"/>
        <v>77</v>
      </c>
      <c r="F155" s="23">
        <f t="shared" si="12"/>
        <v>88</v>
      </c>
      <c r="G155" s="25">
        <f t="shared" si="5"/>
        <v>82.5</v>
      </c>
      <c r="H155" s="30">
        <f>COUNTIFS(Respuestas!$J$2:$J$409,Descriptivas!C155,Respuestas!$J$2:$J$409,Descriptivas!D155)</f>
        <v>0</v>
      </c>
      <c r="I155" s="26">
        <f t="shared" si="6"/>
        <v>0</v>
      </c>
      <c r="J155" s="23">
        <f t="shared" si="13"/>
        <v>368</v>
      </c>
      <c r="K155" s="26">
        <f t="shared" si="7"/>
        <v>0.99728997289972898</v>
      </c>
      <c r="L155" s="27">
        <f t="shared" si="8"/>
        <v>6806.25</v>
      </c>
      <c r="M155" s="27">
        <f t="shared" si="9"/>
        <v>0</v>
      </c>
      <c r="N155" s="27">
        <f t="shared" si="10"/>
        <v>0</v>
      </c>
    </row>
    <row r="156" spans="3:14" x14ac:dyDescent="0.3">
      <c r="C156" s="23" t="str">
        <f t="shared" si="3"/>
        <v>&gt;=88</v>
      </c>
      <c r="D156" s="23" t="str">
        <f t="shared" si="4"/>
        <v>&lt;99</v>
      </c>
      <c r="E156" s="23">
        <f t="shared" si="11"/>
        <v>88</v>
      </c>
      <c r="F156" s="23">
        <f t="shared" si="12"/>
        <v>99</v>
      </c>
      <c r="G156" s="25">
        <f t="shared" si="5"/>
        <v>93.5</v>
      </c>
      <c r="H156" s="30">
        <f>COUNTIFS(Respuestas!$J$2:$J$409,Descriptivas!C156,Respuestas!$J$2:$J$409,Descriptivas!D156)</f>
        <v>0</v>
      </c>
      <c r="I156" s="26">
        <f t="shared" si="6"/>
        <v>0</v>
      </c>
      <c r="J156" s="23">
        <f t="shared" si="13"/>
        <v>368</v>
      </c>
      <c r="K156" s="26">
        <f t="shared" si="7"/>
        <v>0.99728997289972898</v>
      </c>
      <c r="L156" s="27">
        <f t="shared" si="8"/>
        <v>8742.25</v>
      </c>
      <c r="M156" s="27">
        <f t="shared" si="9"/>
        <v>0</v>
      </c>
      <c r="N156" s="27">
        <f t="shared" si="10"/>
        <v>0</v>
      </c>
    </row>
    <row r="157" spans="3:14" x14ac:dyDescent="0.3">
      <c r="C157" s="23" t="str">
        <f t="shared" si="3"/>
        <v>&gt;=99</v>
      </c>
      <c r="D157" s="23" t="str">
        <f t="shared" si="4"/>
        <v>&lt;110</v>
      </c>
      <c r="E157" s="23">
        <f t="shared" si="11"/>
        <v>99</v>
      </c>
      <c r="F157" s="23">
        <f t="shared" si="12"/>
        <v>110</v>
      </c>
      <c r="G157" s="25">
        <f t="shared" si="5"/>
        <v>104.5</v>
      </c>
      <c r="H157" s="30">
        <f>COUNTIFS(Respuestas!$J$2:$J$409,Descriptivas!C157,Respuestas!$J$2:$J$409,Descriptivas!D157)</f>
        <v>1</v>
      </c>
      <c r="I157" s="26">
        <f t="shared" si="6"/>
        <v>2.7100271002710027E-3</v>
      </c>
      <c r="J157" s="23">
        <f t="shared" si="13"/>
        <v>369</v>
      </c>
      <c r="K157" s="26">
        <f t="shared" si="7"/>
        <v>1</v>
      </c>
      <c r="L157" s="27">
        <f t="shared" si="8"/>
        <v>10920.25</v>
      </c>
      <c r="M157" s="27">
        <f t="shared" si="9"/>
        <v>104.5</v>
      </c>
      <c r="N157" s="27">
        <f t="shared" si="10"/>
        <v>10920.25</v>
      </c>
    </row>
    <row r="158" spans="3:14" ht="14.5" x14ac:dyDescent="0.3">
      <c r="C158" s="22"/>
      <c r="D158" s="22"/>
      <c r="E158" s="22"/>
      <c r="F158" s="24" t="s">
        <v>2334</v>
      </c>
      <c r="G158" s="24" t="s">
        <v>2266</v>
      </c>
      <c r="H158" s="23">
        <f>SUM(H148:H157)</f>
        <v>369</v>
      </c>
      <c r="I158" s="26">
        <f t="shared" si="6"/>
        <v>1</v>
      </c>
      <c r="J158" s="28"/>
      <c r="K158" s="22"/>
      <c r="L158" s="22"/>
      <c r="M158" s="27">
        <f>SUM(M148:M157)</f>
        <v>2370.5</v>
      </c>
      <c r="N158" s="27">
        <f>SUM(N148:N157)</f>
        <v>31974.25</v>
      </c>
    </row>
    <row r="159" spans="3:14" x14ac:dyDescent="0.3">
      <c r="C159" s="22"/>
      <c r="D159" s="22"/>
      <c r="E159" s="22"/>
      <c r="F159" s="22"/>
      <c r="G159" s="22"/>
      <c r="H159" s="22"/>
      <c r="I159" s="22"/>
      <c r="J159" s="22"/>
      <c r="K159" s="22"/>
      <c r="L159" s="22"/>
      <c r="M159" s="22"/>
      <c r="N159" s="22"/>
    </row>
    <row r="160" spans="3:14" x14ac:dyDescent="0.3">
      <c r="C160" s="66" t="s">
        <v>2335</v>
      </c>
      <c r="D160" s="66"/>
      <c r="E160" s="66"/>
      <c r="F160" s="66"/>
      <c r="G160" s="66"/>
      <c r="H160" s="66"/>
      <c r="I160" s="66"/>
      <c r="J160" s="66"/>
      <c r="K160" s="66"/>
      <c r="L160" s="66"/>
      <c r="M160" s="66"/>
      <c r="N160" s="66"/>
    </row>
    <row r="161" spans="1:14" x14ac:dyDescent="0.3">
      <c r="C161" s="66"/>
      <c r="D161" s="66"/>
      <c r="E161" s="66"/>
      <c r="F161" s="66"/>
      <c r="G161" s="66"/>
      <c r="H161" s="66"/>
      <c r="I161" s="66"/>
      <c r="J161" s="66"/>
      <c r="K161" s="66"/>
      <c r="L161" s="66"/>
      <c r="M161" s="66"/>
      <c r="N161" s="66"/>
    </row>
    <row r="162" spans="1:14" x14ac:dyDescent="0.3">
      <c r="C162" s="66"/>
      <c r="D162" s="66"/>
      <c r="E162" s="66"/>
      <c r="F162" s="66"/>
      <c r="G162" s="66"/>
      <c r="H162" s="66"/>
      <c r="I162" s="66"/>
      <c r="J162" s="66"/>
      <c r="K162" s="66"/>
      <c r="L162" s="66"/>
      <c r="M162" s="66"/>
      <c r="N162" s="66"/>
    </row>
    <row r="163" spans="1:14" x14ac:dyDescent="0.3">
      <c r="C163" s="66"/>
      <c r="D163" s="66"/>
      <c r="E163" s="66"/>
      <c r="F163" s="66"/>
      <c r="G163" s="66"/>
      <c r="H163" s="66"/>
      <c r="I163" s="66"/>
      <c r="J163" s="66"/>
      <c r="K163" s="66"/>
      <c r="L163" s="66"/>
      <c r="M163" s="66"/>
      <c r="N163" s="66"/>
    </row>
    <row r="164" spans="1:14" x14ac:dyDescent="0.3">
      <c r="C164" s="32"/>
      <c r="D164" s="32"/>
      <c r="E164" s="32"/>
      <c r="F164" s="32"/>
      <c r="G164" s="32"/>
      <c r="H164" s="32"/>
      <c r="I164" s="32"/>
      <c r="J164" s="32"/>
      <c r="K164" s="32"/>
      <c r="L164" s="32"/>
      <c r="M164" s="32"/>
      <c r="N164" s="32"/>
    </row>
    <row r="165" spans="1:14" x14ac:dyDescent="0.3">
      <c r="A165" s="33" t="s">
        <v>2336</v>
      </c>
    </row>
    <row r="166" spans="1:14" x14ac:dyDescent="0.3">
      <c r="A166" s="31" t="s">
        <v>2337</v>
      </c>
      <c r="B166" s="31" t="s">
        <v>2338</v>
      </c>
      <c r="C166" s="31"/>
      <c r="D166" s="31"/>
      <c r="E166" s="31" t="s">
        <v>2224</v>
      </c>
      <c r="F166" s="31" t="s">
        <v>2200</v>
      </c>
    </row>
    <row r="167" spans="1:14" x14ac:dyDescent="0.3">
      <c r="A167" s="8">
        <v>0</v>
      </c>
      <c r="B167" s="8">
        <v>0.1</v>
      </c>
      <c r="C167" s="1" t="str">
        <f>_xlfn.CONCAT("&gt;=",A167)</f>
        <v>&gt;=0</v>
      </c>
      <c r="D167" s="1" t="str">
        <f>_xlfn.CONCAT("&lt;",B167)</f>
        <v>&lt;0,1</v>
      </c>
      <c r="E167" s="1">
        <f>COUNTIFS(Respuestas!$K$2:$K$409,Descriptivas!C167,Respuestas!$K$2:$K$409,Descriptivas!D167)</f>
        <v>0</v>
      </c>
      <c r="F167" s="8" t="e">
        <f>E167/$E$177</f>
        <v>#DIV/0!</v>
      </c>
    </row>
    <row r="168" spans="1:14" x14ac:dyDescent="0.3">
      <c r="A168" s="8">
        <f>B167</f>
        <v>0.1</v>
      </c>
      <c r="B168" s="8">
        <f t="shared" ref="B168:B176" si="14">A168+$B$167</f>
        <v>0.2</v>
      </c>
      <c r="C168" s="1" t="str">
        <f t="shared" ref="C168:C176" si="15">_xlfn.CONCAT("&gt;=",A168)</f>
        <v>&gt;=0,1</v>
      </c>
      <c r="D168" s="1" t="str">
        <f t="shared" ref="D168:D175" si="16">_xlfn.CONCAT("&lt;",B168)</f>
        <v>&lt;0,2</v>
      </c>
      <c r="E168" s="1">
        <f>COUNTIFS(Respuestas!$K$2:$K$409,Descriptivas!C168,Respuestas!$K$2:$K$409,Descriptivas!D168)</f>
        <v>0</v>
      </c>
      <c r="F168" s="8" t="e">
        <f t="shared" ref="F168:F176" si="17">E168/$E$177</f>
        <v>#DIV/0!</v>
      </c>
    </row>
    <row r="169" spans="1:14" x14ac:dyDescent="0.3">
      <c r="A169" s="8">
        <f t="shared" ref="A169:A176" si="18">B168</f>
        <v>0.2</v>
      </c>
      <c r="B169" s="8">
        <f t="shared" si="14"/>
        <v>0.30000000000000004</v>
      </c>
      <c r="C169" s="1" t="str">
        <f t="shared" si="15"/>
        <v>&gt;=0,2</v>
      </c>
      <c r="D169" s="1" t="str">
        <f t="shared" si="16"/>
        <v>&lt;0,3</v>
      </c>
      <c r="E169" s="1">
        <f>COUNTIFS(Respuestas!$K$2:$K$409,Descriptivas!C169,Respuestas!$K$2:$K$409,Descriptivas!D169)</f>
        <v>0</v>
      </c>
      <c r="F169" s="8" t="e">
        <f t="shared" si="17"/>
        <v>#DIV/0!</v>
      </c>
    </row>
    <row r="170" spans="1:14" x14ac:dyDescent="0.3">
      <c r="A170" s="8">
        <f t="shared" si="18"/>
        <v>0.30000000000000004</v>
      </c>
      <c r="B170" s="8">
        <f t="shared" si="14"/>
        <v>0.4</v>
      </c>
      <c r="C170" s="1" t="str">
        <f t="shared" si="15"/>
        <v>&gt;=0,3</v>
      </c>
      <c r="D170" s="1" t="str">
        <f t="shared" si="16"/>
        <v>&lt;0,4</v>
      </c>
      <c r="E170" s="1">
        <f>COUNTIFS(Respuestas!$K$2:$K$409,Descriptivas!C170,Respuestas!$K$2:$K$409,Descriptivas!D170)</f>
        <v>0</v>
      </c>
      <c r="F170" s="8" t="e">
        <f t="shared" si="17"/>
        <v>#DIV/0!</v>
      </c>
    </row>
    <row r="171" spans="1:14" x14ac:dyDescent="0.3">
      <c r="A171" s="8">
        <f t="shared" si="18"/>
        <v>0.4</v>
      </c>
      <c r="B171" s="8">
        <f t="shared" si="14"/>
        <v>0.5</v>
      </c>
      <c r="C171" s="1" t="str">
        <f t="shared" si="15"/>
        <v>&gt;=0,4</v>
      </c>
      <c r="D171" s="1" t="str">
        <f t="shared" si="16"/>
        <v>&lt;0,5</v>
      </c>
      <c r="E171" s="1">
        <f>COUNTIFS(Respuestas!$K$2:$K$409,Descriptivas!C171,Respuestas!$K$2:$K$409,Descriptivas!D171)</f>
        <v>0</v>
      </c>
      <c r="F171" s="8" t="e">
        <f t="shared" si="17"/>
        <v>#DIV/0!</v>
      </c>
    </row>
    <row r="172" spans="1:14" x14ac:dyDescent="0.3">
      <c r="A172" s="8">
        <f t="shared" si="18"/>
        <v>0.5</v>
      </c>
      <c r="B172" s="8">
        <f t="shared" si="14"/>
        <v>0.6</v>
      </c>
      <c r="C172" s="1" t="str">
        <f t="shared" si="15"/>
        <v>&gt;=0,5</v>
      </c>
      <c r="D172" s="1" t="str">
        <f t="shared" si="16"/>
        <v>&lt;0,6</v>
      </c>
      <c r="E172" s="1">
        <f>COUNTIFS(Respuestas!$K$2:$K$409,Descriptivas!C172,Respuestas!$K$2:$K$409,Descriptivas!D172)</f>
        <v>0</v>
      </c>
      <c r="F172" s="8" t="e">
        <f t="shared" si="17"/>
        <v>#DIV/0!</v>
      </c>
    </row>
    <row r="173" spans="1:14" x14ac:dyDescent="0.3">
      <c r="A173" s="8">
        <f t="shared" si="18"/>
        <v>0.6</v>
      </c>
      <c r="B173" s="8">
        <f t="shared" si="14"/>
        <v>0.7</v>
      </c>
      <c r="C173" s="1" t="str">
        <f t="shared" si="15"/>
        <v>&gt;=0,6</v>
      </c>
      <c r="D173" s="1" t="str">
        <f t="shared" si="16"/>
        <v>&lt;0,7</v>
      </c>
      <c r="E173" s="1">
        <f>COUNTIFS(Respuestas!$K$2:$K$409,Descriptivas!C173,Respuestas!$K$2:$K$409,Descriptivas!D173)</f>
        <v>0</v>
      </c>
      <c r="F173" s="8" t="e">
        <f t="shared" si="17"/>
        <v>#DIV/0!</v>
      </c>
    </row>
    <row r="174" spans="1:14" x14ac:dyDescent="0.3">
      <c r="A174" s="8">
        <f t="shared" si="18"/>
        <v>0.7</v>
      </c>
      <c r="B174" s="8">
        <f t="shared" si="14"/>
        <v>0.79999999999999993</v>
      </c>
      <c r="C174" s="1" t="str">
        <f t="shared" si="15"/>
        <v>&gt;=0,7</v>
      </c>
      <c r="D174" s="1" t="str">
        <f t="shared" si="16"/>
        <v>&lt;0,8</v>
      </c>
      <c r="E174" s="1">
        <f>COUNTIFS(Respuestas!$K$2:$K$409,Descriptivas!C174,Respuestas!$K$2:$K$409,Descriptivas!D174)</f>
        <v>0</v>
      </c>
      <c r="F174" s="8" t="e">
        <f t="shared" si="17"/>
        <v>#DIV/0!</v>
      </c>
    </row>
    <row r="175" spans="1:14" x14ac:dyDescent="0.3">
      <c r="A175" s="8">
        <f>B174</f>
        <v>0.79999999999999993</v>
      </c>
      <c r="B175" s="8">
        <f t="shared" si="14"/>
        <v>0.89999999999999991</v>
      </c>
      <c r="C175" s="1" t="str">
        <f t="shared" si="15"/>
        <v>&gt;=0,8</v>
      </c>
      <c r="D175" s="1" t="str">
        <f t="shared" si="16"/>
        <v>&lt;0,9</v>
      </c>
      <c r="E175" s="1">
        <f>COUNTIFS(Respuestas!$K$2:$K$409,Descriptivas!C175,Respuestas!$K$2:$K$409,Descriptivas!D175)</f>
        <v>0</v>
      </c>
      <c r="F175" s="8" t="e">
        <f t="shared" si="17"/>
        <v>#DIV/0!</v>
      </c>
    </row>
    <row r="176" spans="1:14" x14ac:dyDescent="0.3">
      <c r="A176" s="8">
        <f t="shared" si="18"/>
        <v>0.89999999999999991</v>
      </c>
      <c r="B176" s="8">
        <f t="shared" si="14"/>
        <v>0.99999999999999989</v>
      </c>
      <c r="C176" s="1" t="str">
        <f t="shared" si="15"/>
        <v>&gt;=0,9</v>
      </c>
      <c r="D176" s="1" t="str">
        <f>_xlfn.CONCAT("&lt;=",B176)</f>
        <v>&lt;=1</v>
      </c>
      <c r="E176" s="1">
        <f>COUNTIFS(Respuestas!$K$2:$K$409,Descriptivas!C176,Respuestas!$K$2:$K$409,Descriptivas!D176)</f>
        <v>0</v>
      </c>
      <c r="F176" s="8" t="e">
        <f t="shared" si="17"/>
        <v>#DIV/0!</v>
      </c>
    </row>
    <row r="177" spans="1:6" x14ac:dyDescent="0.3">
      <c r="D177" s="31" t="s">
        <v>2220</v>
      </c>
      <c r="E177" s="1">
        <f>SUM(E167:E176)</f>
        <v>0</v>
      </c>
    </row>
    <row r="178" spans="1:6" ht="13.5" customHeight="1" x14ac:dyDescent="0.3"/>
    <row r="179" spans="1:6" x14ac:dyDescent="0.3">
      <c r="A179" s="67" t="s">
        <v>2339</v>
      </c>
      <c r="B179" s="67"/>
      <c r="C179" s="67"/>
      <c r="D179" s="67"/>
      <c r="E179" s="67"/>
    </row>
    <row r="180" spans="1:6" x14ac:dyDescent="0.3">
      <c r="A180" s="67"/>
      <c r="B180" s="67"/>
      <c r="C180" s="67"/>
      <c r="D180" s="67"/>
      <c r="E180" s="67"/>
    </row>
    <row r="181" spans="1:6" x14ac:dyDescent="0.3">
      <c r="A181" s="67"/>
      <c r="B181" s="67"/>
      <c r="C181" s="67"/>
      <c r="D181" s="67"/>
      <c r="E181" s="67"/>
    </row>
    <row r="182" spans="1:6" x14ac:dyDescent="0.3">
      <c r="A182" s="67"/>
      <c r="B182" s="67"/>
      <c r="C182" s="67"/>
      <c r="D182" s="67"/>
      <c r="E182" s="67"/>
    </row>
    <row r="183" spans="1:6" x14ac:dyDescent="0.3">
      <c r="A183" s="34"/>
      <c r="B183" s="34"/>
      <c r="C183" s="34"/>
      <c r="D183" s="34"/>
      <c r="E183" s="34"/>
    </row>
    <row r="184" spans="1:6" x14ac:dyDescent="0.3">
      <c r="A184" s="33" t="s">
        <v>2340</v>
      </c>
    </row>
    <row r="185" spans="1:6" x14ac:dyDescent="0.3">
      <c r="A185" s="31" t="s">
        <v>2337</v>
      </c>
      <c r="B185" s="31" t="s">
        <v>2338</v>
      </c>
      <c r="C185" s="31"/>
      <c r="D185" s="31"/>
      <c r="E185" s="31" t="s">
        <v>2224</v>
      </c>
      <c r="F185" s="31" t="s">
        <v>2200</v>
      </c>
    </row>
    <row r="186" spans="1:6" x14ac:dyDescent="0.3">
      <c r="A186" s="8">
        <v>0</v>
      </c>
      <c r="B186" s="8">
        <v>0.1</v>
      </c>
      <c r="C186" s="1" t="str">
        <f>_xlfn.CONCAT("&gt;=",A186)</f>
        <v>&gt;=0</v>
      </c>
      <c r="D186" s="1" t="str">
        <f>_xlfn.CONCAT("&lt;",B186)</f>
        <v>&lt;0,1</v>
      </c>
      <c r="E186" s="1">
        <f>COUNTIFS(Respuestas!$O$2:$O$409,Descriptivas!C186,Respuestas!$O$2:$O$409,Descriptivas!D186)</f>
        <v>0</v>
      </c>
      <c r="F186" s="8" t="e">
        <f>E186/$E$196</f>
        <v>#DIV/0!</v>
      </c>
    </row>
    <row r="187" spans="1:6" x14ac:dyDescent="0.3">
      <c r="A187" s="8">
        <f>B186</f>
        <v>0.1</v>
      </c>
      <c r="B187" s="8">
        <f t="shared" ref="B187:B195" si="19">A187+$B$167</f>
        <v>0.2</v>
      </c>
      <c r="C187" s="1" t="str">
        <f t="shared" ref="C187:C195" si="20">_xlfn.CONCAT("&gt;=",A187)</f>
        <v>&gt;=0,1</v>
      </c>
      <c r="D187" s="1" t="str">
        <f t="shared" ref="D187" si="21">_xlfn.CONCAT("&lt;",B187)</f>
        <v>&lt;0,2</v>
      </c>
      <c r="E187" s="1">
        <f>COUNTIFS(Respuestas!$O$2:$O$409,Descriptivas!C187,Respuestas!$O$2:$O$409,Descriptivas!D187)</f>
        <v>0</v>
      </c>
      <c r="F187" s="8" t="e">
        <f t="shared" ref="F187:F195" si="22">E187/$E$196</f>
        <v>#DIV/0!</v>
      </c>
    </row>
    <row r="188" spans="1:6" x14ac:dyDescent="0.3">
      <c r="A188" s="8">
        <f t="shared" ref="A188:A195" si="23">B187</f>
        <v>0.2</v>
      </c>
      <c r="B188" s="8">
        <f t="shared" si="19"/>
        <v>0.30000000000000004</v>
      </c>
      <c r="C188" s="1" t="str">
        <f t="shared" si="20"/>
        <v>&gt;=0,2</v>
      </c>
      <c r="D188" s="1" t="str">
        <f t="shared" ref="D188:D194" si="24">_xlfn.CONCAT("&lt;",B188)</f>
        <v>&lt;0,3</v>
      </c>
      <c r="E188" s="1">
        <f>COUNTIFS(Respuestas!$O$2:$O$409,Descriptivas!C188,Respuestas!$O$2:$O$409,Descriptivas!D188)</f>
        <v>0</v>
      </c>
      <c r="F188" s="8" t="e">
        <f t="shared" si="22"/>
        <v>#DIV/0!</v>
      </c>
    </row>
    <row r="189" spans="1:6" x14ac:dyDescent="0.3">
      <c r="A189" s="8">
        <f t="shared" si="23"/>
        <v>0.30000000000000004</v>
      </c>
      <c r="B189" s="8">
        <f t="shared" si="19"/>
        <v>0.4</v>
      </c>
      <c r="C189" s="1" t="str">
        <f t="shared" si="20"/>
        <v>&gt;=0,3</v>
      </c>
      <c r="D189" s="1" t="str">
        <f t="shared" si="24"/>
        <v>&lt;0,4</v>
      </c>
      <c r="E189" s="1">
        <f>COUNTIFS(Respuestas!$O$2:$O$409,Descriptivas!C189,Respuestas!$O$2:$O$409,Descriptivas!D189)</f>
        <v>0</v>
      </c>
      <c r="F189" s="8" t="e">
        <f t="shared" si="22"/>
        <v>#DIV/0!</v>
      </c>
    </row>
    <row r="190" spans="1:6" x14ac:dyDescent="0.3">
      <c r="A190" s="8">
        <f t="shared" si="23"/>
        <v>0.4</v>
      </c>
      <c r="B190" s="8">
        <f t="shared" si="19"/>
        <v>0.5</v>
      </c>
      <c r="C190" s="1" t="str">
        <f t="shared" si="20"/>
        <v>&gt;=0,4</v>
      </c>
      <c r="D190" s="1" t="str">
        <f t="shared" si="24"/>
        <v>&lt;0,5</v>
      </c>
      <c r="E190" s="1">
        <f>COUNTIFS(Respuestas!$O$2:$O$409,Descriptivas!C190,Respuestas!$O$2:$O$409,Descriptivas!D190)</f>
        <v>0</v>
      </c>
      <c r="F190" s="8" t="e">
        <f t="shared" si="22"/>
        <v>#DIV/0!</v>
      </c>
    </row>
    <row r="191" spans="1:6" x14ac:dyDescent="0.3">
      <c r="A191" s="8">
        <f t="shared" si="23"/>
        <v>0.5</v>
      </c>
      <c r="B191" s="8">
        <f t="shared" si="19"/>
        <v>0.6</v>
      </c>
      <c r="C191" s="1" t="str">
        <f t="shared" si="20"/>
        <v>&gt;=0,5</v>
      </c>
      <c r="D191" s="1" t="str">
        <f t="shared" si="24"/>
        <v>&lt;0,6</v>
      </c>
      <c r="E191" s="1">
        <f>COUNTIFS(Respuestas!$O$2:$O$409,Descriptivas!C191,Respuestas!$O$2:$O$409,Descriptivas!D191)</f>
        <v>0</v>
      </c>
      <c r="F191" s="8" t="e">
        <f t="shared" si="22"/>
        <v>#DIV/0!</v>
      </c>
    </row>
    <row r="192" spans="1:6" x14ac:dyDescent="0.3">
      <c r="A192" s="8">
        <f t="shared" si="23"/>
        <v>0.6</v>
      </c>
      <c r="B192" s="8">
        <f t="shared" si="19"/>
        <v>0.7</v>
      </c>
      <c r="C192" s="1" t="str">
        <f t="shared" si="20"/>
        <v>&gt;=0,6</v>
      </c>
      <c r="D192" s="1" t="str">
        <f t="shared" si="24"/>
        <v>&lt;0,7</v>
      </c>
      <c r="E192" s="1">
        <f>COUNTIFS(Respuestas!$O$2:$O$409,Descriptivas!C192,Respuestas!$O$2:$O$409,Descriptivas!D192)</f>
        <v>0</v>
      </c>
      <c r="F192" s="8" t="e">
        <f t="shared" si="22"/>
        <v>#DIV/0!</v>
      </c>
    </row>
    <row r="193" spans="1:6" x14ac:dyDescent="0.3">
      <c r="A193" s="8">
        <f t="shared" si="23"/>
        <v>0.7</v>
      </c>
      <c r="B193" s="8">
        <f t="shared" si="19"/>
        <v>0.79999999999999993</v>
      </c>
      <c r="C193" s="1" t="str">
        <f t="shared" si="20"/>
        <v>&gt;=0,7</v>
      </c>
      <c r="D193" s="1" t="str">
        <f t="shared" si="24"/>
        <v>&lt;0,8</v>
      </c>
      <c r="E193" s="1">
        <f>COUNTIFS(Respuestas!$O$2:$O$409,Descriptivas!C193,Respuestas!$O$2:$O$409,Descriptivas!D193)</f>
        <v>0</v>
      </c>
      <c r="F193" s="8" t="e">
        <f t="shared" si="22"/>
        <v>#DIV/0!</v>
      </c>
    </row>
    <row r="194" spans="1:6" x14ac:dyDescent="0.3">
      <c r="A194" s="8">
        <f>B193</f>
        <v>0.79999999999999993</v>
      </c>
      <c r="B194" s="8">
        <f t="shared" si="19"/>
        <v>0.89999999999999991</v>
      </c>
      <c r="C194" s="1" t="str">
        <f t="shared" si="20"/>
        <v>&gt;=0,8</v>
      </c>
      <c r="D194" s="1" t="str">
        <f t="shared" si="24"/>
        <v>&lt;0,9</v>
      </c>
      <c r="E194" s="1">
        <f>COUNTIFS(Respuestas!$O$2:$O$409,Descriptivas!C194,Respuestas!$O$2:$O$409,Descriptivas!D194)</f>
        <v>0</v>
      </c>
      <c r="F194" s="8" t="e">
        <f t="shared" si="22"/>
        <v>#DIV/0!</v>
      </c>
    </row>
    <row r="195" spans="1:6" x14ac:dyDescent="0.3">
      <c r="A195" s="8">
        <f t="shared" si="23"/>
        <v>0.89999999999999991</v>
      </c>
      <c r="B195" s="8">
        <f t="shared" si="19"/>
        <v>0.99999999999999989</v>
      </c>
      <c r="C195" s="1" t="str">
        <f t="shared" si="20"/>
        <v>&gt;=0,9</v>
      </c>
      <c r="D195" s="1" t="str">
        <f>_xlfn.CONCAT("&lt;=",B195)</f>
        <v>&lt;=1</v>
      </c>
      <c r="E195" s="1">
        <f>COUNTIFS(Respuestas!$O$2:$O$409,Descriptivas!C195,Respuestas!$O$2:$O$409,Descriptivas!D195)</f>
        <v>0</v>
      </c>
      <c r="F195" s="8" t="e">
        <f t="shared" si="22"/>
        <v>#DIV/0!</v>
      </c>
    </row>
    <row r="196" spans="1:6" x14ac:dyDescent="0.3">
      <c r="D196" s="31" t="s">
        <v>2220</v>
      </c>
      <c r="E196" s="1">
        <f>SUM(E186:E195)</f>
        <v>0</v>
      </c>
    </row>
    <row r="198" spans="1:6" x14ac:dyDescent="0.3">
      <c r="A198" s="66" t="s">
        <v>2341</v>
      </c>
      <c r="B198" s="66"/>
      <c r="C198" s="66"/>
      <c r="D198" s="66"/>
    </row>
    <row r="199" spans="1:6" x14ac:dyDescent="0.3">
      <c r="A199" s="66"/>
      <c r="B199" s="66"/>
      <c r="C199" s="66"/>
      <c r="D199" s="66"/>
    </row>
    <row r="200" spans="1:6" x14ac:dyDescent="0.3">
      <c r="A200" s="66"/>
      <c r="B200" s="66"/>
      <c r="C200" s="66"/>
      <c r="D200" s="66"/>
    </row>
    <row r="203" spans="1:6" x14ac:dyDescent="0.3">
      <c r="A203" s="16" t="s">
        <v>2189</v>
      </c>
      <c r="B203" t="s">
        <v>2342</v>
      </c>
    </row>
    <row r="204" spans="1:6" x14ac:dyDescent="0.3">
      <c r="A204" s="17" t="s">
        <v>87</v>
      </c>
      <c r="B204">
        <v>185</v>
      </c>
    </row>
    <row r="205" spans="1:6" x14ac:dyDescent="0.3">
      <c r="A205" s="17" t="s">
        <v>71</v>
      </c>
      <c r="B205">
        <v>15</v>
      </c>
    </row>
    <row r="206" spans="1:6" x14ac:dyDescent="0.3">
      <c r="A206" s="17" t="s">
        <v>504</v>
      </c>
      <c r="B206">
        <v>1</v>
      </c>
    </row>
    <row r="207" spans="1:6" x14ac:dyDescent="0.3">
      <c r="A207" s="17" t="s">
        <v>950</v>
      </c>
      <c r="B207">
        <v>6</v>
      </c>
    </row>
    <row r="208" spans="1:6" x14ac:dyDescent="0.3">
      <c r="A208" s="17" t="s">
        <v>1579</v>
      </c>
      <c r="B208">
        <v>1</v>
      </c>
    </row>
    <row r="209" spans="1:3" x14ac:dyDescent="0.3">
      <c r="A209" s="17" t="s">
        <v>1206</v>
      </c>
      <c r="B209">
        <v>1</v>
      </c>
    </row>
    <row r="210" spans="1:3" x14ac:dyDescent="0.3">
      <c r="A210" s="17" t="s">
        <v>198</v>
      </c>
      <c r="B210">
        <v>2</v>
      </c>
    </row>
    <row r="211" spans="1:3" x14ac:dyDescent="0.3">
      <c r="A211" s="17" t="s">
        <v>218</v>
      </c>
      <c r="B211">
        <v>1</v>
      </c>
    </row>
    <row r="212" spans="1:3" x14ac:dyDescent="0.3">
      <c r="A212" s="17" t="s">
        <v>265</v>
      </c>
      <c r="B212">
        <v>4</v>
      </c>
    </row>
    <row r="213" spans="1:3" x14ac:dyDescent="0.3">
      <c r="A213" s="17" t="s">
        <v>404</v>
      </c>
      <c r="B213">
        <v>1</v>
      </c>
    </row>
    <row r="214" spans="1:3" x14ac:dyDescent="0.3">
      <c r="A214" s="17" t="s">
        <v>279</v>
      </c>
      <c r="B214">
        <v>7</v>
      </c>
    </row>
    <row r="215" spans="1:3" x14ac:dyDescent="0.3">
      <c r="A215" s="17" t="s">
        <v>490</v>
      </c>
      <c r="B215">
        <v>4</v>
      </c>
    </row>
    <row r="216" spans="1:3" x14ac:dyDescent="0.3">
      <c r="A216" s="17" t="s">
        <v>673</v>
      </c>
      <c r="B216">
        <v>1</v>
      </c>
    </row>
    <row r="217" spans="1:3" x14ac:dyDescent="0.3">
      <c r="A217" s="17" t="s">
        <v>139</v>
      </c>
      <c r="B217">
        <v>137</v>
      </c>
    </row>
    <row r="218" spans="1:3" x14ac:dyDescent="0.3">
      <c r="A218" s="17" t="s">
        <v>1590</v>
      </c>
      <c r="B218">
        <v>1</v>
      </c>
    </row>
    <row r="219" spans="1:3" x14ac:dyDescent="0.3">
      <c r="A219" s="17" t="s">
        <v>154</v>
      </c>
      <c r="B219">
        <v>6</v>
      </c>
    </row>
    <row r="220" spans="1:3" x14ac:dyDescent="0.3">
      <c r="A220" s="17" t="s">
        <v>2190</v>
      </c>
      <c r="B220"/>
    </row>
    <row r="221" spans="1:3" x14ac:dyDescent="0.3">
      <c r="A221" s="17" t="s">
        <v>2191</v>
      </c>
      <c r="B221">
        <v>373</v>
      </c>
    </row>
    <row r="223" spans="1:3" x14ac:dyDescent="0.3">
      <c r="A223" s="31" t="s">
        <v>2343</v>
      </c>
      <c r="B223" s="31" t="s">
        <v>2266</v>
      </c>
      <c r="C223" s="31" t="s">
        <v>2200</v>
      </c>
    </row>
    <row r="224" spans="1:3" x14ac:dyDescent="0.3">
      <c r="A224" s="17" t="s">
        <v>87</v>
      </c>
      <c r="B224" s="1">
        <v>217</v>
      </c>
      <c r="C224" s="8">
        <f t="shared" ref="C224:C231" si="25">B224/$B$232</f>
        <v>0.52926829268292686</v>
      </c>
    </row>
    <row r="225" spans="1:3" x14ac:dyDescent="0.3">
      <c r="A225" s="17" t="s">
        <v>279</v>
      </c>
      <c r="B225" s="1">
        <v>23</v>
      </c>
      <c r="C225" s="8">
        <f t="shared" si="25"/>
        <v>5.6097560975609757E-2</v>
      </c>
    </row>
    <row r="226" spans="1:3" x14ac:dyDescent="0.3">
      <c r="A226" s="17" t="s">
        <v>2344</v>
      </c>
      <c r="B226" s="1">
        <v>5</v>
      </c>
      <c r="C226" s="8">
        <f t="shared" si="25"/>
        <v>1.2195121951219513E-2</v>
      </c>
    </row>
    <row r="227" spans="1:3" x14ac:dyDescent="0.3">
      <c r="A227" s="17" t="s">
        <v>2210</v>
      </c>
      <c r="B227" s="1">
        <v>1</v>
      </c>
      <c r="C227" s="8">
        <f t="shared" si="25"/>
        <v>2.4390243902439024E-3</v>
      </c>
    </row>
    <row r="228" spans="1:3" x14ac:dyDescent="0.3">
      <c r="A228" s="17" t="s">
        <v>490</v>
      </c>
      <c r="B228" s="1">
        <v>10</v>
      </c>
      <c r="C228" s="8">
        <f t="shared" si="25"/>
        <v>2.4390243902439025E-2</v>
      </c>
    </row>
    <row r="229" spans="1:3" x14ac:dyDescent="0.3">
      <c r="A229" s="17" t="s">
        <v>139</v>
      </c>
      <c r="B229" s="1">
        <v>137</v>
      </c>
      <c r="C229" s="8">
        <f t="shared" si="25"/>
        <v>0.33414634146341465</v>
      </c>
    </row>
    <row r="230" spans="1:3" x14ac:dyDescent="0.3">
      <c r="A230" s="17" t="s">
        <v>1590</v>
      </c>
      <c r="B230" s="1">
        <v>1</v>
      </c>
      <c r="C230" s="8">
        <f t="shared" si="25"/>
        <v>2.4390243902439024E-3</v>
      </c>
    </row>
    <row r="231" spans="1:3" x14ac:dyDescent="0.3">
      <c r="A231" s="17" t="s">
        <v>154</v>
      </c>
      <c r="B231" s="1">
        <v>12</v>
      </c>
      <c r="C231" s="8">
        <f t="shared" si="25"/>
        <v>2.9268292682926831E-2</v>
      </c>
    </row>
    <row r="232" spans="1:3" x14ac:dyDescent="0.3">
      <c r="A232" s="17" t="s">
        <v>2220</v>
      </c>
      <c r="B232" s="1">
        <v>410</v>
      </c>
    </row>
    <row r="234" spans="1:3" x14ac:dyDescent="0.3">
      <c r="A234" s="67" t="s">
        <v>2345</v>
      </c>
      <c r="B234" s="67"/>
    </row>
    <row r="235" spans="1:3" x14ac:dyDescent="0.3">
      <c r="A235" s="67"/>
      <c r="B235" s="67"/>
    </row>
    <row r="236" spans="1:3" x14ac:dyDescent="0.3">
      <c r="A236" s="67"/>
      <c r="B236" s="67"/>
    </row>
  </sheetData>
  <autoFilter ref="A9:C36" xr:uid="{4DAA5581-2500-4186-9B88-0F288BFDE2EE}"/>
  <sortState xmlns:xlrd2="http://schemas.microsoft.com/office/spreadsheetml/2017/richdata2" ref="A224:C231">
    <sortCondition ref="A224:A231"/>
  </sortState>
  <mergeCells count="8">
    <mergeCell ref="C160:N163"/>
    <mergeCell ref="A138:A140"/>
    <mergeCell ref="A179:E182"/>
    <mergeCell ref="A198:D200"/>
    <mergeCell ref="A234:B236"/>
    <mergeCell ref="E144:N144"/>
    <mergeCell ref="E145:F145"/>
    <mergeCell ref="J145:K145"/>
  </mergeCells>
  <conditionalFormatting sqref="B10:B33">
    <cfRule type="cellIs" dxfId="0" priority="1" operator="greaterThanOrEqual">
      <formula>3</formula>
    </cfRule>
  </conditionalFormatting>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6944DB1FC14BF4EA84FD73879329857" ma:contentTypeVersion="4" ma:contentTypeDescription="Crear nuevo documento." ma:contentTypeScope="" ma:versionID="a64ad525c27cf4998715f85d12245d76">
  <xsd:schema xmlns:xsd="http://www.w3.org/2001/XMLSchema" xmlns:xs="http://www.w3.org/2001/XMLSchema" xmlns:p="http://schemas.microsoft.com/office/2006/metadata/properties" xmlns:ns2="c9d39088-dff0-47e4-8cb3-8e9c06efd0ea" targetNamespace="http://schemas.microsoft.com/office/2006/metadata/properties" ma:root="true" ma:fieldsID="2865057e950a866c0a225d41ce611dbf" ns2:_="">
    <xsd:import namespace="c9d39088-dff0-47e4-8cb3-8e9c06efd0e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d39088-dff0-47e4-8cb3-8e9c06efd0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F00C28-70C9-4361-B3C5-35457A569477}">
  <ds:schemaRefs>
    <ds:schemaRef ds:uri="http://schemas.microsoft.com/sharepoint/v3/contenttype/forms"/>
  </ds:schemaRefs>
</ds:datastoreItem>
</file>

<file path=customXml/itemProps2.xml><?xml version="1.0" encoding="utf-8"?>
<ds:datastoreItem xmlns:ds="http://schemas.openxmlformats.org/officeDocument/2006/customXml" ds:itemID="{8703D247-5711-4B9B-82D7-BDC01DA938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d39088-dff0-47e4-8cb3-8e9c06efd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7892EE-C14A-464E-8C0A-FB8AB83DBA99}">
  <ds:schemaRefs>
    <ds:schemaRef ds:uri="http://www.w3.org/XML/1998/namespace"/>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c9d39088-dff0-47e4-8cb3-8e9c06efd0ea"/>
    <ds:schemaRef ds:uri="http://schemas.microsoft.com/office/2006/documentManagement/typ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Respuestas</vt:lpstr>
      <vt:lpstr>Dinámica</vt:lpstr>
      <vt:lpstr>Empresarial</vt:lpstr>
      <vt:lpstr>Bodega</vt:lpstr>
      <vt:lpstr>Dinámica recepción</vt:lpstr>
      <vt:lpstr>Envíos</vt:lpstr>
      <vt:lpstr>Preguntas percepción</vt:lpstr>
      <vt:lpstr>Vehículos</vt:lpstr>
      <vt:lpstr>Descriptivas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CAMILO POSADA</dc:creator>
  <cp:keywords/>
  <dc:description/>
  <cp:lastModifiedBy>CARLOS ANDRÉS  GRANADA MUÑOZ</cp:lastModifiedBy>
  <cp:revision/>
  <dcterms:created xsi:type="dcterms:W3CDTF">2022-06-02T03:26:58Z</dcterms:created>
  <dcterms:modified xsi:type="dcterms:W3CDTF">2025-07-29T12:39:13Z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0x01010076944DB1FC14BF4EA84FD73879329857</vt:lpwstr>
  </property>
</Properties>
</file>