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200" yWindow="0" windowWidth="25600" windowHeight="15520" tabRatio="500" activeTab="2"/>
  </bookViews>
  <sheets>
    <sheet name="Sheet1" sheetId="1" r:id="rId1"/>
    <sheet name="Moving specific heat (T)" sheetId="3" r:id="rId2"/>
    <sheet name="several runs with Cp(T)" sheetId="4" r:id="rId3"/>
    <sheet name="several runs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4" l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G13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C10" i="3"/>
  <c r="C11" i="3"/>
  <c r="E6" i="3"/>
  <c r="D6" i="3"/>
  <c r="C6" i="3"/>
  <c r="H9" i="4"/>
  <c r="K9" i="4"/>
  <c r="J9" i="4"/>
  <c r="I65" i="4"/>
  <c r="J65" i="4"/>
  <c r="I64" i="4"/>
  <c r="J64" i="4"/>
  <c r="I63" i="4"/>
  <c r="J63" i="4"/>
  <c r="I62" i="4"/>
  <c r="J62" i="4"/>
  <c r="I61" i="4"/>
  <c r="J61" i="4"/>
  <c r="I60" i="4"/>
  <c r="J60" i="4"/>
  <c r="I59" i="4"/>
  <c r="J59" i="4"/>
  <c r="I58" i="4"/>
  <c r="J58" i="4"/>
  <c r="I57" i="4"/>
  <c r="J57" i="4"/>
  <c r="I56" i="4"/>
  <c r="J56" i="4"/>
  <c r="I55" i="4"/>
  <c r="J55" i="4"/>
  <c r="I54" i="4"/>
  <c r="J54" i="4"/>
  <c r="I53" i="4"/>
  <c r="J53" i="4"/>
  <c r="I52" i="4"/>
  <c r="J52" i="4"/>
  <c r="I51" i="4"/>
  <c r="J51" i="4"/>
  <c r="I50" i="4"/>
  <c r="J50" i="4"/>
  <c r="I49" i="4"/>
  <c r="J49" i="4"/>
  <c r="I48" i="4"/>
  <c r="J48" i="4"/>
  <c r="I47" i="4"/>
  <c r="J47" i="4"/>
  <c r="I46" i="4"/>
  <c r="J46" i="4"/>
  <c r="I45" i="4"/>
  <c r="J45" i="4"/>
  <c r="I44" i="4"/>
  <c r="J44" i="4"/>
  <c r="I43" i="4"/>
  <c r="J43" i="4"/>
  <c r="I42" i="4"/>
  <c r="J42" i="4"/>
  <c r="I41" i="4"/>
  <c r="J41" i="4"/>
  <c r="I40" i="4"/>
  <c r="J40" i="4"/>
  <c r="I39" i="4"/>
  <c r="J39" i="4"/>
  <c r="I38" i="4"/>
  <c r="J38" i="4"/>
  <c r="I37" i="4"/>
  <c r="J37" i="4"/>
  <c r="I36" i="4"/>
  <c r="J36" i="4"/>
  <c r="I35" i="4"/>
  <c r="J35" i="4"/>
  <c r="I34" i="4"/>
  <c r="J34" i="4"/>
  <c r="I33" i="4"/>
  <c r="J33" i="4"/>
  <c r="I32" i="4"/>
  <c r="J32" i="4"/>
  <c r="I31" i="4"/>
  <c r="J31" i="4"/>
  <c r="I30" i="4"/>
  <c r="J30" i="4"/>
  <c r="I29" i="4"/>
  <c r="J29" i="4"/>
  <c r="I28" i="4"/>
  <c r="J28" i="4"/>
  <c r="I27" i="4"/>
  <c r="J27" i="4"/>
  <c r="I26" i="4"/>
  <c r="J26" i="4"/>
  <c r="I25" i="4"/>
  <c r="J25" i="4"/>
  <c r="I24" i="4"/>
  <c r="J24" i="4"/>
  <c r="I23" i="4"/>
  <c r="J23" i="4"/>
  <c r="I22" i="4"/>
  <c r="J22" i="4"/>
  <c r="I21" i="4"/>
  <c r="J21" i="4"/>
  <c r="I20" i="4"/>
  <c r="J20" i="4"/>
  <c r="I19" i="4"/>
  <c r="J19" i="4"/>
  <c r="I18" i="4"/>
  <c r="J18" i="4"/>
  <c r="I17" i="4"/>
  <c r="J17" i="4"/>
  <c r="I16" i="4"/>
  <c r="J16" i="4"/>
  <c r="I15" i="4"/>
  <c r="J15" i="4"/>
  <c r="I14" i="4"/>
  <c r="J14" i="4"/>
  <c r="I13" i="4"/>
  <c r="J13" i="4"/>
  <c r="L13" i="4"/>
  <c r="M13" i="4"/>
  <c r="K13" i="4"/>
  <c r="L2" i="2"/>
  <c r="B2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0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F7" i="2"/>
  <c r="H7" i="2"/>
  <c r="F8" i="2"/>
  <c r="H8" i="2"/>
  <c r="F9" i="2"/>
  <c r="H9" i="2"/>
  <c r="F10" i="2"/>
  <c r="H10" i="2"/>
  <c r="F11" i="2"/>
  <c r="H11" i="2"/>
  <c r="F12" i="2"/>
  <c r="H12" i="2"/>
  <c r="F13" i="2"/>
  <c r="H13" i="2"/>
  <c r="F14" i="2"/>
  <c r="H14" i="2"/>
  <c r="F15" i="2"/>
  <c r="H15" i="2"/>
  <c r="F16" i="2"/>
  <c r="H16" i="2"/>
  <c r="F17" i="2"/>
  <c r="H17" i="2"/>
  <c r="F18" i="2"/>
  <c r="H18" i="2"/>
  <c r="F19" i="2"/>
  <c r="H19" i="2"/>
  <c r="F20" i="2"/>
  <c r="H20" i="2"/>
  <c r="F21" i="2"/>
  <c r="H21" i="2"/>
  <c r="F22" i="2"/>
  <c r="H22" i="2"/>
  <c r="F23" i="2"/>
  <c r="H23" i="2"/>
  <c r="F24" i="2"/>
  <c r="H24" i="2"/>
  <c r="F25" i="2"/>
  <c r="H25" i="2"/>
  <c r="F26" i="2"/>
  <c r="H26" i="2"/>
  <c r="F27" i="2"/>
  <c r="H27" i="2"/>
  <c r="F28" i="2"/>
  <c r="H28" i="2"/>
  <c r="F29" i="2"/>
  <c r="H29" i="2"/>
  <c r="F30" i="2"/>
  <c r="H30" i="2"/>
  <c r="F31" i="2"/>
  <c r="H31" i="2"/>
  <c r="F32" i="2"/>
  <c r="H32" i="2"/>
  <c r="F33" i="2"/>
  <c r="H33" i="2"/>
  <c r="F34" i="2"/>
  <c r="H34" i="2"/>
  <c r="F35" i="2"/>
  <c r="H35" i="2"/>
  <c r="F36" i="2"/>
  <c r="H36" i="2"/>
  <c r="F37" i="2"/>
  <c r="H37" i="2"/>
  <c r="F38" i="2"/>
  <c r="H38" i="2"/>
  <c r="F39" i="2"/>
  <c r="H39" i="2"/>
  <c r="F40" i="2"/>
  <c r="H40" i="2"/>
  <c r="F41" i="2"/>
  <c r="H41" i="2"/>
  <c r="F42" i="2"/>
  <c r="H42" i="2"/>
  <c r="F43" i="2"/>
  <c r="H43" i="2"/>
  <c r="F44" i="2"/>
  <c r="H44" i="2"/>
  <c r="F45" i="2"/>
  <c r="H45" i="2"/>
  <c r="F46" i="2"/>
  <c r="H46" i="2"/>
  <c r="F47" i="2"/>
  <c r="H47" i="2"/>
  <c r="F48" i="2"/>
  <c r="H48" i="2"/>
  <c r="F49" i="2"/>
  <c r="H49" i="2"/>
  <c r="F50" i="2"/>
  <c r="H50" i="2"/>
  <c r="F51" i="2"/>
  <c r="H51" i="2"/>
  <c r="F52" i="2"/>
  <c r="H52" i="2"/>
  <c r="F53" i="2"/>
  <c r="H53" i="2"/>
  <c r="F54" i="2"/>
  <c r="H54" i="2"/>
  <c r="F55" i="2"/>
  <c r="H55" i="2"/>
  <c r="F56" i="2"/>
  <c r="H56" i="2"/>
  <c r="F57" i="2"/>
  <c r="H57" i="2"/>
  <c r="F58" i="2"/>
  <c r="H58" i="2"/>
  <c r="F59" i="2"/>
  <c r="H59" i="2"/>
  <c r="J7" i="2"/>
  <c r="K7" i="2"/>
  <c r="F3" i="2"/>
  <c r="I3" i="2"/>
  <c r="H3" i="2"/>
  <c r="G51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2" i="2"/>
  <c r="G53" i="2"/>
  <c r="G54" i="2"/>
  <c r="G55" i="2"/>
  <c r="G56" i="2"/>
  <c r="G57" i="2"/>
  <c r="G58" i="2"/>
  <c r="G59" i="2"/>
  <c r="I7" i="2"/>
  <c r="I3" i="1"/>
  <c r="D10" i="1"/>
  <c r="H3" i="1"/>
  <c r="I10" i="1"/>
  <c r="E10" i="1"/>
  <c r="F3" i="1"/>
  <c r="H10" i="1"/>
  <c r="K10" i="1"/>
</calcChain>
</file>

<file path=xl/sharedStrings.xml><?xml version="1.0" encoding="utf-8"?>
<sst xmlns="http://schemas.openxmlformats.org/spreadsheetml/2006/main" count="72" uniqueCount="33">
  <si>
    <t>C [J/(kg*K)]</t>
  </si>
  <si>
    <t>sigma [J/(m^2*s*K^4)]</t>
  </si>
  <si>
    <t>m(kg)</t>
  </si>
  <si>
    <t>T0 (Celcius)</t>
  </si>
  <si>
    <t>T0 [K]</t>
  </si>
  <si>
    <t>A [m^2]</t>
  </si>
  <si>
    <t>mc(T2-T1)</t>
  </si>
  <si>
    <t>A*Sig*dt*(T^4-T0^4)</t>
  </si>
  <si>
    <t>m (mg)</t>
  </si>
  <si>
    <t>T2 [C]</t>
  </si>
  <si>
    <t>T1 [C]</t>
  </si>
  <si>
    <t>t2 [s]</t>
  </si>
  <si>
    <t>t1 [s]</t>
  </si>
  <si>
    <t xml:space="preserve">emissivity </t>
  </si>
  <si>
    <t xml:space="preserve">Numerator </t>
  </si>
  <si>
    <t>Denominator</t>
  </si>
  <si>
    <t>dt</t>
  </si>
  <si>
    <t>T-T0</t>
  </si>
  <si>
    <t>t1 [1]</t>
  </si>
  <si>
    <t xml:space="preserve">Avg e </t>
  </si>
  <si>
    <t>STDEV</t>
  </si>
  <si>
    <t>uncert.</t>
  </si>
  <si>
    <t>P=aesT^4</t>
  </si>
  <si>
    <t xml:space="preserve">Moles in a gram of silicon </t>
  </si>
  <si>
    <t>Cp</t>
  </si>
  <si>
    <t>moles</t>
  </si>
  <si>
    <t>T</t>
  </si>
  <si>
    <t>T^2</t>
  </si>
  <si>
    <t>grams</t>
  </si>
  <si>
    <t>T [C]</t>
  </si>
  <si>
    <t>T [K]</t>
  </si>
  <si>
    <t>Avg T</t>
  </si>
  <si>
    <t>Cp(Avg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</si>
</sst>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0" borderId="0" xfId="0" applyFill="1"/>
    <xf numFmtId="0" fontId="2" fillId="0" borderId="0" xfId="0" applyFont="1"/>
    <xf numFmtId="11" fontId="0" fillId="0" borderId="0" xfId="0" applyNumberFormat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0" fontId="6" fillId="4" borderId="4" xfId="0" applyFont="1" applyFill="1" applyBorder="1"/>
    <xf numFmtId="11" fontId="5" fillId="4" borderId="0" xfId="0" applyNumberFormat="1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11" fontId="5" fillId="4" borderId="7" xfId="0" applyNumberFormat="1" applyFont="1" applyFill="1" applyBorder="1"/>
    <xf numFmtId="0" fontId="5" fillId="4" borderId="8" xfId="0" applyFont="1" applyFill="1" applyBorder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'Moving specific heat (T)'!$A$10:$A$134</c:f>
              <c:numCache>
                <c:formatCode>General</c:formatCode>
                <c:ptCount val="125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  <c:pt idx="13">
                  <c:v>85.0</c:v>
                </c:pt>
                <c:pt idx="14">
                  <c:v>90.0</c:v>
                </c:pt>
                <c:pt idx="15">
                  <c:v>95.0</c:v>
                </c:pt>
                <c:pt idx="16">
                  <c:v>100.0</c:v>
                </c:pt>
                <c:pt idx="17">
                  <c:v>105.0</c:v>
                </c:pt>
                <c:pt idx="18">
                  <c:v>110.0</c:v>
                </c:pt>
                <c:pt idx="19">
                  <c:v>115.0</c:v>
                </c:pt>
                <c:pt idx="20">
                  <c:v>120.0</c:v>
                </c:pt>
                <c:pt idx="21">
                  <c:v>125.0</c:v>
                </c:pt>
                <c:pt idx="22">
                  <c:v>130.0</c:v>
                </c:pt>
                <c:pt idx="23">
                  <c:v>135.0</c:v>
                </c:pt>
                <c:pt idx="24">
                  <c:v>140.0</c:v>
                </c:pt>
                <c:pt idx="25">
                  <c:v>145.0</c:v>
                </c:pt>
                <c:pt idx="26">
                  <c:v>150.0</c:v>
                </c:pt>
                <c:pt idx="27">
                  <c:v>155.0</c:v>
                </c:pt>
                <c:pt idx="28">
                  <c:v>160.0</c:v>
                </c:pt>
                <c:pt idx="29">
                  <c:v>165.0</c:v>
                </c:pt>
                <c:pt idx="30">
                  <c:v>170.0</c:v>
                </c:pt>
                <c:pt idx="31">
                  <c:v>175.0</c:v>
                </c:pt>
                <c:pt idx="32">
                  <c:v>180.0</c:v>
                </c:pt>
                <c:pt idx="33">
                  <c:v>185.0</c:v>
                </c:pt>
                <c:pt idx="34">
                  <c:v>190.0</c:v>
                </c:pt>
                <c:pt idx="35">
                  <c:v>195.0</c:v>
                </c:pt>
                <c:pt idx="36">
                  <c:v>200.0</c:v>
                </c:pt>
                <c:pt idx="37">
                  <c:v>205.0</c:v>
                </c:pt>
                <c:pt idx="38">
                  <c:v>210.0</c:v>
                </c:pt>
                <c:pt idx="39">
                  <c:v>215.0</c:v>
                </c:pt>
                <c:pt idx="40">
                  <c:v>220.0</c:v>
                </c:pt>
                <c:pt idx="41">
                  <c:v>225.0</c:v>
                </c:pt>
                <c:pt idx="42">
                  <c:v>230.0</c:v>
                </c:pt>
                <c:pt idx="43">
                  <c:v>235.0</c:v>
                </c:pt>
                <c:pt idx="44">
                  <c:v>240.0</c:v>
                </c:pt>
                <c:pt idx="45">
                  <c:v>245.0</c:v>
                </c:pt>
                <c:pt idx="46">
                  <c:v>250.0</c:v>
                </c:pt>
                <c:pt idx="47">
                  <c:v>255.0</c:v>
                </c:pt>
                <c:pt idx="48">
                  <c:v>260.0</c:v>
                </c:pt>
                <c:pt idx="49">
                  <c:v>265.0</c:v>
                </c:pt>
                <c:pt idx="50">
                  <c:v>270.0</c:v>
                </c:pt>
                <c:pt idx="51">
                  <c:v>275.0</c:v>
                </c:pt>
                <c:pt idx="52">
                  <c:v>280.0</c:v>
                </c:pt>
                <c:pt idx="53">
                  <c:v>285.0</c:v>
                </c:pt>
                <c:pt idx="54">
                  <c:v>290.0</c:v>
                </c:pt>
                <c:pt idx="55">
                  <c:v>295.0</c:v>
                </c:pt>
                <c:pt idx="56">
                  <c:v>300.0</c:v>
                </c:pt>
                <c:pt idx="57">
                  <c:v>305.0</c:v>
                </c:pt>
                <c:pt idx="58">
                  <c:v>310.0</c:v>
                </c:pt>
                <c:pt idx="59">
                  <c:v>315.0</c:v>
                </c:pt>
                <c:pt idx="60">
                  <c:v>320.0</c:v>
                </c:pt>
                <c:pt idx="61">
                  <c:v>325.0</c:v>
                </c:pt>
                <c:pt idx="62">
                  <c:v>330.0</c:v>
                </c:pt>
                <c:pt idx="63">
                  <c:v>335.0</c:v>
                </c:pt>
                <c:pt idx="64">
                  <c:v>340.0</c:v>
                </c:pt>
                <c:pt idx="65">
                  <c:v>345.0</c:v>
                </c:pt>
                <c:pt idx="66">
                  <c:v>350.0</c:v>
                </c:pt>
                <c:pt idx="67">
                  <c:v>355.0</c:v>
                </c:pt>
                <c:pt idx="68">
                  <c:v>360.0</c:v>
                </c:pt>
                <c:pt idx="69">
                  <c:v>365.0</c:v>
                </c:pt>
                <c:pt idx="70">
                  <c:v>370.0</c:v>
                </c:pt>
                <c:pt idx="71">
                  <c:v>375.0</c:v>
                </c:pt>
                <c:pt idx="72">
                  <c:v>380.0</c:v>
                </c:pt>
                <c:pt idx="73">
                  <c:v>385.0</c:v>
                </c:pt>
                <c:pt idx="74">
                  <c:v>390.0</c:v>
                </c:pt>
                <c:pt idx="75">
                  <c:v>395.0</c:v>
                </c:pt>
                <c:pt idx="76">
                  <c:v>400.0</c:v>
                </c:pt>
                <c:pt idx="77">
                  <c:v>405.0</c:v>
                </c:pt>
                <c:pt idx="78">
                  <c:v>410.0</c:v>
                </c:pt>
                <c:pt idx="79">
                  <c:v>415.0</c:v>
                </c:pt>
                <c:pt idx="80">
                  <c:v>420.0</c:v>
                </c:pt>
                <c:pt idx="81">
                  <c:v>425.0</c:v>
                </c:pt>
                <c:pt idx="82">
                  <c:v>430.0</c:v>
                </c:pt>
                <c:pt idx="83">
                  <c:v>435.0</c:v>
                </c:pt>
                <c:pt idx="84">
                  <c:v>440.0</c:v>
                </c:pt>
                <c:pt idx="85">
                  <c:v>445.0</c:v>
                </c:pt>
                <c:pt idx="86">
                  <c:v>450.0</c:v>
                </c:pt>
                <c:pt idx="87">
                  <c:v>455.0</c:v>
                </c:pt>
                <c:pt idx="88">
                  <c:v>460.0</c:v>
                </c:pt>
                <c:pt idx="89">
                  <c:v>465.0</c:v>
                </c:pt>
                <c:pt idx="90">
                  <c:v>470.0</c:v>
                </c:pt>
                <c:pt idx="91">
                  <c:v>475.0</c:v>
                </c:pt>
                <c:pt idx="92">
                  <c:v>480.0</c:v>
                </c:pt>
                <c:pt idx="93">
                  <c:v>485.0</c:v>
                </c:pt>
                <c:pt idx="94">
                  <c:v>490.0</c:v>
                </c:pt>
                <c:pt idx="95">
                  <c:v>495.0</c:v>
                </c:pt>
                <c:pt idx="96">
                  <c:v>500.0</c:v>
                </c:pt>
                <c:pt idx="97">
                  <c:v>505.0</c:v>
                </c:pt>
                <c:pt idx="98">
                  <c:v>510.0</c:v>
                </c:pt>
                <c:pt idx="99">
                  <c:v>515.0</c:v>
                </c:pt>
                <c:pt idx="100">
                  <c:v>520.0</c:v>
                </c:pt>
                <c:pt idx="101">
                  <c:v>525.0</c:v>
                </c:pt>
                <c:pt idx="102">
                  <c:v>530.0</c:v>
                </c:pt>
                <c:pt idx="103">
                  <c:v>535.0</c:v>
                </c:pt>
                <c:pt idx="104">
                  <c:v>540.0</c:v>
                </c:pt>
                <c:pt idx="105">
                  <c:v>545.0</c:v>
                </c:pt>
                <c:pt idx="106">
                  <c:v>550.0</c:v>
                </c:pt>
                <c:pt idx="107">
                  <c:v>555.0</c:v>
                </c:pt>
                <c:pt idx="108">
                  <c:v>560.0</c:v>
                </c:pt>
                <c:pt idx="109">
                  <c:v>565.0</c:v>
                </c:pt>
                <c:pt idx="110">
                  <c:v>570.0</c:v>
                </c:pt>
                <c:pt idx="111">
                  <c:v>575.0</c:v>
                </c:pt>
                <c:pt idx="112">
                  <c:v>580.0</c:v>
                </c:pt>
                <c:pt idx="113">
                  <c:v>585.0</c:v>
                </c:pt>
                <c:pt idx="114">
                  <c:v>590.0</c:v>
                </c:pt>
                <c:pt idx="115">
                  <c:v>595.0</c:v>
                </c:pt>
                <c:pt idx="116">
                  <c:v>600.0</c:v>
                </c:pt>
                <c:pt idx="117">
                  <c:v>605.0</c:v>
                </c:pt>
                <c:pt idx="118">
                  <c:v>610.0</c:v>
                </c:pt>
                <c:pt idx="119">
                  <c:v>615.0</c:v>
                </c:pt>
                <c:pt idx="120">
                  <c:v>620.0</c:v>
                </c:pt>
                <c:pt idx="121">
                  <c:v>625.0</c:v>
                </c:pt>
                <c:pt idx="122">
                  <c:v>630.0</c:v>
                </c:pt>
                <c:pt idx="123">
                  <c:v>635.0</c:v>
                </c:pt>
                <c:pt idx="124">
                  <c:v>640.0</c:v>
                </c:pt>
              </c:numCache>
            </c:numRef>
          </c:xVal>
          <c:yVal>
            <c:numRef>
              <c:f>'Moving specific heat (T)'!$C$10:$C$134</c:f>
              <c:numCache>
                <c:formatCode>0.00E+00</c:formatCode>
                <c:ptCount val="125"/>
                <c:pt idx="0">
                  <c:v>684.4135268306335</c:v>
                </c:pt>
                <c:pt idx="1">
                  <c:v>684.8175015148739</c:v>
                </c:pt>
                <c:pt idx="2" formatCode="General">
                  <c:v>685.2210647465394</c:v>
                </c:pt>
                <c:pt idx="3" formatCode="General">
                  <c:v>685.6242165256299</c:v>
                </c:pt>
                <c:pt idx="4" formatCode="General">
                  <c:v>686.0269568521453</c:v>
                </c:pt>
                <c:pt idx="5" formatCode="General">
                  <c:v>686.4292857260858</c:v>
                </c:pt>
                <c:pt idx="6" formatCode="General">
                  <c:v>686.8312031474513</c:v>
                </c:pt>
                <c:pt idx="7" formatCode="General">
                  <c:v>687.2327091162418</c:v>
                </c:pt>
                <c:pt idx="8" formatCode="General">
                  <c:v>687.6338036324572</c:v>
                </c:pt>
                <c:pt idx="9" formatCode="General">
                  <c:v>688.0344866960978</c:v>
                </c:pt>
                <c:pt idx="10" formatCode="General">
                  <c:v>688.4347583071632</c:v>
                </c:pt>
                <c:pt idx="11" formatCode="General">
                  <c:v>688.8346184656536</c:v>
                </c:pt>
                <c:pt idx="12" formatCode="General">
                  <c:v>689.2340671715691</c:v>
                </c:pt>
                <c:pt idx="13" formatCode="General">
                  <c:v>689.6331044249097</c:v>
                </c:pt>
                <c:pt idx="14" formatCode="General">
                  <c:v>690.031730225675</c:v>
                </c:pt>
                <c:pt idx="15" formatCode="General">
                  <c:v>690.4299445738655</c:v>
                </c:pt>
                <c:pt idx="16" formatCode="General">
                  <c:v>690.8277474694811</c:v>
                </c:pt>
                <c:pt idx="17" formatCode="General">
                  <c:v>691.2251389125216</c:v>
                </c:pt>
                <c:pt idx="18" formatCode="General">
                  <c:v>691.622118902987</c:v>
                </c:pt>
                <c:pt idx="19" formatCode="General">
                  <c:v>692.0186874408774</c:v>
                </c:pt>
                <c:pt idx="20" formatCode="General">
                  <c:v>692.414844526193</c:v>
                </c:pt>
                <c:pt idx="21" formatCode="General">
                  <c:v>692.8105901589335</c:v>
                </c:pt>
                <c:pt idx="22" formatCode="General">
                  <c:v>693.205924339099</c:v>
                </c:pt>
                <c:pt idx="23" formatCode="General">
                  <c:v>693.6008470666894</c:v>
                </c:pt>
                <c:pt idx="24" formatCode="General">
                  <c:v>693.995358341705</c:v>
                </c:pt>
                <c:pt idx="25" formatCode="General">
                  <c:v>694.3894581641453</c:v>
                </c:pt>
                <c:pt idx="26" formatCode="General">
                  <c:v>694.7831465340108</c:v>
                </c:pt>
                <c:pt idx="27" formatCode="General">
                  <c:v>695.1764234513013</c:v>
                </c:pt>
                <c:pt idx="28" formatCode="General">
                  <c:v>695.5692889160168</c:v>
                </c:pt>
                <c:pt idx="29" formatCode="General">
                  <c:v>695.9617429281572</c:v>
                </c:pt>
                <c:pt idx="30" formatCode="General">
                  <c:v>696.3537854877228</c:v>
                </c:pt>
                <c:pt idx="31" formatCode="General">
                  <c:v>696.7454165947132</c:v>
                </c:pt>
                <c:pt idx="32" formatCode="General">
                  <c:v>697.1366362491286</c:v>
                </c:pt>
                <c:pt idx="33" formatCode="General">
                  <c:v>697.5274444509691</c:v>
                </c:pt>
                <c:pt idx="34" formatCode="General">
                  <c:v>697.9178412002346</c:v>
                </c:pt>
                <c:pt idx="35" formatCode="General">
                  <c:v>698.307826496925</c:v>
                </c:pt>
                <c:pt idx="36" formatCode="General">
                  <c:v>698.6974003410405</c:v>
                </c:pt>
                <c:pt idx="37" formatCode="General">
                  <c:v>699.0865627325811</c:v>
                </c:pt>
                <c:pt idx="38" formatCode="General">
                  <c:v>699.4753136715464</c:v>
                </c:pt>
                <c:pt idx="39" formatCode="General">
                  <c:v>699.8636531579369</c:v>
                </c:pt>
                <c:pt idx="40" formatCode="General">
                  <c:v>700.2515811917524</c:v>
                </c:pt>
                <c:pt idx="41" formatCode="General">
                  <c:v>700.639097772993</c:v>
                </c:pt>
                <c:pt idx="42" formatCode="General">
                  <c:v>701.0262029016584</c:v>
                </c:pt>
                <c:pt idx="43" formatCode="General">
                  <c:v>701.4128965777488</c:v>
                </c:pt>
                <c:pt idx="44" formatCode="General">
                  <c:v>701.7991788012642</c:v>
                </c:pt>
                <c:pt idx="45" formatCode="General">
                  <c:v>702.1850495722047</c:v>
                </c:pt>
                <c:pt idx="46" formatCode="General">
                  <c:v>702.5705088905702</c:v>
                </c:pt>
                <c:pt idx="47" formatCode="General">
                  <c:v>702.9555567563607</c:v>
                </c:pt>
                <c:pt idx="48" formatCode="General">
                  <c:v>703.3401931695762</c:v>
                </c:pt>
                <c:pt idx="49" formatCode="General">
                  <c:v>703.7244181302167</c:v>
                </c:pt>
                <c:pt idx="50" formatCode="General">
                  <c:v>704.108231638282</c:v>
                </c:pt>
                <c:pt idx="51" formatCode="General">
                  <c:v>704.4916336937725</c:v>
                </c:pt>
                <c:pt idx="52" formatCode="General">
                  <c:v>704.8746242966881</c:v>
                </c:pt>
                <c:pt idx="53" formatCode="General">
                  <c:v>705.2572034470285</c:v>
                </c:pt>
                <c:pt idx="54" formatCode="General">
                  <c:v>705.639371144794</c:v>
                </c:pt>
                <c:pt idx="55" formatCode="General">
                  <c:v>706.0211273899845</c:v>
                </c:pt>
                <c:pt idx="56" formatCode="General">
                  <c:v>706.4024721825999</c:v>
                </c:pt>
                <c:pt idx="57" formatCode="General">
                  <c:v>706.7834055226403</c:v>
                </c:pt>
                <c:pt idx="58" formatCode="General">
                  <c:v>707.1639274101058</c:v>
                </c:pt>
                <c:pt idx="59" formatCode="General">
                  <c:v>707.5440378449963</c:v>
                </c:pt>
                <c:pt idx="60" formatCode="General">
                  <c:v>707.9237368273118</c:v>
                </c:pt>
                <c:pt idx="61" formatCode="General">
                  <c:v>708.3030243570522</c:v>
                </c:pt>
                <c:pt idx="62" formatCode="General">
                  <c:v>708.6819004342176</c:v>
                </c:pt>
                <c:pt idx="63" formatCode="General">
                  <c:v>709.0603650588082</c:v>
                </c:pt>
                <c:pt idx="64" formatCode="General">
                  <c:v>709.4384182308236</c:v>
                </c:pt>
                <c:pt idx="65" formatCode="General">
                  <c:v>709.816059950264</c:v>
                </c:pt>
                <c:pt idx="66" formatCode="General">
                  <c:v>710.1932902171296</c:v>
                </c:pt>
                <c:pt idx="67" formatCode="General">
                  <c:v>710.57010903142</c:v>
                </c:pt>
                <c:pt idx="68" formatCode="General">
                  <c:v>710.9465163931354</c:v>
                </c:pt>
                <c:pt idx="69" formatCode="General">
                  <c:v>711.3225123022759</c:v>
                </c:pt>
                <c:pt idx="70" formatCode="General">
                  <c:v>711.6980967588414</c:v>
                </c:pt>
                <c:pt idx="71" formatCode="General">
                  <c:v>712.0732697628318</c:v>
                </c:pt>
                <c:pt idx="72" formatCode="General">
                  <c:v>712.4480313142472</c:v>
                </c:pt>
                <c:pt idx="73" formatCode="General">
                  <c:v>712.8223814130878</c:v>
                </c:pt>
                <c:pt idx="74" formatCode="General">
                  <c:v>713.1963200593532</c:v>
                </c:pt>
                <c:pt idx="75" formatCode="General">
                  <c:v>713.5698472530437</c:v>
                </c:pt>
                <c:pt idx="76" formatCode="General">
                  <c:v>713.9429629941591</c:v>
                </c:pt>
                <c:pt idx="77" formatCode="General">
                  <c:v>714.3156672826997</c:v>
                </c:pt>
                <c:pt idx="78" formatCode="General">
                  <c:v>714.687960118665</c:v>
                </c:pt>
                <c:pt idx="79" formatCode="General">
                  <c:v>715.0598415020555</c:v>
                </c:pt>
                <c:pt idx="80" formatCode="General">
                  <c:v>715.4313114328711</c:v>
                </c:pt>
                <c:pt idx="81" formatCode="General">
                  <c:v>715.8023699111114</c:v>
                </c:pt>
                <c:pt idx="82" formatCode="General">
                  <c:v>716.1730169367768</c:v>
                </c:pt>
                <c:pt idx="83" formatCode="General">
                  <c:v>716.5432525098673</c:v>
                </c:pt>
                <c:pt idx="84" formatCode="General">
                  <c:v>716.9130766303828</c:v>
                </c:pt>
                <c:pt idx="85" formatCode="General">
                  <c:v>717.2824892983232</c:v>
                </c:pt>
                <c:pt idx="86" formatCode="General">
                  <c:v>717.6514905136887</c:v>
                </c:pt>
                <c:pt idx="87" formatCode="General">
                  <c:v>718.0200802764792</c:v>
                </c:pt>
                <c:pt idx="88" formatCode="General">
                  <c:v>718.3882585866947</c:v>
                </c:pt>
                <c:pt idx="89" formatCode="General">
                  <c:v>718.7560254443351</c:v>
                </c:pt>
                <c:pt idx="90" formatCode="General">
                  <c:v>719.1233808494005</c:v>
                </c:pt>
                <c:pt idx="91" formatCode="General">
                  <c:v>719.4903248018911</c:v>
                </c:pt>
                <c:pt idx="92" formatCode="General">
                  <c:v>719.8568573018065</c:v>
                </c:pt>
                <c:pt idx="93" formatCode="General">
                  <c:v>720.222978349147</c:v>
                </c:pt>
                <c:pt idx="94" formatCode="General">
                  <c:v>720.5886879439125</c:v>
                </c:pt>
                <c:pt idx="95" formatCode="General">
                  <c:v>720.9539860861028</c:v>
                </c:pt>
                <c:pt idx="96" formatCode="General">
                  <c:v>721.3188727757183</c:v>
                </c:pt>
                <c:pt idx="97" formatCode="General">
                  <c:v>721.6833480127587</c:v>
                </c:pt>
                <c:pt idx="98" formatCode="General">
                  <c:v>722.0474117972243</c:v>
                </c:pt>
                <c:pt idx="99" formatCode="General">
                  <c:v>722.4110641291147</c:v>
                </c:pt>
                <c:pt idx="100" formatCode="General">
                  <c:v>722.77430500843</c:v>
                </c:pt>
                <c:pt idx="101" formatCode="General">
                  <c:v>723.1371344351707</c:v>
                </c:pt>
                <c:pt idx="102" formatCode="General">
                  <c:v>723.4995524093361</c:v>
                </c:pt>
                <c:pt idx="103" formatCode="General">
                  <c:v>723.8615589309265</c:v>
                </c:pt>
                <c:pt idx="104" formatCode="General">
                  <c:v>724.223153999942</c:v>
                </c:pt>
                <c:pt idx="105" formatCode="General">
                  <c:v>724.5843376163825</c:v>
                </c:pt>
                <c:pt idx="106" formatCode="General">
                  <c:v>724.9451097802479</c:v>
                </c:pt>
                <c:pt idx="107" formatCode="General">
                  <c:v>725.3054704915384</c:v>
                </c:pt>
                <c:pt idx="108" formatCode="General">
                  <c:v>725.6654197502538</c:v>
                </c:pt>
                <c:pt idx="109" formatCode="General">
                  <c:v>726.0249575563942</c:v>
                </c:pt>
                <c:pt idx="110" formatCode="General">
                  <c:v>726.3840839099597</c:v>
                </c:pt>
                <c:pt idx="111" formatCode="General">
                  <c:v>726.7427988109501</c:v>
                </c:pt>
                <c:pt idx="112" formatCode="General">
                  <c:v>727.1011022593655</c:v>
                </c:pt>
                <c:pt idx="113" formatCode="General">
                  <c:v>727.4589942552061</c:v>
                </c:pt>
                <c:pt idx="114" formatCode="General">
                  <c:v>727.8164747984715</c:v>
                </c:pt>
                <c:pt idx="115" formatCode="General">
                  <c:v>728.173543889162</c:v>
                </c:pt>
                <c:pt idx="116" formatCode="General">
                  <c:v>728.5302015272774</c:v>
                </c:pt>
                <c:pt idx="117" formatCode="General">
                  <c:v>728.886447712818</c:v>
                </c:pt>
                <c:pt idx="118" formatCode="General">
                  <c:v>729.2422824457833</c:v>
                </c:pt>
                <c:pt idx="119" formatCode="General">
                  <c:v>729.5977057261737</c:v>
                </c:pt>
                <c:pt idx="120" formatCode="General">
                  <c:v>729.9527175539893</c:v>
                </c:pt>
                <c:pt idx="121" formatCode="General">
                  <c:v>730.3073179292297</c:v>
                </c:pt>
                <c:pt idx="122" formatCode="General">
                  <c:v>730.6615068518951</c:v>
                </c:pt>
                <c:pt idx="123" formatCode="General">
                  <c:v>731.0152843219856</c:v>
                </c:pt>
                <c:pt idx="124" formatCode="General">
                  <c:v>731.3686503395011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96200"/>
        <c:axId val="2134293272"/>
      </c:scatterChart>
      <c:valAx>
        <c:axId val="2134296200"/>
        <c:scaling>
          <c:orientation val="minMax"/>
          <c:max val="680.0"/>
          <c:min val="20.0"/>
        </c:scaling>
        <c:delete val="0"/>
        <c:axPos val="b"/>
        <c:numFmt formatCode="General" sourceLinked="1"/>
        <c:majorTickMark val="in"/>
        <c:minorTickMark val="none"/>
        <c:tickLblPos val="nextTo"/>
        <c:crossAx val="2134293272"/>
        <c:crosses val="autoZero"/>
        <c:crossBetween val="midCat"/>
        <c:majorUnit val="200.0"/>
      </c:valAx>
      <c:valAx>
        <c:axId val="2134293272"/>
        <c:scaling>
          <c:orientation val="minMax"/>
          <c:min val="680.0"/>
        </c:scaling>
        <c:delete val="0"/>
        <c:axPos val="l"/>
        <c:numFmt formatCode="0.00E+00" sourceLinked="1"/>
        <c:majorTickMark val="in"/>
        <c:minorTickMark val="none"/>
        <c:tickLblPos val="nextTo"/>
        <c:crossAx val="2134296200"/>
        <c:crosses val="autoZero"/>
        <c:crossBetween val="midCat"/>
        <c:majorUnit val="2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651933</xdr:colOff>
      <xdr:row>8</xdr:row>
      <xdr:rowOff>21166</xdr:rowOff>
    </xdr:from>
    <xdr:to>
      <xdr:col>10</xdr:col>
      <xdr:colOff>245533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0"/>
  <sheetViews>
    <sheetView topLeftCell="B1" workbookViewId="0">
      <selection activeCell="I4" sqref="A1:XFD1048576"/>
    </sheetView>
  </sheetViews>
  <sheetFormatPr baseColWidth="10" defaultRowHeight="15" x14ac:dyDescent="0"/>
  <cols>
    <col min="3" max="3" width="19.33203125" customWidth="1"/>
  </cols>
  <sheetData>
    <row r="2" spans="3:11">
      <c r="C2" t="s">
        <v>1</v>
      </c>
      <c r="D2" t="s">
        <v>0</v>
      </c>
      <c r="E2" t="s">
        <v>8</v>
      </c>
      <c r="F2" t="s">
        <v>2</v>
      </c>
      <c r="G2" t="s">
        <v>3</v>
      </c>
      <c r="H2" t="s">
        <v>4</v>
      </c>
      <c r="I2" t="s">
        <v>5</v>
      </c>
    </row>
    <row r="3" spans="3:11">
      <c r="C3">
        <v>5.6703729999999996E-8</v>
      </c>
      <c r="D3">
        <v>850</v>
      </c>
      <c r="E3">
        <v>69.3</v>
      </c>
      <c r="F3">
        <f>E3/1000000</f>
        <v>6.929999999999999E-5</v>
      </c>
      <c r="G3">
        <v>25</v>
      </c>
      <c r="H3">
        <f>G3+273.15</f>
        <v>298.14999999999998</v>
      </c>
      <c r="I3">
        <f>2*(0.01)^2</f>
        <v>2.0000000000000001E-4</v>
      </c>
    </row>
    <row r="7" spans="3:11">
      <c r="D7" s="19" t="s">
        <v>17</v>
      </c>
      <c r="E7" s="20"/>
      <c r="F7" s="19" t="s">
        <v>16</v>
      </c>
      <c r="G7" s="20"/>
      <c r="H7" t="s">
        <v>14</v>
      </c>
      <c r="I7" t="s">
        <v>15</v>
      </c>
    </row>
    <row r="8" spans="3:11">
      <c r="D8" t="s">
        <v>9</v>
      </c>
      <c r="E8" t="s">
        <v>10</v>
      </c>
      <c r="F8" t="s">
        <v>11</v>
      </c>
      <c r="G8" t="s">
        <v>12</v>
      </c>
      <c r="H8" t="s">
        <v>6</v>
      </c>
      <c r="I8" t="s">
        <v>7</v>
      </c>
      <c r="K8" t="s">
        <v>13</v>
      </c>
    </row>
    <row r="9" spans="3:11">
      <c r="D9">
        <v>561</v>
      </c>
      <c r="E9">
        <v>482</v>
      </c>
      <c r="F9" s="1">
        <v>1420</v>
      </c>
      <c r="G9" s="1">
        <v>1423</v>
      </c>
    </row>
    <row r="10" spans="3:11">
      <c r="D10" s="1">
        <f>D9+273.15</f>
        <v>834.15</v>
      </c>
      <c r="E10" s="1">
        <f>E9+273.15</f>
        <v>755.15</v>
      </c>
      <c r="H10">
        <f>F3*D3*(D10-E10)</f>
        <v>4.6534949999999995</v>
      </c>
      <c r="I10">
        <f>-I3*C3*(F9-G9)*(D10^4-H3^4)</f>
        <v>16.202895515827599</v>
      </c>
      <c r="K10" s="2">
        <f>H10/I10</f>
        <v>0.28720144467106451</v>
      </c>
    </row>
  </sheetData>
  <mergeCells count="2">
    <mergeCell ref="F7:G7"/>
    <mergeCell ref="D7:E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4"/>
  <sheetViews>
    <sheetView zoomScale="150" zoomScaleNormal="150" zoomScalePageLayoutView="150" workbookViewId="0">
      <selection activeCell="C11" sqref="C11"/>
    </sheetView>
  </sheetViews>
  <sheetFormatPr baseColWidth="10" defaultRowHeight="15" x14ac:dyDescent="0"/>
  <sheetData>
    <row r="2" spans="1:6">
      <c r="D2" t="s">
        <v>23</v>
      </c>
      <c r="F2">
        <v>28.085500000015902</v>
      </c>
    </row>
    <row r="4" spans="1:6">
      <c r="B4" s="4" t="s">
        <v>24</v>
      </c>
      <c r="D4" t="s">
        <v>26</v>
      </c>
      <c r="E4" t="s">
        <v>27</v>
      </c>
    </row>
    <row r="5" spans="1:6">
      <c r="B5" t="s">
        <v>25</v>
      </c>
      <c r="C5">
        <v>23.5</v>
      </c>
      <c r="D5" s="5">
        <v>3.0500000000000002E-3</v>
      </c>
      <c r="E5" s="5">
        <v>2.9299999999999999E-7</v>
      </c>
    </row>
    <row r="6" spans="1:6">
      <c r="B6" t="s">
        <v>28</v>
      </c>
      <c r="C6">
        <f>$F$2*C5</f>
        <v>660.00925000037364</v>
      </c>
      <c r="D6" s="5">
        <f>$F$2*D5</f>
        <v>8.5660775000048511E-2</v>
      </c>
      <c r="E6" s="5">
        <f>$F$2*E5</f>
        <v>8.2290515000046582E-6</v>
      </c>
    </row>
    <row r="9" spans="1:6">
      <c r="A9" t="s">
        <v>29</v>
      </c>
      <c r="B9" t="s">
        <v>30</v>
      </c>
      <c r="C9" t="s">
        <v>24</v>
      </c>
    </row>
    <row r="10" spans="1:6">
      <c r="A10">
        <v>20</v>
      </c>
      <c r="B10">
        <f>A10+273.15</f>
        <v>293.14999999999998</v>
      </c>
      <c r="C10" s="5">
        <f>$C$6+$D$6*B10-$E$6*B10^2</f>
        <v>684.41352683063349</v>
      </c>
    </row>
    <row r="11" spans="1:6">
      <c r="A11">
        <v>25</v>
      </c>
      <c r="B11">
        <f t="shared" ref="B11:B74" si="0">A11+273.15</f>
        <v>298.14999999999998</v>
      </c>
      <c r="C11" s="5">
        <f>$C$6+$D$6*B11-$E$6*B11^2</f>
        <v>684.81750151487392</v>
      </c>
    </row>
    <row r="12" spans="1:6">
      <c r="A12">
        <v>30</v>
      </c>
      <c r="B12">
        <f t="shared" si="0"/>
        <v>303.14999999999998</v>
      </c>
      <c r="C12">
        <f t="shared" ref="C12:C74" si="1">$C$6+$D$6*B12-$E$6*B12^2</f>
        <v>685.22106474653947</v>
      </c>
    </row>
    <row r="13" spans="1:6">
      <c r="A13">
        <v>35</v>
      </c>
      <c r="B13">
        <f t="shared" si="0"/>
        <v>308.14999999999998</v>
      </c>
      <c r="C13">
        <f t="shared" si="1"/>
        <v>685.62421652562989</v>
      </c>
    </row>
    <row r="14" spans="1:6">
      <c r="A14">
        <v>40</v>
      </c>
      <c r="B14">
        <f t="shared" si="0"/>
        <v>313.14999999999998</v>
      </c>
      <c r="C14">
        <f t="shared" si="1"/>
        <v>686.0269568521453</v>
      </c>
    </row>
    <row r="15" spans="1:6">
      <c r="A15">
        <v>45</v>
      </c>
      <c r="B15">
        <f t="shared" si="0"/>
        <v>318.14999999999998</v>
      </c>
      <c r="C15">
        <f t="shared" si="1"/>
        <v>686.42928572608582</v>
      </c>
    </row>
    <row r="16" spans="1:6">
      <c r="A16">
        <v>50</v>
      </c>
      <c r="B16">
        <f t="shared" si="0"/>
        <v>323.14999999999998</v>
      </c>
      <c r="C16">
        <f t="shared" si="1"/>
        <v>686.83120314745133</v>
      </c>
    </row>
    <row r="17" spans="1:3">
      <c r="A17">
        <v>55</v>
      </c>
      <c r="B17">
        <f t="shared" si="0"/>
        <v>328.15</v>
      </c>
      <c r="C17">
        <f t="shared" si="1"/>
        <v>687.23270911624184</v>
      </c>
    </row>
    <row r="18" spans="1:3">
      <c r="A18">
        <v>60</v>
      </c>
      <c r="B18">
        <f t="shared" si="0"/>
        <v>333.15</v>
      </c>
      <c r="C18">
        <f t="shared" si="1"/>
        <v>687.63380363245722</v>
      </c>
    </row>
    <row r="19" spans="1:3">
      <c r="A19">
        <v>65</v>
      </c>
      <c r="B19">
        <f t="shared" si="0"/>
        <v>338.15</v>
      </c>
      <c r="C19">
        <f t="shared" si="1"/>
        <v>688.03448669609782</v>
      </c>
    </row>
    <row r="20" spans="1:3">
      <c r="A20">
        <v>70</v>
      </c>
      <c r="B20">
        <f t="shared" si="0"/>
        <v>343.15</v>
      </c>
      <c r="C20">
        <f t="shared" si="1"/>
        <v>688.43475830716329</v>
      </c>
    </row>
    <row r="21" spans="1:3">
      <c r="A21">
        <v>75</v>
      </c>
      <c r="B21">
        <f t="shared" si="0"/>
        <v>348.15</v>
      </c>
      <c r="C21">
        <f t="shared" si="1"/>
        <v>688.83461846565365</v>
      </c>
    </row>
    <row r="22" spans="1:3">
      <c r="A22">
        <v>80</v>
      </c>
      <c r="B22">
        <f t="shared" si="0"/>
        <v>353.15</v>
      </c>
      <c r="C22">
        <f t="shared" si="1"/>
        <v>689.23406717156911</v>
      </c>
    </row>
    <row r="23" spans="1:3">
      <c r="A23">
        <v>85</v>
      </c>
      <c r="B23">
        <f t="shared" si="0"/>
        <v>358.15</v>
      </c>
      <c r="C23">
        <f t="shared" si="1"/>
        <v>689.63310442490967</v>
      </c>
    </row>
    <row r="24" spans="1:3">
      <c r="A24">
        <v>90</v>
      </c>
      <c r="B24">
        <f>A24+273.15</f>
        <v>363.15</v>
      </c>
      <c r="C24">
        <f t="shared" si="1"/>
        <v>690.03173022567512</v>
      </c>
    </row>
    <row r="25" spans="1:3">
      <c r="A25">
        <v>95</v>
      </c>
      <c r="B25">
        <f t="shared" si="0"/>
        <v>368.15</v>
      </c>
      <c r="C25">
        <f t="shared" si="1"/>
        <v>690.42994457386555</v>
      </c>
    </row>
    <row r="26" spans="1:3">
      <c r="A26">
        <v>100</v>
      </c>
      <c r="B26">
        <f t="shared" si="0"/>
        <v>373.15</v>
      </c>
      <c r="C26">
        <f t="shared" si="1"/>
        <v>690.8277474694811</v>
      </c>
    </row>
    <row r="27" spans="1:3">
      <c r="A27">
        <v>105</v>
      </c>
      <c r="B27">
        <f t="shared" si="0"/>
        <v>378.15</v>
      </c>
      <c r="C27">
        <f t="shared" si="1"/>
        <v>691.22513891252163</v>
      </c>
    </row>
    <row r="28" spans="1:3">
      <c r="A28">
        <v>110</v>
      </c>
      <c r="B28">
        <f t="shared" si="0"/>
        <v>383.15</v>
      </c>
      <c r="C28">
        <f t="shared" si="1"/>
        <v>691.62211890298704</v>
      </c>
    </row>
    <row r="29" spans="1:3">
      <c r="A29">
        <v>115</v>
      </c>
      <c r="B29">
        <f t="shared" si="0"/>
        <v>388.15</v>
      </c>
      <c r="C29">
        <f t="shared" si="1"/>
        <v>692.01868744087744</v>
      </c>
    </row>
    <row r="30" spans="1:3">
      <c r="A30">
        <v>120</v>
      </c>
      <c r="B30">
        <f t="shared" si="0"/>
        <v>393.15</v>
      </c>
      <c r="C30">
        <f t="shared" si="1"/>
        <v>692.41484452619306</v>
      </c>
    </row>
    <row r="31" spans="1:3">
      <c r="A31">
        <v>125</v>
      </c>
      <c r="B31">
        <f t="shared" si="0"/>
        <v>398.15</v>
      </c>
      <c r="C31">
        <f t="shared" si="1"/>
        <v>692.81059015893345</v>
      </c>
    </row>
    <row r="32" spans="1:3">
      <c r="A32">
        <v>130</v>
      </c>
      <c r="B32">
        <f t="shared" si="0"/>
        <v>403.15</v>
      </c>
      <c r="C32">
        <f t="shared" si="1"/>
        <v>693.20592433909894</v>
      </c>
    </row>
    <row r="33" spans="1:3">
      <c r="A33">
        <v>135</v>
      </c>
      <c r="B33">
        <f t="shared" si="0"/>
        <v>408.15</v>
      </c>
      <c r="C33">
        <f t="shared" si="1"/>
        <v>693.60084706668943</v>
      </c>
    </row>
    <row r="34" spans="1:3">
      <c r="A34">
        <v>140</v>
      </c>
      <c r="B34">
        <f t="shared" si="0"/>
        <v>413.15</v>
      </c>
      <c r="C34">
        <f t="shared" si="1"/>
        <v>693.9953583417049</v>
      </c>
    </row>
    <row r="35" spans="1:3">
      <c r="A35">
        <v>145</v>
      </c>
      <c r="B35">
        <f t="shared" si="0"/>
        <v>418.15</v>
      </c>
      <c r="C35">
        <f t="shared" si="1"/>
        <v>694.38945816414537</v>
      </c>
    </row>
    <row r="36" spans="1:3">
      <c r="A36">
        <v>150</v>
      </c>
      <c r="B36">
        <f t="shared" si="0"/>
        <v>423.15</v>
      </c>
      <c r="C36">
        <f t="shared" si="1"/>
        <v>694.78314653401083</v>
      </c>
    </row>
    <row r="37" spans="1:3">
      <c r="A37">
        <v>155</v>
      </c>
      <c r="B37">
        <f t="shared" si="0"/>
        <v>428.15</v>
      </c>
      <c r="C37">
        <f t="shared" si="1"/>
        <v>695.17642345130139</v>
      </c>
    </row>
    <row r="38" spans="1:3">
      <c r="A38">
        <v>160</v>
      </c>
      <c r="B38">
        <f t="shared" si="0"/>
        <v>433.15</v>
      </c>
      <c r="C38">
        <f t="shared" si="1"/>
        <v>695.56928891601683</v>
      </c>
    </row>
    <row r="39" spans="1:3">
      <c r="A39">
        <v>165</v>
      </c>
      <c r="B39">
        <f t="shared" si="0"/>
        <v>438.15</v>
      </c>
      <c r="C39">
        <f t="shared" si="1"/>
        <v>695.96174292815726</v>
      </c>
    </row>
    <row r="40" spans="1:3">
      <c r="A40">
        <v>170</v>
      </c>
      <c r="B40">
        <f t="shared" si="0"/>
        <v>443.15</v>
      </c>
      <c r="C40">
        <f t="shared" si="1"/>
        <v>696.3537854877228</v>
      </c>
    </row>
    <row r="41" spans="1:3">
      <c r="A41">
        <v>175</v>
      </c>
      <c r="B41">
        <f t="shared" si="0"/>
        <v>448.15</v>
      </c>
      <c r="C41">
        <f t="shared" si="1"/>
        <v>696.74541659471322</v>
      </c>
    </row>
    <row r="42" spans="1:3">
      <c r="A42">
        <v>180</v>
      </c>
      <c r="B42">
        <f t="shared" si="0"/>
        <v>453.15</v>
      </c>
      <c r="C42">
        <f t="shared" si="1"/>
        <v>697.13663624912863</v>
      </c>
    </row>
    <row r="43" spans="1:3">
      <c r="A43">
        <v>185</v>
      </c>
      <c r="B43">
        <f t="shared" si="0"/>
        <v>458.15</v>
      </c>
      <c r="C43">
        <f t="shared" si="1"/>
        <v>697.52744445096914</v>
      </c>
    </row>
    <row r="44" spans="1:3">
      <c r="A44">
        <v>190</v>
      </c>
      <c r="B44">
        <f t="shared" si="0"/>
        <v>463.15</v>
      </c>
      <c r="C44">
        <f t="shared" si="1"/>
        <v>697.91784120023465</v>
      </c>
    </row>
    <row r="45" spans="1:3">
      <c r="A45">
        <v>195</v>
      </c>
      <c r="B45">
        <f t="shared" si="0"/>
        <v>468.15</v>
      </c>
      <c r="C45">
        <f t="shared" si="1"/>
        <v>698.30782649692503</v>
      </c>
    </row>
    <row r="46" spans="1:3">
      <c r="A46">
        <v>200</v>
      </c>
      <c r="B46">
        <f t="shared" si="0"/>
        <v>473.15</v>
      </c>
      <c r="C46">
        <f t="shared" si="1"/>
        <v>698.69740034104052</v>
      </c>
    </row>
    <row r="47" spans="1:3">
      <c r="A47">
        <v>205</v>
      </c>
      <c r="B47">
        <f t="shared" si="0"/>
        <v>478.15</v>
      </c>
      <c r="C47">
        <f t="shared" si="1"/>
        <v>699.08656273258111</v>
      </c>
    </row>
    <row r="48" spans="1:3">
      <c r="A48">
        <v>210</v>
      </c>
      <c r="B48">
        <f t="shared" si="0"/>
        <v>483.15</v>
      </c>
      <c r="C48">
        <f t="shared" si="1"/>
        <v>699.47531367154647</v>
      </c>
    </row>
    <row r="49" spans="1:3">
      <c r="A49">
        <v>215</v>
      </c>
      <c r="B49">
        <f t="shared" si="0"/>
        <v>488.15</v>
      </c>
      <c r="C49">
        <f t="shared" si="1"/>
        <v>699.86365315793694</v>
      </c>
    </row>
    <row r="50" spans="1:3">
      <c r="A50">
        <v>220</v>
      </c>
      <c r="B50">
        <f t="shared" si="0"/>
        <v>493.15</v>
      </c>
      <c r="C50">
        <f t="shared" si="1"/>
        <v>700.25158119175239</v>
      </c>
    </row>
    <row r="51" spans="1:3">
      <c r="A51">
        <v>225</v>
      </c>
      <c r="B51">
        <f t="shared" si="0"/>
        <v>498.15</v>
      </c>
      <c r="C51">
        <f t="shared" si="1"/>
        <v>700.63909777299295</v>
      </c>
    </row>
    <row r="52" spans="1:3">
      <c r="A52">
        <v>230</v>
      </c>
      <c r="B52">
        <f t="shared" si="0"/>
        <v>503.15</v>
      </c>
      <c r="C52">
        <f t="shared" si="1"/>
        <v>701.02620290165839</v>
      </c>
    </row>
    <row r="53" spans="1:3">
      <c r="A53">
        <v>235</v>
      </c>
      <c r="B53">
        <f t="shared" si="0"/>
        <v>508.15</v>
      </c>
      <c r="C53">
        <f t="shared" si="1"/>
        <v>701.41289657774882</v>
      </c>
    </row>
    <row r="54" spans="1:3">
      <c r="A54">
        <v>240</v>
      </c>
      <c r="B54">
        <f t="shared" si="0"/>
        <v>513.15</v>
      </c>
      <c r="C54">
        <f t="shared" si="1"/>
        <v>701.79917880126425</v>
      </c>
    </row>
    <row r="55" spans="1:3">
      <c r="A55">
        <v>245</v>
      </c>
      <c r="B55">
        <f t="shared" si="0"/>
        <v>518.15</v>
      </c>
      <c r="C55">
        <f t="shared" si="1"/>
        <v>702.18504957220478</v>
      </c>
    </row>
    <row r="56" spans="1:3">
      <c r="A56">
        <v>250</v>
      </c>
      <c r="B56">
        <f t="shared" si="0"/>
        <v>523.15</v>
      </c>
      <c r="C56">
        <f t="shared" si="1"/>
        <v>702.57050889057018</v>
      </c>
    </row>
    <row r="57" spans="1:3">
      <c r="A57">
        <v>255</v>
      </c>
      <c r="B57">
        <f t="shared" si="0"/>
        <v>528.15</v>
      </c>
      <c r="C57">
        <f t="shared" si="1"/>
        <v>702.95555675636069</v>
      </c>
    </row>
    <row r="58" spans="1:3">
      <c r="A58">
        <v>260</v>
      </c>
      <c r="B58">
        <f t="shared" si="0"/>
        <v>533.15</v>
      </c>
      <c r="C58">
        <f t="shared" si="1"/>
        <v>703.3401931695762</v>
      </c>
    </row>
    <row r="59" spans="1:3">
      <c r="A59">
        <v>265</v>
      </c>
      <c r="B59">
        <f t="shared" si="0"/>
        <v>538.15</v>
      </c>
      <c r="C59">
        <f t="shared" si="1"/>
        <v>703.72441813021669</v>
      </c>
    </row>
    <row r="60" spans="1:3">
      <c r="A60">
        <v>270</v>
      </c>
      <c r="B60">
        <f t="shared" si="0"/>
        <v>543.15</v>
      </c>
      <c r="C60">
        <f t="shared" si="1"/>
        <v>704.10823163828206</v>
      </c>
    </row>
    <row r="61" spans="1:3">
      <c r="A61">
        <v>275</v>
      </c>
      <c r="B61">
        <f t="shared" si="0"/>
        <v>548.15</v>
      </c>
      <c r="C61">
        <f t="shared" si="1"/>
        <v>704.49163369377254</v>
      </c>
    </row>
    <row r="62" spans="1:3">
      <c r="A62">
        <v>280</v>
      </c>
      <c r="B62">
        <f t="shared" si="0"/>
        <v>553.15</v>
      </c>
      <c r="C62">
        <f t="shared" si="1"/>
        <v>704.87462429668813</v>
      </c>
    </row>
    <row r="63" spans="1:3">
      <c r="A63">
        <v>285</v>
      </c>
      <c r="B63">
        <f t="shared" si="0"/>
        <v>558.15</v>
      </c>
      <c r="C63">
        <f t="shared" si="1"/>
        <v>705.25720344702847</v>
      </c>
    </row>
    <row r="64" spans="1:3">
      <c r="A64">
        <v>290</v>
      </c>
      <c r="B64">
        <f t="shared" si="0"/>
        <v>563.15</v>
      </c>
      <c r="C64">
        <f t="shared" si="1"/>
        <v>705.63937114479393</v>
      </c>
    </row>
    <row r="65" spans="1:3">
      <c r="A65">
        <v>295</v>
      </c>
      <c r="B65">
        <f t="shared" si="0"/>
        <v>568.15</v>
      </c>
      <c r="C65">
        <f t="shared" si="1"/>
        <v>706.02112738998449</v>
      </c>
    </row>
    <row r="66" spans="1:3">
      <c r="A66">
        <v>300</v>
      </c>
      <c r="B66">
        <f t="shared" si="0"/>
        <v>573.15</v>
      </c>
      <c r="C66">
        <f t="shared" si="1"/>
        <v>706.40247218259992</v>
      </c>
    </row>
    <row r="67" spans="1:3">
      <c r="A67">
        <v>305</v>
      </c>
      <c r="B67">
        <f t="shared" si="0"/>
        <v>578.15</v>
      </c>
      <c r="C67">
        <f t="shared" si="1"/>
        <v>706.78340552264035</v>
      </c>
    </row>
    <row r="68" spans="1:3">
      <c r="A68">
        <v>310</v>
      </c>
      <c r="B68">
        <f t="shared" si="0"/>
        <v>583.15</v>
      </c>
      <c r="C68">
        <f t="shared" si="1"/>
        <v>707.16392741010577</v>
      </c>
    </row>
    <row r="69" spans="1:3">
      <c r="A69">
        <v>315</v>
      </c>
      <c r="B69">
        <f t="shared" si="0"/>
        <v>588.15</v>
      </c>
      <c r="C69">
        <f t="shared" si="1"/>
        <v>707.5440378449963</v>
      </c>
    </row>
    <row r="70" spans="1:3">
      <c r="A70">
        <v>320</v>
      </c>
      <c r="B70">
        <f t="shared" si="0"/>
        <v>593.15</v>
      </c>
      <c r="C70">
        <f t="shared" si="1"/>
        <v>707.92373682731181</v>
      </c>
    </row>
    <row r="71" spans="1:3">
      <c r="A71">
        <v>325</v>
      </c>
      <c r="B71">
        <f t="shared" si="0"/>
        <v>598.15</v>
      </c>
      <c r="C71">
        <f t="shared" si="1"/>
        <v>708.30302435705221</v>
      </c>
    </row>
    <row r="72" spans="1:3">
      <c r="A72">
        <v>330</v>
      </c>
      <c r="B72">
        <f t="shared" si="0"/>
        <v>603.15</v>
      </c>
      <c r="C72">
        <f t="shared" si="1"/>
        <v>708.6819004342176</v>
      </c>
    </row>
    <row r="73" spans="1:3">
      <c r="A73">
        <v>335</v>
      </c>
      <c r="B73">
        <f t="shared" si="0"/>
        <v>608.15</v>
      </c>
      <c r="C73">
        <f t="shared" si="1"/>
        <v>709.0603650588082</v>
      </c>
    </row>
    <row r="74" spans="1:3">
      <c r="A74">
        <v>340</v>
      </c>
      <c r="B74">
        <f t="shared" si="0"/>
        <v>613.15</v>
      </c>
      <c r="C74">
        <f t="shared" si="1"/>
        <v>709.43841823082357</v>
      </c>
    </row>
    <row r="75" spans="1:3">
      <c r="A75">
        <v>345</v>
      </c>
      <c r="B75">
        <f t="shared" ref="B75:B134" si="2">A75+273.15</f>
        <v>618.15</v>
      </c>
      <c r="C75">
        <f t="shared" ref="C75:C134" si="3">$C$6+$D$6*B75-$E$6*B75^2</f>
        <v>709.81605995026405</v>
      </c>
    </row>
    <row r="76" spans="1:3">
      <c r="A76">
        <v>350</v>
      </c>
      <c r="B76">
        <f t="shared" si="2"/>
        <v>623.15</v>
      </c>
      <c r="C76">
        <f t="shared" si="3"/>
        <v>710.19329021712963</v>
      </c>
    </row>
    <row r="77" spans="1:3">
      <c r="A77">
        <v>355</v>
      </c>
      <c r="B77">
        <f t="shared" si="2"/>
        <v>628.15</v>
      </c>
      <c r="C77">
        <f t="shared" si="3"/>
        <v>710.57010903141997</v>
      </c>
    </row>
    <row r="78" spans="1:3">
      <c r="A78">
        <v>360</v>
      </c>
      <c r="B78">
        <f t="shared" si="2"/>
        <v>633.15</v>
      </c>
      <c r="C78">
        <f t="shared" si="3"/>
        <v>710.94651639313543</v>
      </c>
    </row>
    <row r="79" spans="1:3">
      <c r="A79">
        <v>365</v>
      </c>
      <c r="B79">
        <f t="shared" si="2"/>
        <v>638.15</v>
      </c>
      <c r="C79">
        <f t="shared" si="3"/>
        <v>711.32251230227587</v>
      </c>
    </row>
    <row r="80" spans="1:3">
      <c r="A80">
        <v>370</v>
      </c>
      <c r="B80">
        <f t="shared" si="2"/>
        <v>643.15</v>
      </c>
      <c r="C80">
        <f t="shared" si="3"/>
        <v>711.69809675884142</v>
      </c>
    </row>
    <row r="81" spans="1:3">
      <c r="A81">
        <v>375</v>
      </c>
      <c r="B81">
        <f t="shared" si="2"/>
        <v>648.15</v>
      </c>
      <c r="C81">
        <f t="shared" si="3"/>
        <v>712.07326976283184</v>
      </c>
    </row>
    <row r="82" spans="1:3">
      <c r="A82">
        <v>380</v>
      </c>
      <c r="B82">
        <f t="shared" si="2"/>
        <v>653.15</v>
      </c>
      <c r="C82">
        <f t="shared" si="3"/>
        <v>712.44803131424726</v>
      </c>
    </row>
    <row r="83" spans="1:3">
      <c r="A83">
        <v>385</v>
      </c>
      <c r="B83">
        <f t="shared" si="2"/>
        <v>658.15</v>
      </c>
      <c r="C83">
        <f t="shared" si="3"/>
        <v>712.82238141308778</v>
      </c>
    </row>
    <row r="84" spans="1:3">
      <c r="A84">
        <v>390</v>
      </c>
      <c r="B84">
        <f t="shared" si="2"/>
        <v>663.15</v>
      </c>
      <c r="C84">
        <f t="shared" si="3"/>
        <v>713.1963200593533</v>
      </c>
    </row>
    <row r="85" spans="1:3">
      <c r="A85">
        <v>395</v>
      </c>
      <c r="B85">
        <f t="shared" si="2"/>
        <v>668.15</v>
      </c>
      <c r="C85">
        <f t="shared" si="3"/>
        <v>713.56984725304369</v>
      </c>
    </row>
    <row r="86" spans="1:3">
      <c r="A86">
        <v>400</v>
      </c>
      <c r="B86">
        <f t="shared" si="2"/>
        <v>673.15</v>
      </c>
      <c r="C86">
        <f t="shared" si="3"/>
        <v>713.94296299415907</v>
      </c>
    </row>
    <row r="87" spans="1:3">
      <c r="A87">
        <v>405</v>
      </c>
      <c r="B87">
        <f t="shared" si="2"/>
        <v>678.15</v>
      </c>
      <c r="C87">
        <f t="shared" si="3"/>
        <v>714.31566728269968</v>
      </c>
    </row>
    <row r="88" spans="1:3">
      <c r="A88">
        <v>410</v>
      </c>
      <c r="B88">
        <f t="shared" si="2"/>
        <v>683.15</v>
      </c>
      <c r="C88">
        <f t="shared" si="3"/>
        <v>714.68796011866505</v>
      </c>
    </row>
    <row r="89" spans="1:3">
      <c r="A89">
        <v>415</v>
      </c>
      <c r="B89">
        <f t="shared" si="2"/>
        <v>688.15</v>
      </c>
      <c r="C89">
        <f t="shared" si="3"/>
        <v>715.05984150205552</v>
      </c>
    </row>
    <row r="90" spans="1:3">
      <c r="A90">
        <v>420</v>
      </c>
      <c r="B90">
        <f t="shared" si="2"/>
        <v>693.15</v>
      </c>
      <c r="C90">
        <f t="shared" si="3"/>
        <v>715.4313114328711</v>
      </c>
    </row>
    <row r="91" spans="1:3">
      <c r="A91">
        <v>425</v>
      </c>
      <c r="B91">
        <f t="shared" si="2"/>
        <v>698.15</v>
      </c>
      <c r="C91">
        <f t="shared" si="3"/>
        <v>715.80236991111144</v>
      </c>
    </row>
    <row r="92" spans="1:3">
      <c r="A92">
        <v>430</v>
      </c>
      <c r="B92">
        <f t="shared" si="2"/>
        <v>703.15</v>
      </c>
      <c r="C92">
        <f t="shared" si="3"/>
        <v>716.17301693677689</v>
      </c>
    </row>
    <row r="93" spans="1:3">
      <c r="A93">
        <v>435</v>
      </c>
      <c r="B93">
        <f t="shared" si="2"/>
        <v>708.15</v>
      </c>
      <c r="C93">
        <f t="shared" si="3"/>
        <v>716.54325250986733</v>
      </c>
    </row>
    <row r="94" spans="1:3">
      <c r="A94">
        <v>440</v>
      </c>
      <c r="B94">
        <f t="shared" si="2"/>
        <v>713.15</v>
      </c>
      <c r="C94">
        <f t="shared" si="3"/>
        <v>716.91307663038288</v>
      </c>
    </row>
    <row r="95" spans="1:3">
      <c r="A95">
        <v>445</v>
      </c>
      <c r="B95">
        <f t="shared" si="2"/>
        <v>718.15</v>
      </c>
      <c r="C95">
        <f t="shared" si="3"/>
        <v>717.2824892983233</v>
      </c>
    </row>
    <row r="96" spans="1:3">
      <c r="A96">
        <v>450</v>
      </c>
      <c r="B96">
        <f t="shared" si="2"/>
        <v>723.15</v>
      </c>
      <c r="C96">
        <f t="shared" si="3"/>
        <v>717.65149051368871</v>
      </c>
    </row>
    <row r="97" spans="1:3">
      <c r="A97">
        <v>455</v>
      </c>
      <c r="B97">
        <f t="shared" si="2"/>
        <v>728.15</v>
      </c>
      <c r="C97">
        <f t="shared" si="3"/>
        <v>718.02008027647923</v>
      </c>
    </row>
    <row r="98" spans="1:3">
      <c r="A98">
        <v>460</v>
      </c>
      <c r="B98">
        <f t="shared" si="2"/>
        <v>733.15</v>
      </c>
      <c r="C98">
        <f t="shared" si="3"/>
        <v>718.38825858669475</v>
      </c>
    </row>
    <row r="99" spans="1:3">
      <c r="A99">
        <v>465</v>
      </c>
      <c r="B99">
        <f t="shared" si="2"/>
        <v>738.15</v>
      </c>
      <c r="C99">
        <f t="shared" si="3"/>
        <v>718.75602544433514</v>
      </c>
    </row>
    <row r="100" spans="1:3">
      <c r="A100">
        <v>470</v>
      </c>
      <c r="B100">
        <f t="shared" si="2"/>
        <v>743.15</v>
      </c>
      <c r="C100">
        <f t="shared" si="3"/>
        <v>719.12338084940052</v>
      </c>
    </row>
    <row r="101" spans="1:3">
      <c r="A101">
        <v>475</v>
      </c>
      <c r="B101">
        <f t="shared" si="2"/>
        <v>748.15</v>
      </c>
      <c r="C101">
        <f t="shared" si="3"/>
        <v>719.49032480189112</v>
      </c>
    </row>
    <row r="102" spans="1:3">
      <c r="A102">
        <v>480</v>
      </c>
      <c r="B102">
        <f t="shared" si="2"/>
        <v>753.15</v>
      </c>
      <c r="C102">
        <f t="shared" si="3"/>
        <v>719.85685730180649</v>
      </c>
    </row>
    <row r="103" spans="1:3">
      <c r="A103">
        <v>485</v>
      </c>
      <c r="B103">
        <f t="shared" si="2"/>
        <v>758.15</v>
      </c>
      <c r="C103">
        <f t="shared" si="3"/>
        <v>720.22297834914696</v>
      </c>
    </row>
    <row r="104" spans="1:3">
      <c r="A104">
        <v>490</v>
      </c>
      <c r="B104">
        <f t="shared" si="2"/>
        <v>763.15</v>
      </c>
      <c r="C104">
        <f t="shared" si="3"/>
        <v>720.58868794391253</v>
      </c>
    </row>
    <row r="105" spans="1:3">
      <c r="A105">
        <v>495</v>
      </c>
      <c r="B105">
        <f t="shared" si="2"/>
        <v>768.15</v>
      </c>
      <c r="C105">
        <f t="shared" si="3"/>
        <v>720.95398608610287</v>
      </c>
    </row>
    <row r="106" spans="1:3">
      <c r="A106">
        <v>500</v>
      </c>
      <c r="B106">
        <f t="shared" si="2"/>
        <v>773.15</v>
      </c>
      <c r="C106">
        <f t="shared" si="3"/>
        <v>721.31887277571832</v>
      </c>
    </row>
    <row r="107" spans="1:3">
      <c r="A107">
        <v>505</v>
      </c>
      <c r="B107">
        <f t="shared" si="2"/>
        <v>778.15</v>
      </c>
      <c r="C107">
        <f t="shared" si="3"/>
        <v>721.68334801275876</v>
      </c>
    </row>
    <row r="108" spans="1:3">
      <c r="A108">
        <v>510</v>
      </c>
      <c r="B108">
        <f t="shared" si="2"/>
        <v>783.15</v>
      </c>
      <c r="C108">
        <f t="shared" si="3"/>
        <v>722.0474117972243</v>
      </c>
    </row>
    <row r="109" spans="1:3">
      <c r="A109">
        <v>515</v>
      </c>
      <c r="B109">
        <f t="shared" si="2"/>
        <v>788.15</v>
      </c>
      <c r="C109">
        <f t="shared" si="3"/>
        <v>722.41106412911472</v>
      </c>
    </row>
    <row r="110" spans="1:3">
      <c r="A110">
        <v>520</v>
      </c>
      <c r="B110">
        <f t="shared" si="2"/>
        <v>793.15</v>
      </c>
      <c r="C110">
        <f t="shared" si="3"/>
        <v>722.77430500843013</v>
      </c>
    </row>
    <row r="111" spans="1:3">
      <c r="A111">
        <v>525</v>
      </c>
      <c r="B111">
        <f t="shared" si="2"/>
        <v>798.15</v>
      </c>
      <c r="C111">
        <f t="shared" si="3"/>
        <v>723.13713443517065</v>
      </c>
    </row>
    <row r="112" spans="1:3">
      <c r="A112">
        <v>530</v>
      </c>
      <c r="B112">
        <f t="shared" si="2"/>
        <v>803.15</v>
      </c>
      <c r="C112">
        <f t="shared" si="3"/>
        <v>723.49955240933616</v>
      </c>
    </row>
    <row r="113" spans="1:3">
      <c r="A113">
        <v>535</v>
      </c>
      <c r="B113">
        <f t="shared" si="2"/>
        <v>808.15</v>
      </c>
      <c r="C113">
        <f t="shared" si="3"/>
        <v>723.86155893092655</v>
      </c>
    </row>
    <row r="114" spans="1:3">
      <c r="A114">
        <v>540</v>
      </c>
      <c r="B114">
        <f t="shared" si="2"/>
        <v>813.15</v>
      </c>
      <c r="C114">
        <f t="shared" si="3"/>
        <v>724.22315399994193</v>
      </c>
    </row>
    <row r="115" spans="1:3">
      <c r="A115">
        <v>545</v>
      </c>
      <c r="B115">
        <f t="shared" si="2"/>
        <v>818.15</v>
      </c>
      <c r="C115">
        <f t="shared" si="3"/>
        <v>724.58433761638253</v>
      </c>
    </row>
    <row r="116" spans="1:3">
      <c r="A116">
        <v>550</v>
      </c>
      <c r="B116">
        <f t="shared" si="2"/>
        <v>823.15</v>
      </c>
      <c r="C116">
        <f t="shared" si="3"/>
        <v>724.94510978024789</v>
      </c>
    </row>
    <row r="117" spans="1:3">
      <c r="A117">
        <v>555</v>
      </c>
      <c r="B117">
        <f t="shared" si="2"/>
        <v>828.15</v>
      </c>
      <c r="C117">
        <f t="shared" si="3"/>
        <v>725.30547049153836</v>
      </c>
    </row>
    <row r="118" spans="1:3">
      <c r="A118">
        <v>560</v>
      </c>
      <c r="B118">
        <f t="shared" si="2"/>
        <v>833.15</v>
      </c>
      <c r="C118">
        <f t="shared" si="3"/>
        <v>725.66541975025382</v>
      </c>
    </row>
    <row r="119" spans="1:3">
      <c r="A119">
        <v>565</v>
      </c>
      <c r="B119">
        <f t="shared" si="2"/>
        <v>838.15</v>
      </c>
      <c r="C119">
        <f t="shared" si="3"/>
        <v>726.02495755639427</v>
      </c>
    </row>
    <row r="120" spans="1:3">
      <c r="A120">
        <v>570</v>
      </c>
      <c r="B120">
        <f t="shared" si="2"/>
        <v>843.15</v>
      </c>
      <c r="C120">
        <f t="shared" si="3"/>
        <v>726.38408390995971</v>
      </c>
    </row>
    <row r="121" spans="1:3">
      <c r="A121">
        <v>575</v>
      </c>
      <c r="B121">
        <f t="shared" si="2"/>
        <v>848.15</v>
      </c>
      <c r="C121">
        <f t="shared" si="3"/>
        <v>726.74279881095015</v>
      </c>
    </row>
    <row r="122" spans="1:3">
      <c r="A122">
        <v>580</v>
      </c>
      <c r="B122">
        <f t="shared" si="2"/>
        <v>853.15</v>
      </c>
      <c r="C122">
        <f t="shared" si="3"/>
        <v>727.10110225936558</v>
      </c>
    </row>
    <row r="123" spans="1:3">
      <c r="A123">
        <v>585</v>
      </c>
      <c r="B123">
        <f t="shared" si="2"/>
        <v>858.15</v>
      </c>
      <c r="C123">
        <f t="shared" si="3"/>
        <v>727.45899425520611</v>
      </c>
    </row>
    <row r="124" spans="1:3">
      <c r="A124">
        <v>590</v>
      </c>
      <c r="B124">
        <f t="shared" si="2"/>
        <v>863.15</v>
      </c>
      <c r="C124">
        <f t="shared" si="3"/>
        <v>727.81647479847152</v>
      </c>
    </row>
    <row r="125" spans="1:3">
      <c r="A125">
        <v>595</v>
      </c>
      <c r="B125">
        <f t="shared" si="2"/>
        <v>868.15</v>
      </c>
      <c r="C125">
        <f t="shared" si="3"/>
        <v>728.17354388916192</v>
      </c>
    </row>
    <row r="126" spans="1:3">
      <c r="A126">
        <v>600</v>
      </c>
      <c r="B126">
        <f t="shared" si="2"/>
        <v>873.15</v>
      </c>
      <c r="C126">
        <f t="shared" si="3"/>
        <v>728.53020152727743</v>
      </c>
    </row>
    <row r="127" spans="1:3">
      <c r="A127">
        <v>605</v>
      </c>
      <c r="B127">
        <f t="shared" si="2"/>
        <v>878.15</v>
      </c>
      <c r="C127">
        <f t="shared" si="3"/>
        <v>728.88644771281793</v>
      </c>
    </row>
    <row r="128" spans="1:3">
      <c r="A128">
        <v>610</v>
      </c>
      <c r="B128">
        <f t="shared" si="2"/>
        <v>883.15</v>
      </c>
      <c r="C128">
        <f t="shared" si="3"/>
        <v>729.2422824457833</v>
      </c>
    </row>
    <row r="129" spans="1:3">
      <c r="A129">
        <v>615</v>
      </c>
      <c r="B129">
        <f t="shared" si="2"/>
        <v>888.15</v>
      </c>
      <c r="C129">
        <f t="shared" si="3"/>
        <v>729.59770572617379</v>
      </c>
    </row>
    <row r="130" spans="1:3">
      <c r="A130">
        <v>620</v>
      </c>
      <c r="B130">
        <f t="shared" si="2"/>
        <v>893.15</v>
      </c>
      <c r="C130">
        <f t="shared" si="3"/>
        <v>729.95271755398926</v>
      </c>
    </row>
    <row r="131" spans="1:3">
      <c r="A131">
        <v>625</v>
      </c>
      <c r="B131">
        <f t="shared" si="2"/>
        <v>898.15</v>
      </c>
      <c r="C131">
        <f t="shared" si="3"/>
        <v>730.30731792922973</v>
      </c>
    </row>
    <row r="132" spans="1:3">
      <c r="A132">
        <v>630</v>
      </c>
      <c r="B132">
        <f t="shared" si="2"/>
        <v>903.15</v>
      </c>
      <c r="C132">
        <f t="shared" si="3"/>
        <v>730.66150685189507</v>
      </c>
    </row>
    <row r="133" spans="1:3">
      <c r="A133">
        <v>635</v>
      </c>
      <c r="B133">
        <f t="shared" si="2"/>
        <v>908.15</v>
      </c>
      <c r="C133">
        <f t="shared" si="3"/>
        <v>731.01528432198563</v>
      </c>
    </row>
    <row r="134" spans="1:3">
      <c r="A134">
        <v>640</v>
      </c>
      <c r="B134">
        <f t="shared" si="2"/>
        <v>913.15</v>
      </c>
      <c r="C134">
        <f t="shared" si="3"/>
        <v>731.36865033950107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="150" zoomScaleNormal="150" zoomScalePageLayoutView="150" workbookViewId="0">
      <selection sqref="A1:M22"/>
    </sheetView>
  </sheetViews>
  <sheetFormatPr baseColWidth="10" defaultRowHeight="15" x14ac:dyDescent="0"/>
  <cols>
    <col min="3" max="3" width="19.33203125" customWidth="1"/>
    <col min="8" max="8" width="19.1640625" customWidth="1"/>
    <col min="9" max="9" width="18" customWidth="1"/>
    <col min="10" max="10" width="12.1640625" bestFit="1" customWidth="1"/>
  </cols>
  <sheetData>
    <row r="1" spans="1:15">
      <c r="C1" s="6"/>
      <c r="D1" s="7"/>
      <c r="E1" s="7" t="s">
        <v>23</v>
      </c>
      <c r="F1" s="7"/>
      <c r="G1" s="7"/>
      <c r="H1" s="7"/>
      <c r="I1" s="8">
        <v>28.0855</v>
      </c>
    </row>
    <row r="2" spans="1:15">
      <c r="C2" s="9"/>
      <c r="D2" s="10"/>
      <c r="E2" s="10"/>
      <c r="F2" s="10"/>
      <c r="G2" s="10"/>
      <c r="H2" s="10"/>
      <c r="I2" s="11"/>
    </row>
    <row r="3" spans="1:15">
      <c r="C3" s="12" t="s">
        <v>24</v>
      </c>
      <c r="D3" s="10"/>
      <c r="E3" s="10" t="s">
        <v>26</v>
      </c>
      <c r="F3" s="10"/>
      <c r="G3" s="10"/>
      <c r="H3" s="10" t="s">
        <v>27</v>
      </c>
      <c r="I3" s="11"/>
    </row>
    <row r="4" spans="1:15">
      <c r="C4" s="9" t="s">
        <v>25</v>
      </c>
      <c r="D4" s="10">
        <v>23.5</v>
      </c>
      <c r="E4" s="13">
        <v>3.0500000000000002E-3</v>
      </c>
      <c r="F4" s="13"/>
      <c r="G4" s="13"/>
      <c r="H4" s="13">
        <v>2.9299999999999999E-7</v>
      </c>
      <c r="I4" s="11"/>
    </row>
    <row r="5" spans="1:15">
      <c r="C5" s="14" t="s">
        <v>28</v>
      </c>
      <c r="D5" s="15">
        <v>660.00924999999995</v>
      </c>
      <c r="E5" s="16">
        <v>8.5699999999999998E-2</v>
      </c>
      <c r="F5" s="16"/>
      <c r="G5" s="16"/>
      <c r="H5" s="16">
        <v>8.2300000000000008E-6</v>
      </c>
      <c r="I5" s="17"/>
    </row>
    <row r="8" spans="1:15">
      <c r="C8" t="s">
        <v>1</v>
      </c>
      <c r="D8" t="s">
        <v>0</v>
      </c>
      <c r="E8" t="s">
        <v>8</v>
      </c>
      <c r="H8" t="s">
        <v>2</v>
      </c>
      <c r="I8" t="s">
        <v>3</v>
      </c>
      <c r="J8" t="s">
        <v>4</v>
      </c>
      <c r="K8" t="s">
        <v>5</v>
      </c>
    </row>
    <row r="9" spans="1:15">
      <c r="C9">
        <v>5.6703729999999996E-8</v>
      </c>
      <c r="D9">
        <v>726</v>
      </c>
      <c r="E9">
        <v>69.3</v>
      </c>
      <c r="H9">
        <f>E9/1000000</f>
        <v>6.929999999999999E-5</v>
      </c>
      <c r="I9">
        <v>22</v>
      </c>
      <c r="J9">
        <f>I9+273.15</f>
        <v>295.14999999999998</v>
      </c>
      <c r="K9">
        <f>2*(0.01)^2</f>
        <v>2.0000000000000001E-4</v>
      </c>
    </row>
    <row r="10" spans="1:15">
      <c r="O10" t="s">
        <v>22</v>
      </c>
    </row>
    <row r="12" spans="1:15">
      <c r="B12" s="4" t="s">
        <v>11</v>
      </c>
      <c r="C12" s="4" t="s">
        <v>9</v>
      </c>
      <c r="D12" s="4" t="s">
        <v>18</v>
      </c>
      <c r="E12" s="4" t="s">
        <v>10</v>
      </c>
      <c r="F12" s="4" t="s">
        <v>31</v>
      </c>
      <c r="G12" s="4" t="s">
        <v>32</v>
      </c>
      <c r="H12" s="4" t="s">
        <v>6</v>
      </c>
      <c r="I12" s="4" t="s">
        <v>7</v>
      </c>
      <c r="J12" s="4" t="s">
        <v>13</v>
      </c>
      <c r="K12" s="4" t="s">
        <v>19</v>
      </c>
      <c r="L12" s="4" t="s">
        <v>20</v>
      </c>
      <c r="M12" s="4" t="s">
        <v>21</v>
      </c>
    </row>
    <row r="13" spans="1:15">
      <c r="A13">
        <v>1</v>
      </c>
      <c r="B13" s="3">
        <v>1420</v>
      </c>
      <c r="C13">
        <v>561</v>
      </c>
      <c r="D13" s="3">
        <v>1423</v>
      </c>
      <c r="E13">
        <v>482</v>
      </c>
      <c r="F13">
        <f>AVERAGE(E13,C13)+273.15</f>
        <v>794.65</v>
      </c>
      <c r="G13" s="18">
        <f>$D$5+$E$5*F13-$H$5^2</f>
        <v>728.11075499993217</v>
      </c>
      <c r="H13">
        <f>$H$9*G13*((C13+273.15)-(E13+273.15))</f>
        <v>3.9861879503981283</v>
      </c>
      <c r="I13">
        <f>-$K$9*$C$9*(B13-D13)*((C13+273.15)^4-$J$9^4)</f>
        <v>16.213553824319529</v>
      </c>
      <c r="J13">
        <f>H13/I13</f>
        <v>0.24585528833407538</v>
      </c>
      <c r="K13">
        <f>AVERAGE(J13:J65)</f>
        <v>0.28367982229037497</v>
      </c>
      <c r="L13">
        <f>STDEV(J13:J65)</f>
        <v>6.6207764933184823E-2</v>
      </c>
      <c r="M13">
        <f>L13/SQRT(53)</f>
        <v>9.0943359290045055E-3</v>
      </c>
    </row>
    <row r="14" spans="1:15">
      <c r="A14">
        <v>2</v>
      </c>
      <c r="B14">
        <v>895.726</v>
      </c>
      <c r="C14">
        <v>568.50599999999997</v>
      </c>
      <c r="D14">
        <v>897.79899999999998</v>
      </c>
      <c r="E14">
        <v>495.13799999999998</v>
      </c>
      <c r="F14">
        <f t="shared" ref="F14:F65" si="0">AVERAGE(E14,C14)+273.15</f>
        <v>804.97199999999998</v>
      </c>
      <c r="G14" s="18">
        <f t="shared" ref="G14:G65" si="1">$D$5+$E$5*F14-$H$5^2</f>
        <v>728.99535039993225</v>
      </c>
      <c r="H14">
        <f t="shared" ref="H14:H65" si="2">$H$9*G14*((C14+273.15)-(E14+273.15))</f>
        <v>3.7065057091622529</v>
      </c>
      <c r="I14">
        <f>-$K$9*$C$9*(B14-D14)*((C14+273.15)^4-$J$9^4)</f>
        <v>11.618805925366329</v>
      </c>
      <c r="J14">
        <f>H14/I14</f>
        <v>0.31900917641374499</v>
      </c>
    </row>
    <row r="15" spans="1:15">
      <c r="A15">
        <v>3</v>
      </c>
      <c r="B15">
        <v>894.68899999999996</v>
      </c>
      <c r="C15">
        <v>625.76800000000003</v>
      </c>
      <c r="D15">
        <v>895.726</v>
      </c>
      <c r="E15">
        <v>568.50599999999997</v>
      </c>
      <c r="F15">
        <f t="shared" si="0"/>
        <v>870.28699999999992</v>
      </c>
      <c r="G15" s="18">
        <f t="shared" si="1"/>
        <v>734.59284589993217</v>
      </c>
      <c r="H15">
        <f t="shared" si="2"/>
        <v>2.9150529090551913</v>
      </c>
      <c r="I15">
        <f t="shared" ref="I15:I65" si="3">-$K$9*$C$9*(B15-D15)*((C15+273.15)^4-$J$9^4)</f>
        <v>7.5896830557496502</v>
      </c>
      <c r="J15">
        <f>H15/I15</f>
        <v>0.38408098041022409</v>
      </c>
    </row>
    <row r="16" spans="1:15">
      <c r="A16">
        <v>4</v>
      </c>
      <c r="B16">
        <v>1517.73</v>
      </c>
      <c r="C16">
        <v>610.63499999999999</v>
      </c>
      <c r="D16">
        <v>1518.7670000000001</v>
      </c>
      <c r="E16">
        <v>556.98199999999997</v>
      </c>
      <c r="F16">
        <f t="shared" si="0"/>
        <v>856.95849999999996</v>
      </c>
      <c r="G16" s="18">
        <f t="shared" si="1"/>
        <v>733.45059344993217</v>
      </c>
      <c r="H16">
        <f t="shared" si="2"/>
        <v>2.7270814510425869</v>
      </c>
      <c r="I16">
        <f t="shared" si="3"/>
        <v>7.0855052818614741</v>
      </c>
      <c r="J16">
        <f>H16/I16</f>
        <v>0.38488171874259608</v>
      </c>
    </row>
    <row r="17" spans="1:10">
      <c r="A17">
        <v>5</v>
      </c>
      <c r="B17">
        <v>1367.4069999999999</v>
      </c>
      <c r="C17">
        <v>655.673</v>
      </c>
      <c r="D17">
        <v>1368.444</v>
      </c>
      <c r="E17">
        <v>595.39200000000005</v>
      </c>
      <c r="F17">
        <f t="shared" si="0"/>
        <v>898.6825</v>
      </c>
      <c r="G17" s="18">
        <f t="shared" si="1"/>
        <v>737.02634024993222</v>
      </c>
      <c r="H17">
        <f t="shared" si="2"/>
        <v>3.0789078577908042</v>
      </c>
      <c r="I17">
        <f t="shared" si="3"/>
        <v>8.6636586221588434</v>
      </c>
      <c r="J17">
        <f t="shared" ref="J17:J65" si="4">H17/I17</f>
        <v>0.35538194567315373</v>
      </c>
    </row>
    <row r="18" spans="1:10">
      <c r="A18">
        <v>6</v>
      </c>
      <c r="B18">
        <v>1369.481</v>
      </c>
      <c r="C18">
        <v>547.12099999999998</v>
      </c>
      <c r="D18">
        <v>1370.518</v>
      </c>
      <c r="E18">
        <v>509.86200000000002</v>
      </c>
      <c r="F18">
        <f t="shared" si="0"/>
        <v>801.64149999999995</v>
      </c>
      <c r="G18" s="18">
        <f t="shared" si="1"/>
        <v>728.70992654993222</v>
      </c>
      <c r="H18">
        <f t="shared" si="2"/>
        <v>1.8815645185253485</v>
      </c>
      <c r="I18">
        <f t="shared" si="3"/>
        <v>5.2348976471545559</v>
      </c>
      <c r="J18">
        <f t="shared" si="4"/>
        <v>0.35942718374791499</v>
      </c>
    </row>
    <row r="19" spans="1:10">
      <c r="A19">
        <v>7</v>
      </c>
      <c r="B19">
        <v>568.18299999999999</v>
      </c>
      <c r="C19">
        <v>684.03499999999997</v>
      </c>
      <c r="D19">
        <v>569.22</v>
      </c>
      <c r="E19">
        <v>610.44200000000001</v>
      </c>
      <c r="F19">
        <f t="shared" si="0"/>
        <v>920.38849999999991</v>
      </c>
      <c r="G19" s="18">
        <f t="shared" si="1"/>
        <v>738.88654444993222</v>
      </c>
      <c r="H19">
        <f t="shared" si="2"/>
        <v>3.7683176083732755</v>
      </c>
      <c r="I19">
        <f t="shared" si="3"/>
        <v>9.7827254727540645</v>
      </c>
      <c r="J19">
        <f t="shared" si="4"/>
        <v>0.38520120173753647</v>
      </c>
    </row>
    <row r="20" spans="1:10">
      <c r="A20">
        <v>8</v>
      </c>
      <c r="B20">
        <v>570.25699999999995</v>
      </c>
      <c r="C20">
        <v>557.077</v>
      </c>
      <c r="D20">
        <v>571.29300000000001</v>
      </c>
      <c r="E20">
        <v>518.07399999999996</v>
      </c>
      <c r="F20">
        <f t="shared" si="0"/>
        <v>810.7254999999999</v>
      </c>
      <c r="G20" s="18">
        <f t="shared" si="1"/>
        <v>729.48842534993219</v>
      </c>
      <c r="H20">
        <f t="shared" si="2"/>
        <v>1.9717400278368939</v>
      </c>
      <c r="I20">
        <f t="shared" si="3"/>
        <v>5.4928261144321686</v>
      </c>
      <c r="J20">
        <f t="shared" si="4"/>
        <v>0.3589664021324524</v>
      </c>
    </row>
    <row r="21" spans="1:10">
      <c r="A21">
        <v>9</v>
      </c>
      <c r="B21">
        <v>503.89499999999998</v>
      </c>
      <c r="C21">
        <v>693.24599999999998</v>
      </c>
      <c r="D21">
        <v>504.93099999999998</v>
      </c>
      <c r="E21">
        <v>617.529</v>
      </c>
      <c r="F21">
        <f t="shared" si="0"/>
        <v>928.53750000000002</v>
      </c>
      <c r="G21" s="18">
        <f t="shared" si="1"/>
        <v>739.58491374993218</v>
      </c>
      <c r="H21">
        <f t="shared" si="2"/>
        <v>3.8807411583681688</v>
      </c>
      <c r="I21">
        <f t="shared" si="3"/>
        <v>10.158432621472377</v>
      </c>
      <c r="J21">
        <f t="shared" si="4"/>
        <v>0.38202164674157074</v>
      </c>
    </row>
    <row r="22" spans="1:10">
      <c r="A22">
        <v>10</v>
      </c>
      <c r="B22">
        <v>505.96699999999998</v>
      </c>
      <c r="C22">
        <v>562.28700000000003</v>
      </c>
      <c r="D22">
        <v>508.041</v>
      </c>
      <c r="E22">
        <v>491.58499999999998</v>
      </c>
      <c r="F22">
        <f t="shared" si="0"/>
        <v>800.08600000000001</v>
      </c>
      <c r="G22" s="18">
        <f t="shared" si="1"/>
        <v>728.57662019993222</v>
      </c>
      <c r="H22">
        <f t="shared" si="2"/>
        <v>3.5697694171553347</v>
      </c>
      <c r="I22">
        <f t="shared" si="3"/>
        <v>11.279411346102743</v>
      </c>
      <c r="J22">
        <f t="shared" si="4"/>
        <v>0.31648543595218381</v>
      </c>
    </row>
    <row r="23" spans="1:10">
      <c r="A23">
        <v>11</v>
      </c>
      <c r="B23">
        <v>503.89499999999998</v>
      </c>
      <c r="C23">
        <v>693.24599999999998</v>
      </c>
      <c r="D23">
        <v>505.96699999999998</v>
      </c>
      <c r="E23">
        <v>562.28700000000003</v>
      </c>
      <c r="F23">
        <f t="shared" si="0"/>
        <v>900.91649999999993</v>
      </c>
      <c r="G23" s="18">
        <f t="shared" si="1"/>
        <v>737.21779404993219</v>
      </c>
      <c r="H23">
        <f t="shared" si="2"/>
        <v>6.6905896428052625</v>
      </c>
      <c r="I23">
        <f t="shared" si="3"/>
        <v>20.316865242944754</v>
      </c>
      <c r="J23">
        <f t="shared" si="4"/>
        <v>0.3293121041460193</v>
      </c>
    </row>
    <row r="24" spans="1:10">
      <c r="A24">
        <v>12</v>
      </c>
      <c r="B24">
        <v>1202.559</v>
      </c>
      <c r="C24">
        <v>742.78599999999994</v>
      </c>
      <c r="D24">
        <v>1203.596</v>
      </c>
      <c r="E24">
        <v>665.06500000000005</v>
      </c>
      <c r="F24">
        <f t="shared" si="0"/>
        <v>977.07550000000003</v>
      </c>
      <c r="G24" s="18">
        <f t="shared" si="1"/>
        <v>743.74462034993223</v>
      </c>
      <c r="H24">
        <f t="shared" si="2"/>
        <v>4.005857091728438</v>
      </c>
      <c r="I24">
        <f t="shared" si="3"/>
        <v>12.438869830856765</v>
      </c>
      <c r="J24">
        <f t="shared" si="4"/>
        <v>0.32204349319511466</v>
      </c>
    </row>
    <row r="25" spans="1:10">
      <c r="A25">
        <v>13</v>
      </c>
      <c r="B25">
        <v>1204.633</v>
      </c>
      <c r="C25">
        <v>599.99</v>
      </c>
      <c r="D25">
        <v>1206.7059999999999</v>
      </c>
      <c r="E25">
        <v>511.55900000000003</v>
      </c>
      <c r="F25">
        <f t="shared" si="0"/>
        <v>828.92449999999997</v>
      </c>
      <c r="G25" s="18">
        <f t="shared" si="1"/>
        <v>731.04807964993222</v>
      </c>
      <c r="H25">
        <f t="shared" si="2"/>
        <v>4.4800587722945506</v>
      </c>
      <c r="I25">
        <f t="shared" si="3"/>
        <v>13.485549193383306</v>
      </c>
      <c r="J25">
        <f t="shared" si="4"/>
        <v>0.33221181488794643</v>
      </c>
    </row>
    <row r="26" spans="1:10">
      <c r="A26">
        <v>14</v>
      </c>
      <c r="B26">
        <v>818.03300000000002</v>
      </c>
      <c r="C26">
        <v>723.64</v>
      </c>
      <c r="D26">
        <v>819.07</v>
      </c>
      <c r="E26">
        <v>640.58199999999999</v>
      </c>
      <c r="F26">
        <f t="shared" si="0"/>
        <v>955.26099999999997</v>
      </c>
      <c r="G26" s="18">
        <f t="shared" si="1"/>
        <v>741.87511769993216</v>
      </c>
      <c r="H26">
        <f t="shared" si="2"/>
        <v>4.2701733823463215</v>
      </c>
      <c r="I26">
        <f t="shared" si="3"/>
        <v>11.520829616968761</v>
      </c>
      <c r="J26">
        <f t="shared" si="4"/>
        <v>0.37064808041747987</v>
      </c>
    </row>
    <row r="27" spans="1:10">
      <c r="A27">
        <v>15</v>
      </c>
      <c r="B27">
        <v>820.10699999999997</v>
      </c>
      <c r="C27">
        <v>579.09100000000001</v>
      </c>
      <c r="D27">
        <v>822.18100000000004</v>
      </c>
      <c r="E27">
        <v>501.09199999999998</v>
      </c>
      <c r="F27">
        <f t="shared" si="0"/>
        <v>813.24149999999997</v>
      </c>
      <c r="G27" s="18">
        <f t="shared" si="1"/>
        <v>729.70404654993217</v>
      </c>
      <c r="H27">
        <f t="shared" si="2"/>
        <v>3.9442916847305782</v>
      </c>
      <c r="I27">
        <f t="shared" si="3"/>
        <v>12.229457871057386</v>
      </c>
      <c r="J27">
        <f t="shared" si="4"/>
        <v>0.32252383763185949</v>
      </c>
    </row>
    <row r="28" spans="1:10">
      <c r="A28">
        <v>16</v>
      </c>
      <c r="B28">
        <v>558.84799999999996</v>
      </c>
      <c r="C28">
        <v>774.51199999999994</v>
      </c>
      <c r="D28">
        <v>559.88499999999999</v>
      </c>
      <c r="E28">
        <v>676.08600000000001</v>
      </c>
      <c r="F28">
        <f t="shared" si="0"/>
        <v>998.44899999999996</v>
      </c>
      <c r="G28" s="18">
        <f t="shared" si="1"/>
        <v>745.57632929993224</v>
      </c>
      <c r="H28">
        <f t="shared" si="2"/>
        <v>5.0855178380858765</v>
      </c>
      <c r="I28">
        <f t="shared" si="3"/>
        <v>14.078642480353674</v>
      </c>
      <c r="J28">
        <f t="shared" si="4"/>
        <v>0.36122217359966097</v>
      </c>
    </row>
    <row r="29" spans="1:10">
      <c r="A29">
        <v>17</v>
      </c>
      <c r="B29">
        <v>560.92200000000003</v>
      </c>
      <c r="C29">
        <v>603.73400000000004</v>
      </c>
      <c r="D29">
        <v>564.03200000000004</v>
      </c>
      <c r="E29">
        <v>485.23700000000002</v>
      </c>
      <c r="F29">
        <f t="shared" si="0"/>
        <v>817.63549999999998</v>
      </c>
      <c r="G29" s="18">
        <f t="shared" si="1"/>
        <v>730.08061234993215</v>
      </c>
      <c r="H29">
        <f t="shared" si="2"/>
        <v>5.9953067088889558</v>
      </c>
      <c r="I29">
        <f t="shared" si="3"/>
        <v>20.585444917385715</v>
      </c>
      <c r="J29">
        <f t="shared" si="4"/>
        <v>0.29124008409580399</v>
      </c>
    </row>
    <row r="30" spans="1:10">
      <c r="A30">
        <v>18</v>
      </c>
      <c r="B30">
        <v>774.49199999999996</v>
      </c>
      <c r="C30">
        <v>680.39099999999996</v>
      </c>
      <c r="D30">
        <v>775.529</v>
      </c>
      <c r="E30">
        <v>608.30399999999997</v>
      </c>
      <c r="F30">
        <f t="shared" si="0"/>
        <v>917.49749999999995</v>
      </c>
      <c r="G30" s="18">
        <f t="shared" si="1"/>
        <v>738.63878574993214</v>
      </c>
      <c r="H30">
        <f t="shared" si="2"/>
        <v>3.6899654124810253</v>
      </c>
      <c r="I30">
        <f t="shared" si="3"/>
        <v>9.6332515018759892</v>
      </c>
      <c r="J30">
        <f t="shared" si="4"/>
        <v>0.38304464611584549</v>
      </c>
    </row>
    <row r="31" spans="1:10">
      <c r="A31">
        <v>19</v>
      </c>
      <c r="B31">
        <v>776.56600000000003</v>
      </c>
      <c r="C31">
        <v>555.40200000000004</v>
      </c>
      <c r="D31">
        <v>778.63800000000003</v>
      </c>
      <c r="E31">
        <v>487.21</v>
      </c>
      <c r="F31">
        <f t="shared" si="0"/>
        <v>794.45600000000002</v>
      </c>
      <c r="G31" s="18">
        <f t="shared" si="1"/>
        <v>728.09412919993224</v>
      </c>
      <c r="H31">
        <f t="shared" si="2"/>
        <v>3.4407585036872486</v>
      </c>
      <c r="I31">
        <f t="shared" si="3"/>
        <v>10.895830332676727</v>
      </c>
      <c r="J31">
        <f t="shared" si="4"/>
        <v>0.3157867182795947</v>
      </c>
    </row>
    <row r="32" spans="1:10">
      <c r="A32">
        <v>20</v>
      </c>
      <c r="B32">
        <v>840.83699999999999</v>
      </c>
      <c r="C32">
        <v>686.83900000000006</v>
      </c>
      <c r="D32">
        <v>842.91099999999994</v>
      </c>
      <c r="E32">
        <v>576.851</v>
      </c>
      <c r="F32">
        <f t="shared" si="0"/>
        <v>904.995</v>
      </c>
      <c r="G32" s="18">
        <f t="shared" si="1"/>
        <v>737.56732149993218</v>
      </c>
      <c r="H32">
        <f t="shared" si="2"/>
        <v>5.6218623308094253</v>
      </c>
      <c r="I32">
        <f t="shared" si="3"/>
        <v>19.797823006622369</v>
      </c>
      <c r="J32">
        <f t="shared" si="4"/>
        <v>0.28396366251627331</v>
      </c>
    </row>
    <row r="33" spans="1:10">
      <c r="A33">
        <v>21</v>
      </c>
      <c r="B33">
        <v>841.87400000000002</v>
      </c>
      <c r="C33">
        <v>628.19000000000005</v>
      </c>
      <c r="D33">
        <v>844.98400000000004</v>
      </c>
      <c r="E33">
        <v>506.483</v>
      </c>
      <c r="F33">
        <f t="shared" si="0"/>
        <v>840.48649999999998</v>
      </c>
      <c r="G33" s="18">
        <f t="shared" si="1"/>
        <v>732.03894304993219</v>
      </c>
      <c r="H33">
        <f t="shared" si="2"/>
        <v>6.1742324703752205</v>
      </c>
      <c r="I33">
        <f t="shared" si="3"/>
        <v>23.010932091789801</v>
      </c>
      <c r="J33">
        <f t="shared" si="4"/>
        <v>0.26831735653933636</v>
      </c>
    </row>
    <row r="34" spans="1:10">
      <c r="A34">
        <v>22</v>
      </c>
      <c r="B34">
        <v>909.27300000000002</v>
      </c>
      <c r="C34">
        <v>627.74800000000005</v>
      </c>
      <c r="D34">
        <v>911.34699999999998</v>
      </c>
      <c r="E34">
        <v>539.25300000000004</v>
      </c>
      <c r="F34">
        <f t="shared" si="0"/>
        <v>856.65050000000008</v>
      </c>
      <c r="G34" s="18">
        <f t="shared" si="1"/>
        <v>733.42419784993217</v>
      </c>
      <c r="H34">
        <f t="shared" si="2"/>
        <v>4.4978731451389704</v>
      </c>
      <c r="I34">
        <f t="shared" si="3"/>
        <v>15.315125671176208</v>
      </c>
      <c r="J34">
        <f t="shared" si="4"/>
        <v>0.29368829493865539</v>
      </c>
    </row>
    <row r="35" spans="1:10">
      <c r="A35">
        <v>23</v>
      </c>
      <c r="B35">
        <v>910.31</v>
      </c>
      <c r="C35">
        <v>577.99099999999999</v>
      </c>
      <c r="D35">
        <v>912.38400000000001</v>
      </c>
      <c r="E35">
        <v>509.149</v>
      </c>
      <c r="F35">
        <f t="shared" si="0"/>
        <v>816.71999999999991</v>
      </c>
      <c r="G35" s="18">
        <f t="shared" si="1"/>
        <v>730.00215399993215</v>
      </c>
      <c r="H35">
        <f t="shared" si="2"/>
        <v>3.4826582141964675</v>
      </c>
      <c r="I35">
        <f t="shared" si="3"/>
        <v>12.165521290277905</v>
      </c>
      <c r="J35">
        <f t="shared" si="4"/>
        <v>0.2862728304934733</v>
      </c>
    </row>
    <row r="36" spans="1:10">
      <c r="A36">
        <v>24</v>
      </c>
      <c r="B36">
        <v>755.82600000000002</v>
      </c>
      <c r="C36">
        <v>642.75099999999998</v>
      </c>
      <c r="D36">
        <v>757.9</v>
      </c>
      <c r="E36">
        <v>547.55899999999997</v>
      </c>
      <c r="F36">
        <f t="shared" si="0"/>
        <v>868.30499999999995</v>
      </c>
      <c r="G36" s="18">
        <f t="shared" si="1"/>
        <v>734.42298849993222</v>
      </c>
      <c r="H36">
        <f t="shared" si="2"/>
        <v>4.8448456833050884</v>
      </c>
      <c r="I36">
        <f t="shared" si="3"/>
        <v>16.373279361246443</v>
      </c>
      <c r="J36">
        <f t="shared" si="4"/>
        <v>0.29589953096215094</v>
      </c>
    </row>
    <row r="37" spans="1:10">
      <c r="A37">
        <v>25</v>
      </c>
      <c r="B37">
        <v>756.86300000000006</v>
      </c>
      <c r="C37">
        <v>588.88300000000004</v>
      </c>
      <c r="D37">
        <v>758.93600000000004</v>
      </c>
      <c r="E37">
        <v>515.74800000000005</v>
      </c>
      <c r="F37">
        <f t="shared" si="0"/>
        <v>825.46550000000002</v>
      </c>
      <c r="G37" s="18">
        <f t="shared" si="1"/>
        <v>730.75164334993224</v>
      </c>
      <c r="H37">
        <f t="shared" si="2"/>
        <v>3.7036360355423312</v>
      </c>
      <c r="I37">
        <f t="shared" si="3"/>
        <v>12.803440098719483</v>
      </c>
      <c r="J37">
        <f t="shared" si="4"/>
        <v>0.28926882204984461</v>
      </c>
    </row>
    <row r="38" spans="1:10">
      <c r="A38">
        <v>26</v>
      </c>
      <c r="B38">
        <v>674.96400000000006</v>
      </c>
      <c r="C38">
        <v>674.77800000000002</v>
      </c>
      <c r="D38">
        <v>677.03700000000003</v>
      </c>
      <c r="E38">
        <v>565.10900000000004</v>
      </c>
      <c r="F38">
        <f t="shared" si="0"/>
        <v>893.09350000000006</v>
      </c>
      <c r="G38" s="18">
        <f t="shared" si="1"/>
        <v>736.54736294993222</v>
      </c>
      <c r="H38">
        <f t="shared" si="2"/>
        <v>5.5978054033917779</v>
      </c>
      <c r="I38">
        <f t="shared" si="3"/>
        <v>18.803608807926029</v>
      </c>
      <c r="J38">
        <f t="shared" si="4"/>
        <v>0.29769846100139091</v>
      </c>
    </row>
    <row r="39" spans="1:10">
      <c r="A39">
        <v>27</v>
      </c>
      <c r="B39">
        <v>676.00099999999998</v>
      </c>
      <c r="C39">
        <v>612.11</v>
      </c>
      <c r="D39">
        <v>679.11</v>
      </c>
      <c r="E39">
        <v>501.71600000000001</v>
      </c>
      <c r="F39">
        <f t="shared" si="0"/>
        <v>830.06299999999999</v>
      </c>
      <c r="G39" s="18">
        <f t="shared" si="1"/>
        <v>731.14564909993214</v>
      </c>
      <c r="H39">
        <f t="shared" si="2"/>
        <v>5.5934866301209372</v>
      </c>
      <c r="I39">
        <f t="shared" si="3"/>
        <v>21.386810280605026</v>
      </c>
      <c r="J39">
        <f t="shared" si="4"/>
        <v>0.2615390774375308</v>
      </c>
    </row>
    <row r="40" spans="1:10">
      <c r="A40">
        <v>28</v>
      </c>
      <c r="B40">
        <v>351.49400000000003</v>
      </c>
      <c r="C40">
        <v>636.79100000000005</v>
      </c>
      <c r="D40">
        <v>352.53</v>
      </c>
      <c r="E40">
        <v>583.23500000000001</v>
      </c>
      <c r="F40">
        <f t="shared" si="0"/>
        <v>883.16300000000001</v>
      </c>
      <c r="G40" s="18">
        <f t="shared" si="1"/>
        <v>735.69631909993223</v>
      </c>
      <c r="H40">
        <f t="shared" si="2"/>
        <v>2.7304859781541184</v>
      </c>
      <c r="I40">
        <f t="shared" si="3"/>
        <v>7.9656312032854704</v>
      </c>
      <c r="J40">
        <f t="shared" si="4"/>
        <v>0.3427833788021612</v>
      </c>
    </row>
    <row r="41" spans="1:10">
      <c r="A41">
        <v>29</v>
      </c>
      <c r="B41">
        <v>352.53</v>
      </c>
      <c r="C41">
        <v>583.23500000000001</v>
      </c>
      <c r="D41">
        <v>354.60399999999998</v>
      </c>
      <c r="E41">
        <v>512.45600000000002</v>
      </c>
      <c r="F41">
        <f t="shared" si="0"/>
        <v>820.99549999999999</v>
      </c>
      <c r="G41" s="18">
        <f t="shared" si="1"/>
        <v>730.36856434993217</v>
      </c>
      <c r="H41">
        <f t="shared" si="2"/>
        <v>3.5824466334973821</v>
      </c>
      <c r="I41">
        <f t="shared" si="3"/>
        <v>12.472557173939594</v>
      </c>
      <c r="J41">
        <f t="shared" si="4"/>
        <v>0.28722631482360461</v>
      </c>
    </row>
    <row r="42" spans="1:10">
      <c r="A42">
        <v>30</v>
      </c>
      <c r="B42">
        <v>351.49400000000003</v>
      </c>
      <c r="C42">
        <v>636.79100000000005</v>
      </c>
      <c r="D42">
        <v>353.56700000000001</v>
      </c>
      <c r="E42">
        <v>543.22500000000002</v>
      </c>
      <c r="F42">
        <f t="shared" si="0"/>
        <v>863.15800000000002</v>
      </c>
      <c r="G42" s="18">
        <f t="shared" si="1"/>
        <v>733.98189059993217</v>
      </c>
      <c r="H42">
        <f t="shared" si="2"/>
        <v>4.7592294456080175</v>
      </c>
      <c r="I42">
        <f t="shared" si="3"/>
        <v>15.938951239779437</v>
      </c>
      <c r="J42">
        <f t="shared" si="4"/>
        <v>0.29859112899035856</v>
      </c>
    </row>
    <row r="43" spans="1:10">
      <c r="A43">
        <v>31</v>
      </c>
      <c r="B43">
        <v>352.53</v>
      </c>
      <c r="C43">
        <v>583.23500000000001</v>
      </c>
      <c r="D43">
        <v>354.60399999999998</v>
      </c>
      <c r="E43">
        <v>512.45600000000002</v>
      </c>
      <c r="F43">
        <f t="shared" si="0"/>
        <v>820.99549999999999</v>
      </c>
      <c r="G43" s="18">
        <f t="shared" si="1"/>
        <v>730.36856434993217</v>
      </c>
      <c r="H43">
        <f t="shared" si="2"/>
        <v>3.5824466334973821</v>
      </c>
      <c r="I43">
        <f t="shared" si="3"/>
        <v>12.472557173939594</v>
      </c>
      <c r="J43">
        <f t="shared" si="4"/>
        <v>0.28722631482360461</v>
      </c>
    </row>
    <row r="44" spans="1:10">
      <c r="A44">
        <v>32</v>
      </c>
      <c r="B44">
        <v>645.93700000000001</v>
      </c>
      <c r="C44">
        <v>627.12699999999995</v>
      </c>
      <c r="D44">
        <v>648.01</v>
      </c>
      <c r="E44">
        <v>537.99599999999998</v>
      </c>
      <c r="F44">
        <f t="shared" si="0"/>
        <v>855.7115</v>
      </c>
      <c r="G44" s="18">
        <f t="shared" si="1"/>
        <v>733.34372554993217</v>
      </c>
      <c r="H44">
        <f t="shared" si="2"/>
        <v>4.5297016104179741</v>
      </c>
      <c r="I44">
        <f t="shared" si="3"/>
        <v>15.265086292980724</v>
      </c>
      <c r="J44">
        <f t="shared" si="4"/>
        <v>0.29673606316269868</v>
      </c>
    </row>
    <row r="45" spans="1:10">
      <c r="A45">
        <v>33</v>
      </c>
      <c r="B45">
        <v>646.97400000000005</v>
      </c>
      <c r="C45">
        <v>576.298</v>
      </c>
      <c r="D45">
        <v>649.04700000000003</v>
      </c>
      <c r="E45">
        <v>508.44099999999997</v>
      </c>
      <c r="F45">
        <f t="shared" si="0"/>
        <v>815.51949999999999</v>
      </c>
      <c r="G45" s="18">
        <f t="shared" si="1"/>
        <v>729.89927114993225</v>
      </c>
      <c r="H45">
        <f t="shared" si="2"/>
        <v>3.4323440965797758</v>
      </c>
      <c r="I45">
        <f t="shared" si="3"/>
        <v>12.061781769488249</v>
      </c>
      <c r="J45">
        <f t="shared" si="4"/>
        <v>0.28456360446367135</v>
      </c>
    </row>
    <row r="46" spans="1:10">
      <c r="A46">
        <v>34</v>
      </c>
      <c r="B46">
        <v>873.01700000000005</v>
      </c>
      <c r="C46">
        <v>650.26400000000001</v>
      </c>
      <c r="D46">
        <v>875.09100000000001</v>
      </c>
      <c r="E46">
        <v>552.24300000000005</v>
      </c>
      <c r="F46">
        <f t="shared" si="0"/>
        <v>874.40350000000001</v>
      </c>
      <c r="G46" s="18">
        <f t="shared" si="1"/>
        <v>734.94562994993225</v>
      </c>
      <c r="H46">
        <f t="shared" si="2"/>
        <v>4.9923793176172335</v>
      </c>
      <c r="I46">
        <f t="shared" si="3"/>
        <v>16.923085206409123</v>
      </c>
      <c r="J46">
        <f t="shared" si="4"/>
        <v>0.29500408800911287</v>
      </c>
    </row>
    <row r="47" spans="1:10">
      <c r="A47">
        <v>35</v>
      </c>
      <c r="B47">
        <v>874.05399999999997</v>
      </c>
      <c r="C47">
        <v>594.39800000000002</v>
      </c>
      <c r="D47">
        <v>876.12800000000004</v>
      </c>
      <c r="E47">
        <v>519.88499999999999</v>
      </c>
      <c r="F47">
        <f t="shared" si="0"/>
        <v>830.29149999999993</v>
      </c>
      <c r="G47" s="18">
        <f t="shared" si="1"/>
        <v>731.16523154993217</v>
      </c>
      <c r="H47">
        <f t="shared" si="2"/>
        <v>3.775555122464672</v>
      </c>
      <c r="I47">
        <f t="shared" si="3"/>
        <v>13.145194035333489</v>
      </c>
      <c r="J47">
        <f t="shared" si="4"/>
        <v>0.2872194288130101</v>
      </c>
    </row>
    <row r="48" spans="1:10">
      <c r="A48">
        <v>36</v>
      </c>
      <c r="B48">
        <v>729.89599999999996</v>
      </c>
      <c r="C48">
        <v>676.96500000000003</v>
      </c>
      <c r="D48">
        <v>730.93299999999999</v>
      </c>
      <c r="E48">
        <v>616.28200000000004</v>
      </c>
      <c r="F48">
        <f t="shared" si="0"/>
        <v>919.77350000000001</v>
      </c>
      <c r="G48" s="18">
        <f t="shared" si="1"/>
        <v>738.83383894993221</v>
      </c>
      <c r="H48">
        <f t="shared" si="2"/>
        <v>3.1070415117356118</v>
      </c>
      <c r="I48">
        <f t="shared" si="3"/>
        <v>9.4942739793253921</v>
      </c>
      <c r="J48">
        <f t="shared" si="4"/>
        <v>0.32725425014081805</v>
      </c>
    </row>
    <row r="49" spans="1:10">
      <c r="A49">
        <v>37</v>
      </c>
      <c r="B49">
        <v>731.97</v>
      </c>
      <c r="C49">
        <v>569.86300000000006</v>
      </c>
      <c r="D49">
        <v>734.04300000000001</v>
      </c>
      <c r="E49">
        <v>505.32299999999998</v>
      </c>
      <c r="F49">
        <f t="shared" si="0"/>
        <v>810.74300000000005</v>
      </c>
      <c r="G49" s="18">
        <f t="shared" si="1"/>
        <v>729.48992509993218</v>
      </c>
      <c r="H49">
        <f t="shared" si="2"/>
        <v>3.2627326877803124</v>
      </c>
      <c r="I49">
        <f t="shared" si="3"/>
        <v>11.695072600324856</v>
      </c>
      <c r="J49">
        <f t="shared" si="4"/>
        <v>0.27898353428688272</v>
      </c>
    </row>
    <row r="50" spans="1:10">
      <c r="A50">
        <v>38</v>
      </c>
      <c r="B50">
        <v>712.28200000000004</v>
      </c>
      <c r="C50">
        <v>606.90599999999995</v>
      </c>
      <c r="D50">
        <v>713.31799999999998</v>
      </c>
      <c r="E50">
        <v>567.34699999999998</v>
      </c>
      <c r="F50">
        <f t="shared" si="0"/>
        <v>860.27649999999994</v>
      </c>
      <c r="G50" s="18">
        <f t="shared" si="1"/>
        <v>733.7349460499322</v>
      </c>
      <c r="H50">
        <f t="shared" si="2"/>
        <v>2.0114893766436945</v>
      </c>
      <c r="I50">
        <f t="shared" si="3"/>
        <v>6.9584616421702572</v>
      </c>
      <c r="J50">
        <f t="shared" si="4"/>
        <v>0.28907098725004055</v>
      </c>
    </row>
    <row r="51" spans="1:10">
      <c r="A51">
        <v>39</v>
      </c>
      <c r="B51">
        <v>712.28200000000004</v>
      </c>
      <c r="C51">
        <v>606.90599999999995</v>
      </c>
      <c r="D51">
        <v>715.39200000000005</v>
      </c>
      <c r="E51">
        <v>506.00299999999999</v>
      </c>
      <c r="F51">
        <f t="shared" si="0"/>
        <v>829.60449999999992</v>
      </c>
      <c r="G51" s="18">
        <f t="shared" si="1"/>
        <v>731.1063556499322</v>
      </c>
      <c r="H51">
        <f t="shared" si="2"/>
        <v>5.1123181450672508</v>
      </c>
      <c r="I51">
        <f t="shared" si="3"/>
        <v>20.888818250145516</v>
      </c>
      <c r="J51">
        <f t="shared" si="4"/>
        <v>0.24473946222552045</v>
      </c>
    </row>
    <row r="52" spans="1:10">
      <c r="A52">
        <v>40</v>
      </c>
      <c r="B52">
        <v>712.28200000000004</v>
      </c>
      <c r="C52">
        <v>606.90599999999995</v>
      </c>
      <c r="D52">
        <v>714.35500000000002</v>
      </c>
      <c r="E52">
        <v>533.95500000000004</v>
      </c>
      <c r="F52">
        <f t="shared" si="0"/>
        <v>843.58049999999992</v>
      </c>
      <c r="G52" s="18">
        <f t="shared" si="1"/>
        <v>732.30409884993219</v>
      </c>
      <c r="H52">
        <f t="shared" si="2"/>
        <v>3.702166520643452</v>
      </c>
      <c r="I52">
        <f t="shared" si="3"/>
        <v>13.923639946157886</v>
      </c>
      <c r="J52">
        <f t="shared" si="4"/>
        <v>0.2658907106876916</v>
      </c>
    </row>
    <row r="53" spans="1:10">
      <c r="A53">
        <v>41</v>
      </c>
      <c r="B53">
        <v>1553.077</v>
      </c>
      <c r="C53">
        <v>583.50599999999997</v>
      </c>
      <c r="D53">
        <v>1555.1510000000001</v>
      </c>
      <c r="E53">
        <v>540.61900000000003</v>
      </c>
      <c r="F53">
        <f t="shared" si="0"/>
        <v>835.21249999999998</v>
      </c>
      <c r="G53" s="18">
        <f t="shared" si="1"/>
        <v>731.58696124993219</v>
      </c>
      <c r="H53">
        <f t="shared" si="2"/>
        <v>2.1743270014938179</v>
      </c>
      <c r="I53">
        <f t="shared" si="3"/>
        <v>12.488578296925528</v>
      </c>
      <c r="J53">
        <f t="shared" si="4"/>
        <v>0.1741052463937468</v>
      </c>
    </row>
    <row r="54" spans="1:10">
      <c r="A54">
        <v>42</v>
      </c>
      <c r="B54">
        <v>1553.077</v>
      </c>
      <c r="C54">
        <v>583.50599999999997</v>
      </c>
      <c r="D54">
        <v>1556.1880000000001</v>
      </c>
      <c r="E54">
        <v>517.255</v>
      </c>
      <c r="F54">
        <f t="shared" si="0"/>
        <v>823.53049999999996</v>
      </c>
      <c r="G54" s="18">
        <f t="shared" si="1"/>
        <v>730.58581384993215</v>
      </c>
      <c r="H54">
        <f t="shared" si="2"/>
        <v>3.3542614242086679</v>
      </c>
      <c r="I54">
        <f t="shared" si="3"/>
        <v>18.732867445388294</v>
      </c>
      <c r="J54">
        <f t="shared" si="4"/>
        <v>0.17905755400166612</v>
      </c>
    </row>
    <row r="55" spans="1:10">
      <c r="A55">
        <v>43</v>
      </c>
      <c r="B55">
        <v>1878.607</v>
      </c>
      <c r="C55">
        <v>608.53200000000004</v>
      </c>
      <c r="D55">
        <v>1880.68</v>
      </c>
      <c r="E55">
        <v>564.94899999999996</v>
      </c>
      <c r="F55">
        <f t="shared" si="0"/>
        <v>859.89049999999997</v>
      </c>
      <c r="G55" s="18">
        <f t="shared" si="1"/>
        <v>733.70186584993223</v>
      </c>
      <c r="H55">
        <f t="shared" si="2"/>
        <v>2.2160011394600994</v>
      </c>
      <c r="I55">
        <f t="shared" si="3"/>
        <v>14.028149455130004</v>
      </c>
      <c r="J55">
        <f t="shared" si="4"/>
        <v>0.1579681729616676</v>
      </c>
    </row>
    <row r="56" spans="1:10">
      <c r="A56">
        <v>44</v>
      </c>
      <c r="B56">
        <v>1879.644</v>
      </c>
      <c r="C56">
        <v>590.18100000000004</v>
      </c>
      <c r="D56">
        <v>1882.7539999999999</v>
      </c>
      <c r="E56">
        <v>514.99199999999996</v>
      </c>
      <c r="F56">
        <f t="shared" si="0"/>
        <v>825.73649999999998</v>
      </c>
      <c r="G56" s="18">
        <f t="shared" si="1"/>
        <v>730.77486804993214</v>
      </c>
      <c r="H56">
        <f t="shared" si="2"/>
        <v>3.8077738466787836</v>
      </c>
      <c r="I56">
        <f t="shared" si="3"/>
        <v>19.325816296698509</v>
      </c>
      <c r="J56">
        <f t="shared" si="4"/>
        <v>0.19703042749760991</v>
      </c>
    </row>
    <row r="57" spans="1:10">
      <c r="A57">
        <v>45</v>
      </c>
      <c r="B57">
        <v>3248.1909999999998</v>
      </c>
      <c r="C57">
        <v>567.91200000000003</v>
      </c>
      <c r="D57">
        <v>3251.3009999999999</v>
      </c>
      <c r="E57">
        <v>514.529</v>
      </c>
      <c r="F57">
        <f t="shared" si="0"/>
        <v>814.37049999999999</v>
      </c>
      <c r="G57" s="18">
        <f t="shared" si="1"/>
        <v>729.80080184993221</v>
      </c>
      <c r="H57">
        <f t="shared" si="2"/>
        <v>2.6998556650172385</v>
      </c>
      <c r="I57">
        <f t="shared" si="3"/>
        <v>17.381100730578105</v>
      </c>
      <c r="J57">
        <f t="shared" si="4"/>
        <v>0.15533283575461104</v>
      </c>
    </row>
    <row r="58" spans="1:10">
      <c r="A58">
        <v>46</v>
      </c>
      <c r="B58">
        <v>1009.831</v>
      </c>
      <c r="C58">
        <v>559.97799999999995</v>
      </c>
      <c r="D58">
        <v>1010.867</v>
      </c>
      <c r="E58">
        <v>538.21100000000001</v>
      </c>
      <c r="F58">
        <f t="shared" si="0"/>
        <v>822.2444999999999</v>
      </c>
      <c r="G58" s="18">
        <f t="shared" si="1"/>
        <v>730.47560364993217</v>
      </c>
      <c r="H58">
        <f t="shared" si="2"/>
        <v>1.1018881888001084</v>
      </c>
      <c r="I58">
        <f t="shared" si="3"/>
        <v>5.5712548615307735</v>
      </c>
      <c r="J58">
        <f t="shared" si="4"/>
        <v>0.1977809696714091</v>
      </c>
    </row>
    <row r="59" spans="1:10">
      <c r="A59">
        <v>47</v>
      </c>
      <c r="B59">
        <v>1009.831</v>
      </c>
      <c r="C59">
        <v>559.97799999999995</v>
      </c>
      <c r="D59">
        <v>1011.904</v>
      </c>
      <c r="E59">
        <v>515.75900000000001</v>
      </c>
      <c r="F59">
        <f t="shared" si="0"/>
        <v>811.01850000000002</v>
      </c>
      <c r="G59" s="18">
        <f t="shared" si="1"/>
        <v>729.51353544993219</v>
      </c>
      <c r="H59">
        <f t="shared" si="2"/>
        <v>2.2355042803673926</v>
      </c>
      <c r="I59">
        <f t="shared" si="3"/>
        <v>11.147887382194781</v>
      </c>
      <c r="J59">
        <f t="shared" si="4"/>
        <v>0.20053165265536343</v>
      </c>
    </row>
    <row r="60" spans="1:10">
      <c r="A60">
        <v>48</v>
      </c>
      <c r="B60">
        <v>4218.5039999999999</v>
      </c>
      <c r="C60">
        <v>559.65300000000002</v>
      </c>
      <c r="D60">
        <v>4220.5780000000004</v>
      </c>
      <c r="E60">
        <v>523.78399999999999</v>
      </c>
      <c r="F60">
        <f t="shared" si="0"/>
        <v>814.86849999999993</v>
      </c>
      <c r="G60" s="18">
        <f t="shared" si="1"/>
        <v>729.84348044993214</v>
      </c>
      <c r="H60">
        <f t="shared" si="2"/>
        <v>1.8141877769579233</v>
      </c>
      <c r="I60">
        <f t="shared" si="3"/>
        <v>11.135593485520054</v>
      </c>
      <c r="J60">
        <f t="shared" si="4"/>
        <v>0.16291792434026672</v>
      </c>
    </row>
    <row r="61" spans="1:10">
      <c r="A61">
        <v>49</v>
      </c>
      <c r="B61">
        <v>4219.5410000000002</v>
      </c>
      <c r="C61">
        <v>544.00099999999998</v>
      </c>
      <c r="D61">
        <v>4221.6139999999996</v>
      </c>
      <c r="E61">
        <v>502.89699999999999</v>
      </c>
      <c r="F61">
        <f t="shared" si="0"/>
        <v>796.59899999999993</v>
      </c>
      <c r="G61" s="18">
        <f t="shared" si="1"/>
        <v>728.27778429993214</v>
      </c>
      <c r="H61">
        <f t="shared" si="2"/>
        <v>2.0745045121783998</v>
      </c>
      <c r="I61">
        <f t="shared" si="3"/>
        <v>10.3037386175628</v>
      </c>
      <c r="J61">
        <f t="shared" si="4"/>
        <v>0.20133512593597738</v>
      </c>
    </row>
    <row r="62" spans="1:10">
      <c r="A62">
        <v>50</v>
      </c>
      <c r="B62">
        <v>5270.87</v>
      </c>
      <c r="C62">
        <v>554.15599999999995</v>
      </c>
      <c r="D62">
        <v>5271.9070000000002</v>
      </c>
      <c r="E62">
        <v>536.39599999999996</v>
      </c>
      <c r="F62">
        <f t="shared" si="0"/>
        <v>818.42599999999993</v>
      </c>
      <c r="G62" s="18">
        <f t="shared" si="1"/>
        <v>730.1483581999322</v>
      </c>
      <c r="H62">
        <f t="shared" si="2"/>
        <v>0.89864323452501349</v>
      </c>
      <c r="I62">
        <f t="shared" si="3"/>
        <v>5.4199095057454745</v>
      </c>
      <c r="J62">
        <f t="shared" si="4"/>
        <v>0.16580410310769769</v>
      </c>
    </row>
    <row r="63" spans="1:10">
      <c r="A63">
        <v>51</v>
      </c>
      <c r="B63">
        <v>5270.87</v>
      </c>
      <c r="C63">
        <v>554.15599999999995</v>
      </c>
      <c r="D63">
        <v>5273.98</v>
      </c>
      <c r="E63">
        <v>495.137</v>
      </c>
      <c r="F63">
        <f t="shared" si="0"/>
        <v>797.79649999999992</v>
      </c>
      <c r="G63" s="18">
        <f t="shared" si="1"/>
        <v>728.38041004993215</v>
      </c>
      <c r="H63">
        <f t="shared" si="2"/>
        <v>2.9790880410570644</v>
      </c>
      <c r="I63">
        <f t="shared" si="3"/>
        <v>16.254501989259783</v>
      </c>
      <c r="J63">
        <f t="shared" si="4"/>
        <v>0.18327771856840072</v>
      </c>
    </row>
    <row r="64" spans="1:10">
      <c r="A64">
        <v>52</v>
      </c>
      <c r="B64">
        <v>1418.3019999999999</v>
      </c>
      <c r="C64">
        <v>633.16499999999996</v>
      </c>
      <c r="D64">
        <v>1419.338</v>
      </c>
      <c r="E64">
        <v>595.80100000000004</v>
      </c>
      <c r="F64">
        <f t="shared" si="0"/>
        <v>887.63299999999992</v>
      </c>
      <c r="G64" s="18">
        <f t="shared" si="1"/>
        <v>736.07939809993218</v>
      </c>
      <c r="H64">
        <f t="shared" si="2"/>
        <v>1.9059489347009821</v>
      </c>
      <c r="I64">
        <f t="shared" si="3"/>
        <v>7.8380072773766907</v>
      </c>
      <c r="J64">
        <f t="shared" si="4"/>
        <v>0.24316753828517571</v>
      </c>
    </row>
    <row r="65" spans="1:10">
      <c r="A65">
        <v>53</v>
      </c>
      <c r="B65">
        <v>1420.375</v>
      </c>
      <c r="C65">
        <v>561.63199999999995</v>
      </c>
      <c r="D65">
        <v>1423.4860000000001</v>
      </c>
      <c r="E65">
        <v>482.94499999999999</v>
      </c>
      <c r="F65">
        <f t="shared" si="0"/>
        <v>795.43849999999998</v>
      </c>
      <c r="G65" s="18">
        <f t="shared" si="1"/>
        <v>728.17832944993222</v>
      </c>
      <c r="H65">
        <f t="shared" si="2"/>
        <v>3.970763056913273</v>
      </c>
      <c r="I65">
        <f t="shared" si="3"/>
        <v>16.865280959554614</v>
      </c>
      <c r="J65">
        <f t="shared" si="4"/>
        <v>0.23544007754366725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9"/>
  <sheetViews>
    <sheetView topLeftCell="A2" zoomScale="150" zoomScaleNormal="150" zoomScalePageLayoutView="150" workbookViewId="0">
      <selection activeCell="D4" sqref="D4"/>
    </sheetView>
  </sheetViews>
  <sheetFormatPr baseColWidth="10" defaultRowHeight="15" x14ac:dyDescent="0"/>
  <cols>
    <col min="3" max="3" width="19.33203125" customWidth="1"/>
    <col min="6" max="6" width="19.1640625" customWidth="1"/>
    <col min="8" max="8" width="12.1640625" bestFit="1" customWidth="1"/>
  </cols>
  <sheetData>
    <row r="2" spans="1:13">
      <c r="C2" t="s">
        <v>1</v>
      </c>
      <c r="D2" t="s">
        <v>0</v>
      </c>
      <c r="E2" t="s">
        <v>8</v>
      </c>
      <c r="F2" t="s">
        <v>2</v>
      </c>
      <c r="G2" t="s">
        <v>3</v>
      </c>
      <c r="H2" t="s">
        <v>4</v>
      </c>
      <c r="I2" t="s">
        <v>5</v>
      </c>
      <c r="K2" t="s">
        <v>31</v>
      </c>
      <c r="L2">
        <f>AVERAGE(C7:C59,E7:E59)</f>
        <v>576.98483018867921</v>
      </c>
    </row>
    <row r="3" spans="1:13">
      <c r="C3">
        <v>5.6703729999999996E-8</v>
      </c>
      <c r="D3">
        <v>726</v>
      </c>
      <c r="E3">
        <v>69.3</v>
      </c>
      <c r="F3">
        <f>E3/1000000</f>
        <v>6.929999999999999E-5</v>
      </c>
      <c r="G3">
        <v>25</v>
      </c>
      <c r="H3">
        <f>G3+273.15</f>
        <v>298.14999999999998</v>
      </c>
      <c r="I3">
        <f>2*(0.01)^2</f>
        <v>2.0000000000000001E-4</v>
      </c>
    </row>
    <row r="4" spans="1:13">
      <c r="M4" t="s">
        <v>22</v>
      </c>
    </row>
    <row r="6" spans="1:13">
      <c r="B6" s="4" t="s">
        <v>11</v>
      </c>
      <c r="C6" s="4" t="s">
        <v>9</v>
      </c>
      <c r="D6" s="4" t="s">
        <v>18</v>
      </c>
      <c r="E6" s="4" t="s">
        <v>10</v>
      </c>
      <c r="F6" s="4" t="s">
        <v>6</v>
      </c>
      <c r="G6" s="4" t="s">
        <v>7</v>
      </c>
      <c r="H6" s="4" t="s">
        <v>13</v>
      </c>
      <c r="I6" s="4" t="s">
        <v>19</v>
      </c>
      <c r="J6" s="4" t="s">
        <v>20</v>
      </c>
      <c r="K6" s="4" t="s">
        <v>21</v>
      </c>
    </row>
    <row r="7" spans="1:13">
      <c r="A7">
        <v>1</v>
      </c>
      <c r="B7" s="3">
        <v>1420</v>
      </c>
      <c r="C7">
        <v>561</v>
      </c>
      <c r="D7" s="3">
        <v>1423</v>
      </c>
      <c r="E7">
        <v>482</v>
      </c>
      <c r="F7">
        <f>$F$3*$D$3*((C7+273.15)-(E7+273.15))</f>
        <v>3.9746321999999994</v>
      </c>
      <c r="G7">
        <f>-$I$3*$C$3*(B7-D7)*((C7+273.15)^4-$H$3^4)</f>
        <v>16.202895515827599</v>
      </c>
      <c r="H7">
        <f>F7/G7</f>
        <v>0.24530382215434451</v>
      </c>
      <c r="I7">
        <f>AVERAGE(H7:H59)</f>
        <v>0.28099184932922733</v>
      </c>
      <c r="J7">
        <f>STDEV(H7:H59)</f>
        <v>6.480236160559498E-2</v>
      </c>
      <c r="K7">
        <f>J7/SQRT(53)</f>
        <v>8.901288935351399E-3</v>
      </c>
    </row>
    <row r="8" spans="1:13">
      <c r="A8">
        <v>2</v>
      </c>
      <c r="B8">
        <v>895.726</v>
      </c>
      <c r="C8">
        <v>568.50599999999997</v>
      </c>
      <c r="D8">
        <v>897.79899999999998</v>
      </c>
      <c r="E8">
        <v>495.13799999999998</v>
      </c>
      <c r="F8">
        <f>$F$3*$D$3*((C8+273.15)-(E8+273.15))</f>
        <v>3.691276142399996</v>
      </c>
      <c r="G8">
        <f>-$I$3*$C$3*(B8-D8)*((C8+273.15)^4-$H$3^4)</f>
        <v>11.611441034198407</v>
      </c>
      <c r="H8">
        <f>F8/G8</f>
        <v>0.31789991711866988</v>
      </c>
    </row>
    <row r="9" spans="1:13">
      <c r="A9">
        <v>3</v>
      </c>
      <c r="B9">
        <v>894.68899999999996</v>
      </c>
      <c r="C9">
        <v>625.76800000000003</v>
      </c>
      <c r="D9">
        <v>895.726</v>
      </c>
      <c r="E9">
        <v>568.50599999999997</v>
      </c>
      <c r="F9">
        <f t="shared" ref="F9:F59" si="0">$F$3*$D$3*((C9+273.15)-(E9+273.15))</f>
        <v>2.8809542916000024</v>
      </c>
      <c r="G9">
        <f t="shared" ref="G9:G59" si="1">-$I$3*$C$3*(B9-D9)*((C9+273.15)^4-$H$3^4)</f>
        <v>7.5859988337809394</v>
      </c>
      <c r="H9">
        <f>F9/G9</f>
        <v>0.37977257243580476</v>
      </c>
    </row>
    <row r="10" spans="1:13">
      <c r="A10">
        <v>4</v>
      </c>
      <c r="B10">
        <v>1517.73</v>
      </c>
      <c r="C10">
        <v>610.63499999999999</v>
      </c>
      <c r="D10">
        <v>1518.7670000000001</v>
      </c>
      <c r="E10">
        <v>556.98199999999997</v>
      </c>
      <c r="F10">
        <f t="shared" si="0"/>
        <v>2.6993790054000004</v>
      </c>
      <c r="G10">
        <f t="shared" si="1"/>
        <v>7.0818210598927633</v>
      </c>
      <c r="H10">
        <f>F10/G10</f>
        <v>0.38117017961491334</v>
      </c>
    </row>
    <row r="11" spans="1:13">
      <c r="A11">
        <v>5</v>
      </c>
      <c r="B11">
        <v>1367.4069999999999</v>
      </c>
      <c r="C11">
        <v>655.673</v>
      </c>
      <c r="D11">
        <v>1368.444</v>
      </c>
      <c r="E11">
        <v>595.39200000000005</v>
      </c>
      <c r="F11">
        <f t="shared" si="0"/>
        <v>3.0328456157999968</v>
      </c>
      <c r="G11">
        <f t="shared" si="1"/>
        <v>8.6599744001901335</v>
      </c>
      <c r="H11">
        <f t="shared" ref="H11:H59" si="2">F11/G11</f>
        <v>0.35021415487480073</v>
      </c>
    </row>
    <row r="12" spans="1:13">
      <c r="A12">
        <v>6</v>
      </c>
      <c r="B12">
        <v>1369.481</v>
      </c>
      <c r="C12">
        <v>547.12099999999998</v>
      </c>
      <c r="D12">
        <v>1370.518</v>
      </c>
      <c r="E12">
        <v>509.86200000000002</v>
      </c>
      <c r="F12">
        <f t="shared" si="0"/>
        <v>1.8745673562000003</v>
      </c>
      <c r="G12">
        <f t="shared" si="1"/>
        <v>5.231213425185846</v>
      </c>
      <c r="H12">
        <f t="shared" si="2"/>
        <v>0.35834274074440076</v>
      </c>
    </row>
    <row r="13" spans="1:13">
      <c r="A13">
        <v>7</v>
      </c>
      <c r="B13">
        <v>568.18299999999999</v>
      </c>
      <c r="C13">
        <v>684.03499999999997</v>
      </c>
      <c r="D13">
        <v>569.22</v>
      </c>
      <c r="E13">
        <v>610.44200000000001</v>
      </c>
      <c r="F13">
        <f t="shared" si="0"/>
        <v>3.7025962973999973</v>
      </c>
      <c r="G13">
        <f t="shared" si="1"/>
        <v>9.7790412507853546</v>
      </c>
      <c r="H13">
        <f t="shared" si="2"/>
        <v>0.37862569575546495</v>
      </c>
    </row>
    <row r="14" spans="1:13">
      <c r="A14">
        <v>8</v>
      </c>
      <c r="B14">
        <v>570.25699999999995</v>
      </c>
      <c r="C14">
        <v>557.077</v>
      </c>
      <c r="D14">
        <v>571.29300000000001</v>
      </c>
      <c r="E14">
        <v>518.07399999999996</v>
      </c>
      <c r="F14">
        <f t="shared" si="0"/>
        <v>1.9623111354000018</v>
      </c>
      <c r="G14">
        <f t="shared" si="1"/>
        <v>5.4891454452329551</v>
      </c>
      <c r="H14">
        <f t="shared" si="2"/>
        <v>0.35748936787677393</v>
      </c>
    </row>
    <row r="15" spans="1:13">
      <c r="A15">
        <v>9</v>
      </c>
      <c r="B15">
        <v>503.89499999999998</v>
      </c>
      <c r="C15">
        <v>693.24599999999998</v>
      </c>
      <c r="D15">
        <v>504.93099999999998</v>
      </c>
      <c r="E15">
        <v>617.529</v>
      </c>
      <c r="F15">
        <f t="shared" si="0"/>
        <v>3.8094585605999987</v>
      </c>
      <c r="G15">
        <f t="shared" si="1"/>
        <v>10.154751952273163</v>
      </c>
      <c r="H15">
        <f t="shared" si="2"/>
        <v>0.37514048383498361</v>
      </c>
    </row>
    <row r="16" spans="1:13">
      <c r="A16">
        <v>10</v>
      </c>
      <c r="B16">
        <v>505.96699999999998</v>
      </c>
      <c r="C16">
        <v>562.28700000000003</v>
      </c>
      <c r="D16">
        <v>508.041</v>
      </c>
      <c r="E16">
        <v>491.58499999999998</v>
      </c>
      <c r="F16">
        <f t="shared" si="0"/>
        <v>3.5571448836000048</v>
      </c>
      <c r="G16">
        <f t="shared" si="1"/>
        <v>11.272042902165321</v>
      </c>
      <c r="H16">
        <f t="shared" si="2"/>
        <v>0.31557233364652021</v>
      </c>
    </row>
    <row r="17" spans="1:8">
      <c r="A17">
        <v>11</v>
      </c>
      <c r="B17">
        <v>503.89499999999998</v>
      </c>
      <c r="C17">
        <v>693.24599999999998</v>
      </c>
      <c r="D17">
        <v>505.96699999999998</v>
      </c>
      <c r="E17">
        <v>562.28700000000003</v>
      </c>
      <c r="F17">
        <f t="shared" si="0"/>
        <v>6.5887830161999963</v>
      </c>
      <c r="G17">
        <f t="shared" si="1"/>
        <v>20.309503904546325</v>
      </c>
      <c r="H17">
        <f t="shared" si="2"/>
        <v>0.32441870796878908</v>
      </c>
    </row>
    <row r="18" spans="1:8">
      <c r="A18">
        <v>12</v>
      </c>
      <c r="B18">
        <v>1202.559</v>
      </c>
      <c r="C18">
        <v>742.78599999999994</v>
      </c>
      <c r="D18">
        <v>1203.596</v>
      </c>
      <c r="E18">
        <v>665.06500000000005</v>
      </c>
      <c r="F18">
        <f t="shared" si="0"/>
        <v>3.9102834077999935</v>
      </c>
      <c r="G18">
        <f t="shared" si="1"/>
        <v>12.435185608888053</v>
      </c>
      <c r="H18">
        <f t="shared" si="2"/>
        <v>0.31445315983101346</v>
      </c>
    </row>
    <row r="19" spans="1:8">
      <c r="A19">
        <v>13</v>
      </c>
      <c r="B19">
        <v>1204.633</v>
      </c>
      <c r="C19">
        <v>599.99</v>
      </c>
      <c r="D19">
        <v>1206.7059999999999</v>
      </c>
      <c r="E19">
        <v>511.55900000000003</v>
      </c>
      <c r="F19">
        <f t="shared" si="0"/>
        <v>4.4491227857999958</v>
      </c>
      <c r="G19">
        <f t="shared" si="1"/>
        <v>13.478184302215382</v>
      </c>
      <c r="H19">
        <f t="shared" si="2"/>
        <v>0.33009808191068452</v>
      </c>
    </row>
    <row r="20" spans="1:8">
      <c r="A20">
        <v>14</v>
      </c>
      <c r="B20">
        <v>818.03300000000002</v>
      </c>
      <c r="C20">
        <v>723.64</v>
      </c>
      <c r="D20">
        <v>819.07</v>
      </c>
      <c r="E20">
        <v>640.58199999999999</v>
      </c>
      <c r="F20">
        <f t="shared" si="0"/>
        <v>4.1787974843999987</v>
      </c>
      <c r="G20">
        <f t="shared" si="1"/>
        <v>11.51714539500005</v>
      </c>
      <c r="H20">
        <f t="shared" si="2"/>
        <v>0.36283274553555123</v>
      </c>
    </row>
    <row r="21" spans="1:8">
      <c r="A21">
        <v>15</v>
      </c>
      <c r="B21">
        <v>820.10699999999997</v>
      </c>
      <c r="C21">
        <v>579.09100000000001</v>
      </c>
      <c r="D21">
        <v>822.18100000000004</v>
      </c>
      <c r="E21">
        <v>501.09199999999998</v>
      </c>
      <c r="F21">
        <f t="shared" si="0"/>
        <v>3.9242700882000006</v>
      </c>
      <c r="G21">
        <f t="shared" si="1"/>
        <v>12.222089427119966</v>
      </c>
      <c r="H21">
        <f t="shared" si="2"/>
        <v>0.32108013213291647</v>
      </c>
    </row>
    <row r="22" spans="1:8">
      <c r="A22">
        <v>16</v>
      </c>
      <c r="B22">
        <v>558.84799999999996</v>
      </c>
      <c r="C22">
        <v>774.51199999999994</v>
      </c>
      <c r="D22">
        <v>559.88499999999999</v>
      </c>
      <c r="E22">
        <v>676.08600000000001</v>
      </c>
      <c r="F22">
        <f t="shared" si="0"/>
        <v>4.9519892267999897</v>
      </c>
      <c r="G22">
        <f t="shared" si="1"/>
        <v>14.074958258384962</v>
      </c>
      <c r="H22">
        <f t="shared" si="2"/>
        <v>0.35182976289467222</v>
      </c>
    </row>
    <row r="23" spans="1:8">
      <c r="A23">
        <v>17</v>
      </c>
      <c r="B23">
        <v>560.92200000000003</v>
      </c>
      <c r="C23">
        <v>603.73400000000004</v>
      </c>
      <c r="D23">
        <v>564.03200000000004</v>
      </c>
      <c r="E23">
        <v>485.23700000000002</v>
      </c>
      <c r="F23">
        <f t="shared" si="0"/>
        <v>5.9617973646000024</v>
      </c>
      <c r="G23">
        <f t="shared" si="1"/>
        <v>20.574395804249079</v>
      </c>
      <c r="H23">
        <f t="shared" si="2"/>
        <v>0.28976779786499279</v>
      </c>
    </row>
    <row r="24" spans="1:8">
      <c r="A24">
        <v>18</v>
      </c>
      <c r="B24">
        <v>774.49199999999996</v>
      </c>
      <c r="C24">
        <v>680.39099999999996</v>
      </c>
      <c r="D24">
        <v>775.529</v>
      </c>
      <c r="E24">
        <v>608.30399999999997</v>
      </c>
      <c r="F24">
        <f t="shared" si="0"/>
        <v>3.6268267265999987</v>
      </c>
      <c r="G24">
        <f t="shared" si="1"/>
        <v>9.6295672799072776</v>
      </c>
      <c r="H24">
        <f t="shared" si="2"/>
        <v>0.37663444484858732</v>
      </c>
    </row>
    <row r="25" spans="1:8">
      <c r="A25">
        <v>19</v>
      </c>
      <c r="B25">
        <v>776.56600000000003</v>
      </c>
      <c r="C25">
        <v>555.40200000000004</v>
      </c>
      <c r="D25">
        <v>778.63800000000003</v>
      </c>
      <c r="E25">
        <v>487.21</v>
      </c>
      <c r="F25">
        <f t="shared" si="0"/>
        <v>3.4308622656000054</v>
      </c>
      <c r="G25">
        <f t="shared" si="1"/>
        <v>10.8884689942783</v>
      </c>
      <c r="H25">
        <f t="shared" si="2"/>
        <v>0.31509133813053641</v>
      </c>
    </row>
    <row r="26" spans="1:8">
      <c r="A26">
        <v>20</v>
      </c>
      <c r="B26">
        <v>840.83699999999999</v>
      </c>
      <c r="C26">
        <v>686.83900000000006</v>
      </c>
      <c r="D26">
        <v>842.91099999999994</v>
      </c>
      <c r="E26">
        <v>576.851</v>
      </c>
      <c r="F26">
        <f t="shared" si="0"/>
        <v>5.5336942584000015</v>
      </c>
      <c r="G26">
        <f t="shared" si="1"/>
        <v>19.790454562684946</v>
      </c>
      <c r="H26">
        <f t="shared" si="2"/>
        <v>0.27961430804292009</v>
      </c>
    </row>
    <row r="27" spans="1:8">
      <c r="A27">
        <v>21</v>
      </c>
      <c r="B27">
        <v>841.87400000000002</v>
      </c>
      <c r="C27">
        <v>628.19000000000005</v>
      </c>
      <c r="D27">
        <v>844.98400000000004</v>
      </c>
      <c r="E27">
        <v>506.483</v>
      </c>
      <c r="F27">
        <f t="shared" si="0"/>
        <v>6.1232982425999989</v>
      </c>
      <c r="G27">
        <f t="shared" si="1"/>
        <v>22.999882978653165</v>
      </c>
      <c r="H27">
        <f t="shared" si="2"/>
        <v>0.26623171293015724</v>
      </c>
    </row>
    <row r="28" spans="1:8">
      <c r="A28">
        <v>22</v>
      </c>
      <c r="B28">
        <v>909.27300000000002</v>
      </c>
      <c r="C28">
        <v>627.74800000000005</v>
      </c>
      <c r="D28">
        <v>911.34699999999998</v>
      </c>
      <c r="E28">
        <v>539.25300000000004</v>
      </c>
      <c r="F28">
        <f t="shared" si="0"/>
        <v>4.4523427409999989</v>
      </c>
      <c r="G28">
        <f t="shared" si="1"/>
        <v>15.307757227238785</v>
      </c>
      <c r="H28">
        <f t="shared" si="2"/>
        <v>0.29085532745956105</v>
      </c>
    </row>
    <row r="29" spans="1:8">
      <c r="A29">
        <v>23</v>
      </c>
      <c r="B29">
        <v>910.31</v>
      </c>
      <c r="C29">
        <v>577.99099999999999</v>
      </c>
      <c r="D29">
        <v>912.38400000000001</v>
      </c>
      <c r="E29">
        <v>509.149</v>
      </c>
      <c r="F29">
        <f t="shared" si="0"/>
        <v>3.4635649355999987</v>
      </c>
      <c r="G29">
        <f t="shared" si="1"/>
        <v>12.158152846340483</v>
      </c>
      <c r="H29">
        <f t="shared" si="2"/>
        <v>0.28487591654537447</v>
      </c>
    </row>
    <row r="30" spans="1:8">
      <c r="A30">
        <v>24</v>
      </c>
      <c r="B30">
        <v>755.82600000000002</v>
      </c>
      <c r="C30">
        <v>642.75099999999998</v>
      </c>
      <c r="D30">
        <v>757.9</v>
      </c>
      <c r="E30">
        <v>547.55899999999997</v>
      </c>
      <c r="F30">
        <f t="shared" si="0"/>
        <v>4.7892808655999994</v>
      </c>
      <c r="G30">
        <f t="shared" si="1"/>
        <v>16.365910917309019</v>
      </c>
      <c r="H30">
        <f t="shared" si="2"/>
        <v>0.29263759834686193</v>
      </c>
    </row>
    <row r="31" spans="1:8">
      <c r="A31">
        <v>25</v>
      </c>
      <c r="B31">
        <v>756.86300000000006</v>
      </c>
      <c r="C31">
        <v>588.88300000000004</v>
      </c>
      <c r="D31">
        <v>758.93600000000004</v>
      </c>
      <c r="E31">
        <v>515.74800000000005</v>
      </c>
      <c r="F31">
        <f t="shared" si="0"/>
        <v>3.6795534929999989</v>
      </c>
      <c r="G31">
        <f t="shared" si="1"/>
        <v>12.79607520755156</v>
      </c>
      <c r="H31">
        <f t="shared" si="2"/>
        <v>0.28755328749775738</v>
      </c>
    </row>
    <row r="32" spans="1:8">
      <c r="A32">
        <v>26</v>
      </c>
      <c r="B32">
        <v>674.96400000000006</v>
      </c>
      <c r="C32">
        <v>674.77800000000002</v>
      </c>
      <c r="D32">
        <v>677.03700000000003</v>
      </c>
      <c r="E32">
        <v>565.10900000000004</v>
      </c>
      <c r="F32">
        <f t="shared" si="0"/>
        <v>5.517644794199998</v>
      </c>
      <c r="G32">
        <f t="shared" si="1"/>
        <v>18.796243916758105</v>
      </c>
      <c r="H32">
        <f t="shared" si="2"/>
        <v>0.29355039329323929</v>
      </c>
    </row>
    <row r="33" spans="1:8">
      <c r="A33">
        <v>27</v>
      </c>
      <c r="B33">
        <v>676.00099999999998</v>
      </c>
      <c r="C33">
        <v>612.11</v>
      </c>
      <c r="D33">
        <v>679.11</v>
      </c>
      <c r="E33">
        <v>501.71600000000001</v>
      </c>
      <c r="F33">
        <f t="shared" si="0"/>
        <v>5.5541208491999994</v>
      </c>
      <c r="G33">
        <f t="shared" si="1"/>
        <v>21.375764720237889</v>
      </c>
      <c r="H33">
        <f t="shared" si="2"/>
        <v>0.25983261520190365</v>
      </c>
    </row>
    <row r="34" spans="1:8">
      <c r="A34">
        <v>28</v>
      </c>
      <c r="B34">
        <v>351.49400000000003</v>
      </c>
      <c r="C34">
        <v>636.79100000000005</v>
      </c>
      <c r="D34">
        <v>352.53</v>
      </c>
      <c r="E34">
        <v>583.23500000000001</v>
      </c>
      <c r="F34">
        <f t="shared" si="0"/>
        <v>2.6944987608000015</v>
      </c>
      <c r="G34">
        <f t="shared" si="1"/>
        <v>7.9619505340862569</v>
      </c>
      <c r="H34">
        <f t="shared" si="2"/>
        <v>0.33842194186769486</v>
      </c>
    </row>
    <row r="35" spans="1:8">
      <c r="A35">
        <v>29</v>
      </c>
      <c r="B35">
        <v>352.53</v>
      </c>
      <c r="C35">
        <v>583.23500000000001</v>
      </c>
      <c r="D35">
        <v>354.60399999999998</v>
      </c>
      <c r="E35">
        <v>512.45600000000002</v>
      </c>
      <c r="F35">
        <f t="shared" si="0"/>
        <v>3.561018892199999</v>
      </c>
      <c r="G35">
        <f t="shared" si="1"/>
        <v>12.465188730002172</v>
      </c>
      <c r="H35">
        <f t="shared" si="2"/>
        <v>0.28567709397203633</v>
      </c>
    </row>
    <row r="36" spans="1:8">
      <c r="A36">
        <v>30</v>
      </c>
      <c r="B36">
        <v>351.49400000000003</v>
      </c>
      <c r="C36">
        <v>636.79100000000005</v>
      </c>
      <c r="D36">
        <v>353.56700000000001</v>
      </c>
      <c r="E36">
        <v>543.22500000000002</v>
      </c>
      <c r="F36">
        <f t="shared" si="0"/>
        <v>4.707473878800001</v>
      </c>
      <c r="G36">
        <f t="shared" si="1"/>
        <v>15.931586348611512</v>
      </c>
      <c r="H36">
        <f t="shared" si="2"/>
        <v>0.29548054887894276</v>
      </c>
    </row>
    <row r="37" spans="1:8">
      <c r="A37">
        <v>31</v>
      </c>
      <c r="B37">
        <v>352.53</v>
      </c>
      <c r="C37">
        <v>583.23500000000001</v>
      </c>
      <c r="D37">
        <v>354.60399999999998</v>
      </c>
      <c r="E37">
        <v>512.45600000000002</v>
      </c>
      <c r="F37">
        <f t="shared" si="0"/>
        <v>3.561018892199999</v>
      </c>
      <c r="G37">
        <f t="shared" si="1"/>
        <v>12.465188730002172</v>
      </c>
      <c r="H37">
        <f t="shared" si="2"/>
        <v>0.28567709397203633</v>
      </c>
    </row>
    <row r="38" spans="1:8">
      <c r="A38">
        <v>32</v>
      </c>
      <c r="B38">
        <v>645.93700000000001</v>
      </c>
      <c r="C38">
        <v>627.12699999999995</v>
      </c>
      <c r="D38">
        <v>648.01</v>
      </c>
      <c r="E38">
        <v>537.99599999999998</v>
      </c>
      <c r="F38">
        <f t="shared" si="0"/>
        <v>4.4843410457999973</v>
      </c>
      <c r="G38">
        <f t="shared" si="1"/>
        <v>15.257721401812798</v>
      </c>
      <c r="H38">
        <f t="shared" si="2"/>
        <v>0.29390633946607547</v>
      </c>
    </row>
    <row r="39" spans="1:8">
      <c r="A39">
        <v>33</v>
      </c>
      <c r="B39">
        <v>646.97400000000005</v>
      </c>
      <c r="C39">
        <v>576.298</v>
      </c>
      <c r="D39">
        <v>649.04700000000003</v>
      </c>
      <c r="E39">
        <v>508.44099999999997</v>
      </c>
      <c r="F39">
        <f t="shared" si="0"/>
        <v>3.4140078126000035</v>
      </c>
      <c r="G39">
        <f t="shared" si="1"/>
        <v>12.054416878320326</v>
      </c>
      <c r="H39">
        <f t="shared" si="2"/>
        <v>0.28321633863020296</v>
      </c>
    </row>
    <row r="40" spans="1:8">
      <c r="A40">
        <v>34</v>
      </c>
      <c r="B40">
        <v>873.01700000000005</v>
      </c>
      <c r="C40">
        <v>650.26400000000001</v>
      </c>
      <c r="D40">
        <v>875.09100000000001</v>
      </c>
      <c r="E40">
        <v>552.24300000000005</v>
      </c>
      <c r="F40">
        <f t="shared" si="0"/>
        <v>4.931612947799997</v>
      </c>
      <c r="G40">
        <f t="shared" si="1"/>
        <v>16.915716762471703</v>
      </c>
      <c r="H40">
        <f t="shared" si="2"/>
        <v>0.29154028865871101</v>
      </c>
    </row>
    <row r="41" spans="1:8">
      <c r="A41">
        <v>35</v>
      </c>
      <c r="B41">
        <v>874.05399999999997</v>
      </c>
      <c r="C41">
        <v>594.39800000000002</v>
      </c>
      <c r="D41">
        <v>876.12800000000004</v>
      </c>
      <c r="E41">
        <v>519.88499999999999</v>
      </c>
      <c r="F41">
        <f t="shared" si="0"/>
        <v>3.7488831534000009</v>
      </c>
      <c r="G41">
        <f t="shared" si="1"/>
        <v>13.137825591396068</v>
      </c>
      <c r="H41">
        <f t="shared" si="2"/>
        <v>0.28535035172449968</v>
      </c>
    </row>
    <row r="42" spans="1:8">
      <c r="A42">
        <v>36</v>
      </c>
      <c r="B42">
        <v>729.89599999999996</v>
      </c>
      <c r="C42">
        <v>676.96500000000003</v>
      </c>
      <c r="D42">
        <v>730.93299999999999</v>
      </c>
      <c r="E42">
        <v>616.28200000000004</v>
      </c>
      <c r="F42">
        <f t="shared" si="0"/>
        <v>3.053070959399999</v>
      </c>
      <c r="G42">
        <f t="shared" si="1"/>
        <v>9.4905897573566804</v>
      </c>
      <c r="H42">
        <f t="shared" si="2"/>
        <v>0.32169454559274308</v>
      </c>
    </row>
    <row r="43" spans="1:8">
      <c r="A43">
        <v>37</v>
      </c>
      <c r="B43">
        <v>731.97</v>
      </c>
      <c r="C43">
        <v>569.86300000000006</v>
      </c>
      <c r="D43">
        <v>734.04300000000001</v>
      </c>
      <c r="E43">
        <v>505.32299999999998</v>
      </c>
      <c r="F43">
        <f t="shared" si="0"/>
        <v>3.2471235720000031</v>
      </c>
      <c r="G43">
        <f t="shared" si="1"/>
        <v>11.687707709156934</v>
      </c>
      <c r="H43">
        <f t="shared" si="2"/>
        <v>0.2778238173646308</v>
      </c>
    </row>
    <row r="44" spans="1:8">
      <c r="A44">
        <v>38</v>
      </c>
      <c r="B44">
        <v>712.28200000000004</v>
      </c>
      <c r="C44">
        <v>606.90599999999995</v>
      </c>
      <c r="D44">
        <v>713.31799999999998</v>
      </c>
      <c r="E44">
        <v>567.34699999999998</v>
      </c>
      <c r="F44">
        <f t="shared" si="0"/>
        <v>1.9902844961999981</v>
      </c>
      <c r="G44">
        <f t="shared" si="1"/>
        <v>6.9547809729710437</v>
      </c>
      <c r="H44">
        <f t="shared" si="2"/>
        <v>0.28617500737047075</v>
      </c>
    </row>
    <row r="45" spans="1:8">
      <c r="A45">
        <v>39</v>
      </c>
      <c r="B45">
        <v>712.28200000000004</v>
      </c>
      <c r="C45">
        <v>606.90599999999995</v>
      </c>
      <c r="D45">
        <v>715.39200000000005</v>
      </c>
      <c r="E45">
        <v>506.00299999999999</v>
      </c>
      <c r="F45">
        <f t="shared" si="0"/>
        <v>5.0766115553999942</v>
      </c>
      <c r="G45">
        <f t="shared" si="1"/>
        <v>20.87776913700888</v>
      </c>
      <c r="H45">
        <f t="shared" si="2"/>
        <v>0.24315871691487204</v>
      </c>
    </row>
    <row r="46" spans="1:8">
      <c r="A46">
        <v>40</v>
      </c>
      <c r="B46">
        <v>712.28200000000004</v>
      </c>
      <c r="C46">
        <v>606.90599999999995</v>
      </c>
      <c r="D46">
        <v>714.35500000000002</v>
      </c>
      <c r="E46">
        <v>533.95500000000004</v>
      </c>
      <c r="F46">
        <f t="shared" si="0"/>
        <v>3.6702961217999945</v>
      </c>
      <c r="G46">
        <f t="shared" si="1"/>
        <v>13.91627505498996</v>
      </c>
      <c r="H46">
        <f t="shared" si="2"/>
        <v>0.26374127467996089</v>
      </c>
    </row>
    <row r="47" spans="1:8">
      <c r="A47">
        <v>41</v>
      </c>
      <c r="B47">
        <v>1553.077</v>
      </c>
      <c r="C47">
        <v>583.50599999999997</v>
      </c>
      <c r="D47">
        <v>1555.1510000000001</v>
      </c>
      <c r="E47">
        <v>540.61900000000003</v>
      </c>
      <c r="F47">
        <f t="shared" si="0"/>
        <v>2.1577221665999966</v>
      </c>
      <c r="G47">
        <f t="shared" si="1"/>
        <v>12.481209852988108</v>
      </c>
      <c r="H47">
        <f t="shared" si="2"/>
        <v>0.17287764503722525</v>
      </c>
    </row>
    <row r="48" spans="1:8">
      <c r="A48">
        <v>42</v>
      </c>
      <c r="B48">
        <v>1553.077</v>
      </c>
      <c r="C48">
        <v>583.50599999999997</v>
      </c>
      <c r="D48">
        <v>1556.1880000000001</v>
      </c>
      <c r="E48">
        <v>517.255</v>
      </c>
      <c r="F48">
        <f t="shared" si="0"/>
        <v>3.3332070617999983</v>
      </c>
      <c r="G48">
        <f t="shared" si="1"/>
        <v>18.721814779482163</v>
      </c>
      <c r="H48">
        <f t="shared" si="2"/>
        <v>0.17803867312334309</v>
      </c>
    </row>
    <row r="49" spans="1:8">
      <c r="A49">
        <v>43</v>
      </c>
      <c r="B49">
        <v>1878.607</v>
      </c>
      <c r="C49">
        <v>608.53200000000004</v>
      </c>
      <c r="D49">
        <v>1880.68</v>
      </c>
      <c r="E49">
        <v>564.94899999999996</v>
      </c>
      <c r="F49">
        <f t="shared" si="0"/>
        <v>2.1927391794000037</v>
      </c>
      <c r="G49">
        <f t="shared" si="1"/>
        <v>14.020784563962078</v>
      </c>
      <c r="H49">
        <f t="shared" si="2"/>
        <v>0.15639204563744943</v>
      </c>
    </row>
    <row r="50" spans="1:8">
      <c r="A50">
        <v>44</v>
      </c>
      <c r="B50">
        <v>1879.644</v>
      </c>
      <c r="C50">
        <v>590.18100000000004</v>
      </c>
      <c r="D50">
        <v>1882.7539999999999</v>
      </c>
      <c r="E50">
        <v>514.99199999999996</v>
      </c>
      <c r="F50">
        <f t="shared" si="0"/>
        <v>3.7828939302000033</v>
      </c>
      <c r="G50">
        <f t="shared" si="1"/>
        <v>19.314767183561877</v>
      </c>
      <c r="H50">
        <f t="shared" si="2"/>
        <v>0.1958550105340898</v>
      </c>
    </row>
    <row r="51" spans="1:8">
      <c r="A51">
        <v>45</v>
      </c>
      <c r="B51">
        <v>3248.1909999999998</v>
      </c>
      <c r="C51">
        <v>567.91200000000003</v>
      </c>
      <c r="D51">
        <v>3251.3009999999999</v>
      </c>
      <c r="E51">
        <v>514.529</v>
      </c>
      <c r="F51">
        <f t="shared" si="0"/>
        <v>2.6857948194000012</v>
      </c>
      <c r="G51">
        <f t="shared" si="1"/>
        <v>17.370051617441472</v>
      </c>
      <c r="H51">
        <f t="shared" si="2"/>
        <v>0.15462215533678456</v>
      </c>
    </row>
    <row r="52" spans="1:8">
      <c r="A52">
        <v>46</v>
      </c>
      <c r="B52">
        <v>1009.831</v>
      </c>
      <c r="C52">
        <v>559.97799999999995</v>
      </c>
      <c r="D52">
        <v>1010.867</v>
      </c>
      <c r="E52">
        <v>538.21100000000001</v>
      </c>
      <c r="F52">
        <f t="shared" si="0"/>
        <v>1.0951369505999966</v>
      </c>
      <c r="G52">
        <f t="shared" si="1"/>
        <v>5.56757419233156</v>
      </c>
      <c r="H52">
        <f t="shared" si="2"/>
        <v>0.19669912115556035</v>
      </c>
    </row>
    <row r="53" spans="1:8">
      <c r="A53">
        <v>47</v>
      </c>
      <c r="B53">
        <v>1009.831</v>
      </c>
      <c r="C53">
        <v>559.97799999999995</v>
      </c>
      <c r="D53">
        <v>1011.904</v>
      </c>
      <c r="E53">
        <v>515.75900000000001</v>
      </c>
      <c r="F53">
        <f t="shared" si="0"/>
        <v>2.2247374841999963</v>
      </c>
      <c r="G53">
        <f t="shared" si="1"/>
        <v>11.140522491026859</v>
      </c>
      <c r="H53">
        <f t="shared" si="2"/>
        <v>0.19969776875293888</v>
      </c>
    </row>
    <row r="54" spans="1:8">
      <c r="A54">
        <v>48</v>
      </c>
      <c r="B54">
        <v>4218.5039999999999</v>
      </c>
      <c r="C54">
        <v>559.65300000000002</v>
      </c>
      <c r="D54">
        <v>4220.5780000000004</v>
      </c>
      <c r="E54">
        <v>523.78399999999999</v>
      </c>
      <c r="F54">
        <f t="shared" si="0"/>
        <v>1.8046339542000009</v>
      </c>
      <c r="G54">
        <f t="shared" si="1"/>
        <v>11.128225041582633</v>
      </c>
      <c r="H54">
        <f t="shared" si="2"/>
        <v>0.16216727712251133</v>
      </c>
    </row>
    <row r="55" spans="1:8">
      <c r="A55">
        <v>49</v>
      </c>
      <c r="B55">
        <v>4219.5410000000002</v>
      </c>
      <c r="C55">
        <v>544.00099999999998</v>
      </c>
      <c r="D55">
        <v>4221.6139999999996</v>
      </c>
      <c r="E55">
        <v>502.89699999999999</v>
      </c>
      <c r="F55">
        <f t="shared" si="0"/>
        <v>2.0680162271999958</v>
      </c>
      <c r="G55">
        <f t="shared" si="1"/>
        <v>10.296373726394879</v>
      </c>
      <c r="H55">
        <f t="shared" si="2"/>
        <v>0.20084898646390534</v>
      </c>
    </row>
    <row r="56" spans="1:8">
      <c r="A56">
        <v>50</v>
      </c>
      <c r="B56">
        <v>5270.87</v>
      </c>
      <c r="C56">
        <v>554.15599999999995</v>
      </c>
      <c r="D56">
        <v>5271.9070000000002</v>
      </c>
      <c r="E56">
        <v>536.39599999999996</v>
      </c>
      <c r="F56">
        <f t="shared" si="0"/>
        <v>0.89353756799999939</v>
      </c>
      <c r="G56">
        <f t="shared" si="1"/>
        <v>5.4162252837767628</v>
      </c>
      <c r="H56">
        <f t="shared" si="2"/>
        <v>0.16497422488617958</v>
      </c>
    </row>
    <row r="57" spans="1:8">
      <c r="A57">
        <v>51</v>
      </c>
      <c r="B57">
        <v>5270.87</v>
      </c>
      <c r="C57">
        <v>554.15599999999995</v>
      </c>
      <c r="D57">
        <v>5273.98</v>
      </c>
      <c r="E57">
        <v>495.137</v>
      </c>
      <c r="F57">
        <f t="shared" si="0"/>
        <v>2.9693521241999941</v>
      </c>
      <c r="G57">
        <f t="shared" si="1"/>
        <v>16.24345287612315</v>
      </c>
      <c r="H57">
        <f t="shared" si="2"/>
        <v>0.18280301281045694</v>
      </c>
    </row>
    <row r="58" spans="1:8">
      <c r="A58">
        <v>52</v>
      </c>
      <c r="B58">
        <v>1418.3019999999999</v>
      </c>
      <c r="C58">
        <v>633.16499999999996</v>
      </c>
      <c r="D58">
        <v>1419.338</v>
      </c>
      <c r="E58">
        <v>595.80100000000004</v>
      </c>
      <c r="F58">
        <f t="shared" si="0"/>
        <v>1.8798500951999955</v>
      </c>
      <c r="G58">
        <f t="shared" si="1"/>
        <v>7.8343266081774772</v>
      </c>
      <c r="H58">
        <f t="shared" si="2"/>
        <v>0.23995043725108503</v>
      </c>
    </row>
    <row r="59" spans="1:8">
      <c r="A59">
        <v>53</v>
      </c>
      <c r="B59">
        <v>1420.375</v>
      </c>
      <c r="C59">
        <v>561.63199999999995</v>
      </c>
      <c r="D59">
        <v>1423.4860000000001</v>
      </c>
      <c r="E59">
        <v>482.94499999999999</v>
      </c>
      <c r="F59">
        <f t="shared" si="0"/>
        <v>3.9588846065999941</v>
      </c>
      <c r="G59">
        <f t="shared" si="1"/>
        <v>16.854228293648482</v>
      </c>
      <c r="H59">
        <f t="shared" si="2"/>
        <v>0.23488969875244303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Moving specific heat (T)</vt:lpstr>
      <vt:lpstr>several runs with Cp(T)</vt:lpstr>
      <vt:lpstr>several runs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Heredia</dc:creator>
  <cp:lastModifiedBy>Cristian Heredia</cp:lastModifiedBy>
  <dcterms:created xsi:type="dcterms:W3CDTF">2014-10-17T17:08:19Z</dcterms:created>
  <dcterms:modified xsi:type="dcterms:W3CDTF">2014-12-14T23:41:59Z</dcterms:modified>
</cp:coreProperties>
</file>