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ab7abb20d9b3430f/Escritorio/Planilla ayudantias programacion semestre 2023/ayudantia 10-04-2023/"/>
    </mc:Choice>
  </mc:AlternateContent>
  <xr:revisionPtr revIDLastSave="155" documentId="11_8F205113AC310D9BD0B47B0E0654A009C002F156" xr6:coauthVersionLast="47" xr6:coauthVersionMax="47" xr10:uidLastSave="{5E349A6A-6375-42F6-9325-B82302B0FEBB}"/>
  <bookViews>
    <workbookView xWindow="-120" yWindow="-120" windowWidth="20730" windowHeight="11040" xr2:uid="{00000000-000D-0000-FFFF-FFFF00000000}"/>
  </bookViews>
  <sheets>
    <sheet name="Ventas" sheetId="1" r:id="rId1"/>
    <sheet name="Tienda y Sucursal" sheetId="2" r:id="rId2"/>
    <sheet name="Vendedores y Clientes" sheetId="3" r:id="rId3"/>
    <sheet name="Productos" sheetId="4" r:id="rId4"/>
    <sheet name="Gráfico l" sheetId="5" r:id="rId5"/>
    <sheet name="Gráfico ll" sheetId="6" r:id="rId6"/>
  </sheets>
  <definedNames>
    <definedName name="_xlnm._FilterDatabase" localSheetId="0" hidden="1">Ventas!$B$5:$T$2005</definedName>
  </definedNames>
  <calcPr calcId="191029"/>
  <pivotCaches>
    <pivotCache cacheId="4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hE3tumheuyy0JSbVX4hcch4W/wQg=="/>
    </ext>
  </extLst>
</workbook>
</file>

<file path=xl/calcChain.xml><?xml version="1.0" encoding="utf-8"?>
<calcChain xmlns="http://schemas.openxmlformats.org/spreadsheetml/2006/main">
  <c r="U6" i="1" l="1" a="1"/>
  <c r="U6" i="1" s="1"/>
  <c r="U7" i="1" a="1"/>
  <c r="U7" i="1" s="1"/>
  <c r="U8" i="1" a="1"/>
  <c r="U8" i="1" s="1"/>
  <c r="U9" i="1" a="1"/>
  <c r="U9" i="1"/>
  <c r="U10" i="1" a="1"/>
  <c r="U10" i="1"/>
  <c r="O6" i="1" a="1"/>
  <c r="O6" i="1" s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T2002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6" i="1"/>
  <c r="O7" i="1" a="1"/>
  <c r="O7" i="1" s="1"/>
  <c r="O8" i="1" a="1"/>
  <c r="O8" i="1" s="1"/>
  <c r="O9" i="1" a="1"/>
  <c r="O9" i="1" s="1"/>
  <c r="O10" i="1" a="1"/>
  <c r="O10" i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/>
  <c r="O22" i="1" a="1"/>
  <c r="O22" i="1"/>
  <c r="O23" i="1" a="1"/>
  <c r="O23" i="1" s="1"/>
  <c r="O24" i="1" a="1"/>
  <c r="O24" i="1" s="1"/>
  <c r="O25" i="1" a="1"/>
  <c r="O25" i="1" s="1"/>
  <c r="O26" i="1" a="1"/>
  <c r="O26" i="1"/>
  <c r="O27" i="1" a="1"/>
  <c r="O27" i="1" s="1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/>
  <c r="O34" i="1" a="1"/>
  <c r="O34" i="1" s="1"/>
  <c r="O35" i="1" a="1"/>
  <c r="O35" i="1" s="1"/>
  <c r="O36" i="1" a="1"/>
  <c r="O36" i="1" s="1"/>
  <c r="O37" i="1" a="1"/>
  <c r="O37" i="1"/>
  <c r="O38" i="1" a="1"/>
  <c r="O38" i="1"/>
  <c r="O39" i="1" a="1"/>
  <c r="O39" i="1" s="1"/>
  <c r="O40" i="1" a="1"/>
  <c r="O40" i="1" s="1"/>
  <c r="O41" i="1" a="1"/>
  <c r="O41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47" i="1" a="1"/>
  <c r="O47" i="1" s="1"/>
  <c r="O48" i="1" a="1"/>
  <c r="O48" i="1" s="1"/>
  <c r="O49" i="1" a="1"/>
  <c r="O49" i="1" s="1"/>
  <c r="O50" i="1" a="1"/>
  <c r="O50" i="1" s="1"/>
  <c r="O51" i="1" a="1"/>
  <c r="O51" i="1" s="1"/>
  <c r="O52" i="1" a="1"/>
  <c r="O52" i="1" s="1"/>
  <c r="O53" i="1" a="1"/>
  <c r="O53" i="1" s="1"/>
  <c r="O54" i="1" a="1"/>
  <c r="O54" i="1"/>
  <c r="O55" i="1" a="1"/>
  <c r="O55" i="1" s="1"/>
  <c r="O56" i="1" a="1"/>
  <c r="O56" i="1" s="1"/>
  <c r="O57" i="1" a="1"/>
  <c r="O57" i="1" s="1"/>
  <c r="O58" i="1" a="1"/>
  <c r="O58" i="1"/>
  <c r="O59" i="1" a="1"/>
  <c r="O59" i="1" s="1"/>
  <c r="O60" i="1" a="1"/>
  <c r="O60" i="1" s="1"/>
  <c r="O61" i="1" a="1"/>
  <c r="O61" i="1" s="1"/>
  <c r="O62" i="1" a="1"/>
  <c r="O62" i="1" s="1"/>
  <c r="O63" i="1" a="1"/>
  <c r="O63" i="1" s="1"/>
  <c r="O64" i="1" a="1"/>
  <c r="O64" i="1" s="1"/>
  <c r="O65" i="1" a="1"/>
  <c r="O65" i="1"/>
  <c r="O66" i="1" a="1"/>
  <c r="O66" i="1" s="1"/>
  <c r="O67" i="1" a="1"/>
  <c r="O67" i="1" s="1"/>
  <c r="O68" i="1" a="1"/>
  <c r="O68" i="1" s="1"/>
  <c r="O69" i="1" a="1"/>
  <c r="O69" i="1"/>
  <c r="O70" i="1" a="1"/>
  <c r="O70" i="1"/>
  <c r="O71" i="1" a="1"/>
  <c r="O71" i="1" s="1"/>
  <c r="O72" i="1" a="1"/>
  <c r="O72" i="1" s="1"/>
  <c r="O73" i="1" a="1"/>
  <c r="O73" i="1" s="1"/>
  <c r="O74" i="1" a="1"/>
  <c r="O74" i="1" s="1"/>
  <c r="O75" i="1" a="1"/>
  <c r="O75" i="1" s="1"/>
  <c r="O76" i="1" a="1"/>
  <c r="O76" i="1" s="1"/>
  <c r="O77" i="1" a="1"/>
  <c r="O77" i="1" s="1"/>
  <c r="O78" i="1" a="1"/>
  <c r="O78" i="1" s="1"/>
  <c r="O79" i="1" a="1"/>
  <c r="O79" i="1" s="1"/>
  <c r="O80" i="1" a="1"/>
  <c r="O80" i="1" s="1"/>
  <c r="O81" i="1" a="1"/>
  <c r="O81" i="1" s="1"/>
  <c r="O82" i="1" a="1"/>
  <c r="O82" i="1" s="1"/>
  <c r="O83" i="1" a="1"/>
  <c r="O83" i="1" s="1"/>
  <c r="O84" i="1" a="1"/>
  <c r="O84" i="1" s="1"/>
  <c r="O85" i="1" a="1"/>
  <c r="O85" i="1"/>
  <c r="O86" i="1" a="1"/>
  <c r="O86" i="1"/>
  <c r="O87" i="1" a="1"/>
  <c r="O87" i="1" s="1"/>
  <c r="O88" i="1" a="1"/>
  <c r="O88" i="1" s="1"/>
  <c r="O89" i="1" a="1"/>
  <c r="O89" i="1" s="1"/>
  <c r="O90" i="1" a="1"/>
  <c r="O90" i="1" s="1"/>
  <c r="O91" i="1" a="1"/>
  <c r="O91" i="1" s="1"/>
  <c r="O92" i="1" a="1"/>
  <c r="O92" i="1" s="1"/>
  <c r="O93" i="1" a="1"/>
  <c r="O93" i="1" s="1"/>
  <c r="O94" i="1" a="1"/>
  <c r="O94" i="1" s="1"/>
  <c r="O95" i="1" a="1"/>
  <c r="O95" i="1" s="1"/>
  <c r="O96" i="1" a="1"/>
  <c r="O96" i="1" s="1"/>
  <c r="O97" i="1" a="1"/>
  <c r="O97" i="1" s="1"/>
  <c r="O98" i="1" a="1"/>
  <c r="O98" i="1" s="1"/>
  <c r="O99" i="1" a="1"/>
  <c r="O99" i="1" s="1"/>
  <c r="O100" i="1" a="1"/>
  <c r="O100" i="1" s="1"/>
  <c r="O101" i="1" a="1"/>
  <c r="O101" i="1"/>
  <c r="O102" i="1" a="1"/>
  <c r="O102" i="1"/>
  <c r="O103" i="1" a="1"/>
  <c r="O103" i="1" s="1"/>
  <c r="O104" i="1" a="1"/>
  <c r="O104" i="1" s="1"/>
  <c r="O105" i="1" a="1"/>
  <c r="O105" i="1" s="1"/>
  <c r="O106" i="1" a="1"/>
  <c r="O106" i="1" s="1"/>
  <c r="O107" i="1" a="1"/>
  <c r="O107" i="1" s="1"/>
  <c r="O108" i="1" a="1"/>
  <c r="O108" i="1" s="1"/>
  <c r="O109" i="1" a="1"/>
  <c r="O109" i="1" s="1"/>
  <c r="O110" i="1" a="1"/>
  <c r="O110" i="1" s="1"/>
  <c r="O111" i="1" a="1"/>
  <c r="O111" i="1" s="1"/>
  <c r="O112" i="1" a="1"/>
  <c r="O112" i="1" s="1"/>
  <c r="O113" i="1" a="1"/>
  <c r="O113" i="1" s="1"/>
  <c r="O114" i="1" a="1"/>
  <c r="O114" i="1" s="1"/>
  <c r="O115" i="1" a="1"/>
  <c r="O115" i="1" s="1"/>
  <c r="O116" i="1" a="1"/>
  <c r="O116" i="1" s="1"/>
  <c r="O117" i="1" a="1"/>
  <c r="O117" i="1" s="1"/>
  <c r="O118" i="1" a="1"/>
  <c r="O118" i="1"/>
  <c r="O119" i="1" a="1"/>
  <c r="O119" i="1" s="1"/>
  <c r="O120" i="1" a="1"/>
  <c r="O120" i="1" s="1"/>
  <c r="O121" i="1" a="1"/>
  <c r="O121" i="1" s="1"/>
  <c r="O122" i="1" a="1"/>
  <c r="O122" i="1" s="1"/>
  <c r="O123" i="1" a="1"/>
  <c r="O123" i="1" s="1"/>
  <c r="O124" i="1" a="1"/>
  <c r="O124" i="1" s="1"/>
  <c r="O125" i="1" a="1"/>
  <c r="O125" i="1" s="1"/>
  <c r="O126" i="1" a="1"/>
  <c r="O126" i="1" s="1"/>
  <c r="O127" i="1" a="1"/>
  <c r="O127" i="1" s="1"/>
  <c r="O128" i="1" a="1"/>
  <c r="O128" i="1" s="1"/>
  <c r="O129" i="1" a="1"/>
  <c r="O129" i="1" s="1"/>
  <c r="O130" i="1" a="1"/>
  <c r="O130" i="1" s="1"/>
  <c r="O131" i="1" a="1"/>
  <c r="O131" i="1" s="1"/>
  <c r="O132" i="1" a="1"/>
  <c r="O132" i="1" s="1"/>
  <c r="O133" i="1" a="1"/>
  <c r="O133" i="1"/>
  <c r="O134" i="1" a="1"/>
  <c r="O134" i="1"/>
  <c r="O135" i="1" a="1"/>
  <c r="O135" i="1" s="1"/>
  <c r="O136" i="1" a="1"/>
  <c r="O136" i="1" s="1"/>
  <c r="O137" i="1" a="1"/>
  <c r="O137" i="1" s="1"/>
  <c r="O138" i="1" a="1"/>
  <c r="O138" i="1" s="1"/>
  <c r="O139" i="1" a="1"/>
  <c r="O139" i="1" s="1"/>
  <c r="O140" i="1" a="1"/>
  <c r="O140" i="1" s="1"/>
  <c r="O141" i="1" a="1"/>
  <c r="O141" i="1" s="1"/>
  <c r="O142" i="1" a="1"/>
  <c r="O142" i="1" s="1"/>
  <c r="O143" i="1" a="1"/>
  <c r="O143" i="1" s="1"/>
  <c r="O144" i="1" a="1"/>
  <c r="O144" i="1" s="1"/>
  <c r="O145" i="1" a="1"/>
  <c r="O145" i="1" s="1"/>
  <c r="O146" i="1" a="1"/>
  <c r="O146" i="1" s="1"/>
  <c r="O147" i="1" a="1"/>
  <c r="O147" i="1" s="1"/>
  <c r="O148" i="1" a="1"/>
  <c r="O148" i="1" s="1"/>
  <c r="O149" i="1" a="1"/>
  <c r="O149" i="1"/>
  <c r="O150" i="1" a="1"/>
  <c r="O150" i="1"/>
  <c r="O151" i="1" a="1"/>
  <c r="O151" i="1" s="1"/>
  <c r="O152" i="1" a="1"/>
  <c r="O152" i="1" s="1"/>
  <c r="O153" i="1" a="1"/>
  <c r="O153" i="1" s="1"/>
  <c r="O154" i="1" a="1"/>
  <c r="O154" i="1"/>
  <c r="O155" i="1" a="1"/>
  <c r="O155" i="1" s="1"/>
  <c r="O156" i="1" a="1"/>
  <c r="O156" i="1" s="1"/>
  <c r="O157" i="1" a="1"/>
  <c r="O157" i="1" s="1"/>
  <c r="O158" i="1" a="1"/>
  <c r="O158" i="1" s="1"/>
  <c r="O159" i="1" a="1"/>
  <c r="O159" i="1" s="1"/>
  <c r="O160" i="1" a="1"/>
  <c r="O160" i="1" s="1"/>
  <c r="O161" i="1" a="1"/>
  <c r="O161" i="1" s="1"/>
  <c r="O162" i="1" a="1"/>
  <c r="O162" i="1" s="1"/>
  <c r="O163" i="1" a="1"/>
  <c r="O163" i="1" s="1"/>
  <c r="O164" i="1" a="1"/>
  <c r="O164" i="1" s="1"/>
  <c r="O165" i="1" a="1"/>
  <c r="O165" i="1" s="1"/>
  <c r="O166" i="1" a="1"/>
  <c r="O166" i="1" s="1"/>
  <c r="O167" i="1" a="1"/>
  <c r="O167" i="1" s="1"/>
  <c r="O168" i="1" a="1"/>
  <c r="O168" i="1" s="1"/>
  <c r="O169" i="1" a="1"/>
  <c r="O169" i="1" s="1"/>
  <c r="O170" i="1" a="1"/>
  <c r="O170" i="1" s="1"/>
  <c r="O171" i="1" a="1"/>
  <c r="O171" i="1" s="1"/>
  <c r="O172" i="1" a="1"/>
  <c r="O172" i="1" s="1"/>
  <c r="O173" i="1" a="1"/>
  <c r="O173" i="1" s="1"/>
  <c r="O174" i="1" a="1"/>
  <c r="O174" i="1" s="1"/>
  <c r="O175" i="1" a="1"/>
  <c r="O175" i="1" s="1"/>
  <c r="O176" i="1" a="1"/>
  <c r="O176" i="1" s="1"/>
  <c r="O177" i="1" a="1"/>
  <c r="O177" i="1" s="1"/>
  <c r="O178" i="1" a="1"/>
  <c r="O178" i="1" s="1"/>
  <c r="O179" i="1" a="1"/>
  <c r="O179" i="1" s="1"/>
  <c r="O180" i="1" a="1"/>
  <c r="O180" i="1" s="1"/>
  <c r="O181" i="1" a="1"/>
  <c r="O181" i="1"/>
  <c r="O182" i="1" a="1"/>
  <c r="O182" i="1"/>
  <c r="O183" i="1" a="1"/>
  <c r="O183" i="1" s="1"/>
  <c r="O184" i="1" a="1"/>
  <c r="O184" i="1" s="1"/>
  <c r="O185" i="1" a="1"/>
  <c r="O185" i="1" s="1"/>
  <c r="O186" i="1" a="1"/>
  <c r="O186" i="1"/>
  <c r="O187" i="1" a="1"/>
  <c r="O187" i="1" s="1"/>
  <c r="O188" i="1" a="1"/>
  <c r="O188" i="1" s="1"/>
  <c r="O189" i="1" a="1"/>
  <c r="O189" i="1" s="1"/>
  <c r="O190" i="1" a="1"/>
  <c r="O190" i="1" s="1"/>
  <c r="O191" i="1" a="1"/>
  <c r="O191" i="1" s="1"/>
  <c r="O192" i="1" a="1"/>
  <c r="O192" i="1" s="1"/>
  <c r="O193" i="1" a="1"/>
  <c r="O193" i="1" s="1"/>
  <c r="O194" i="1" a="1"/>
  <c r="O194" i="1" s="1"/>
  <c r="O195" i="1" a="1"/>
  <c r="O195" i="1" s="1"/>
  <c r="O196" i="1" a="1"/>
  <c r="O196" i="1" s="1"/>
  <c r="O197" i="1" a="1"/>
  <c r="O197" i="1" s="1"/>
  <c r="O198" i="1" a="1"/>
  <c r="O198" i="1" s="1"/>
  <c r="O199" i="1" a="1"/>
  <c r="O199" i="1" s="1"/>
  <c r="O200" i="1" a="1"/>
  <c r="O200" i="1" s="1"/>
  <c r="O201" i="1" a="1"/>
  <c r="O201" i="1" s="1"/>
  <c r="O202" i="1" a="1"/>
  <c r="O202" i="1"/>
  <c r="O203" i="1" a="1"/>
  <c r="O203" i="1" s="1"/>
  <c r="O204" i="1" a="1"/>
  <c r="O204" i="1" s="1"/>
  <c r="O205" i="1" a="1"/>
  <c r="O205" i="1" s="1"/>
  <c r="O206" i="1" a="1"/>
  <c r="O206" i="1" s="1"/>
  <c r="O207" i="1" a="1"/>
  <c r="O207" i="1" s="1"/>
  <c r="O208" i="1" a="1"/>
  <c r="O208" i="1" s="1"/>
  <c r="O209" i="1" a="1"/>
  <c r="O209" i="1"/>
  <c r="O210" i="1" a="1"/>
  <c r="O210" i="1" s="1"/>
  <c r="O211" i="1" a="1"/>
  <c r="O211" i="1" s="1"/>
  <c r="O212" i="1" a="1"/>
  <c r="O212" i="1" s="1"/>
  <c r="O213" i="1" a="1"/>
  <c r="O213" i="1" s="1"/>
  <c r="O214" i="1" a="1"/>
  <c r="O214" i="1"/>
  <c r="O215" i="1" a="1"/>
  <c r="O215" i="1" s="1"/>
  <c r="O216" i="1" a="1"/>
  <c r="O216" i="1" s="1"/>
  <c r="O217" i="1" a="1"/>
  <c r="O217" i="1" s="1"/>
  <c r="O218" i="1" a="1"/>
  <c r="O218" i="1"/>
  <c r="O219" i="1" a="1"/>
  <c r="O219" i="1" s="1"/>
  <c r="O220" i="1" a="1"/>
  <c r="O220" i="1" s="1"/>
  <c r="O221" i="1" a="1"/>
  <c r="O221" i="1" s="1"/>
  <c r="O222" i="1" a="1"/>
  <c r="O222" i="1" s="1"/>
  <c r="O223" i="1" a="1"/>
  <c r="O223" i="1" s="1"/>
  <c r="O224" i="1" a="1"/>
  <c r="O224" i="1" s="1"/>
  <c r="O225" i="1" a="1"/>
  <c r="O225" i="1" s="1"/>
  <c r="O226" i="1" a="1"/>
  <c r="O226" i="1" s="1"/>
  <c r="O227" i="1" a="1"/>
  <c r="O227" i="1" s="1"/>
  <c r="O228" i="1" a="1"/>
  <c r="O228" i="1" s="1"/>
  <c r="O229" i="1" a="1"/>
  <c r="O229" i="1" s="1"/>
  <c r="O230" i="1" a="1"/>
  <c r="O230" i="1" s="1"/>
  <c r="O231" i="1" a="1"/>
  <c r="O231" i="1" s="1"/>
  <c r="O232" i="1" a="1"/>
  <c r="O232" i="1" s="1"/>
  <c r="O233" i="1" a="1"/>
  <c r="O233" i="1" s="1"/>
  <c r="O234" i="1" a="1"/>
  <c r="O234" i="1" s="1"/>
  <c r="O235" i="1" a="1"/>
  <c r="O235" i="1" s="1"/>
  <c r="O236" i="1" a="1"/>
  <c r="O236" i="1" s="1"/>
  <c r="O237" i="1" a="1"/>
  <c r="O237" i="1" s="1"/>
  <c r="O238" i="1" a="1"/>
  <c r="O238" i="1" s="1"/>
  <c r="O239" i="1" a="1"/>
  <c r="O239" i="1" s="1"/>
  <c r="O240" i="1" a="1"/>
  <c r="O240" i="1" s="1"/>
  <c r="O241" i="1" a="1"/>
  <c r="O241" i="1" s="1"/>
  <c r="O242" i="1" a="1"/>
  <c r="O242" i="1" s="1"/>
  <c r="O243" i="1" a="1"/>
  <c r="O243" i="1" s="1"/>
  <c r="O244" i="1" a="1"/>
  <c r="O244" i="1" s="1"/>
  <c r="O245" i="1" a="1"/>
  <c r="O245" i="1" s="1"/>
  <c r="O246" i="1" a="1"/>
  <c r="O246" i="1"/>
  <c r="O247" i="1" a="1"/>
  <c r="O247" i="1" s="1"/>
  <c r="O248" i="1" a="1"/>
  <c r="O248" i="1" s="1"/>
  <c r="O249" i="1" a="1"/>
  <c r="O249" i="1" s="1"/>
  <c r="O250" i="1" a="1"/>
  <c r="O250" i="1"/>
  <c r="O251" i="1" a="1"/>
  <c r="O251" i="1" s="1"/>
  <c r="O252" i="1" a="1"/>
  <c r="O252" i="1" s="1"/>
  <c r="O253" i="1" a="1"/>
  <c r="O253" i="1" s="1"/>
  <c r="O254" i="1" a="1"/>
  <c r="O254" i="1" s="1"/>
  <c r="O255" i="1" a="1"/>
  <c r="O255" i="1" s="1"/>
  <c r="O256" i="1" a="1"/>
  <c r="O256" i="1" s="1"/>
  <c r="O257" i="1" a="1"/>
  <c r="O257" i="1"/>
  <c r="O258" i="1" a="1"/>
  <c r="O258" i="1" s="1"/>
  <c r="O259" i="1" a="1"/>
  <c r="O259" i="1" s="1"/>
  <c r="O260" i="1" a="1"/>
  <c r="O260" i="1" s="1"/>
  <c r="O261" i="1" a="1"/>
  <c r="O261" i="1" s="1"/>
  <c r="O262" i="1" a="1"/>
  <c r="O262" i="1" s="1"/>
  <c r="O263" i="1" a="1"/>
  <c r="O263" i="1" s="1"/>
  <c r="O264" i="1" a="1"/>
  <c r="O264" i="1" s="1"/>
  <c r="O265" i="1" a="1"/>
  <c r="O265" i="1" s="1"/>
  <c r="O266" i="1" a="1"/>
  <c r="O266" i="1" s="1"/>
  <c r="O267" i="1" a="1"/>
  <c r="O267" i="1" s="1"/>
  <c r="O268" i="1" a="1"/>
  <c r="O268" i="1" s="1"/>
  <c r="O269" i="1" a="1"/>
  <c r="O269" i="1" s="1"/>
  <c r="O270" i="1" a="1"/>
  <c r="O270" i="1" s="1"/>
  <c r="O271" i="1" a="1"/>
  <c r="O271" i="1" s="1"/>
  <c r="O272" i="1" a="1"/>
  <c r="O272" i="1" s="1"/>
  <c r="O273" i="1" a="1"/>
  <c r="O273" i="1" s="1"/>
  <c r="O274" i="1" a="1"/>
  <c r="O274" i="1" s="1"/>
  <c r="O275" i="1" a="1"/>
  <c r="O275" i="1" s="1"/>
  <c r="O276" i="1" a="1"/>
  <c r="O276" i="1" s="1"/>
  <c r="O277" i="1" a="1"/>
  <c r="O277" i="1"/>
  <c r="O278" i="1" a="1"/>
  <c r="O278" i="1"/>
  <c r="O279" i="1" a="1"/>
  <c r="O279" i="1" s="1"/>
  <c r="O280" i="1" a="1"/>
  <c r="O280" i="1" s="1"/>
  <c r="O281" i="1" a="1"/>
  <c r="O281" i="1" s="1"/>
  <c r="O282" i="1" a="1"/>
  <c r="O282" i="1"/>
  <c r="O283" i="1" a="1"/>
  <c r="O283" i="1" s="1"/>
  <c r="O284" i="1" a="1"/>
  <c r="O284" i="1" s="1"/>
  <c r="O285" i="1" a="1"/>
  <c r="O285" i="1" s="1"/>
  <c r="O286" i="1" a="1"/>
  <c r="O286" i="1" s="1"/>
  <c r="O287" i="1" a="1"/>
  <c r="O287" i="1" s="1"/>
  <c r="O288" i="1" a="1"/>
  <c r="O288" i="1" s="1"/>
  <c r="O289" i="1" a="1"/>
  <c r="O289" i="1"/>
  <c r="O290" i="1" a="1"/>
  <c r="O290" i="1" s="1"/>
  <c r="O291" i="1" a="1"/>
  <c r="O291" i="1" s="1"/>
  <c r="O292" i="1" a="1"/>
  <c r="O292" i="1" s="1"/>
  <c r="O293" i="1" a="1"/>
  <c r="O293" i="1" s="1"/>
  <c r="O294" i="1" a="1"/>
  <c r="O294" i="1" s="1"/>
  <c r="O295" i="1" a="1"/>
  <c r="O295" i="1" s="1"/>
  <c r="O296" i="1" a="1"/>
  <c r="O296" i="1" s="1"/>
  <c r="O297" i="1" a="1"/>
  <c r="O297" i="1" s="1"/>
  <c r="O298" i="1" a="1"/>
  <c r="O298" i="1"/>
  <c r="O299" i="1" a="1"/>
  <c r="O299" i="1" s="1"/>
  <c r="O300" i="1" a="1"/>
  <c r="O300" i="1" s="1"/>
  <c r="O301" i="1" a="1"/>
  <c r="O301" i="1" s="1"/>
  <c r="O302" i="1" a="1"/>
  <c r="O302" i="1" s="1"/>
  <c r="O303" i="1" a="1"/>
  <c r="O303" i="1" s="1"/>
  <c r="O304" i="1" a="1"/>
  <c r="O304" i="1" s="1"/>
  <c r="O305" i="1" a="1"/>
  <c r="O305" i="1"/>
  <c r="O306" i="1" a="1"/>
  <c r="O306" i="1" s="1"/>
  <c r="O307" i="1" a="1"/>
  <c r="O307" i="1" s="1"/>
  <c r="O308" i="1" a="1"/>
  <c r="O308" i="1" s="1"/>
  <c r="O309" i="1" a="1"/>
  <c r="O309" i="1"/>
  <c r="O310" i="1" a="1"/>
  <c r="O310" i="1"/>
  <c r="O311" i="1" a="1"/>
  <c r="O311" i="1" s="1"/>
  <c r="O312" i="1" a="1"/>
  <c r="O312" i="1" s="1"/>
  <c r="O313" i="1" a="1"/>
  <c r="O313" i="1" s="1"/>
  <c r="O314" i="1" a="1"/>
  <c r="O314" i="1" s="1"/>
  <c r="O315" i="1" a="1"/>
  <c r="O315" i="1" s="1"/>
  <c r="O316" i="1" a="1"/>
  <c r="O316" i="1" s="1"/>
  <c r="O317" i="1" a="1"/>
  <c r="O317" i="1" s="1"/>
  <c r="O318" i="1" a="1"/>
  <c r="O318" i="1" s="1"/>
  <c r="O319" i="1" a="1"/>
  <c r="O319" i="1" s="1"/>
  <c r="O320" i="1" a="1"/>
  <c r="O320" i="1" s="1"/>
  <c r="O321" i="1" a="1"/>
  <c r="O321" i="1" s="1"/>
  <c r="O322" i="1" a="1"/>
  <c r="O322" i="1" s="1"/>
  <c r="O323" i="1" a="1"/>
  <c r="O323" i="1" s="1"/>
  <c r="O324" i="1" a="1"/>
  <c r="O324" i="1" s="1"/>
  <c r="O325" i="1" a="1"/>
  <c r="O325" i="1" s="1"/>
  <c r="O326" i="1" a="1"/>
  <c r="O326" i="1" s="1"/>
  <c r="O327" i="1" a="1"/>
  <c r="O327" i="1" s="1"/>
  <c r="O328" i="1" a="1"/>
  <c r="O328" i="1" s="1"/>
  <c r="O329" i="1" a="1"/>
  <c r="O329" i="1" s="1"/>
  <c r="O330" i="1" a="1"/>
  <c r="O330" i="1"/>
  <c r="O331" i="1" a="1"/>
  <c r="O331" i="1" s="1"/>
  <c r="O332" i="1" a="1"/>
  <c r="O332" i="1" s="1"/>
  <c r="O333" i="1" a="1"/>
  <c r="O333" i="1" s="1"/>
  <c r="O334" i="1" a="1"/>
  <c r="O334" i="1" s="1"/>
  <c r="O335" i="1" a="1"/>
  <c r="O335" i="1" s="1"/>
  <c r="O336" i="1" a="1"/>
  <c r="O336" i="1" s="1"/>
  <c r="O337" i="1" a="1"/>
  <c r="O337" i="1"/>
  <c r="O338" i="1" a="1"/>
  <c r="O338" i="1" s="1"/>
  <c r="O339" i="1" a="1"/>
  <c r="O339" i="1" s="1"/>
  <c r="O340" i="1" a="1"/>
  <c r="O340" i="1" s="1"/>
  <c r="O341" i="1" a="1"/>
  <c r="O341" i="1" s="1"/>
  <c r="O342" i="1" a="1"/>
  <c r="O342" i="1" s="1"/>
  <c r="O343" i="1" a="1"/>
  <c r="O343" i="1" s="1"/>
  <c r="O344" i="1" a="1"/>
  <c r="O344" i="1" s="1"/>
  <c r="O345" i="1" a="1"/>
  <c r="O345" i="1" s="1"/>
  <c r="O346" i="1" a="1"/>
  <c r="O346" i="1"/>
  <c r="O347" i="1" a="1"/>
  <c r="O347" i="1"/>
  <c r="O348" i="1" a="1"/>
  <c r="O348" i="1" s="1"/>
  <c r="O349" i="1" a="1"/>
  <c r="O349" i="1" s="1"/>
  <c r="O350" i="1" a="1"/>
  <c r="O350" i="1"/>
  <c r="O351" i="1" a="1"/>
  <c r="O351" i="1" s="1"/>
  <c r="O352" i="1" a="1"/>
  <c r="O352" i="1" s="1"/>
  <c r="O353" i="1" a="1"/>
  <c r="O353" i="1" s="1"/>
  <c r="O354" i="1" a="1"/>
  <c r="O354" i="1" s="1"/>
  <c r="O355" i="1" a="1"/>
  <c r="O355" i="1"/>
  <c r="O356" i="1" a="1"/>
  <c r="O356" i="1" s="1"/>
  <c r="O357" i="1" a="1"/>
  <c r="O357" i="1" s="1"/>
  <c r="O358" i="1" a="1"/>
  <c r="O358" i="1" s="1"/>
  <c r="O359" i="1" a="1"/>
  <c r="O359" i="1" s="1"/>
  <c r="O360" i="1" a="1"/>
  <c r="O360" i="1" s="1"/>
  <c r="O361" i="1" a="1"/>
  <c r="O361" i="1" s="1"/>
  <c r="O362" i="1" a="1"/>
  <c r="O362" i="1" s="1"/>
  <c r="O363" i="1" a="1"/>
  <c r="O363" i="1" s="1"/>
  <c r="O364" i="1" a="1"/>
  <c r="O364" i="1" s="1"/>
  <c r="O365" i="1" a="1"/>
  <c r="O365" i="1" s="1"/>
  <c r="O366" i="1" a="1"/>
  <c r="O366" i="1"/>
  <c r="O367" i="1" a="1"/>
  <c r="O367" i="1" s="1"/>
  <c r="O368" i="1" a="1"/>
  <c r="O368" i="1" s="1"/>
  <c r="O369" i="1" a="1"/>
  <c r="O369" i="1" s="1"/>
  <c r="O370" i="1" a="1"/>
  <c r="O370" i="1" s="1"/>
  <c r="O371" i="1" a="1"/>
  <c r="O371" i="1" s="1"/>
  <c r="O372" i="1" a="1"/>
  <c r="O372" i="1" s="1"/>
  <c r="O373" i="1" a="1"/>
  <c r="O373" i="1" s="1"/>
  <c r="O374" i="1" a="1"/>
  <c r="O374" i="1"/>
  <c r="O375" i="1" a="1"/>
  <c r="O375" i="1" s="1"/>
  <c r="O376" i="1" a="1"/>
  <c r="O376" i="1" s="1"/>
  <c r="O377" i="1" a="1"/>
  <c r="O377" i="1" s="1"/>
  <c r="O378" i="1" a="1"/>
  <c r="O378" i="1" s="1"/>
  <c r="O379" i="1" a="1"/>
  <c r="O379" i="1"/>
  <c r="O380" i="1" a="1"/>
  <c r="O380" i="1" s="1"/>
  <c r="O381" i="1" a="1"/>
  <c r="O381" i="1" s="1"/>
  <c r="O382" i="1" a="1"/>
  <c r="O382" i="1"/>
  <c r="O383" i="1" a="1"/>
  <c r="O383" i="1" s="1"/>
  <c r="O384" i="1" a="1"/>
  <c r="O384" i="1" s="1"/>
  <c r="O385" i="1" a="1"/>
  <c r="O385" i="1" s="1"/>
  <c r="O386" i="1" a="1"/>
  <c r="O386" i="1" s="1"/>
  <c r="O387" i="1" a="1"/>
  <c r="O387" i="1" s="1"/>
  <c r="O388" i="1" a="1"/>
  <c r="O388" i="1" s="1"/>
  <c r="O389" i="1" a="1"/>
  <c r="O389" i="1" s="1"/>
  <c r="O390" i="1" a="1"/>
  <c r="O390" i="1"/>
  <c r="O391" i="1" a="1"/>
  <c r="O391" i="1"/>
  <c r="O392" i="1" a="1"/>
  <c r="O392" i="1" s="1"/>
  <c r="O393" i="1" a="1"/>
  <c r="O393" i="1" s="1"/>
  <c r="O394" i="1" a="1"/>
  <c r="O394" i="1" s="1"/>
  <c r="O395" i="1" a="1"/>
  <c r="O395" i="1"/>
  <c r="O396" i="1" a="1"/>
  <c r="O396" i="1" s="1"/>
  <c r="O397" i="1" a="1"/>
  <c r="O397" i="1" s="1"/>
  <c r="O398" i="1" a="1"/>
  <c r="O398" i="1" s="1"/>
  <c r="O399" i="1" a="1"/>
  <c r="O399" i="1" s="1"/>
  <c r="O400" i="1" a="1"/>
  <c r="O400" i="1" s="1"/>
  <c r="O401" i="1" a="1"/>
  <c r="O401" i="1" s="1"/>
  <c r="O402" i="1" a="1"/>
  <c r="O402" i="1"/>
  <c r="O403" i="1" a="1"/>
  <c r="O403" i="1"/>
  <c r="O404" i="1" a="1"/>
  <c r="O404" i="1" s="1"/>
  <c r="O405" i="1" a="1"/>
  <c r="O405" i="1" s="1"/>
  <c r="O406" i="1" a="1"/>
  <c r="O406" i="1" s="1"/>
  <c r="O407" i="1" a="1"/>
  <c r="O407" i="1"/>
  <c r="O408" i="1" a="1"/>
  <c r="O408" i="1" s="1"/>
  <c r="O409" i="1" a="1"/>
  <c r="O409" i="1" s="1"/>
  <c r="O410" i="1" a="1"/>
  <c r="O410" i="1" s="1"/>
  <c r="O411" i="1" a="1"/>
  <c r="O411" i="1"/>
  <c r="O412" i="1" a="1"/>
  <c r="O412" i="1" s="1"/>
  <c r="O413" i="1" a="1"/>
  <c r="O413" i="1" s="1"/>
  <c r="O414" i="1" a="1"/>
  <c r="O414" i="1"/>
  <c r="O415" i="1" a="1"/>
  <c r="O415" i="1" s="1"/>
  <c r="O416" i="1" a="1"/>
  <c r="O416" i="1" s="1"/>
  <c r="O417" i="1" a="1"/>
  <c r="O417" i="1" s="1"/>
  <c r="O418" i="1" a="1"/>
  <c r="O418" i="1" s="1"/>
  <c r="O419" i="1" a="1"/>
  <c r="O419" i="1"/>
  <c r="O420" i="1" a="1"/>
  <c r="O420" i="1" s="1"/>
  <c r="O421" i="1" a="1"/>
  <c r="O421" i="1" s="1"/>
  <c r="O422" i="1" a="1"/>
  <c r="O422" i="1" s="1"/>
  <c r="O423" i="1" a="1"/>
  <c r="O423" i="1"/>
  <c r="O424" i="1" a="1"/>
  <c r="O424" i="1" s="1"/>
  <c r="O425" i="1" a="1"/>
  <c r="O425" i="1" s="1"/>
  <c r="O426" i="1" a="1"/>
  <c r="O426" i="1" s="1"/>
  <c r="O427" i="1" a="1"/>
  <c r="O427" i="1" s="1"/>
  <c r="O428" i="1" a="1"/>
  <c r="O428" i="1" s="1"/>
  <c r="O429" i="1" a="1"/>
  <c r="O429" i="1" s="1"/>
  <c r="O430" i="1" a="1"/>
  <c r="O430" i="1"/>
  <c r="O431" i="1" a="1"/>
  <c r="O431" i="1" s="1"/>
  <c r="O432" i="1" a="1"/>
  <c r="O432" i="1" s="1"/>
  <c r="O433" i="1" a="1"/>
  <c r="O433" i="1" s="1"/>
  <c r="O434" i="1" a="1"/>
  <c r="O434" i="1" s="1"/>
  <c r="O435" i="1" a="1"/>
  <c r="O435" i="1" s="1"/>
  <c r="O436" i="1" a="1"/>
  <c r="O436" i="1" s="1"/>
  <c r="O437" i="1" a="1"/>
  <c r="O437" i="1" s="1"/>
  <c r="O438" i="1" a="1"/>
  <c r="O438" i="1" s="1"/>
  <c r="O439" i="1" a="1"/>
  <c r="O439" i="1"/>
  <c r="O440" i="1" a="1"/>
  <c r="O440" i="1" s="1"/>
  <c r="O441" i="1" a="1"/>
  <c r="O441" i="1" s="1"/>
  <c r="O442" i="1" a="1"/>
  <c r="O442" i="1" s="1"/>
  <c r="O443" i="1" a="1"/>
  <c r="O443" i="1" s="1"/>
  <c r="O444" i="1" a="1"/>
  <c r="O444" i="1" s="1"/>
  <c r="O445" i="1" a="1"/>
  <c r="O445" i="1" s="1"/>
  <c r="O446" i="1" a="1"/>
  <c r="O446" i="1"/>
  <c r="O447" i="1" a="1"/>
  <c r="O447" i="1" s="1"/>
  <c r="O448" i="1" a="1"/>
  <c r="O448" i="1" s="1"/>
  <c r="O449" i="1" a="1"/>
  <c r="O449" i="1" s="1"/>
  <c r="O450" i="1" a="1"/>
  <c r="O450" i="1" s="1"/>
  <c r="O451" i="1" a="1"/>
  <c r="O451" i="1"/>
  <c r="O452" i="1" a="1"/>
  <c r="O452" i="1" s="1"/>
  <c r="O453" i="1" a="1"/>
  <c r="O453" i="1" s="1"/>
  <c r="O454" i="1" a="1"/>
  <c r="O454" i="1" s="1"/>
  <c r="O455" i="1" a="1"/>
  <c r="O455" i="1"/>
  <c r="O456" i="1" a="1"/>
  <c r="O456" i="1" s="1"/>
  <c r="O457" i="1" a="1"/>
  <c r="O457" i="1" s="1"/>
  <c r="O458" i="1" a="1"/>
  <c r="O458" i="1" s="1"/>
  <c r="O459" i="1" a="1"/>
  <c r="O459" i="1" s="1"/>
  <c r="O460" i="1" a="1"/>
  <c r="O460" i="1" s="1"/>
  <c r="O461" i="1" a="1"/>
  <c r="O461" i="1" s="1"/>
  <c r="O462" i="1" a="1"/>
  <c r="O462" i="1"/>
  <c r="O463" i="1" a="1"/>
  <c r="O463" i="1" s="1"/>
  <c r="O464" i="1" a="1"/>
  <c r="O464" i="1" s="1"/>
  <c r="O465" i="1" a="1"/>
  <c r="O465" i="1" s="1"/>
  <c r="O466" i="1" a="1"/>
  <c r="O466" i="1" s="1"/>
  <c r="O467" i="1" a="1"/>
  <c r="O467" i="1" s="1"/>
  <c r="O468" i="1" a="1"/>
  <c r="O468" i="1" s="1"/>
  <c r="O469" i="1" a="1"/>
  <c r="O469" i="1" s="1"/>
  <c r="O470" i="1" a="1"/>
  <c r="O470" i="1" s="1"/>
  <c r="O471" i="1" a="1"/>
  <c r="O471" i="1" s="1"/>
  <c r="O472" i="1" a="1"/>
  <c r="O472" i="1" s="1"/>
  <c r="O473" i="1" a="1"/>
  <c r="O473" i="1" s="1"/>
  <c r="O474" i="1" a="1"/>
  <c r="O474" i="1" s="1"/>
  <c r="O475" i="1" a="1"/>
  <c r="O475" i="1" s="1"/>
  <c r="O476" i="1" a="1"/>
  <c r="O476" i="1" s="1"/>
  <c r="O477" i="1" a="1"/>
  <c r="O477" i="1" s="1"/>
  <c r="O478" i="1" a="1"/>
  <c r="O478" i="1"/>
  <c r="O479" i="1" a="1"/>
  <c r="O479" i="1" s="1"/>
  <c r="O480" i="1" a="1"/>
  <c r="O480" i="1" s="1"/>
  <c r="O481" i="1" a="1"/>
  <c r="O481" i="1" s="1"/>
  <c r="O482" i="1" a="1"/>
  <c r="O482" i="1" s="1"/>
  <c r="O483" i="1" a="1"/>
  <c r="O483" i="1" s="1"/>
  <c r="O484" i="1" a="1"/>
  <c r="O484" i="1" s="1"/>
  <c r="O485" i="1" a="1"/>
  <c r="O485" i="1" s="1"/>
  <c r="O486" i="1" a="1"/>
  <c r="O486" i="1" s="1"/>
  <c r="O487" i="1" a="1"/>
  <c r="O487" i="1" s="1"/>
  <c r="O488" i="1" a="1"/>
  <c r="O488" i="1" s="1"/>
  <c r="O489" i="1" a="1"/>
  <c r="O489" i="1" s="1"/>
  <c r="O490" i="1" a="1"/>
  <c r="O490" i="1" s="1"/>
  <c r="O491" i="1" a="1"/>
  <c r="O491" i="1" s="1"/>
  <c r="O492" i="1" a="1"/>
  <c r="O492" i="1" s="1"/>
  <c r="O493" i="1" a="1"/>
  <c r="O493" i="1" s="1"/>
  <c r="O494" i="1" a="1"/>
  <c r="O494" i="1"/>
  <c r="O495" i="1" a="1"/>
  <c r="O495" i="1" s="1"/>
  <c r="O496" i="1" a="1"/>
  <c r="O496" i="1" s="1"/>
  <c r="O497" i="1" a="1"/>
  <c r="O497" i="1" s="1"/>
  <c r="O498" i="1" a="1"/>
  <c r="O498" i="1" s="1"/>
  <c r="O499" i="1" a="1"/>
  <c r="O499" i="1"/>
  <c r="O500" i="1" a="1"/>
  <c r="O500" i="1" s="1"/>
  <c r="O501" i="1" a="1"/>
  <c r="O501" i="1" s="1"/>
  <c r="O502" i="1" a="1"/>
  <c r="O502" i="1" s="1"/>
  <c r="O503" i="1" a="1"/>
  <c r="O503" i="1" s="1"/>
  <c r="O504" i="1" a="1"/>
  <c r="O504" i="1" s="1"/>
  <c r="O505" i="1" a="1"/>
  <c r="O505" i="1" s="1"/>
  <c r="O506" i="1" a="1"/>
  <c r="O506" i="1" s="1"/>
  <c r="O507" i="1" a="1"/>
  <c r="O507" i="1" s="1"/>
  <c r="O508" i="1" a="1"/>
  <c r="O508" i="1" s="1"/>
  <c r="O509" i="1" a="1"/>
  <c r="O509" i="1" s="1"/>
  <c r="O510" i="1" a="1"/>
  <c r="O510" i="1" s="1"/>
  <c r="O511" i="1" a="1"/>
  <c r="O511" i="1" s="1"/>
  <c r="O512" i="1" a="1"/>
  <c r="O512" i="1" s="1"/>
  <c r="O513" i="1" a="1"/>
  <c r="O513" i="1" s="1"/>
  <c r="O514" i="1" a="1"/>
  <c r="O514" i="1"/>
  <c r="O515" i="1" a="1"/>
  <c r="O515" i="1"/>
  <c r="O516" i="1" a="1"/>
  <c r="O516" i="1" s="1"/>
  <c r="O517" i="1" a="1"/>
  <c r="O517" i="1" s="1"/>
  <c r="O518" i="1" a="1"/>
  <c r="O518" i="1" s="1"/>
  <c r="O519" i="1" a="1"/>
  <c r="O519" i="1" s="1"/>
  <c r="O520" i="1" a="1"/>
  <c r="O520" i="1" s="1"/>
  <c r="O521" i="1" a="1"/>
  <c r="O521" i="1" s="1"/>
  <c r="O522" i="1" a="1"/>
  <c r="O522" i="1" s="1"/>
  <c r="O523" i="1" a="1"/>
  <c r="O523" i="1" s="1"/>
  <c r="O524" i="1" a="1"/>
  <c r="O524" i="1" s="1"/>
  <c r="O525" i="1" a="1"/>
  <c r="O525" i="1" s="1"/>
  <c r="O526" i="1" a="1"/>
  <c r="O526" i="1"/>
  <c r="O527" i="1" a="1"/>
  <c r="O527" i="1" s="1"/>
  <c r="O528" i="1" a="1"/>
  <c r="O528" i="1" s="1"/>
  <c r="O529" i="1" a="1"/>
  <c r="O529" i="1" s="1"/>
  <c r="O530" i="1" a="1"/>
  <c r="O530" i="1" s="1"/>
  <c r="O531" i="1" a="1"/>
  <c r="O531" i="1"/>
  <c r="O532" i="1" a="1"/>
  <c r="O532" i="1" s="1"/>
  <c r="O533" i="1" a="1"/>
  <c r="O533" i="1" s="1"/>
  <c r="O534" i="1" a="1"/>
  <c r="O534" i="1" s="1"/>
  <c r="O535" i="1" a="1"/>
  <c r="O535" i="1" s="1"/>
  <c r="O536" i="1" a="1"/>
  <c r="O536" i="1" s="1"/>
  <c r="O537" i="1" a="1"/>
  <c r="O537" i="1" s="1"/>
  <c r="O538" i="1" a="1"/>
  <c r="O538" i="1" s="1"/>
  <c r="O539" i="1" a="1"/>
  <c r="O539" i="1" s="1"/>
  <c r="O540" i="1" a="1"/>
  <c r="O540" i="1" s="1"/>
  <c r="O541" i="1" a="1"/>
  <c r="O541" i="1" s="1"/>
  <c r="O542" i="1" a="1"/>
  <c r="O542" i="1"/>
  <c r="O543" i="1" a="1"/>
  <c r="O543" i="1" s="1"/>
  <c r="O544" i="1" a="1"/>
  <c r="O544" i="1" s="1"/>
  <c r="O545" i="1" a="1"/>
  <c r="O545" i="1" s="1"/>
  <c r="O546" i="1" a="1"/>
  <c r="O546" i="1" s="1"/>
  <c r="O547" i="1" a="1"/>
  <c r="O547" i="1"/>
  <c r="O548" i="1" a="1"/>
  <c r="O548" i="1" s="1"/>
  <c r="O549" i="1" a="1"/>
  <c r="O549" i="1" s="1"/>
  <c r="O550" i="1" a="1"/>
  <c r="O550" i="1" s="1"/>
  <c r="O551" i="1" a="1"/>
  <c r="O551" i="1" s="1"/>
  <c r="O552" i="1" a="1"/>
  <c r="O552" i="1" s="1"/>
  <c r="O553" i="1" a="1"/>
  <c r="O553" i="1" s="1"/>
  <c r="O554" i="1" a="1"/>
  <c r="O554" i="1" s="1"/>
  <c r="O555" i="1" a="1"/>
  <c r="O555" i="1" s="1"/>
  <c r="O556" i="1" a="1"/>
  <c r="O556" i="1" s="1"/>
  <c r="O557" i="1" a="1"/>
  <c r="O557" i="1" s="1"/>
  <c r="O558" i="1" a="1"/>
  <c r="O558" i="1" s="1"/>
  <c r="O559" i="1" a="1"/>
  <c r="O559" i="1" s="1"/>
  <c r="O560" i="1" a="1"/>
  <c r="O560" i="1" s="1"/>
  <c r="O561" i="1" a="1"/>
  <c r="O561" i="1" s="1"/>
  <c r="O562" i="1" a="1"/>
  <c r="O562" i="1" s="1"/>
  <c r="O563" i="1" a="1"/>
  <c r="O563" i="1"/>
  <c r="O564" i="1" a="1"/>
  <c r="O564" i="1" s="1"/>
  <c r="O565" i="1" a="1"/>
  <c r="O565" i="1" s="1"/>
  <c r="O566" i="1" a="1"/>
  <c r="O566" i="1" s="1"/>
  <c r="O567" i="1" a="1"/>
  <c r="O567" i="1" s="1"/>
  <c r="O568" i="1" a="1"/>
  <c r="O568" i="1" s="1"/>
  <c r="O569" i="1" a="1"/>
  <c r="O569" i="1" s="1"/>
  <c r="O570" i="1" a="1"/>
  <c r="O570" i="1" s="1"/>
  <c r="O571" i="1" a="1"/>
  <c r="O571" i="1" s="1"/>
  <c r="O572" i="1" a="1"/>
  <c r="O572" i="1" s="1"/>
  <c r="O573" i="1" a="1"/>
  <c r="O573" i="1" s="1"/>
  <c r="O574" i="1" a="1"/>
  <c r="O574" i="1" s="1"/>
  <c r="O575" i="1" a="1"/>
  <c r="O575" i="1" s="1"/>
  <c r="O576" i="1" a="1"/>
  <c r="O576" i="1" s="1"/>
  <c r="O577" i="1" a="1"/>
  <c r="O577" i="1" s="1"/>
  <c r="O578" i="1" a="1"/>
  <c r="O578" i="1"/>
  <c r="O579" i="1" a="1"/>
  <c r="O579" i="1"/>
  <c r="O580" i="1" a="1"/>
  <c r="O580" i="1" s="1"/>
  <c r="O581" i="1" a="1"/>
  <c r="O581" i="1" s="1"/>
  <c r="O582" i="1" a="1"/>
  <c r="O582" i="1" s="1"/>
  <c r="O583" i="1" a="1"/>
  <c r="O583" i="1" s="1"/>
  <c r="O584" i="1" a="1"/>
  <c r="O584" i="1" s="1"/>
  <c r="O585" i="1" a="1"/>
  <c r="O585" i="1" s="1"/>
  <c r="O586" i="1" a="1"/>
  <c r="O586" i="1" s="1"/>
  <c r="O587" i="1" a="1"/>
  <c r="O587" i="1" s="1"/>
  <c r="O588" i="1" a="1"/>
  <c r="O588" i="1" s="1"/>
  <c r="O589" i="1" a="1"/>
  <c r="O589" i="1" s="1"/>
  <c r="O590" i="1" a="1"/>
  <c r="O590" i="1"/>
  <c r="O591" i="1" a="1"/>
  <c r="O591" i="1" s="1"/>
  <c r="O592" i="1" a="1"/>
  <c r="O592" i="1" s="1"/>
  <c r="O593" i="1" a="1"/>
  <c r="O593" i="1" s="1"/>
  <c r="O594" i="1" a="1"/>
  <c r="O594" i="1" s="1"/>
  <c r="O595" i="1" a="1"/>
  <c r="O595" i="1"/>
  <c r="O596" i="1" a="1"/>
  <c r="O596" i="1" s="1"/>
  <c r="O597" i="1" a="1"/>
  <c r="O597" i="1" s="1"/>
  <c r="O598" i="1" a="1"/>
  <c r="O598" i="1" s="1"/>
  <c r="O599" i="1" a="1"/>
  <c r="O599" i="1" s="1"/>
  <c r="O600" i="1" a="1"/>
  <c r="O600" i="1" s="1"/>
  <c r="O601" i="1" a="1"/>
  <c r="O601" i="1" s="1"/>
  <c r="O602" i="1" a="1"/>
  <c r="O602" i="1" s="1"/>
  <c r="O603" i="1" a="1"/>
  <c r="O603" i="1" s="1"/>
  <c r="O604" i="1" a="1"/>
  <c r="O604" i="1" s="1"/>
  <c r="O605" i="1" a="1"/>
  <c r="O605" i="1" s="1"/>
  <c r="O606" i="1" a="1"/>
  <c r="O606" i="1"/>
  <c r="O607" i="1" a="1"/>
  <c r="O607" i="1" s="1"/>
  <c r="O608" i="1" a="1"/>
  <c r="O608" i="1" s="1"/>
  <c r="O609" i="1" a="1"/>
  <c r="O609" i="1" s="1"/>
  <c r="O610" i="1" a="1"/>
  <c r="O610" i="1"/>
  <c r="O611" i="1" a="1"/>
  <c r="O611" i="1" s="1"/>
  <c r="O612" i="1" a="1"/>
  <c r="O612" i="1" s="1"/>
  <c r="O613" i="1" a="1"/>
  <c r="O613" i="1" s="1"/>
  <c r="O614" i="1" a="1"/>
  <c r="O614" i="1" s="1"/>
  <c r="O615" i="1" a="1"/>
  <c r="O615" i="1" s="1"/>
  <c r="O616" i="1" a="1"/>
  <c r="O616" i="1" s="1"/>
  <c r="O617" i="1" a="1"/>
  <c r="O617" i="1" s="1"/>
  <c r="O618" i="1" a="1"/>
  <c r="O618" i="1" s="1"/>
  <c r="O619" i="1" a="1"/>
  <c r="O619" i="1" s="1"/>
  <c r="O620" i="1" a="1"/>
  <c r="O620" i="1" s="1"/>
  <c r="O621" i="1" a="1"/>
  <c r="O621" i="1" s="1"/>
  <c r="O622" i="1" a="1"/>
  <c r="O622" i="1" s="1"/>
  <c r="O623" i="1" a="1"/>
  <c r="O623" i="1" s="1"/>
  <c r="O624" i="1" a="1"/>
  <c r="O624" i="1" s="1"/>
  <c r="O625" i="1" a="1"/>
  <c r="O625" i="1" s="1"/>
  <c r="O626" i="1" a="1"/>
  <c r="O626" i="1" s="1"/>
  <c r="O627" i="1" a="1"/>
  <c r="O627" i="1" s="1"/>
  <c r="O628" i="1" a="1"/>
  <c r="O628" i="1" s="1"/>
  <c r="O629" i="1" a="1"/>
  <c r="O629" i="1" s="1"/>
  <c r="O630" i="1" a="1"/>
  <c r="O630" i="1" s="1"/>
  <c r="O631" i="1" a="1"/>
  <c r="O631" i="1" s="1"/>
  <c r="O632" i="1" a="1"/>
  <c r="O632" i="1" s="1"/>
  <c r="O633" i="1" a="1"/>
  <c r="O633" i="1" s="1"/>
  <c r="O634" i="1" a="1"/>
  <c r="O634" i="1" s="1"/>
  <c r="O635" i="1" a="1"/>
  <c r="O635" i="1" s="1"/>
  <c r="O636" i="1" a="1"/>
  <c r="O636" i="1" s="1"/>
  <c r="O637" i="1" a="1"/>
  <c r="O637" i="1" s="1"/>
  <c r="O638" i="1" a="1"/>
  <c r="O638" i="1"/>
  <c r="O639" i="1" a="1"/>
  <c r="O639" i="1" s="1"/>
  <c r="O640" i="1" a="1"/>
  <c r="O640" i="1" s="1"/>
  <c r="O641" i="1" a="1"/>
  <c r="O641" i="1" s="1"/>
  <c r="O642" i="1" a="1"/>
  <c r="O642" i="1"/>
  <c r="O643" i="1" a="1"/>
  <c r="O643" i="1"/>
  <c r="O644" i="1" a="1"/>
  <c r="O644" i="1" s="1"/>
  <c r="O645" i="1" a="1"/>
  <c r="O645" i="1" s="1"/>
  <c r="O646" i="1" a="1"/>
  <c r="O646" i="1" s="1"/>
  <c r="O647" i="1" a="1"/>
  <c r="O647" i="1" s="1"/>
  <c r="O648" i="1" a="1"/>
  <c r="O648" i="1" s="1"/>
  <c r="O649" i="1" a="1"/>
  <c r="O649" i="1" s="1"/>
  <c r="O650" i="1" a="1"/>
  <c r="O650" i="1" s="1"/>
  <c r="O651" i="1" a="1"/>
  <c r="O651" i="1" s="1"/>
  <c r="O652" i="1" a="1"/>
  <c r="O652" i="1" s="1"/>
  <c r="O653" i="1" a="1"/>
  <c r="O653" i="1" s="1"/>
  <c r="O654" i="1" a="1"/>
  <c r="O654" i="1" s="1"/>
  <c r="O655" i="1" a="1"/>
  <c r="O655" i="1" s="1"/>
  <c r="O656" i="1" a="1"/>
  <c r="O656" i="1" s="1"/>
  <c r="O657" i="1" a="1"/>
  <c r="O657" i="1" s="1"/>
  <c r="O658" i="1" a="1"/>
  <c r="O658" i="1" s="1"/>
  <c r="O659" i="1" a="1"/>
  <c r="O659" i="1" s="1"/>
  <c r="O660" i="1" a="1"/>
  <c r="O660" i="1" s="1"/>
  <c r="O661" i="1" a="1"/>
  <c r="O661" i="1" s="1"/>
  <c r="O662" i="1" a="1"/>
  <c r="O662" i="1" s="1"/>
  <c r="O663" i="1" a="1"/>
  <c r="O663" i="1" s="1"/>
  <c r="O664" i="1" a="1"/>
  <c r="O664" i="1" s="1"/>
  <c r="O665" i="1" a="1"/>
  <c r="O665" i="1" s="1"/>
  <c r="O666" i="1" a="1"/>
  <c r="O666" i="1" s="1"/>
  <c r="O667" i="1" a="1"/>
  <c r="O667" i="1" s="1"/>
  <c r="O668" i="1" a="1"/>
  <c r="O668" i="1" s="1"/>
  <c r="O669" i="1" a="1"/>
  <c r="O669" i="1" s="1"/>
  <c r="O670" i="1" a="1"/>
  <c r="O670" i="1" s="1"/>
  <c r="O671" i="1" a="1"/>
  <c r="O671" i="1" s="1"/>
  <c r="O672" i="1" a="1"/>
  <c r="O672" i="1" s="1"/>
  <c r="O673" i="1" a="1"/>
  <c r="O673" i="1" s="1"/>
  <c r="O674" i="1" a="1"/>
  <c r="O674" i="1"/>
  <c r="O675" i="1" a="1"/>
  <c r="O675" i="1"/>
  <c r="O676" i="1" a="1"/>
  <c r="O676" i="1" s="1"/>
  <c r="O677" i="1" a="1"/>
  <c r="O677" i="1" s="1"/>
  <c r="O678" i="1" a="1"/>
  <c r="O678" i="1" s="1"/>
  <c r="O679" i="1" a="1"/>
  <c r="O679" i="1" s="1"/>
  <c r="O680" i="1" a="1"/>
  <c r="O680" i="1" s="1"/>
  <c r="O681" i="1" a="1"/>
  <c r="O681" i="1" s="1"/>
  <c r="O682" i="1" a="1"/>
  <c r="O682" i="1" s="1"/>
  <c r="O683" i="1" a="1"/>
  <c r="O683" i="1" s="1"/>
  <c r="O684" i="1" a="1"/>
  <c r="O684" i="1" s="1"/>
  <c r="O685" i="1" a="1"/>
  <c r="O685" i="1" s="1"/>
  <c r="O686" i="1" a="1"/>
  <c r="O686" i="1" s="1"/>
  <c r="O687" i="1" a="1"/>
  <c r="O687" i="1" s="1"/>
  <c r="O688" i="1" a="1"/>
  <c r="O688" i="1" s="1"/>
  <c r="O689" i="1" a="1"/>
  <c r="O689" i="1" s="1"/>
  <c r="O690" i="1" a="1"/>
  <c r="O690" i="1" s="1"/>
  <c r="O691" i="1" a="1"/>
  <c r="O691" i="1" s="1"/>
  <c r="O692" i="1" a="1"/>
  <c r="O692" i="1" s="1"/>
  <c r="O693" i="1" a="1"/>
  <c r="O693" i="1" s="1"/>
  <c r="O694" i="1" a="1"/>
  <c r="O694" i="1" s="1"/>
  <c r="O695" i="1" a="1"/>
  <c r="O695" i="1" s="1"/>
  <c r="O696" i="1" a="1"/>
  <c r="O696" i="1" s="1"/>
  <c r="O697" i="1" a="1"/>
  <c r="O697" i="1" s="1"/>
  <c r="O698" i="1" a="1"/>
  <c r="O698" i="1" s="1"/>
  <c r="O699" i="1" a="1"/>
  <c r="O699" i="1" s="1"/>
  <c r="O700" i="1" a="1"/>
  <c r="O700" i="1" s="1"/>
  <c r="O701" i="1" a="1"/>
  <c r="O701" i="1" s="1"/>
  <c r="O702" i="1" a="1"/>
  <c r="O702" i="1" s="1"/>
  <c r="O703" i="1" a="1"/>
  <c r="O703" i="1" s="1"/>
  <c r="O704" i="1" a="1"/>
  <c r="O704" i="1" s="1"/>
  <c r="O705" i="1" a="1"/>
  <c r="O705" i="1" s="1"/>
  <c r="O706" i="1" a="1"/>
  <c r="O706" i="1"/>
  <c r="O707" i="1" a="1"/>
  <c r="O707" i="1" s="1"/>
  <c r="O708" i="1" a="1"/>
  <c r="O708" i="1" s="1"/>
  <c r="O709" i="1" a="1"/>
  <c r="O709" i="1" s="1"/>
  <c r="O710" i="1" a="1"/>
  <c r="O710" i="1" s="1"/>
  <c r="O711" i="1" a="1"/>
  <c r="O711" i="1" s="1"/>
  <c r="O712" i="1" a="1"/>
  <c r="O712" i="1" s="1"/>
  <c r="O713" i="1" a="1"/>
  <c r="O713" i="1" s="1"/>
  <c r="O714" i="1" a="1"/>
  <c r="O714" i="1" s="1"/>
  <c r="O715" i="1" a="1"/>
  <c r="O715" i="1" s="1"/>
  <c r="O716" i="1" a="1"/>
  <c r="O716" i="1" s="1"/>
  <c r="O717" i="1" a="1"/>
  <c r="O717" i="1" s="1"/>
  <c r="O718" i="1" a="1"/>
  <c r="O718" i="1" s="1"/>
  <c r="O719" i="1" a="1"/>
  <c r="O719" i="1" s="1"/>
  <c r="O720" i="1" a="1"/>
  <c r="O720" i="1" s="1"/>
  <c r="O721" i="1" a="1"/>
  <c r="O721" i="1" s="1"/>
  <c r="O722" i="1" a="1"/>
  <c r="O722" i="1" s="1"/>
  <c r="O723" i="1" a="1"/>
  <c r="O723" i="1" s="1"/>
  <c r="O724" i="1" a="1"/>
  <c r="O724" i="1" s="1"/>
  <c r="O725" i="1" a="1"/>
  <c r="O725" i="1" s="1"/>
  <c r="O726" i="1" a="1"/>
  <c r="O726" i="1" s="1"/>
  <c r="O727" i="1" a="1"/>
  <c r="O727" i="1" s="1"/>
  <c r="O728" i="1" a="1"/>
  <c r="O728" i="1" s="1"/>
  <c r="O729" i="1" a="1"/>
  <c r="O729" i="1" s="1"/>
  <c r="O730" i="1" a="1"/>
  <c r="O730" i="1" s="1"/>
  <c r="O731" i="1" a="1"/>
  <c r="O731" i="1" s="1"/>
  <c r="O732" i="1" a="1"/>
  <c r="O732" i="1" s="1"/>
  <c r="O733" i="1" a="1"/>
  <c r="O733" i="1" s="1"/>
  <c r="O734" i="1" a="1"/>
  <c r="O734" i="1" s="1"/>
  <c r="O735" i="1" a="1"/>
  <c r="O735" i="1" s="1"/>
  <c r="O736" i="1" a="1"/>
  <c r="O736" i="1" s="1"/>
  <c r="O737" i="1" a="1"/>
  <c r="O737" i="1" s="1"/>
  <c r="O738" i="1" a="1"/>
  <c r="O738" i="1" s="1"/>
  <c r="O739" i="1" a="1"/>
  <c r="O739" i="1"/>
  <c r="O740" i="1" a="1"/>
  <c r="O740" i="1" s="1"/>
  <c r="O741" i="1" a="1"/>
  <c r="O741" i="1" s="1"/>
  <c r="O742" i="1" a="1"/>
  <c r="O742" i="1" s="1"/>
  <c r="O743" i="1" a="1"/>
  <c r="O743" i="1" s="1"/>
  <c r="O744" i="1" a="1"/>
  <c r="O744" i="1" s="1"/>
  <c r="O745" i="1" a="1"/>
  <c r="O745" i="1" s="1"/>
  <c r="O746" i="1" a="1"/>
  <c r="O746" i="1" s="1"/>
  <c r="O747" i="1" a="1"/>
  <c r="O747" i="1" s="1"/>
  <c r="O748" i="1" a="1"/>
  <c r="O748" i="1" s="1"/>
  <c r="O749" i="1" a="1"/>
  <c r="O749" i="1" s="1"/>
  <c r="O750" i="1" a="1"/>
  <c r="O750" i="1" s="1"/>
  <c r="O751" i="1" a="1"/>
  <c r="O751" i="1" s="1"/>
  <c r="O752" i="1" a="1"/>
  <c r="O752" i="1" s="1"/>
  <c r="O753" i="1" a="1"/>
  <c r="O753" i="1" s="1"/>
  <c r="O754" i="1" a="1"/>
  <c r="O754" i="1" s="1"/>
  <c r="O755" i="1" a="1"/>
  <c r="O755" i="1" s="1"/>
  <c r="O756" i="1" a="1"/>
  <c r="O756" i="1" s="1"/>
  <c r="O757" i="1" a="1"/>
  <c r="O757" i="1" s="1"/>
  <c r="O758" i="1" a="1"/>
  <c r="O758" i="1" s="1"/>
  <c r="O759" i="1" a="1"/>
  <c r="O759" i="1" s="1"/>
  <c r="O760" i="1" a="1"/>
  <c r="O760" i="1" s="1"/>
  <c r="O761" i="1" a="1"/>
  <c r="O761" i="1" s="1"/>
  <c r="O762" i="1" a="1"/>
  <c r="O762" i="1" s="1"/>
  <c r="O763" i="1" a="1"/>
  <c r="O763" i="1" s="1"/>
  <c r="O764" i="1" a="1"/>
  <c r="O764" i="1" s="1"/>
  <c r="O765" i="1" a="1"/>
  <c r="O765" i="1" s="1"/>
  <c r="O766" i="1" a="1"/>
  <c r="O766" i="1" s="1"/>
  <c r="O767" i="1" a="1"/>
  <c r="O767" i="1" s="1"/>
  <c r="O768" i="1" a="1"/>
  <c r="O768" i="1" s="1"/>
  <c r="O769" i="1" a="1"/>
  <c r="O769" i="1" s="1"/>
  <c r="O770" i="1" a="1"/>
  <c r="O770" i="1"/>
  <c r="O771" i="1" a="1"/>
  <c r="O771" i="1"/>
  <c r="O772" i="1" a="1"/>
  <c r="O772" i="1" s="1"/>
  <c r="O773" i="1" a="1"/>
  <c r="O773" i="1" s="1"/>
  <c r="O774" i="1" a="1"/>
  <c r="O774" i="1" s="1"/>
  <c r="O775" i="1" a="1"/>
  <c r="O775" i="1" s="1"/>
  <c r="O776" i="1" a="1"/>
  <c r="O776" i="1" s="1"/>
  <c r="O777" i="1" a="1"/>
  <c r="O777" i="1" s="1"/>
  <c r="O778" i="1" a="1"/>
  <c r="O778" i="1" s="1"/>
  <c r="O779" i="1" a="1"/>
  <c r="O779" i="1" s="1"/>
  <c r="O780" i="1" a="1"/>
  <c r="O780" i="1" s="1"/>
  <c r="O781" i="1" a="1"/>
  <c r="O781" i="1" s="1"/>
  <c r="O782" i="1" a="1"/>
  <c r="O782" i="1" s="1"/>
  <c r="O783" i="1" a="1"/>
  <c r="O783" i="1" s="1"/>
  <c r="O784" i="1" a="1"/>
  <c r="O784" i="1" s="1"/>
  <c r="O785" i="1" a="1"/>
  <c r="O785" i="1" s="1"/>
  <c r="O786" i="1" a="1"/>
  <c r="O786" i="1" s="1"/>
  <c r="O787" i="1" a="1"/>
  <c r="O787" i="1" s="1"/>
  <c r="O788" i="1" a="1"/>
  <c r="O788" i="1" s="1"/>
  <c r="O789" i="1" a="1"/>
  <c r="O789" i="1" s="1"/>
  <c r="O790" i="1" a="1"/>
  <c r="O790" i="1" s="1"/>
  <c r="O791" i="1" a="1"/>
  <c r="O791" i="1" s="1"/>
  <c r="O792" i="1" a="1"/>
  <c r="O792" i="1" s="1"/>
  <c r="O793" i="1" a="1"/>
  <c r="O793" i="1" s="1"/>
  <c r="O794" i="1" a="1"/>
  <c r="O794" i="1" s="1"/>
  <c r="O795" i="1" a="1"/>
  <c r="O795" i="1" s="1"/>
  <c r="O796" i="1" a="1"/>
  <c r="O796" i="1" s="1"/>
  <c r="O797" i="1" a="1"/>
  <c r="O797" i="1" s="1"/>
  <c r="O798" i="1" a="1"/>
  <c r="O798" i="1" s="1"/>
  <c r="O799" i="1" a="1"/>
  <c r="O799" i="1" s="1"/>
  <c r="O800" i="1" a="1"/>
  <c r="O800" i="1" s="1"/>
  <c r="O801" i="1" a="1"/>
  <c r="O801" i="1" s="1"/>
  <c r="O802" i="1" a="1"/>
  <c r="O802" i="1"/>
  <c r="O803" i="1" a="1"/>
  <c r="O803" i="1"/>
  <c r="O804" i="1" a="1"/>
  <c r="O804" i="1" s="1"/>
  <c r="O805" i="1" a="1"/>
  <c r="O805" i="1" s="1"/>
  <c r="O806" i="1" a="1"/>
  <c r="O806" i="1" s="1"/>
  <c r="O807" i="1" a="1"/>
  <c r="O807" i="1" s="1"/>
  <c r="O808" i="1" a="1"/>
  <c r="O808" i="1" s="1"/>
  <c r="O809" i="1" a="1"/>
  <c r="O809" i="1" s="1"/>
  <c r="O810" i="1" a="1"/>
  <c r="O810" i="1" s="1"/>
  <c r="O811" i="1" a="1"/>
  <c r="O811" i="1" s="1"/>
  <c r="O812" i="1" a="1"/>
  <c r="O812" i="1" s="1"/>
  <c r="O813" i="1" a="1"/>
  <c r="O813" i="1" s="1"/>
  <c r="O814" i="1" a="1"/>
  <c r="O814" i="1" s="1"/>
  <c r="O815" i="1" a="1"/>
  <c r="O815" i="1" s="1"/>
  <c r="O816" i="1" a="1"/>
  <c r="O816" i="1" s="1"/>
  <c r="O817" i="1" a="1"/>
  <c r="O817" i="1" s="1"/>
  <c r="O818" i="1" a="1"/>
  <c r="O818" i="1" s="1"/>
  <c r="O819" i="1" a="1"/>
  <c r="O819" i="1" s="1"/>
  <c r="O820" i="1" a="1"/>
  <c r="O820" i="1" s="1"/>
  <c r="O821" i="1" a="1"/>
  <c r="O821" i="1" s="1"/>
  <c r="O822" i="1" a="1"/>
  <c r="O822" i="1" s="1"/>
  <c r="O823" i="1" a="1"/>
  <c r="O823" i="1" s="1"/>
  <c r="O824" i="1" a="1"/>
  <c r="O824" i="1" s="1"/>
  <c r="O825" i="1" a="1"/>
  <c r="O825" i="1" s="1"/>
  <c r="O826" i="1" a="1"/>
  <c r="O826" i="1" s="1"/>
  <c r="O827" i="1" a="1"/>
  <c r="O827" i="1" s="1"/>
  <c r="O828" i="1" a="1"/>
  <c r="O828" i="1" s="1"/>
  <c r="O829" i="1" a="1"/>
  <c r="O829" i="1" s="1"/>
  <c r="O830" i="1" a="1"/>
  <c r="O830" i="1" s="1"/>
  <c r="O831" i="1" a="1"/>
  <c r="O831" i="1" s="1"/>
  <c r="O832" i="1" a="1"/>
  <c r="O832" i="1" s="1"/>
  <c r="O833" i="1" a="1"/>
  <c r="O833" i="1" s="1"/>
  <c r="O834" i="1" a="1"/>
  <c r="O834" i="1"/>
  <c r="O835" i="1" a="1"/>
  <c r="O835" i="1" s="1"/>
  <c r="O836" i="1" a="1"/>
  <c r="O836" i="1" s="1"/>
  <c r="O837" i="1" a="1"/>
  <c r="O837" i="1" s="1"/>
  <c r="O838" i="1" a="1"/>
  <c r="O838" i="1" s="1"/>
  <c r="O839" i="1" a="1"/>
  <c r="O839" i="1" s="1"/>
  <c r="O840" i="1" a="1"/>
  <c r="O840" i="1" s="1"/>
  <c r="O841" i="1" a="1"/>
  <c r="O841" i="1" s="1"/>
  <c r="O842" i="1" a="1"/>
  <c r="O842" i="1" s="1"/>
  <c r="O843" i="1" a="1"/>
  <c r="O843" i="1" s="1"/>
  <c r="O844" i="1" a="1"/>
  <c r="O844" i="1" s="1"/>
  <c r="O845" i="1" a="1"/>
  <c r="O845" i="1" s="1"/>
  <c r="O846" i="1" a="1"/>
  <c r="O846" i="1" s="1"/>
  <c r="O847" i="1" a="1"/>
  <c r="O847" i="1" s="1"/>
  <c r="O848" i="1" a="1"/>
  <c r="O848" i="1" s="1"/>
  <c r="O849" i="1" a="1"/>
  <c r="O849" i="1" s="1"/>
  <c r="O850" i="1" a="1"/>
  <c r="O850" i="1" s="1"/>
  <c r="O851" i="1" a="1"/>
  <c r="O851" i="1" s="1"/>
  <c r="O852" i="1" a="1"/>
  <c r="O852" i="1" s="1"/>
  <c r="O853" i="1" a="1"/>
  <c r="O853" i="1" s="1"/>
  <c r="O854" i="1" a="1"/>
  <c r="O854" i="1"/>
  <c r="O855" i="1" a="1"/>
  <c r="O855" i="1" s="1"/>
  <c r="O856" i="1" a="1"/>
  <c r="O856" i="1" s="1"/>
  <c r="O857" i="1" a="1"/>
  <c r="O857" i="1" s="1"/>
  <c r="O858" i="1" a="1"/>
  <c r="O858" i="1" s="1"/>
  <c r="O859" i="1" a="1"/>
  <c r="O859" i="1" s="1"/>
  <c r="O860" i="1" a="1"/>
  <c r="O860" i="1" s="1"/>
  <c r="O861" i="1" a="1"/>
  <c r="O861" i="1"/>
  <c r="O862" i="1" a="1"/>
  <c r="O862" i="1" s="1"/>
  <c r="O863" i="1" a="1"/>
  <c r="O863" i="1"/>
  <c r="O864" i="1" a="1"/>
  <c r="O864" i="1" s="1"/>
  <c r="O865" i="1" a="1"/>
  <c r="O865" i="1" s="1"/>
  <c r="O866" i="1" a="1"/>
  <c r="O866" i="1" s="1"/>
  <c r="O867" i="1" a="1"/>
  <c r="O867" i="1" s="1"/>
  <c r="O868" i="1" a="1"/>
  <c r="O868" i="1" s="1"/>
  <c r="O869" i="1" a="1"/>
  <c r="O869" i="1" s="1"/>
  <c r="O870" i="1" a="1"/>
  <c r="O870" i="1" s="1"/>
  <c r="O871" i="1" a="1"/>
  <c r="O871" i="1" s="1"/>
  <c r="O872" i="1" a="1"/>
  <c r="O872" i="1"/>
  <c r="O873" i="1" a="1"/>
  <c r="O873" i="1"/>
  <c r="O874" i="1" a="1"/>
  <c r="O874" i="1" s="1"/>
  <c r="O875" i="1" a="1"/>
  <c r="O875" i="1"/>
  <c r="O876" i="1" a="1"/>
  <c r="O876" i="1" s="1"/>
  <c r="O877" i="1" a="1"/>
  <c r="O877" i="1" s="1"/>
  <c r="O878" i="1" a="1"/>
  <c r="O878" i="1" s="1"/>
  <c r="O879" i="1" a="1"/>
  <c r="O879" i="1" s="1"/>
  <c r="O880" i="1" a="1"/>
  <c r="O880" i="1" s="1"/>
  <c r="O881" i="1" a="1"/>
  <c r="O881" i="1"/>
  <c r="O882" i="1" a="1"/>
  <c r="O882" i="1" s="1"/>
  <c r="O883" i="1" a="1"/>
  <c r="O883" i="1" s="1"/>
  <c r="O884" i="1" a="1"/>
  <c r="O884" i="1"/>
  <c r="O885" i="1" a="1"/>
  <c r="O885" i="1" s="1"/>
  <c r="O886" i="1" a="1"/>
  <c r="O886" i="1" s="1"/>
  <c r="O887" i="1" a="1"/>
  <c r="O887" i="1"/>
  <c r="O888" i="1" a="1"/>
  <c r="O888" i="1" s="1"/>
  <c r="O889" i="1" a="1"/>
  <c r="O889" i="1" s="1"/>
  <c r="O890" i="1" a="1"/>
  <c r="O890" i="1" s="1"/>
  <c r="O891" i="1" a="1"/>
  <c r="O891" i="1" s="1"/>
  <c r="O892" i="1" a="1"/>
  <c r="O892" i="1" s="1"/>
  <c r="O893" i="1" a="1"/>
  <c r="O893" i="1"/>
  <c r="O894" i="1" a="1"/>
  <c r="O894" i="1" s="1"/>
  <c r="O895" i="1" a="1"/>
  <c r="O895" i="1"/>
  <c r="O896" i="1" a="1"/>
  <c r="O896" i="1"/>
  <c r="O897" i="1" a="1"/>
  <c r="O897" i="1" s="1"/>
  <c r="O898" i="1" a="1"/>
  <c r="O898" i="1" s="1"/>
  <c r="O899" i="1" a="1"/>
  <c r="O899" i="1" s="1"/>
  <c r="O900" i="1" a="1"/>
  <c r="O900" i="1" s="1"/>
  <c r="O901" i="1" a="1"/>
  <c r="O901" i="1" s="1"/>
  <c r="O902" i="1" a="1"/>
  <c r="O902" i="1" s="1"/>
  <c r="O903" i="1" a="1"/>
  <c r="O903" i="1" s="1"/>
  <c r="O904" i="1" a="1"/>
  <c r="O904" i="1" s="1"/>
  <c r="O905" i="1" a="1"/>
  <c r="O905" i="1"/>
  <c r="O906" i="1" a="1"/>
  <c r="O906" i="1" s="1"/>
  <c r="O907" i="1" a="1"/>
  <c r="O907" i="1"/>
  <c r="O908" i="1" a="1"/>
  <c r="O908" i="1" s="1"/>
  <c r="O909" i="1" a="1"/>
  <c r="O909" i="1" s="1"/>
  <c r="O910" i="1" a="1"/>
  <c r="O910" i="1" s="1"/>
  <c r="O911" i="1" a="1"/>
  <c r="O911" i="1" s="1"/>
  <c r="O912" i="1" a="1"/>
  <c r="O912" i="1" s="1"/>
  <c r="O913" i="1" a="1"/>
  <c r="O913" i="1"/>
  <c r="O914" i="1" a="1"/>
  <c r="O914" i="1" s="1"/>
  <c r="O915" i="1" a="1"/>
  <c r="O915" i="1" s="1"/>
  <c r="O916" i="1" a="1"/>
  <c r="O916" i="1" s="1"/>
  <c r="O917" i="1" a="1"/>
  <c r="O917" i="1" s="1"/>
  <c r="O918" i="1" a="1"/>
  <c r="O918" i="1" s="1"/>
  <c r="O919" i="1" a="1"/>
  <c r="O919" i="1" s="1"/>
  <c r="O920" i="1" a="1"/>
  <c r="O920" i="1" s="1"/>
  <c r="O921" i="1" a="1"/>
  <c r="O921" i="1" s="1"/>
  <c r="O922" i="1" a="1"/>
  <c r="O922" i="1" s="1"/>
  <c r="O923" i="1" a="1"/>
  <c r="O923" i="1" s="1"/>
  <c r="O924" i="1" a="1"/>
  <c r="O924" i="1" s="1"/>
  <c r="O925" i="1" a="1"/>
  <c r="O925" i="1"/>
  <c r="O926" i="1" a="1"/>
  <c r="O926" i="1" s="1"/>
  <c r="O927" i="1" a="1"/>
  <c r="O927" i="1" s="1"/>
  <c r="O928" i="1" a="1"/>
  <c r="O928" i="1" s="1"/>
  <c r="O929" i="1" a="1"/>
  <c r="O929" i="1" s="1"/>
  <c r="O930" i="1" a="1"/>
  <c r="O930" i="1" s="1"/>
  <c r="O931" i="1" a="1"/>
  <c r="O931" i="1" s="1"/>
  <c r="O932" i="1" a="1"/>
  <c r="O932" i="1" s="1"/>
  <c r="O933" i="1" a="1"/>
  <c r="O933" i="1" s="1"/>
  <c r="O934" i="1" a="1"/>
  <c r="O934" i="1" s="1"/>
  <c r="O935" i="1" a="1"/>
  <c r="O935" i="1" s="1"/>
  <c r="O936" i="1" a="1"/>
  <c r="O936" i="1"/>
  <c r="O937" i="1" a="1"/>
  <c r="O937" i="1"/>
  <c r="O938" i="1" a="1"/>
  <c r="O938" i="1" s="1"/>
  <c r="O939" i="1" a="1"/>
  <c r="O939" i="1" s="1"/>
  <c r="O940" i="1" a="1"/>
  <c r="O940" i="1" s="1"/>
  <c r="O941" i="1" a="1"/>
  <c r="O941" i="1" s="1"/>
  <c r="O942" i="1" a="1"/>
  <c r="O942" i="1" s="1"/>
  <c r="O943" i="1" a="1"/>
  <c r="O943" i="1" s="1"/>
  <c r="O944" i="1" a="1"/>
  <c r="O944" i="1" s="1"/>
  <c r="O945" i="1" a="1"/>
  <c r="O945" i="1"/>
  <c r="O946" i="1" a="1"/>
  <c r="O946" i="1" s="1"/>
  <c r="O947" i="1" a="1"/>
  <c r="O947" i="1" s="1"/>
  <c r="O948" i="1" a="1"/>
  <c r="O948" i="1"/>
  <c r="O949" i="1" a="1"/>
  <c r="O949" i="1" s="1"/>
  <c r="O950" i="1" a="1"/>
  <c r="O950" i="1" s="1"/>
  <c r="O951" i="1" a="1"/>
  <c r="O951" i="1"/>
  <c r="O952" i="1" a="1"/>
  <c r="O952" i="1" s="1"/>
  <c r="O953" i="1" a="1"/>
  <c r="O953" i="1" s="1"/>
  <c r="O954" i="1" a="1"/>
  <c r="O954" i="1" s="1"/>
  <c r="O955" i="1" a="1"/>
  <c r="O955" i="1" s="1"/>
  <c r="O956" i="1" a="1"/>
  <c r="O956" i="1" s="1"/>
  <c r="O957" i="1" a="1"/>
  <c r="O957" i="1" s="1"/>
  <c r="O958" i="1" a="1"/>
  <c r="O958" i="1" s="1"/>
  <c r="O959" i="1" a="1"/>
  <c r="O959" i="1"/>
  <c r="O960" i="1" a="1"/>
  <c r="O960" i="1"/>
  <c r="O961" i="1" a="1"/>
  <c r="O961" i="1" s="1"/>
  <c r="O962" i="1" a="1"/>
  <c r="O962" i="1" s="1"/>
  <c r="O963" i="1" a="1"/>
  <c r="O963" i="1" s="1"/>
  <c r="O964" i="1" a="1"/>
  <c r="O964" i="1" s="1"/>
  <c r="O965" i="1" a="1"/>
  <c r="O965" i="1" s="1"/>
  <c r="O966" i="1" a="1"/>
  <c r="O966" i="1" s="1"/>
  <c r="O967" i="1" a="1"/>
  <c r="O967" i="1" s="1"/>
  <c r="O968" i="1" a="1"/>
  <c r="O968" i="1"/>
  <c r="O969" i="1" a="1"/>
  <c r="O969" i="1" s="1"/>
  <c r="O970" i="1" a="1"/>
  <c r="O970" i="1" s="1"/>
  <c r="O971" i="1" a="1"/>
  <c r="O971" i="1"/>
  <c r="O972" i="1" a="1"/>
  <c r="O972" i="1" s="1"/>
  <c r="O973" i="1" a="1"/>
  <c r="O973" i="1" s="1"/>
  <c r="O974" i="1" a="1"/>
  <c r="O974" i="1" s="1"/>
  <c r="O975" i="1" a="1"/>
  <c r="O975" i="1" s="1"/>
  <c r="O976" i="1" a="1"/>
  <c r="O976" i="1" s="1"/>
  <c r="O977" i="1" a="1"/>
  <c r="O977" i="1" s="1"/>
  <c r="O978" i="1" a="1"/>
  <c r="O978" i="1" s="1"/>
  <c r="O979" i="1" a="1"/>
  <c r="O979" i="1" s="1"/>
  <c r="O980" i="1" a="1"/>
  <c r="O980" i="1"/>
  <c r="O981" i="1" a="1"/>
  <c r="O981" i="1" s="1"/>
  <c r="O982" i="1" a="1"/>
  <c r="O982" i="1" s="1"/>
  <c r="O983" i="1" a="1"/>
  <c r="O983" i="1" s="1"/>
  <c r="O984" i="1" a="1"/>
  <c r="O984" i="1" s="1"/>
  <c r="O985" i="1" a="1"/>
  <c r="O985" i="1" s="1"/>
  <c r="O986" i="1" a="1"/>
  <c r="O986" i="1" s="1"/>
  <c r="O987" i="1" a="1"/>
  <c r="O987" i="1" s="1"/>
  <c r="O988" i="1" a="1"/>
  <c r="O988" i="1" s="1"/>
  <c r="O989" i="1" a="1"/>
  <c r="O989" i="1" s="1"/>
  <c r="O990" i="1" a="1"/>
  <c r="O990" i="1" s="1"/>
  <c r="O991" i="1" a="1"/>
  <c r="O991" i="1" s="1"/>
  <c r="O992" i="1" a="1"/>
  <c r="O992" i="1"/>
  <c r="O993" i="1" a="1"/>
  <c r="O993" i="1" s="1"/>
  <c r="O994" i="1" a="1"/>
  <c r="O994" i="1" s="1"/>
  <c r="O995" i="1" a="1"/>
  <c r="O995" i="1" s="1"/>
  <c r="O996" i="1" a="1"/>
  <c r="O996" i="1" s="1"/>
  <c r="O997" i="1" a="1"/>
  <c r="O997" i="1" s="1"/>
  <c r="O998" i="1" a="1"/>
  <c r="O998" i="1" s="1"/>
  <c r="O999" i="1" a="1"/>
  <c r="O999" i="1" s="1"/>
  <c r="O1000" i="1" a="1"/>
  <c r="O1000" i="1"/>
  <c r="O1001" i="1" a="1"/>
  <c r="O1001" i="1" s="1"/>
  <c r="O1002" i="1" a="1"/>
  <c r="O1002" i="1" s="1"/>
  <c r="O1003" i="1" a="1"/>
  <c r="O1003" i="1" s="1"/>
  <c r="O1004" i="1" a="1"/>
  <c r="O1004" i="1" s="1"/>
  <c r="O1005" i="1" a="1"/>
  <c r="O1005" i="1" s="1"/>
  <c r="O1006" i="1" a="1"/>
  <c r="O1006" i="1" s="1"/>
  <c r="O1007" i="1" a="1"/>
  <c r="O1007" i="1" s="1"/>
  <c r="O1008" i="1" a="1"/>
  <c r="O1008" i="1" s="1"/>
  <c r="O1009" i="1" a="1"/>
  <c r="O1009" i="1"/>
  <c r="O1010" i="1" a="1"/>
  <c r="O1010" i="1" s="1"/>
  <c r="O1011" i="1" a="1"/>
  <c r="O1011" i="1" s="1"/>
  <c r="O1012" i="1" a="1"/>
  <c r="O1012" i="1"/>
  <c r="O1013" i="1" a="1"/>
  <c r="O1013" i="1" s="1"/>
  <c r="O1014" i="1" a="1"/>
  <c r="O1014" i="1" s="1"/>
  <c r="O1015" i="1" a="1"/>
  <c r="O1015" i="1"/>
  <c r="O1016" i="1" a="1"/>
  <c r="O1016" i="1" s="1"/>
  <c r="O1017" i="1" a="1"/>
  <c r="O1017" i="1" s="1"/>
  <c r="O1018" i="1" a="1"/>
  <c r="O1018" i="1" s="1"/>
  <c r="O1019" i="1" a="1"/>
  <c r="O1019" i="1" s="1"/>
  <c r="O1020" i="1" a="1"/>
  <c r="O1020" i="1" s="1"/>
  <c r="O1021" i="1" a="1"/>
  <c r="O1021" i="1" s="1"/>
  <c r="O1022" i="1" a="1"/>
  <c r="O1022" i="1" s="1"/>
  <c r="O1023" i="1" a="1"/>
  <c r="O1023" i="1"/>
  <c r="O1024" i="1" a="1"/>
  <c r="O1024" i="1"/>
  <c r="O1025" i="1" a="1"/>
  <c r="O1025" i="1" s="1"/>
  <c r="O1026" i="1" a="1"/>
  <c r="O1026" i="1" s="1"/>
  <c r="O1027" i="1" a="1"/>
  <c r="O1027" i="1" s="1"/>
  <c r="O1028" i="1" a="1"/>
  <c r="O1028" i="1" s="1"/>
  <c r="O1029" i="1" a="1"/>
  <c r="O1029" i="1" s="1"/>
  <c r="O1030" i="1" a="1"/>
  <c r="O1030" i="1" s="1"/>
  <c r="O1031" i="1" a="1"/>
  <c r="O1031" i="1" s="1"/>
  <c r="O1032" i="1" a="1"/>
  <c r="O1032" i="1" s="1"/>
  <c r="O1033" i="1" a="1"/>
  <c r="O1033" i="1" s="1"/>
  <c r="O1034" i="1" a="1"/>
  <c r="O1034" i="1" s="1"/>
  <c r="O1035" i="1" a="1"/>
  <c r="O1035" i="1"/>
  <c r="O1036" i="1" a="1"/>
  <c r="O1036" i="1" s="1"/>
  <c r="O1037" i="1" a="1"/>
  <c r="O1037" i="1" s="1"/>
  <c r="O1038" i="1" a="1"/>
  <c r="O1038" i="1" s="1"/>
  <c r="O1039" i="1" a="1"/>
  <c r="O1039" i="1" s="1"/>
  <c r="O1040" i="1" a="1"/>
  <c r="O1040" i="1" s="1"/>
  <c r="O1041" i="1" a="1"/>
  <c r="O1041" i="1" s="1"/>
  <c r="O1042" i="1" a="1"/>
  <c r="O1042" i="1" s="1"/>
  <c r="O1043" i="1" a="1"/>
  <c r="O1043" i="1" s="1"/>
  <c r="O1044" i="1" a="1"/>
  <c r="O1044" i="1"/>
  <c r="O1045" i="1" a="1"/>
  <c r="O1045" i="1" s="1"/>
  <c r="O1046" i="1" a="1"/>
  <c r="O1046" i="1" s="1"/>
  <c r="O1047" i="1" a="1"/>
  <c r="O1047" i="1" s="1"/>
  <c r="O1048" i="1" a="1"/>
  <c r="O1048" i="1" s="1"/>
  <c r="O1049" i="1" a="1"/>
  <c r="O1049" i="1" s="1"/>
  <c r="O1050" i="1" a="1"/>
  <c r="O1050" i="1" s="1"/>
  <c r="O1051" i="1" a="1"/>
  <c r="O1051" i="1" s="1"/>
  <c r="O1052" i="1" a="1"/>
  <c r="O1052" i="1" s="1"/>
  <c r="O1053" i="1" a="1"/>
  <c r="O1053" i="1"/>
  <c r="O1054" i="1" a="1"/>
  <c r="O1054" i="1" s="1"/>
  <c r="O1055" i="1" a="1"/>
  <c r="O1055" i="1"/>
  <c r="O1056" i="1" a="1"/>
  <c r="O1056" i="1" s="1"/>
  <c r="O1057" i="1" a="1"/>
  <c r="O1057" i="1" s="1"/>
  <c r="O1058" i="1" a="1"/>
  <c r="O1058" i="1" s="1"/>
  <c r="O1059" i="1" a="1"/>
  <c r="O1059" i="1" s="1"/>
  <c r="O1060" i="1" a="1"/>
  <c r="O1060" i="1" s="1"/>
  <c r="O1061" i="1" a="1"/>
  <c r="O1061" i="1" s="1"/>
  <c r="O1062" i="1" a="1"/>
  <c r="O1062" i="1" s="1"/>
  <c r="O1063" i="1" a="1"/>
  <c r="O1063" i="1" s="1"/>
  <c r="O1064" i="1" a="1"/>
  <c r="O1064" i="1"/>
  <c r="O1065" i="1" a="1"/>
  <c r="O1065" i="1"/>
  <c r="O1066" i="1" a="1"/>
  <c r="O1066" i="1" s="1"/>
  <c r="O1067" i="1" a="1"/>
  <c r="O1067" i="1"/>
  <c r="O1068" i="1" a="1"/>
  <c r="O1068" i="1" s="1"/>
  <c r="O1069" i="1" a="1"/>
  <c r="O1069" i="1" s="1"/>
  <c r="O1070" i="1" a="1"/>
  <c r="O1070" i="1" s="1"/>
  <c r="O1071" i="1" a="1"/>
  <c r="O1071" i="1" s="1"/>
  <c r="O1072" i="1" a="1"/>
  <c r="O1072" i="1" s="1"/>
  <c r="O1073" i="1" a="1"/>
  <c r="O1073" i="1"/>
  <c r="O1074" i="1" a="1"/>
  <c r="O1074" i="1" s="1"/>
  <c r="O1075" i="1" a="1"/>
  <c r="O1075" i="1" s="1"/>
  <c r="O1076" i="1" a="1"/>
  <c r="O1076" i="1"/>
  <c r="O1077" i="1" a="1"/>
  <c r="O1077" i="1" s="1"/>
  <c r="O1078" i="1" a="1"/>
  <c r="O1078" i="1" s="1"/>
  <c r="O1079" i="1" a="1"/>
  <c r="O1079" i="1"/>
  <c r="O1080" i="1" a="1"/>
  <c r="O1080" i="1" s="1"/>
  <c r="O1081" i="1" a="1"/>
  <c r="O1081" i="1" s="1"/>
  <c r="O1082" i="1" a="1"/>
  <c r="O1082" i="1" s="1"/>
  <c r="O1083" i="1" a="1"/>
  <c r="O1083" i="1" s="1"/>
  <c r="O1084" i="1" a="1"/>
  <c r="O1084" i="1" s="1"/>
  <c r="O1085" i="1" a="1"/>
  <c r="O1085" i="1" s="1"/>
  <c r="O1086" i="1" a="1"/>
  <c r="O1086" i="1" s="1"/>
  <c r="O1087" i="1" a="1"/>
  <c r="O1087" i="1"/>
  <c r="O1088" i="1" a="1"/>
  <c r="O1088" i="1" s="1"/>
  <c r="O1089" i="1" a="1"/>
  <c r="O1089" i="1" s="1"/>
  <c r="O1090" i="1" a="1"/>
  <c r="O1090" i="1" s="1"/>
  <c r="O1091" i="1" a="1"/>
  <c r="O1091" i="1" s="1"/>
  <c r="O1092" i="1" a="1"/>
  <c r="O1092" i="1" s="1"/>
  <c r="O1093" i="1" a="1"/>
  <c r="O1093" i="1" s="1"/>
  <c r="O1094" i="1" a="1"/>
  <c r="O1094" i="1" s="1"/>
  <c r="O1095" i="1" a="1"/>
  <c r="O1095" i="1" s="1"/>
  <c r="O1096" i="1" a="1"/>
  <c r="O1096" i="1" s="1"/>
  <c r="O1097" i="1" a="1"/>
  <c r="O1097" i="1" s="1"/>
  <c r="O1098" i="1" a="1"/>
  <c r="O1098" i="1" s="1"/>
  <c r="O1099" i="1" a="1"/>
  <c r="O1099" i="1"/>
  <c r="O1100" i="1" a="1"/>
  <c r="O1100" i="1" s="1"/>
  <c r="O1101" i="1" a="1"/>
  <c r="O1101" i="1" s="1"/>
  <c r="O1102" i="1" a="1"/>
  <c r="O1102" i="1" s="1"/>
  <c r="O1103" i="1" a="1"/>
  <c r="O1103" i="1" s="1"/>
  <c r="O1104" i="1" a="1"/>
  <c r="O1104" i="1" s="1"/>
  <c r="O1105" i="1" a="1"/>
  <c r="O1105" i="1"/>
  <c r="O1106" i="1" a="1"/>
  <c r="O1106" i="1" s="1"/>
  <c r="O1107" i="1" a="1"/>
  <c r="O1107" i="1" s="1"/>
  <c r="O1108" i="1" a="1"/>
  <c r="O1108" i="1" s="1"/>
  <c r="O1109" i="1" a="1"/>
  <c r="O1109" i="1" s="1"/>
  <c r="O1110" i="1" a="1"/>
  <c r="O1110" i="1" s="1"/>
  <c r="O1111" i="1" a="1"/>
  <c r="O1111" i="1"/>
  <c r="O1112" i="1" a="1"/>
  <c r="O1112" i="1" s="1"/>
  <c r="O1113" i="1" a="1"/>
  <c r="O1113" i="1" s="1"/>
  <c r="O1114" i="1" a="1"/>
  <c r="O1114" i="1" s="1"/>
  <c r="O1115" i="1" a="1"/>
  <c r="O1115" i="1" s="1"/>
  <c r="O1116" i="1" a="1"/>
  <c r="O1116" i="1" s="1"/>
  <c r="O1117" i="1" a="1"/>
  <c r="O1117" i="1"/>
  <c r="O1118" i="1" a="1"/>
  <c r="O1118" i="1" s="1"/>
  <c r="O1119" i="1" a="1"/>
  <c r="O1119" i="1"/>
  <c r="O1120" i="1" a="1"/>
  <c r="O1120" i="1" s="1"/>
  <c r="O1121" i="1" a="1"/>
  <c r="O1121" i="1" s="1"/>
  <c r="O1122" i="1" a="1"/>
  <c r="O1122" i="1" s="1"/>
  <c r="O1123" i="1" a="1"/>
  <c r="O1123" i="1" s="1"/>
  <c r="O1124" i="1" a="1"/>
  <c r="O1124" i="1" s="1"/>
  <c r="O1125" i="1" a="1"/>
  <c r="O1125" i="1" s="1"/>
  <c r="O1126" i="1" a="1"/>
  <c r="O1126" i="1" s="1"/>
  <c r="O1127" i="1" a="1"/>
  <c r="O1127" i="1" s="1"/>
  <c r="O1128" i="1" a="1"/>
  <c r="O1128" i="1"/>
  <c r="O1129" i="1" a="1"/>
  <c r="O1129" i="1"/>
  <c r="O1130" i="1" a="1"/>
  <c r="O1130" i="1" s="1"/>
  <c r="O1131" i="1" a="1"/>
  <c r="O1131" i="1" s="1"/>
  <c r="O1132" i="1" a="1"/>
  <c r="O1132" i="1" s="1"/>
  <c r="O1133" i="1" a="1"/>
  <c r="O1133" i="1" s="1"/>
  <c r="O1134" i="1" a="1"/>
  <c r="O1134" i="1" s="1"/>
  <c r="O1135" i="1" a="1"/>
  <c r="O1135" i="1" s="1"/>
  <c r="O1136" i="1" a="1"/>
  <c r="O1136" i="1" s="1"/>
  <c r="O1137" i="1" a="1"/>
  <c r="O1137" i="1"/>
  <c r="O1138" i="1" a="1"/>
  <c r="O1138" i="1" s="1"/>
  <c r="O1139" i="1" a="1"/>
  <c r="O1139" i="1" s="1"/>
  <c r="O1140" i="1" a="1"/>
  <c r="O1140" i="1"/>
  <c r="O1141" i="1" a="1"/>
  <c r="O1141" i="1" s="1"/>
  <c r="O1142" i="1" a="1"/>
  <c r="O1142" i="1" s="1"/>
  <c r="O1143" i="1" a="1"/>
  <c r="O1143" i="1"/>
  <c r="O1144" i="1" a="1"/>
  <c r="O1144" i="1" s="1"/>
  <c r="O1145" i="1" a="1"/>
  <c r="O1145" i="1" s="1"/>
  <c r="O1146" i="1" a="1"/>
  <c r="O1146" i="1" s="1"/>
  <c r="O1147" i="1" a="1"/>
  <c r="O1147" i="1" s="1"/>
  <c r="O1148" i="1" a="1"/>
  <c r="O1148" i="1" s="1"/>
  <c r="O1149" i="1" a="1"/>
  <c r="O1149" i="1"/>
  <c r="O1150" i="1" a="1"/>
  <c r="O1150" i="1" s="1"/>
  <c r="O1151" i="1" a="1"/>
  <c r="O1151" i="1"/>
  <c r="O1152" i="1" a="1"/>
  <c r="O1152" i="1"/>
  <c r="O1153" i="1" a="1"/>
  <c r="O1153" i="1" s="1"/>
  <c r="O1154" i="1" a="1"/>
  <c r="O1154" i="1" s="1"/>
  <c r="O1155" i="1" a="1"/>
  <c r="O1155" i="1" s="1"/>
  <c r="O1156" i="1" a="1"/>
  <c r="O1156" i="1" s="1"/>
  <c r="O1157" i="1" a="1"/>
  <c r="O1157" i="1" s="1"/>
  <c r="O1158" i="1" a="1"/>
  <c r="O1158" i="1" s="1"/>
  <c r="O1159" i="1" a="1"/>
  <c r="O1159" i="1" s="1"/>
  <c r="O1160" i="1" a="1"/>
  <c r="O1160" i="1" s="1"/>
  <c r="O1161" i="1" a="1"/>
  <c r="O1161" i="1"/>
  <c r="O1162" i="1" a="1"/>
  <c r="O1162" i="1" s="1"/>
  <c r="O1163" i="1" a="1"/>
  <c r="O1163" i="1" s="1"/>
  <c r="O1164" i="1" a="1"/>
  <c r="O1164" i="1" s="1"/>
  <c r="O1165" i="1" a="1"/>
  <c r="O1165" i="1" s="1"/>
  <c r="O1166" i="1" a="1"/>
  <c r="O1166" i="1" s="1"/>
  <c r="O1167" i="1" a="1"/>
  <c r="O1167" i="1" s="1"/>
  <c r="O1168" i="1" a="1"/>
  <c r="O1168" i="1" s="1"/>
  <c r="O1169" i="1" a="1"/>
  <c r="O1169" i="1"/>
  <c r="O1170" i="1" a="1"/>
  <c r="O1170" i="1" s="1"/>
  <c r="O1171" i="1" a="1"/>
  <c r="O1171" i="1" s="1"/>
  <c r="O1172" i="1" a="1"/>
  <c r="O1172" i="1" s="1"/>
  <c r="O1173" i="1" a="1"/>
  <c r="O1173" i="1" s="1"/>
  <c r="O1174" i="1" a="1"/>
  <c r="O1174" i="1" s="1"/>
  <c r="O1175" i="1" a="1"/>
  <c r="O1175" i="1"/>
  <c r="O1176" i="1" a="1"/>
  <c r="O1176" i="1" s="1"/>
  <c r="O1177" i="1" a="1"/>
  <c r="O1177" i="1" s="1"/>
  <c r="O1178" i="1" a="1"/>
  <c r="O1178" i="1" s="1"/>
  <c r="O1179" i="1" a="1"/>
  <c r="O1179" i="1" s="1"/>
  <c r="O1180" i="1" a="1"/>
  <c r="O1180" i="1" s="1"/>
  <c r="O1181" i="1" a="1"/>
  <c r="O1181" i="1"/>
  <c r="O1182" i="1" a="1"/>
  <c r="O1182" i="1" s="1"/>
  <c r="O1183" i="1" a="1"/>
  <c r="O1183" i="1" s="1"/>
  <c r="O1184" i="1" a="1"/>
  <c r="O1184" i="1" s="1"/>
  <c r="O1185" i="1" a="1"/>
  <c r="O1185" i="1" s="1"/>
  <c r="O1186" i="1" a="1"/>
  <c r="O1186" i="1" s="1"/>
  <c r="O1187" i="1" a="1"/>
  <c r="O1187" i="1" s="1"/>
  <c r="O1188" i="1" a="1"/>
  <c r="O1188" i="1" s="1"/>
  <c r="O1189" i="1" a="1"/>
  <c r="O1189" i="1" s="1"/>
  <c r="O1190" i="1" a="1"/>
  <c r="O1190" i="1" s="1"/>
  <c r="O1191" i="1" a="1"/>
  <c r="O1191" i="1" s="1"/>
  <c r="O1192" i="1" a="1"/>
  <c r="O1192" i="1"/>
  <c r="O1193" i="1" a="1"/>
  <c r="O1193" i="1"/>
  <c r="O1194" i="1" a="1"/>
  <c r="O1194" i="1" s="1"/>
  <c r="O1195" i="1" a="1"/>
  <c r="O1195" i="1" s="1"/>
  <c r="O1196" i="1" a="1"/>
  <c r="O1196" i="1" s="1"/>
  <c r="O1197" i="1" a="1"/>
  <c r="O1197" i="1" s="1"/>
  <c r="O1198" i="1" a="1"/>
  <c r="O1198" i="1" s="1"/>
  <c r="O1199" i="1" a="1"/>
  <c r="O1199" i="1" s="1"/>
  <c r="O1200" i="1" a="1"/>
  <c r="O1200" i="1" s="1"/>
  <c r="O1201" i="1" a="1"/>
  <c r="O1201" i="1" s="1"/>
  <c r="O1202" i="1" a="1"/>
  <c r="O1202" i="1" s="1"/>
  <c r="O1203" i="1" a="1"/>
  <c r="O1203" i="1" s="1"/>
  <c r="O1204" i="1" a="1"/>
  <c r="O1204" i="1"/>
  <c r="O1205" i="1" a="1"/>
  <c r="O1205" i="1" s="1"/>
  <c r="O1206" i="1" a="1"/>
  <c r="O1206" i="1" s="1"/>
  <c r="O1207" i="1" a="1"/>
  <c r="O1207" i="1" s="1"/>
  <c r="O1208" i="1" a="1"/>
  <c r="O1208" i="1" s="1"/>
  <c r="O1209" i="1" a="1"/>
  <c r="O1209" i="1" s="1"/>
  <c r="O1210" i="1" a="1"/>
  <c r="O1210" i="1" s="1"/>
  <c r="O1211" i="1" a="1"/>
  <c r="O1211" i="1" s="1"/>
  <c r="O1212" i="1" a="1"/>
  <c r="O1212" i="1" s="1"/>
  <c r="O1213" i="1" a="1"/>
  <c r="O1213" i="1"/>
  <c r="O1214" i="1" a="1"/>
  <c r="O1214" i="1" s="1"/>
  <c r="O1215" i="1" a="1"/>
  <c r="O1215" i="1"/>
  <c r="O1216" i="1" a="1"/>
  <c r="O1216" i="1"/>
  <c r="O1217" i="1" a="1"/>
  <c r="O1217" i="1" s="1"/>
  <c r="O1218" i="1" a="1"/>
  <c r="O1218" i="1" s="1"/>
  <c r="O1219" i="1" a="1"/>
  <c r="O1219" i="1" s="1"/>
  <c r="O1220" i="1" a="1"/>
  <c r="O1220" i="1" s="1"/>
  <c r="O1221" i="1" a="1"/>
  <c r="O1221" i="1" s="1"/>
  <c r="O1222" i="1" a="1"/>
  <c r="O1222" i="1" s="1"/>
  <c r="O1223" i="1" a="1"/>
  <c r="O1223" i="1" s="1"/>
  <c r="O1224" i="1" a="1"/>
  <c r="O1224" i="1"/>
  <c r="O1225" i="1" a="1"/>
  <c r="O1225" i="1"/>
  <c r="O1226" i="1" a="1"/>
  <c r="O1226" i="1" s="1"/>
  <c r="O1227" i="1" a="1"/>
  <c r="O1227" i="1"/>
  <c r="O1228" i="1" a="1"/>
  <c r="O1228" i="1" s="1"/>
  <c r="O1229" i="1" a="1"/>
  <c r="O1229" i="1" s="1"/>
  <c r="O1230" i="1" a="1"/>
  <c r="O1230" i="1" s="1"/>
  <c r="O1231" i="1" a="1"/>
  <c r="O1231" i="1" s="1"/>
  <c r="O1232" i="1" a="1"/>
  <c r="O1232" i="1" s="1"/>
  <c r="O1233" i="1" a="1"/>
  <c r="O1233" i="1" s="1"/>
  <c r="O1234" i="1" a="1"/>
  <c r="O1234" i="1" s="1"/>
  <c r="O1235" i="1" a="1"/>
  <c r="O1235" i="1" s="1"/>
  <c r="O1236" i="1" a="1"/>
  <c r="O1236" i="1"/>
  <c r="O1237" i="1" a="1"/>
  <c r="O1237" i="1" s="1"/>
  <c r="O1238" i="1" a="1"/>
  <c r="O1238" i="1" s="1"/>
  <c r="O1239" i="1" a="1"/>
  <c r="O1239" i="1" s="1"/>
  <c r="O1240" i="1" a="1"/>
  <c r="O1240" i="1" s="1"/>
  <c r="O1241" i="1" a="1"/>
  <c r="O1241" i="1" s="1"/>
  <c r="O1242" i="1" a="1"/>
  <c r="O1242" i="1" s="1"/>
  <c r="O1243" i="1" a="1"/>
  <c r="O1243" i="1" s="1"/>
  <c r="O1244" i="1" a="1"/>
  <c r="O1244" i="1" s="1"/>
  <c r="O1245" i="1" a="1"/>
  <c r="O1245" i="1"/>
  <c r="O1246" i="1" a="1"/>
  <c r="O1246" i="1" s="1"/>
  <c r="O1247" i="1" a="1"/>
  <c r="O1247" i="1" s="1"/>
  <c r="O1248" i="1" a="1"/>
  <c r="O1248" i="1"/>
  <c r="O1249" i="1" a="1"/>
  <c r="O1249" i="1" s="1"/>
  <c r="O1250" i="1" a="1"/>
  <c r="O1250" i="1" s="1"/>
  <c r="O1251" i="1" a="1"/>
  <c r="O1251" i="1" s="1"/>
  <c r="O1252" i="1" a="1"/>
  <c r="O1252" i="1" s="1"/>
  <c r="O1253" i="1" a="1"/>
  <c r="O1253" i="1" s="1"/>
  <c r="O1254" i="1" a="1"/>
  <c r="O1254" i="1" s="1"/>
  <c r="O1255" i="1" a="1"/>
  <c r="O1255" i="1" s="1"/>
  <c r="O1256" i="1" a="1"/>
  <c r="O1256" i="1"/>
  <c r="O1257" i="1" a="1"/>
  <c r="O1257" i="1"/>
  <c r="O1258" i="1" a="1"/>
  <c r="O1258" i="1" s="1"/>
  <c r="O1259" i="1" a="1"/>
  <c r="O1259" i="1" s="1"/>
  <c r="O1260" i="1" a="1"/>
  <c r="O1260" i="1" s="1"/>
  <c r="O1261" i="1" a="1"/>
  <c r="O1261" i="1" s="1"/>
  <c r="O1262" i="1" a="1"/>
  <c r="O1262" i="1" s="1"/>
  <c r="O1263" i="1" a="1"/>
  <c r="O1263" i="1" s="1"/>
  <c r="O1264" i="1" a="1"/>
  <c r="O1264" i="1" s="1"/>
  <c r="O1265" i="1" a="1"/>
  <c r="O1265" i="1"/>
  <c r="O1266" i="1" a="1"/>
  <c r="O1266" i="1" s="1"/>
  <c r="O1267" i="1" a="1"/>
  <c r="O1267" i="1" s="1"/>
  <c r="O1268" i="1" a="1"/>
  <c r="O1268" i="1"/>
  <c r="O1269" i="1" a="1"/>
  <c r="O1269" i="1" s="1"/>
  <c r="O1270" i="1" a="1"/>
  <c r="O1270" i="1" s="1"/>
  <c r="O1271" i="1" a="1"/>
  <c r="O1271" i="1"/>
  <c r="O1272" i="1" a="1"/>
  <c r="O1272" i="1" s="1"/>
  <c r="O1273" i="1" a="1"/>
  <c r="O1273" i="1" s="1"/>
  <c r="O1274" i="1" a="1"/>
  <c r="O1274" i="1" s="1"/>
  <c r="O1275" i="1" a="1"/>
  <c r="O1275" i="1" s="1"/>
  <c r="O1276" i="1" a="1"/>
  <c r="O1276" i="1" s="1"/>
  <c r="O1277" i="1" a="1"/>
  <c r="O1277" i="1" s="1"/>
  <c r="O1278" i="1" a="1"/>
  <c r="O1278" i="1" s="1"/>
  <c r="O1279" i="1" a="1"/>
  <c r="O1279" i="1"/>
  <c r="O1280" i="1" a="1"/>
  <c r="O1280" i="1"/>
  <c r="O1281" i="1" a="1"/>
  <c r="O1281" i="1" s="1"/>
  <c r="O1282" i="1" a="1"/>
  <c r="O1282" i="1" s="1"/>
  <c r="O1283" i="1" a="1"/>
  <c r="O1283" i="1" s="1"/>
  <c r="O1284" i="1" a="1"/>
  <c r="O1284" i="1" s="1"/>
  <c r="O1285" i="1" a="1"/>
  <c r="O1285" i="1" s="1"/>
  <c r="O1286" i="1" a="1"/>
  <c r="O1286" i="1" s="1"/>
  <c r="O1287" i="1" a="1"/>
  <c r="O1287" i="1" s="1"/>
  <c r="O1288" i="1" a="1"/>
  <c r="O1288" i="1"/>
  <c r="O1289" i="1" a="1"/>
  <c r="O1289" i="1" s="1"/>
  <c r="O1290" i="1" a="1"/>
  <c r="O1290" i="1" s="1"/>
  <c r="O1291" i="1" a="1"/>
  <c r="O1291" i="1"/>
  <c r="O1292" i="1" a="1"/>
  <c r="O1292" i="1" s="1"/>
  <c r="O1293" i="1" a="1"/>
  <c r="O1293" i="1" s="1"/>
  <c r="O1294" i="1" a="1"/>
  <c r="O1294" i="1" s="1"/>
  <c r="O1295" i="1" a="1"/>
  <c r="O1295" i="1" s="1"/>
  <c r="O1296" i="1" a="1"/>
  <c r="O1296" i="1" s="1"/>
  <c r="O1297" i="1" a="1"/>
  <c r="O1297" i="1" s="1"/>
  <c r="O1298" i="1" a="1"/>
  <c r="O1298" i="1" s="1"/>
  <c r="O1299" i="1" a="1"/>
  <c r="O1299" i="1" s="1"/>
  <c r="O1300" i="1" a="1"/>
  <c r="O1300" i="1" s="1"/>
  <c r="O1301" i="1" a="1"/>
  <c r="O1301" i="1" s="1"/>
  <c r="O1302" i="1" a="1"/>
  <c r="O1302" i="1" s="1"/>
  <c r="O1303" i="1" a="1"/>
  <c r="O1303" i="1" s="1"/>
  <c r="O1304" i="1" a="1"/>
  <c r="O1304" i="1" s="1"/>
  <c r="O1305" i="1" a="1"/>
  <c r="O1305" i="1" s="1"/>
  <c r="O1306" i="1" a="1"/>
  <c r="O1306" i="1" s="1"/>
  <c r="O1307" i="1" a="1"/>
  <c r="O1307" i="1" s="1"/>
  <c r="O1308" i="1" a="1"/>
  <c r="O1308" i="1" s="1"/>
  <c r="O1309" i="1" a="1"/>
  <c r="O1309" i="1"/>
  <c r="O1310" i="1" a="1"/>
  <c r="O1310" i="1" s="1"/>
  <c r="O1311" i="1" a="1"/>
  <c r="O1311" i="1"/>
  <c r="O1312" i="1" a="1"/>
  <c r="O1312" i="1" s="1"/>
  <c r="O1313" i="1" a="1"/>
  <c r="O1313" i="1" s="1"/>
  <c r="O1314" i="1" a="1"/>
  <c r="O1314" i="1" s="1"/>
  <c r="O1315" i="1" a="1"/>
  <c r="O1315" i="1" s="1"/>
  <c r="O1316" i="1" a="1"/>
  <c r="O1316" i="1" s="1"/>
  <c r="O1317" i="1" a="1"/>
  <c r="O1317" i="1" s="1"/>
  <c r="O1318" i="1" a="1"/>
  <c r="O1318" i="1" s="1"/>
  <c r="O1319" i="1" a="1"/>
  <c r="O1319" i="1" s="1"/>
  <c r="O1320" i="1" a="1"/>
  <c r="O1320" i="1" s="1"/>
  <c r="O1321" i="1" a="1"/>
  <c r="O1321" i="1"/>
  <c r="O1322" i="1" a="1"/>
  <c r="O1322" i="1" s="1"/>
  <c r="O1323" i="1" a="1"/>
  <c r="O1323" i="1"/>
  <c r="O1324" i="1" a="1"/>
  <c r="O1324" i="1" s="1"/>
  <c r="O1325" i="1" a="1"/>
  <c r="O1325" i="1" s="1"/>
  <c r="O1326" i="1" a="1"/>
  <c r="O1326" i="1" s="1"/>
  <c r="O1327" i="1" a="1"/>
  <c r="O1327" i="1" s="1"/>
  <c r="O1328" i="1" a="1"/>
  <c r="O1328" i="1" s="1"/>
  <c r="O1329" i="1" a="1"/>
  <c r="O1329" i="1"/>
  <c r="O1330" i="1" a="1"/>
  <c r="O1330" i="1" s="1"/>
  <c r="O1331" i="1" a="1"/>
  <c r="O1331" i="1" s="1"/>
  <c r="O1332" i="1" a="1"/>
  <c r="O1332" i="1" s="1"/>
  <c r="O1333" i="1" a="1"/>
  <c r="O1333" i="1" s="1"/>
  <c r="O1334" i="1" a="1"/>
  <c r="O1334" i="1" s="1"/>
  <c r="O1335" i="1" a="1"/>
  <c r="O1335" i="1"/>
  <c r="O1336" i="1" a="1"/>
  <c r="O1336" i="1" s="1"/>
  <c r="O1337" i="1" a="1"/>
  <c r="O1337" i="1" s="1"/>
  <c r="O1338" i="1" a="1"/>
  <c r="O1338" i="1" s="1"/>
  <c r="O1339" i="1" a="1"/>
  <c r="O1339" i="1" s="1"/>
  <c r="O1340" i="1" a="1"/>
  <c r="O1340" i="1" s="1"/>
  <c r="O1341" i="1" a="1"/>
  <c r="O1341" i="1" s="1"/>
  <c r="O1342" i="1" a="1"/>
  <c r="O1342" i="1" s="1"/>
  <c r="O1343" i="1" a="1"/>
  <c r="O1343" i="1"/>
  <c r="O1344" i="1" a="1"/>
  <c r="O1344" i="1"/>
  <c r="O1345" i="1" a="1"/>
  <c r="O1345" i="1" s="1"/>
  <c r="O1346" i="1" a="1"/>
  <c r="O1346" i="1" s="1"/>
  <c r="O1347" i="1" a="1"/>
  <c r="O1347" i="1" s="1"/>
  <c r="O1348" i="1" a="1"/>
  <c r="O1348" i="1" s="1"/>
  <c r="O1349" i="1" a="1"/>
  <c r="O1349" i="1" s="1"/>
  <c r="O1350" i="1" a="1"/>
  <c r="O1350" i="1" s="1"/>
  <c r="O1351" i="1" a="1"/>
  <c r="O1351" i="1" s="1"/>
  <c r="O1352" i="1" a="1"/>
  <c r="O1352" i="1" s="1"/>
  <c r="O1353" i="1" a="1"/>
  <c r="O1353" i="1" s="1"/>
  <c r="O1354" i="1" a="1"/>
  <c r="O1354" i="1" s="1"/>
  <c r="O1355" i="1" a="1"/>
  <c r="O1355" i="1"/>
  <c r="O1356" i="1" a="1"/>
  <c r="O1356" i="1" s="1"/>
  <c r="O1357" i="1" a="1"/>
  <c r="O1357" i="1" s="1"/>
  <c r="O1358" i="1" a="1"/>
  <c r="O1358" i="1" s="1"/>
  <c r="O1359" i="1" a="1"/>
  <c r="O1359" i="1" s="1"/>
  <c r="O1360" i="1" a="1"/>
  <c r="O1360" i="1" s="1"/>
  <c r="O1361" i="1" a="1"/>
  <c r="O1361" i="1"/>
  <c r="O1362" i="1" a="1"/>
  <c r="O1362" i="1" s="1"/>
  <c r="O1363" i="1" a="1"/>
  <c r="O1363" i="1" s="1"/>
  <c r="O1364" i="1" a="1"/>
  <c r="O1364" i="1" s="1"/>
  <c r="O1365" i="1" a="1"/>
  <c r="O1365" i="1" s="1"/>
  <c r="O1366" i="1" a="1"/>
  <c r="O1366" i="1" s="1"/>
  <c r="O1367" i="1" a="1"/>
  <c r="O1367" i="1"/>
  <c r="O1368" i="1" a="1"/>
  <c r="O1368" i="1" s="1"/>
  <c r="O1369" i="1" a="1"/>
  <c r="O1369" i="1" s="1"/>
  <c r="O1370" i="1" a="1"/>
  <c r="O1370" i="1" s="1"/>
  <c r="O1371" i="1" a="1"/>
  <c r="O1371" i="1" s="1"/>
  <c r="O1372" i="1" a="1"/>
  <c r="O1372" i="1" s="1"/>
  <c r="O1373" i="1" a="1"/>
  <c r="O1373" i="1"/>
  <c r="O1374" i="1" a="1"/>
  <c r="O1374" i="1" s="1"/>
  <c r="O1375" i="1" a="1"/>
  <c r="O1375" i="1"/>
  <c r="O1376" i="1" a="1"/>
  <c r="O1376" i="1" s="1"/>
  <c r="O1377" i="1" a="1"/>
  <c r="O1377" i="1" s="1"/>
  <c r="O1378" i="1" a="1"/>
  <c r="O1378" i="1" s="1"/>
  <c r="O1379" i="1" a="1"/>
  <c r="O1379" i="1" s="1"/>
  <c r="O1380" i="1" a="1"/>
  <c r="O1380" i="1" s="1"/>
  <c r="O1381" i="1" a="1"/>
  <c r="O1381" i="1" s="1"/>
  <c r="O1382" i="1" a="1"/>
  <c r="O1382" i="1" s="1"/>
  <c r="O1383" i="1" a="1"/>
  <c r="O1383" i="1" s="1"/>
  <c r="O1384" i="1" a="1"/>
  <c r="O1384" i="1"/>
  <c r="O1385" i="1" a="1"/>
  <c r="O1385" i="1"/>
  <c r="O1386" i="1" a="1"/>
  <c r="O1386" i="1" s="1"/>
  <c r="O1387" i="1" a="1"/>
  <c r="O1387" i="1"/>
  <c r="O1388" i="1" a="1"/>
  <c r="O1388" i="1" s="1"/>
  <c r="O1389" i="1" a="1"/>
  <c r="O1389" i="1" s="1"/>
  <c r="O1390" i="1" a="1"/>
  <c r="O1390" i="1" s="1"/>
  <c r="O1391" i="1" a="1"/>
  <c r="O1391" i="1" s="1"/>
  <c r="O1392" i="1" a="1"/>
  <c r="O1392" i="1" s="1"/>
  <c r="O1393" i="1" a="1"/>
  <c r="O1393" i="1"/>
  <c r="O1394" i="1" a="1"/>
  <c r="O1394" i="1" s="1"/>
  <c r="O1395" i="1" a="1"/>
  <c r="O1395" i="1" s="1"/>
  <c r="O1396" i="1" a="1"/>
  <c r="O1396" i="1"/>
  <c r="O1397" i="1" a="1"/>
  <c r="O1397" i="1" s="1"/>
  <c r="O1398" i="1" a="1"/>
  <c r="O1398" i="1" s="1"/>
  <c r="O1399" i="1" a="1"/>
  <c r="O1399" i="1"/>
  <c r="O1400" i="1" a="1"/>
  <c r="O1400" i="1" s="1"/>
  <c r="O1401" i="1" a="1"/>
  <c r="O1401" i="1" s="1"/>
  <c r="O1402" i="1" a="1"/>
  <c r="O1402" i="1" s="1"/>
  <c r="O1403" i="1" a="1"/>
  <c r="O1403" i="1" s="1"/>
  <c r="O1404" i="1" a="1"/>
  <c r="O1404" i="1" s="1"/>
  <c r="O1405" i="1" a="1"/>
  <c r="O1405" i="1"/>
  <c r="O1406" i="1" a="1"/>
  <c r="O1406" i="1" s="1"/>
  <c r="O1407" i="1" a="1"/>
  <c r="O1407" i="1"/>
  <c r="O1408" i="1" a="1"/>
  <c r="O1408" i="1"/>
  <c r="O1409" i="1" a="1"/>
  <c r="O1409" i="1" s="1"/>
  <c r="O1410" i="1" a="1"/>
  <c r="O1410" i="1" s="1"/>
  <c r="O1411" i="1" a="1"/>
  <c r="O1411" i="1" s="1"/>
  <c r="O1412" i="1" a="1"/>
  <c r="O1412" i="1" s="1"/>
  <c r="O1413" i="1" a="1"/>
  <c r="O1413" i="1" s="1"/>
  <c r="O1414" i="1" a="1"/>
  <c r="O1414" i="1" s="1"/>
  <c r="O1415" i="1" a="1"/>
  <c r="O1415" i="1"/>
  <c r="O1416" i="1" a="1"/>
  <c r="O1416" i="1"/>
  <c r="O1417" i="1" a="1"/>
  <c r="O1417" i="1"/>
  <c r="O1418" i="1" a="1"/>
  <c r="O1418" i="1" s="1"/>
  <c r="O1419" i="1" a="1"/>
  <c r="O1419" i="1" s="1"/>
  <c r="O1420" i="1" a="1"/>
  <c r="O1420" i="1" s="1"/>
  <c r="O1421" i="1" a="1"/>
  <c r="O1421" i="1"/>
  <c r="O1422" i="1" a="1"/>
  <c r="O1422" i="1" s="1"/>
  <c r="O1423" i="1" a="1"/>
  <c r="O1423" i="1" s="1"/>
  <c r="O1424" i="1" a="1"/>
  <c r="O1424" i="1" s="1"/>
  <c r="O1425" i="1" a="1"/>
  <c r="O1425" i="1" s="1"/>
  <c r="O1426" i="1" a="1"/>
  <c r="O1426" i="1" s="1"/>
  <c r="O1427" i="1" a="1"/>
  <c r="O1427" i="1" s="1"/>
  <c r="O1428" i="1" a="1"/>
  <c r="O1428" i="1"/>
  <c r="O1429" i="1" a="1"/>
  <c r="O1429" i="1" s="1"/>
  <c r="O1430" i="1" a="1"/>
  <c r="O1430" i="1" s="1"/>
  <c r="O1431" i="1" a="1"/>
  <c r="O1431" i="1" s="1"/>
  <c r="O1432" i="1" a="1"/>
  <c r="O1432" i="1" s="1"/>
  <c r="O1433" i="1" a="1"/>
  <c r="O1433" i="1" s="1"/>
  <c r="O1434" i="1" a="1"/>
  <c r="O1434" i="1" s="1"/>
  <c r="O1435" i="1" a="1"/>
  <c r="O1435" i="1" s="1"/>
  <c r="O1436" i="1" a="1"/>
  <c r="O1436" i="1" s="1"/>
  <c r="O1437" i="1" a="1"/>
  <c r="O1437" i="1" s="1"/>
  <c r="O1438" i="1" a="1"/>
  <c r="O1438" i="1" s="1"/>
  <c r="O1439" i="1" a="1"/>
  <c r="O1439" i="1" s="1"/>
  <c r="O1440" i="1" a="1"/>
  <c r="O1440" i="1" s="1"/>
  <c r="O1441" i="1" a="1"/>
  <c r="O1441" i="1" s="1"/>
  <c r="O1442" i="1" a="1"/>
  <c r="O1442" i="1" s="1"/>
  <c r="O1443" i="1" a="1"/>
  <c r="O1443" i="1" s="1"/>
  <c r="O1444" i="1" a="1"/>
  <c r="O1444" i="1" s="1"/>
  <c r="O1445" i="1" a="1"/>
  <c r="O1445" i="1" s="1"/>
  <c r="O1446" i="1" a="1"/>
  <c r="O1446" i="1" s="1"/>
  <c r="O1447" i="1" a="1"/>
  <c r="O1447" i="1"/>
  <c r="O1448" i="1" a="1"/>
  <c r="O1448" i="1"/>
  <c r="O1449" i="1" a="1"/>
  <c r="O1449" i="1" s="1"/>
  <c r="O1450" i="1" a="1"/>
  <c r="O1450" i="1" s="1"/>
  <c r="O1451" i="1" a="1"/>
  <c r="O1451" i="1"/>
  <c r="O1452" i="1" a="1"/>
  <c r="O1452" i="1" s="1"/>
  <c r="O1453" i="1" a="1"/>
  <c r="O1453" i="1" s="1"/>
  <c r="O1454" i="1" a="1"/>
  <c r="O1454" i="1" s="1"/>
  <c r="O1455" i="1" a="1"/>
  <c r="O1455" i="1" s="1"/>
  <c r="O1456" i="1" a="1"/>
  <c r="O1456" i="1"/>
  <c r="O1457" i="1" a="1"/>
  <c r="O1457" i="1"/>
  <c r="O1458" i="1" a="1"/>
  <c r="O1458" i="1" s="1"/>
  <c r="O1459" i="1" a="1"/>
  <c r="O1459" i="1" s="1"/>
  <c r="O1460" i="1" a="1"/>
  <c r="O1460" i="1"/>
  <c r="O1461" i="1" a="1"/>
  <c r="O1461" i="1" s="1"/>
  <c r="O1462" i="1" a="1"/>
  <c r="O1462" i="1" s="1"/>
  <c r="O1463" i="1" a="1"/>
  <c r="O1463" i="1"/>
  <c r="O1464" i="1" a="1"/>
  <c r="O1464" i="1" s="1"/>
  <c r="O1465" i="1" a="1"/>
  <c r="O1465" i="1"/>
  <c r="O1466" i="1" a="1"/>
  <c r="O1466" i="1" s="1"/>
  <c r="O1467" i="1" a="1"/>
  <c r="O1467" i="1"/>
  <c r="O1468" i="1" a="1"/>
  <c r="O1468" i="1" s="1"/>
  <c r="O1469" i="1" a="1"/>
  <c r="O1469" i="1" s="1"/>
  <c r="O1470" i="1" a="1"/>
  <c r="O1470" i="1" s="1"/>
  <c r="O1471" i="1" a="1"/>
  <c r="O1471" i="1"/>
  <c r="O1472" i="1" a="1"/>
  <c r="O1472" i="1"/>
  <c r="O1473" i="1" a="1"/>
  <c r="O1473" i="1" s="1"/>
  <c r="O1474" i="1" a="1"/>
  <c r="O1474" i="1" s="1"/>
  <c r="O1475" i="1" a="1"/>
  <c r="O1475" i="1" s="1"/>
  <c r="O1476" i="1" a="1"/>
  <c r="O1476" i="1"/>
  <c r="O1477" i="1" a="1"/>
  <c r="O1477" i="1" s="1"/>
  <c r="O1478" i="1" a="1"/>
  <c r="O1478" i="1" s="1"/>
  <c r="O1479" i="1" a="1"/>
  <c r="O1479" i="1" s="1"/>
  <c r="O1480" i="1" a="1"/>
  <c r="O1480" i="1"/>
  <c r="O1481" i="1" a="1"/>
  <c r="O1481" i="1"/>
  <c r="O1482" i="1" a="1"/>
  <c r="O1482" i="1" s="1"/>
  <c r="O1483" i="1" a="1"/>
  <c r="O1483" i="1"/>
  <c r="O1484" i="1" a="1"/>
  <c r="O1484" i="1" s="1"/>
  <c r="O1485" i="1" a="1"/>
  <c r="O1485" i="1"/>
  <c r="O1486" i="1" a="1"/>
  <c r="O1486" i="1" s="1"/>
  <c r="O1487" i="1" a="1"/>
  <c r="O1487" i="1" s="1"/>
  <c r="O1488" i="1" a="1"/>
  <c r="O1488" i="1"/>
  <c r="O1489" i="1" a="1"/>
  <c r="O1489" i="1"/>
  <c r="O1490" i="1" a="1"/>
  <c r="O1490" i="1" s="1"/>
  <c r="O1491" i="1" a="1"/>
  <c r="O1491" i="1" s="1"/>
  <c r="O1492" i="1" a="1"/>
  <c r="O1492" i="1"/>
  <c r="O1493" i="1" a="1"/>
  <c r="O1493" i="1" s="1"/>
  <c r="O1494" i="1" a="1"/>
  <c r="O1494" i="1" s="1"/>
  <c r="O1495" i="1" a="1"/>
  <c r="O1495" i="1"/>
  <c r="O1496" i="1" a="1"/>
  <c r="O1496" i="1" s="1"/>
  <c r="O1497" i="1" a="1"/>
  <c r="O1497" i="1" s="1"/>
  <c r="O1498" i="1" a="1"/>
  <c r="O1498" i="1" s="1"/>
  <c r="O1499" i="1" a="1"/>
  <c r="O1499" i="1"/>
  <c r="O1500" i="1" a="1"/>
  <c r="O1500" i="1"/>
  <c r="O1501" i="1" a="1"/>
  <c r="O1501" i="1"/>
  <c r="O1502" i="1" a="1"/>
  <c r="O1502" i="1" s="1"/>
  <c r="O1503" i="1" a="1"/>
  <c r="O1503" i="1"/>
  <c r="O1504" i="1" a="1"/>
  <c r="O1504" i="1" s="1"/>
  <c r="O1505" i="1" a="1"/>
  <c r="O1505" i="1" s="1"/>
  <c r="O1506" i="1" a="1"/>
  <c r="O1506" i="1" s="1"/>
  <c r="O1507" i="1" a="1"/>
  <c r="O1507" i="1" s="1"/>
  <c r="O1508" i="1" a="1"/>
  <c r="O1508" i="1" s="1"/>
  <c r="O1509" i="1" a="1"/>
  <c r="O1509" i="1"/>
  <c r="O1510" i="1" a="1"/>
  <c r="O1510" i="1" s="1"/>
  <c r="O1511" i="1" a="1"/>
  <c r="O1511" i="1" s="1"/>
  <c r="O1512" i="1" a="1"/>
  <c r="O1512" i="1" s="1"/>
  <c r="O1513" i="1" a="1"/>
  <c r="O1513" i="1" s="1"/>
  <c r="O1514" i="1" a="1"/>
  <c r="O1514" i="1" s="1"/>
  <c r="O1515" i="1" a="1"/>
  <c r="O1515" i="1"/>
  <c r="O1516" i="1" a="1"/>
  <c r="O1516" i="1" s="1"/>
  <c r="O1517" i="1" a="1"/>
  <c r="O1517" i="1" s="1"/>
  <c r="O1518" i="1" a="1"/>
  <c r="O1518" i="1" s="1"/>
  <c r="O1519" i="1" a="1"/>
  <c r="O1519" i="1" s="1"/>
  <c r="O1520" i="1" a="1"/>
  <c r="O1520" i="1" s="1"/>
  <c r="O1521" i="1" a="1"/>
  <c r="O1521" i="1"/>
  <c r="O1522" i="1" a="1"/>
  <c r="O1522" i="1" s="1"/>
  <c r="O1523" i="1" a="1"/>
  <c r="O1523" i="1" s="1"/>
  <c r="O1524" i="1" a="1"/>
  <c r="O1524" i="1"/>
  <c r="O1525" i="1" a="1"/>
  <c r="O1525" i="1" s="1"/>
  <c r="O1526" i="1" a="1"/>
  <c r="O1526" i="1" s="1"/>
  <c r="O1527" i="1" a="1"/>
  <c r="O1527" i="1" s="1"/>
  <c r="O1528" i="1" a="1"/>
  <c r="O1528" i="1" s="1"/>
  <c r="O1529" i="1" a="1"/>
  <c r="O1529" i="1"/>
  <c r="O1530" i="1" a="1"/>
  <c r="O1530" i="1" s="1"/>
  <c r="O1531" i="1" a="1"/>
  <c r="O1531" i="1" s="1"/>
  <c r="O1532" i="1" a="1"/>
  <c r="O1532" i="1" s="1"/>
  <c r="O1533" i="1" a="1"/>
  <c r="O1533" i="1"/>
  <c r="O1534" i="1" a="1"/>
  <c r="O1534" i="1" s="1"/>
  <c r="O1535" i="1" a="1"/>
  <c r="O1535" i="1" s="1"/>
  <c r="O1536" i="1" a="1"/>
  <c r="O1536" i="1" s="1"/>
  <c r="O1537" i="1" a="1"/>
  <c r="O1537" i="1" s="1"/>
  <c r="O1538" i="1" a="1"/>
  <c r="O1538" i="1" s="1"/>
  <c r="O1539" i="1" a="1"/>
  <c r="O1539" i="1" s="1"/>
  <c r="O1540" i="1" a="1"/>
  <c r="O1540" i="1"/>
  <c r="O1541" i="1" a="1"/>
  <c r="O1541" i="1"/>
  <c r="O1542" i="1" a="1"/>
  <c r="O1542" i="1" s="1"/>
  <c r="O1543" i="1" a="1"/>
  <c r="O1543" i="1"/>
  <c r="O1544" i="1" a="1"/>
  <c r="O1544" i="1"/>
  <c r="O1545" i="1" a="1"/>
  <c r="O1545" i="1" s="1"/>
  <c r="O1546" i="1" a="1"/>
  <c r="O1546" i="1" s="1"/>
  <c r="O1547" i="1" a="1"/>
  <c r="O1547" i="1" s="1"/>
  <c r="O1548" i="1" a="1"/>
  <c r="O1548" i="1" s="1"/>
  <c r="O1549" i="1" a="1"/>
  <c r="O1549" i="1"/>
  <c r="O1550" i="1" a="1"/>
  <c r="O1550" i="1" s="1"/>
  <c r="O1551" i="1" a="1"/>
  <c r="O1551" i="1" s="1"/>
  <c r="O1552" i="1" a="1"/>
  <c r="O1552" i="1"/>
  <c r="O1553" i="1" a="1"/>
  <c r="O1553" i="1"/>
  <c r="O1554" i="1" a="1"/>
  <c r="O1554" i="1" s="1"/>
  <c r="O1555" i="1" a="1"/>
  <c r="O1555" i="1"/>
  <c r="O1556" i="1" a="1"/>
  <c r="O1556" i="1" s="1"/>
  <c r="O1557" i="1" a="1"/>
  <c r="O1557" i="1" s="1"/>
  <c r="O1558" i="1" a="1"/>
  <c r="O1558" i="1" s="1"/>
  <c r="O1559" i="1" a="1"/>
  <c r="O1559" i="1" s="1"/>
  <c r="O1560" i="1" a="1"/>
  <c r="O1560" i="1"/>
  <c r="O1561" i="1" a="1"/>
  <c r="O1561" i="1"/>
  <c r="O1562" i="1" a="1"/>
  <c r="O1562" i="1" s="1"/>
  <c r="O1563" i="1" a="1"/>
  <c r="O1563" i="1" s="1"/>
  <c r="O1564" i="1" a="1"/>
  <c r="O1564" i="1"/>
  <c r="O1565" i="1" a="1"/>
  <c r="O1565" i="1" s="1"/>
  <c r="O1566" i="1" a="1"/>
  <c r="O1566" i="1" s="1"/>
  <c r="O1567" i="1" a="1"/>
  <c r="O1567" i="1" s="1"/>
  <c r="O1568" i="1" a="1"/>
  <c r="O1568" i="1" s="1"/>
  <c r="O1569" i="1" a="1"/>
  <c r="O1569" i="1" s="1"/>
  <c r="O1570" i="1" a="1"/>
  <c r="O1570" i="1" s="1"/>
  <c r="O1571" i="1" a="1"/>
  <c r="O1571" i="1"/>
  <c r="O1572" i="1" a="1"/>
  <c r="O1572" i="1"/>
  <c r="O1573" i="1" a="1"/>
  <c r="O1573" i="1"/>
  <c r="O1574" i="1" a="1"/>
  <c r="O1574" i="1" s="1"/>
  <c r="O1575" i="1" a="1"/>
  <c r="O1575" i="1"/>
  <c r="O1576" i="1" a="1"/>
  <c r="O1576" i="1" s="1"/>
  <c r="O1577" i="1" a="1"/>
  <c r="O1577" i="1" s="1"/>
  <c r="O1578" i="1" a="1"/>
  <c r="O1578" i="1" s="1"/>
  <c r="O1579" i="1" a="1"/>
  <c r="O1579" i="1" s="1"/>
  <c r="O1580" i="1" a="1"/>
  <c r="O1580" i="1" s="1"/>
  <c r="O1581" i="1" a="1"/>
  <c r="O1581" i="1"/>
  <c r="O1582" i="1" a="1"/>
  <c r="O1582" i="1" s="1"/>
  <c r="O1583" i="1" a="1"/>
  <c r="O1583" i="1"/>
  <c r="O1584" i="1" a="1"/>
  <c r="O1584" i="1"/>
  <c r="O1585" i="1" a="1"/>
  <c r="O1585" i="1" s="1"/>
  <c r="O1586" i="1" a="1"/>
  <c r="O1586" i="1" s="1"/>
  <c r="O1587" i="1" a="1"/>
  <c r="O1587" i="1"/>
  <c r="O1588" i="1" a="1"/>
  <c r="O1588" i="1" s="1"/>
  <c r="O1589" i="1" a="1"/>
  <c r="O1589" i="1" s="1"/>
  <c r="O1590" i="1" a="1"/>
  <c r="O1590" i="1" s="1"/>
  <c r="O1591" i="1" a="1"/>
  <c r="O1591" i="1" s="1"/>
  <c r="O1592" i="1" a="1"/>
  <c r="O1592" i="1"/>
  <c r="O1593" i="1" a="1"/>
  <c r="O1593" i="1" s="1"/>
  <c r="O1594" i="1" a="1"/>
  <c r="O1594" i="1" s="1"/>
  <c r="O1595" i="1" a="1"/>
  <c r="O1595" i="1"/>
  <c r="O1596" i="1" a="1"/>
  <c r="O1596" i="1"/>
  <c r="O1597" i="1" a="1"/>
  <c r="O1597" i="1" s="1"/>
  <c r="O1598" i="1" a="1"/>
  <c r="O1598" i="1" s="1"/>
  <c r="O1599" i="1" a="1"/>
  <c r="O1599" i="1" s="1"/>
  <c r="O1600" i="1" a="1"/>
  <c r="O1600" i="1" s="1"/>
  <c r="O1601" i="1" a="1"/>
  <c r="O1601" i="1"/>
  <c r="O1602" i="1" a="1"/>
  <c r="O1602" i="1" s="1"/>
  <c r="O1603" i="1" a="1"/>
  <c r="O1603" i="1"/>
  <c r="O1604" i="1" a="1"/>
  <c r="O1604" i="1" s="1"/>
  <c r="O1605" i="1" a="1"/>
  <c r="O1605" i="1" s="1"/>
  <c r="O1606" i="1" a="1"/>
  <c r="O1606" i="1" s="1"/>
  <c r="O1607" i="1" a="1"/>
  <c r="O1607" i="1"/>
  <c r="O1608" i="1" a="1"/>
  <c r="O1608" i="1" s="1"/>
  <c r="O1609" i="1" a="1"/>
  <c r="O1609" i="1" s="1"/>
  <c r="O1610" i="1" a="1"/>
  <c r="O1610" i="1" s="1"/>
  <c r="O1611" i="1" a="1"/>
  <c r="O1611" i="1" s="1"/>
  <c r="O1612" i="1" a="1"/>
  <c r="O1612" i="1"/>
  <c r="O1613" i="1" a="1"/>
  <c r="O1613" i="1"/>
  <c r="O1614" i="1" a="1"/>
  <c r="O1614" i="1" s="1"/>
  <c r="O1615" i="1" a="1"/>
  <c r="O1615" i="1" s="1"/>
  <c r="O1616" i="1" a="1"/>
  <c r="O1616" i="1" s="1"/>
  <c r="O1617" i="1" a="1"/>
  <c r="O1617" i="1" s="1"/>
  <c r="O1618" i="1" a="1"/>
  <c r="O1618" i="1" s="1"/>
  <c r="O1619" i="1" a="1"/>
  <c r="O1619" i="1"/>
  <c r="O1620" i="1" a="1"/>
  <c r="O1620" i="1" s="1"/>
  <c r="O1621" i="1" a="1"/>
  <c r="O1621" i="1" s="1"/>
  <c r="O1622" i="1" a="1"/>
  <c r="O1622" i="1" s="1"/>
  <c r="O1623" i="1" a="1"/>
  <c r="O1623" i="1" s="1"/>
  <c r="O1624" i="1" a="1"/>
  <c r="O1624" i="1"/>
  <c r="O1625" i="1" a="1"/>
  <c r="O1625" i="1"/>
  <c r="O1626" i="1" a="1"/>
  <c r="O1626" i="1" s="1"/>
  <c r="O1627" i="1" a="1"/>
  <c r="O1627" i="1" s="1"/>
  <c r="O1628" i="1" a="1"/>
  <c r="O1628" i="1" s="1"/>
  <c r="O1629" i="1" a="1"/>
  <c r="O1629" i="1" s="1"/>
  <c r="O1630" i="1" a="1"/>
  <c r="O1630" i="1" s="1"/>
  <c r="O1631" i="1" a="1"/>
  <c r="O1631" i="1" s="1"/>
  <c r="O1632" i="1" a="1"/>
  <c r="O1632" i="1" s="1"/>
  <c r="O1633" i="1" a="1"/>
  <c r="O1633" i="1" s="1"/>
  <c r="O1634" i="1" a="1"/>
  <c r="O1634" i="1" s="1"/>
  <c r="O1635" i="1" a="1"/>
  <c r="O1635" i="1"/>
  <c r="O1636" i="1" a="1"/>
  <c r="O1636" i="1"/>
  <c r="O1637" i="1" a="1"/>
  <c r="O1637" i="1" s="1"/>
  <c r="O1638" i="1" a="1"/>
  <c r="O1638" i="1" s="1"/>
  <c r="O1639" i="1" a="1"/>
  <c r="O1639" i="1" s="1"/>
  <c r="O1640" i="1" a="1"/>
  <c r="O1640" i="1" s="1"/>
  <c r="O1641" i="1" a="1"/>
  <c r="O1641" i="1" s="1"/>
  <c r="O1642" i="1" a="1"/>
  <c r="O1642" i="1" s="1"/>
  <c r="O1643" i="1" a="1"/>
  <c r="O1643" i="1" s="1"/>
  <c r="O1644" i="1" a="1"/>
  <c r="O1644" i="1" s="1"/>
  <c r="O1645" i="1" a="1"/>
  <c r="O1645" i="1" s="1"/>
  <c r="O1646" i="1" a="1"/>
  <c r="O1646" i="1" s="1"/>
  <c r="O1647" i="1" a="1"/>
  <c r="O1647" i="1"/>
  <c r="O1648" i="1" a="1"/>
  <c r="O1648" i="1" s="1"/>
  <c r="O1649" i="1" a="1"/>
  <c r="O1649" i="1" s="1"/>
  <c r="O1650" i="1" a="1"/>
  <c r="O1650" i="1" s="1"/>
  <c r="O1651" i="1" a="1"/>
  <c r="O1651" i="1"/>
  <c r="O1652" i="1" a="1"/>
  <c r="O1652" i="1" s="1"/>
  <c r="O1653" i="1" a="1"/>
  <c r="O1653" i="1" s="1"/>
  <c r="O1654" i="1" a="1"/>
  <c r="O1654" i="1" s="1"/>
  <c r="O1655" i="1" a="1"/>
  <c r="O1655" i="1" s="1"/>
  <c r="O1656" i="1" a="1"/>
  <c r="O1656" i="1" s="1"/>
  <c r="O1657" i="1" a="1"/>
  <c r="O1657" i="1"/>
  <c r="O1658" i="1" a="1"/>
  <c r="O1658" i="1" s="1"/>
  <c r="O1659" i="1" a="1"/>
  <c r="O1659" i="1" s="1"/>
  <c r="O1660" i="1" a="1"/>
  <c r="O1660" i="1"/>
  <c r="O1661" i="1" a="1"/>
  <c r="O1661" i="1" s="1"/>
  <c r="O1662" i="1" a="1"/>
  <c r="O1662" i="1" s="1"/>
  <c r="O1663" i="1" a="1"/>
  <c r="O1663" i="1" s="1"/>
  <c r="O1664" i="1" a="1"/>
  <c r="O1664" i="1" s="1"/>
  <c r="O1665" i="1" a="1"/>
  <c r="O1665" i="1" s="1"/>
  <c r="O1666" i="1" a="1"/>
  <c r="O1666" i="1" s="1"/>
  <c r="O1667" i="1" a="1"/>
  <c r="O1667" i="1" s="1"/>
  <c r="O1668" i="1" a="1"/>
  <c r="O1668" i="1"/>
  <c r="O1669" i="1" a="1"/>
  <c r="O1669" i="1"/>
  <c r="O1670" i="1" a="1"/>
  <c r="O1670" i="1" s="1"/>
  <c r="O1671" i="1" a="1"/>
  <c r="O1671" i="1"/>
  <c r="O1672" i="1" a="1"/>
  <c r="O1672" i="1" s="1"/>
  <c r="O1673" i="1" a="1"/>
  <c r="O1673" i="1" s="1"/>
  <c r="O1674" i="1" a="1"/>
  <c r="O1674" i="1" s="1"/>
  <c r="O1675" i="1" a="1"/>
  <c r="O1675" i="1" s="1"/>
  <c r="O1676" i="1" a="1"/>
  <c r="O1676" i="1"/>
  <c r="O1677" i="1" a="1"/>
  <c r="O1677" i="1"/>
  <c r="O1678" i="1" a="1"/>
  <c r="O1678" i="1" s="1"/>
  <c r="O1679" i="1" a="1"/>
  <c r="O1679" i="1"/>
  <c r="O1680" i="1" a="1"/>
  <c r="O1680" i="1"/>
  <c r="O1681" i="1" a="1"/>
  <c r="O1681" i="1" s="1"/>
  <c r="O1682" i="1" a="1"/>
  <c r="O1682" i="1" s="1"/>
  <c r="O1683" i="1" a="1"/>
  <c r="O1683" i="1" s="1"/>
  <c r="O1684" i="1" a="1"/>
  <c r="O1684" i="1" s="1"/>
  <c r="O1685" i="1" a="1"/>
  <c r="O1685" i="1" s="1"/>
  <c r="O1686" i="1" a="1"/>
  <c r="O1686" i="1" s="1"/>
  <c r="O1687" i="1" a="1"/>
  <c r="O1687" i="1" s="1"/>
  <c r="O1688" i="1" a="1"/>
  <c r="O1688" i="1"/>
  <c r="O1689" i="1" a="1"/>
  <c r="O1689" i="1"/>
  <c r="O1690" i="1" a="1"/>
  <c r="O1690" i="1" s="1"/>
  <c r="O1691" i="1" a="1"/>
  <c r="O1691" i="1"/>
  <c r="O1692" i="1" a="1"/>
  <c r="O1692" i="1" s="1"/>
  <c r="O1693" i="1" a="1"/>
  <c r="O1693" i="1" s="1"/>
  <c r="O1694" i="1" a="1"/>
  <c r="O1694" i="1" s="1"/>
  <c r="O1695" i="1" a="1"/>
  <c r="O1695" i="1" s="1"/>
  <c r="O1696" i="1" a="1"/>
  <c r="O1696" i="1" s="1"/>
  <c r="O1697" i="1" a="1"/>
  <c r="O1697" i="1" s="1"/>
  <c r="O1698" i="1" a="1"/>
  <c r="O1698" i="1" s="1"/>
  <c r="O1699" i="1" a="1"/>
  <c r="O1699" i="1"/>
  <c r="O1700" i="1" a="1"/>
  <c r="O1700" i="1"/>
  <c r="O1701" i="1" a="1"/>
  <c r="O1701" i="1"/>
  <c r="O1702" i="1" a="1"/>
  <c r="O1702" i="1" s="1"/>
  <c r="O1703" i="1" a="1"/>
  <c r="O1703" i="1" s="1"/>
  <c r="O1704" i="1" a="1"/>
  <c r="O1704" i="1" s="1"/>
  <c r="O1705" i="1" a="1"/>
  <c r="O1705" i="1" s="1"/>
  <c r="O1706" i="1" a="1"/>
  <c r="O1706" i="1" s="1"/>
  <c r="O1707" i="1" a="1"/>
  <c r="O1707" i="1" s="1"/>
  <c r="O1708" i="1" a="1"/>
  <c r="O1708" i="1"/>
  <c r="O1709" i="1" a="1"/>
  <c r="O1709" i="1" s="1"/>
  <c r="O1710" i="1" a="1"/>
  <c r="O1710" i="1" s="1"/>
  <c r="O1711" i="1" a="1"/>
  <c r="O1711" i="1"/>
  <c r="O1712" i="1" a="1"/>
  <c r="O1712" i="1" s="1"/>
  <c r="O1713" i="1" a="1"/>
  <c r="O1713" i="1" s="1"/>
  <c r="O1714" i="1" a="1"/>
  <c r="O1714" i="1" s="1"/>
  <c r="O1715" i="1" a="1"/>
  <c r="O1715" i="1"/>
  <c r="O1716" i="1" a="1"/>
  <c r="O1716" i="1" s="1"/>
  <c r="O1717" i="1" a="1"/>
  <c r="O1717" i="1"/>
  <c r="O1718" i="1" a="1"/>
  <c r="O1718" i="1" s="1"/>
  <c r="O1719" i="1" a="1"/>
  <c r="O1719" i="1" s="1"/>
  <c r="O1720" i="1" a="1"/>
  <c r="O1720" i="1" s="1"/>
  <c r="O1721" i="1" a="1"/>
  <c r="O1721" i="1" s="1"/>
  <c r="O1722" i="1" a="1"/>
  <c r="O1722" i="1" s="1"/>
  <c r="O1723" i="1" a="1"/>
  <c r="O1723" i="1" s="1"/>
  <c r="O1724" i="1" a="1"/>
  <c r="O1724" i="1" s="1"/>
  <c r="O1725" i="1" a="1"/>
  <c r="O1725" i="1" s="1"/>
  <c r="O1726" i="1" a="1"/>
  <c r="O1726" i="1" s="1"/>
  <c r="O1727" i="1" a="1"/>
  <c r="O1727" i="1" s="1"/>
  <c r="O1728" i="1" a="1"/>
  <c r="O1728" i="1" s="1"/>
  <c r="O1729" i="1" a="1"/>
  <c r="O1729" i="1"/>
  <c r="O1730" i="1" a="1"/>
  <c r="O1730" i="1" s="1"/>
  <c r="O1731" i="1" a="1"/>
  <c r="O1731" i="1" s="1"/>
  <c r="O1732" i="1" a="1"/>
  <c r="O1732" i="1" s="1"/>
  <c r="O1733" i="1" a="1"/>
  <c r="O1733" i="1"/>
  <c r="O1734" i="1" a="1"/>
  <c r="O1734" i="1" s="1"/>
  <c r="O1735" i="1" a="1"/>
  <c r="O1735" i="1"/>
  <c r="O1736" i="1" a="1"/>
  <c r="O1736" i="1" s="1"/>
  <c r="O1737" i="1" a="1"/>
  <c r="O1737" i="1" s="1"/>
  <c r="O1738" i="1" a="1"/>
  <c r="O1738" i="1" s="1"/>
  <c r="O1739" i="1" a="1"/>
  <c r="O1739" i="1" s="1"/>
  <c r="O1740" i="1" a="1"/>
  <c r="O1740" i="1"/>
  <c r="O1741" i="1" a="1"/>
  <c r="O1741" i="1"/>
  <c r="O1742" i="1" a="1"/>
  <c r="O1742" i="1" s="1"/>
  <c r="O1743" i="1" a="1"/>
  <c r="O1743" i="1" s="1"/>
  <c r="O1744" i="1" a="1"/>
  <c r="O1744" i="1"/>
  <c r="O1745" i="1" a="1"/>
  <c r="O1745" i="1" s="1"/>
  <c r="O1746" i="1" a="1"/>
  <c r="O1746" i="1" s="1"/>
  <c r="O1747" i="1" a="1"/>
  <c r="O1747" i="1" s="1"/>
  <c r="O1748" i="1" a="1"/>
  <c r="O1748" i="1" s="1"/>
  <c r="O1749" i="1" a="1"/>
  <c r="O1749" i="1"/>
  <c r="O1750" i="1" a="1"/>
  <c r="O1750" i="1" s="1"/>
  <c r="O1751" i="1" a="1"/>
  <c r="O1751" i="1" s="1"/>
  <c r="O1752" i="1" a="1"/>
  <c r="O1752" i="1"/>
  <c r="O1753" i="1" a="1"/>
  <c r="O1753" i="1"/>
  <c r="O1754" i="1" a="1"/>
  <c r="O1754" i="1" s="1"/>
  <c r="O1755" i="1" a="1"/>
  <c r="O1755" i="1"/>
  <c r="O1756" i="1" a="1"/>
  <c r="O1756" i="1" s="1"/>
  <c r="O1757" i="1" a="1"/>
  <c r="O1757" i="1" s="1"/>
  <c r="O1758" i="1" a="1"/>
  <c r="O1758" i="1" s="1"/>
  <c r="O1759" i="1" a="1"/>
  <c r="O1759" i="1" s="1"/>
  <c r="O1760" i="1" a="1"/>
  <c r="O1760" i="1" s="1"/>
  <c r="O1761" i="1" a="1"/>
  <c r="O1761" i="1"/>
  <c r="O1762" i="1" a="1"/>
  <c r="O1762" i="1" s="1"/>
  <c r="O1763" i="1" a="1"/>
  <c r="O1763" i="1"/>
  <c r="O1764" i="1" a="1"/>
  <c r="O1764" i="1"/>
  <c r="O1765" i="1" a="1"/>
  <c r="O1765" i="1"/>
  <c r="O1766" i="1" a="1"/>
  <c r="O1766" i="1" s="1"/>
  <c r="O1767" i="1" a="1"/>
  <c r="O1767" i="1" s="1"/>
  <c r="O1768" i="1" a="1"/>
  <c r="O1768" i="1" s="1"/>
  <c r="O1769" i="1" a="1"/>
  <c r="O1769" i="1" s="1"/>
  <c r="O1770" i="1" a="1"/>
  <c r="O1770" i="1" s="1"/>
  <c r="O1771" i="1" a="1"/>
  <c r="O1771" i="1" s="1"/>
  <c r="O1772" i="1" a="1"/>
  <c r="O1772" i="1"/>
  <c r="O1773" i="1" a="1"/>
  <c r="O1773" i="1" s="1"/>
  <c r="O1774" i="1" a="1"/>
  <c r="O1774" i="1" s="1"/>
  <c r="O1775" i="1" a="1"/>
  <c r="O1775" i="1"/>
  <c r="O1776" i="1" a="1"/>
  <c r="O1776" i="1"/>
  <c r="O1777" i="1" a="1"/>
  <c r="O1777" i="1" s="1"/>
  <c r="O1778" i="1" a="1"/>
  <c r="O1778" i="1" s="1"/>
  <c r="O1779" i="1" a="1"/>
  <c r="O1779" i="1"/>
  <c r="O1780" i="1" a="1"/>
  <c r="O1780" i="1" s="1"/>
  <c r="O1781" i="1" a="1"/>
  <c r="O1781" i="1" s="1"/>
  <c r="O1782" i="1" a="1"/>
  <c r="O1782" i="1" s="1"/>
  <c r="O1783" i="1" a="1"/>
  <c r="O1783" i="1" s="1"/>
  <c r="O1784" i="1" a="1"/>
  <c r="O1784" i="1"/>
  <c r="O1785" i="1" a="1"/>
  <c r="O1785" i="1" s="1"/>
  <c r="O1786" i="1" a="1"/>
  <c r="O1786" i="1" s="1"/>
  <c r="O1787" i="1" a="1"/>
  <c r="O1787" i="1" s="1"/>
  <c r="O1788" i="1" a="1"/>
  <c r="O1788" i="1"/>
  <c r="O1789" i="1" a="1"/>
  <c r="O1789" i="1" s="1"/>
  <c r="O1790" i="1" a="1"/>
  <c r="O1790" i="1" s="1"/>
  <c r="O1791" i="1" a="1"/>
  <c r="O1791" i="1" s="1"/>
  <c r="O1792" i="1" a="1"/>
  <c r="O1792" i="1" s="1"/>
  <c r="O1793" i="1" a="1"/>
  <c r="O1793" i="1" s="1"/>
  <c r="O1794" i="1" a="1"/>
  <c r="O1794" i="1" s="1"/>
  <c r="O1795" i="1" a="1"/>
  <c r="O1795" i="1" s="1"/>
  <c r="O1796" i="1" a="1"/>
  <c r="O1796" i="1"/>
  <c r="O1797" i="1" a="1"/>
  <c r="O1797" i="1"/>
  <c r="O1798" i="1" a="1"/>
  <c r="O1798" i="1" s="1"/>
  <c r="O1799" i="1" a="1"/>
  <c r="O1799" i="1"/>
  <c r="O1800" i="1" a="1"/>
  <c r="O1800" i="1" s="1"/>
  <c r="O1801" i="1" a="1"/>
  <c r="O1801" i="1" s="1"/>
  <c r="O1802" i="1" a="1"/>
  <c r="O1802" i="1" s="1"/>
  <c r="O1803" i="1" a="1"/>
  <c r="O1803" i="1" s="1"/>
  <c r="O1804" i="1" a="1"/>
  <c r="O1804" i="1" s="1"/>
  <c r="O1805" i="1" a="1"/>
  <c r="O1805" i="1"/>
  <c r="O1806" i="1" a="1"/>
  <c r="O1806" i="1" s="1"/>
  <c r="O1807" i="1" a="1"/>
  <c r="O1807" i="1" s="1"/>
  <c r="O1808" i="1" a="1"/>
  <c r="O1808" i="1"/>
  <c r="O1809" i="1" a="1"/>
  <c r="O1809" i="1" s="1"/>
  <c r="O1810" i="1" a="1"/>
  <c r="O1810" i="1" s="1"/>
  <c r="O1811" i="1" a="1"/>
  <c r="O1811" i="1"/>
  <c r="O1812" i="1" a="1"/>
  <c r="O1812" i="1" s="1"/>
  <c r="O1813" i="1" a="1"/>
  <c r="O1813" i="1" s="1"/>
  <c r="O1814" i="1" a="1"/>
  <c r="O1814" i="1" s="1"/>
  <c r="O1815" i="1" a="1"/>
  <c r="O1815" i="1" s="1"/>
  <c r="O1816" i="1" a="1"/>
  <c r="O1816" i="1"/>
  <c r="O1817" i="1" a="1"/>
  <c r="O1817" i="1"/>
  <c r="O1818" i="1" a="1"/>
  <c r="O1818" i="1" s="1"/>
  <c r="O1819" i="1" a="1"/>
  <c r="O1819" i="1"/>
  <c r="O1820" i="1" a="1"/>
  <c r="O1820" i="1"/>
  <c r="O1821" i="1" a="1"/>
  <c r="O1821" i="1" s="1"/>
  <c r="O1822" i="1" a="1"/>
  <c r="O1822" i="1" s="1"/>
  <c r="O1823" i="1" a="1"/>
  <c r="O1823" i="1" s="1"/>
  <c r="O1824" i="1" a="1"/>
  <c r="O1824" i="1" s="1"/>
  <c r="O1825" i="1" a="1"/>
  <c r="O1825" i="1"/>
  <c r="O1826" i="1" a="1"/>
  <c r="O1826" i="1" s="1"/>
  <c r="O1827" i="1" a="1"/>
  <c r="O1827" i="1"/>
  <c r="O1828" i="1" a="1"/>
  <c r="O1828" i="1"/>
  <c r="O1829" i="1" a="1"/>
  <c r="O1829" i="1" s="1"/>
  <c r="O1830" i="1" a="1"/>
  <c r="O1830" i="1" s="1"/>
  <c r="O1831" i="1" a="1"/>
  <c r="O1831" i="1"/>
  <c r="O1832" i="1" a="1"/>
  <c r="O1832" i="1" s="1"/>
  <c r="O1833" i="1" a="1"/>
  <c r="O1833" i="1" s="1"/>
  <c r="O1834" i="1" a="1"/>
  <c r="O1834" i="1" s="1"/>
  <c r="O1835" i="1" a="1"/>
  <c r="O1835" i="1" s="1"/>
  <c r="O1836" i="1" a="1"/>
  <c r="O1836" i="1"/>
  <c r="O1837" i="1" a="1"/>
  <c r="O1837" i="1"/>
  <c r="O1838" i="1" a="1"/>
  <c r="O1838" i="1" s="1"/>
  <c r="O1839" i="1" a="1"/>
  <c r="O1839" i="1"/>
  <c r="O1840" i="1" a="1"/>
  <c r="O1840" i="1" s="1"/>
  <c r="O1841" i="1" a="1"/>
  <c r="O1841" i="1" s="1"/>
  <c r="O1842" i="1" a="1"/>
  <c r="O1842" i="1" s="1"/>
  <c r="O1843" i="1" a="1"/>
  <c r="O1843" i="1"/>
  <c r="O1844" i="1" a="1"/>
  <c r="O1844" i="1" s="1"/>
  <c r="O1845" i="1" a="1"/>
  <c r="O1845" i="1"/>
  <c r="O1846" i="1" a="1"/>
  <c r="O1846" i="1" s="1"/>
  <c r="O1847" i="1" a="1"/>
  <c r="O1847" i="1" s="1"/>
  <c r="O1848" i="1" a="1"/>
  <c r="O1848" i="1"/>
  <c r="O1849" i="1" a="1"/>
  <c r="O1849" i="1" s="1"/>
  <c r="O1850" i="1" a="1"/>
  <c r="O1850" i="1" s="1"/>
  <c r="O1851" i="1" a="1"/>
  <c r="O1851" i="1" s="1"/>
  <c r="O1852" i="1" a="1"/>
  <c r="O1852" i="1" s="1"/>
  <c r="O1853" i="1" a="1"/>
  <c r="O1853" i="1" s="1"/>
  <c r="O1854" i="1" a="1"/>
  <c r="O1854" i="1" s="1"/>
  <c r="O1855" i="1" a="1"/>
  <c r="O1855" i="1" s="1"/>
  <c r="O1856" i="1" a="1"/>
  <c r="O1856" i="1" s="1"/>
  <c r="O1857" i="1" a="1"/>
  <c r="O1857" i="1" s="1"/>
  <c r="O1858" i="1" a="1"/>
  <c r="O1858" i="1" s="1"/>
  <c r="O1859" i="1" a="1"/>
  <c r="O1859" i="1"/>
  <c r="O1860" i="1" a="1"/>
  <c r="O1860" i="1" s="1"/>
  <c r="O1861" i="1" a="1"/>
  <c r="O1861" i="1" s="1"/>
  <c r="O1862" i="1" a="1"/>
  <c r="O1862" i="1" s="1"/>
  <c r="O1863" i="1" a="1"/>
  <c r="O1863" i="1" s="1"/>
  <c r="O1864" i="1" a="1"/>
  <c r="O1864" i="1" s="1"/>
  <c r="O1865" i="1" a="1"/>
  <c r="O1865" i="1" s="1"/>
  <c r="O1866" i="1" a="1"/>
  <c r="O1866" i="1" s="1"/>
  <c r="O1867" i="1" a="1"/>
  <c r="O1867" i="1" s="1"/>
  <c r="O1868" i="1" a="1"/>
  <c r="O1868" i="1" s="1"/>
  <c r="O1869" i="1" a="1"/>
  <c r="O1869" i="1"/>
  <c r="O1870" i="1" a="1"/>
  <c r="O1870" i="1" s="1"/>
  <c r="O1871" i="1" a="1"/>
  <c r="O1871" i="1"/>
  <c r="O1872" i="1" a="1"/>
  <c r="O1872" i="1" s="1"/>
  <c r="O1873" i="1" a="1"/>
  <c r="O1873" i="1" s="1"/>
  <c r="O1874" i="1" a="1"/>
  <c r="O1874" i="1" s="1"/>
  <c r="O1875" i="1" a="1"/>
  <c r="O1875" i="1"/>
  <c r="O1876" i="1" a="1"/>
  <c r="O1876" i="1" s="1"/>
  <c r="O1877" i="1" a="1"/>
  <c r="O1877" i="1"/>
  <c r="O1878" i="1" a="1"/>
  <c r="O1878" i="1" s="1"/>
  <c r="O1879" i="1" a="1"/>
  <c r="O1879" i="1" s="1"/>
  <c r="O1880" i="1" a="1"/>
  <c r="O1880" i="1" s="1"/>
  <c r="O1881" i="1" a="1"/>
  <c r="O1881" i="1" s="1"/>
  <c r="O1882" i="1" a="1"/>
  <c r="O1882" i="1" s="1"/>
  <c r="O1883" i="1" a="1"/>
  <c r="O1883" i="1" s="1"/>
  <c r="O1884" i="1" a="1"/>
  <c r="O1884" i="1" s="1"/>
  <c r="O1885" i="1" a="1"/>
  <c r="O1885" i="1" s="1"/>
  <c r="O1886" i="1" a="1"/>
  <c r="O1886" i="1" s="1"/>
  <c r="O1887" i="1" a="1"/>
  <c r="O1887" i="1" s="1"/>
  <c r="O1888" i="1" a="1"/>
  <c r="O1888" i="1" s="1"/>
  <c r="O1889" i="1" a="1"/>
  <c r="O1889" i="1" s="1"/>
  <c r="O1890" i="1" a="1"/>
  <c r="O1890" i="1" s="1"/>
  <c r="O1891" i="1" a="1"/>
  <c r="O1891" i="1" s="1"/>
  <c r="O1892" i="1" a="1"/>
  <c r="O1892" i="1" s="1"/>
  <c r="O1893" i="1" a="1"/>
  <c r="O1893" i="1"/>
  <c r="O1894" i="1" a="1"/>
  <c r="O1894" i="1" s="1"/>
  <c r="O1895" i="1" a="1"/>
  <c r="O1895" i="1" s="1"/>
  <c r="O1896" i="1" a="1"/>
  <c r="O1896" i="1" s="1"/>
  <c r="O1897" i="1" a="1"/>
  <c r="O1897" i="1" s="1"/>
  <c r="O1898" i="1" a="1"/>
  <c r="O1898" i="1" s="1"/>
  <c r="O1899" i="1" a="1"/>
  <c r="O1899" i="1" s="1"/>
  <c r="O1900" i="1" a="1"/>
  <c r="O1900" i="1"/>
  <c r="O1901" i="1" a="1"/>
  <c r="O1901" i="1"/>
  <c r="O1902" i="1" a="1"/>
  <c r="O1902" i="1" s="1"/>
  <c r="O1903" i="1" a="1"/>
  <c r="O1903" i="1"/>
  <c r="O1904" i="1" a="1"/>
  <c r="O1904" i="1" s="1"/>
  <c r="O1905" i="1" a="1"/>
  <c r="O1905" i="1" s="1"/>
  <c r="O1906" i="1" a="1"/>
  <c r="O1906" i="1" s="1"/>
  <c r="O1907" i="1" a="1"/>
  <c r="O1907" i="1"/>
  <c r="O1908" i="1" a="1"/>
  <c r="O1908" i="1" s="1"/>
  <c r="O1909" i="1" a="1"/>
  <c r="O1909" i="1"/>
  <c r="O1910" i="1" a="1"/>
  <c r="O1910" i="1" s="1"/>
  <c r="O1911" i="1" a="1"/>
  <c r="O1911" i="1" s="1"/>
  <c r="O1912" i="1" a="1"/>
  <c r="O1912" i="1"/>
  <c r="O1913" i="1" a="1"/>
  <c r="O1913" i="1" s="1"/>
  <c r="O1914" i="1" a="1"/>
  <c r="O1914" i="1" s="1"/>
  <c r="O1915" i="1" a="1"/>
  <c r="O1915" i="1"/>
  <c r="O1916" i="1" a="1"/>
  <c r="O1916" i="1"/>
  <c r="O1917" i="1" a="1"/>
  <c r="O1917" i="1" s="1"/>
  <c r="O1918" i="1" a="1"/>
  <c r="O1918" i="1" s="1"/>
  <c r="O1919" i="1" a="1"/>
  <c r="O1919" i="1" s="1"/>
  <c r="O1920" i="1" a="1"/>
  <c r="O1920" i="1" s="1"/>
  <c r="O1921" i="1" a="1"/>
  <c r="O1921" i="1"/>
  <c r="O1922" i="1" a="1"/>
  <c r="O1922" i="1" s="1"/>
  <c r="O1923" i="1" a="1"/>
  <c r="O1923" i="1"/>
  <c r="O1924" i="1" a="1"/>
  <c r="O1924" i="1"/>
  <c r="O1925" i="1" a="1"/>
  <c r="O1925" i="1" s="1"/>
  <c r="O1926" i="1" a="1"/>
  <c r="O1926" i="1" s="1"/>
  <c r="O1927" i="1" a="1"/>
  <c r="O1927" i="1" s="1"/>
  <c r="O1928" i="1" a="1"/>
  <c r="O1928" i="1" s="1"/>
  <c r="O1929" i="1" a="1"/>
  <c r="O1929" i="1" s="1"/>
  <c r="O1930" i="1" a="1"/>
  <c r="O1930" i="1" s="1"/>
  <c r="O1931" i="1" a="1"/>
  <c r="O1931" i="1" s="1"/>
  <c r="O1932" i="1" a="1"/>
  <c r="O1932" i="1" s="1"/>
  <c r="O1933" i="1" a="1"/>
  <c r="O1933" i="1" s="1"/>
  <c r="O1934" i="1" a="1"/>
  <c r="O1934" i="1" s="1"/>
  <c r="O1935" i="1" a="1"/>
  <c r="O1935" i="1"/>
  <c r="O1936" i="1" a="1"/>
  <c r="O1936" i="1" s="1"/>
  <c r="O1937" i="1" a="1"/>
  <c r="O1937" i="1" s="1"/>
  <c r="O1938" i="1" a="1"/>
  <c r="O1938" i="1" s="1"/>
  <c r="O1939" i="1" a="1"/>
  <c r="O1939" i="1"/>
  <c r="O1940" i="1" a="1"/>
  <c r="O1940" i="1" s="1"/>
  <c r="O1941" i="1" a="1"/>
  <c r="O1941" i="1"/>
  <c r="O1942" i="1" a="1"/>
  <c r="O1942" i="1" s="1"/>
  <c r="O1943" i="1" a="1"/>
  <c r="O1943" i="1" s="1"/>
  <c r="O1944" i="1" a="1"/>
  <c r="O1944" i="1" s="1"/>
  <c r="O1945" i="1" a="1"/>
  <c r="O1945" i="1"/>
  <c r="O1946" i="1" a="1"/>
  <c r="O1946" i="1" s="1"/>
  <c r="O1947" i="1" a="1"/>
  <c r="O1947" i="1"/>
  <c r="O1948" i="1" a="1"/>
  <c r="O1948" i="1"/>
  <c r="O1949" i="1" a="1"/>
  <c r="O1949" i="1" s="1"/>
  <c r="O1950" i="1" a="1"/>
  <c r="O1950" i="1" s="1"/>
  <c r="O1951" i="1" a="1"/>
  <c r="O1951" i="1" s="1"/>
  <c r="O1952" i="1" a="1"/>
  <c r="O1952" i="1" s="1"/>
  <c r="O1953" i="1" a="1"/>
  <c r="O1953" i="1"/>
  <c r="O1954" i="1" a="1"/>
  <c r="O1954" i="1"/>
  <c r="O1955" i="1" a="1"/>
  <c r="O1955" i="1" s="1"/>
  <c r="O1956" i="1" a="1"/>
  <c r="O1956" i="1" s="1"/>
  <c r="O1957" i="1" a="1"/>
  <c r="O1957" i="1" s="1"/>
  <c r="O1958" i="1" a="1"/>
  <c r="O1958" i="1" s="1"/>
  <c r="O1959" i="1" a="1"/>
  <c r="O1959" i="1" s="1"/>
  <c r="O1960" i="1" a="1"/>
  <c r="O1960" i="1" s="1"/>
  <c r="O1961" i="1" a="1"/>
  <c r="O1961" i="1" s="1"/>
  <c r="O1962" i="1" a="1"/>
  <c r="O1962" i="1" s="1"/>
  <c r="O1963" i="1" a="1"/>
  <c r="O1963" i="1" s="1"/>
  <c r="O1964" i="1" a="1"/>
  <c r="O1964" i="1" s="1"/>
  <c r="O1965" i="1" a="1"/>
  <c r="O1965" i="1"/>
  <c r="O1966" i="1" a="1"/>
  <c r="O1966" i="1" s="1"/>
  <c r="O1967" i="1" a="1"/>
  <c r="O1967" i="1" s="1"/>
  <c r="O1968" i="1" a="1"/>
  <c r="O1968" i="1" s="1"/>
  <c r="O1969" i="1" a="1"/>
  <c r="O1969" i="1"/>
  <c r="O1970" i="1" a="1"/>
  <c r="O1970" i="1" s="1"/>
  <c r="O1971" i="1" a="1"/>
  <c r="O1971" i="1" s="1"/>
  <c r="O1972" i="1" a="1"/>
  <c r="O1972" i="1" s="1"/>
  <c r="O1973" i="1" a="1"/>
  <c r="O1973" i="1"/>
  <c r="O1974" i="1" a="1"/>
  <c r="O1974" i="1" s="1"/>
  <c r="O1975" i="1" a="1"/>
  <c r="O1975" i="1" s="1"/>
  <c r="O1976" i="1" a="1"/>
  <c r="O1976" i="1" s="1"/>
  <c r="O1977" i="1" a="1"/>
  <c r="O1977" i="1" s="1"/>
  <c r="O1978" i="1" a="1"/>
  <c r="O1978" i="1" s="1"/>
  <c r="O1979" i="1" a="1"/>
  <c r="O1979" i="1" s="1"/>
  <c r="O1980" i="1" a="1"/>
  <c r="O1980" i="1" s="1"/>
  <c r="O1981" i="1" a="1"/>
  <c r="O1981" i="1"/>
  <c r="O1982" i="1" a="1"/>
  <c r="O1982" i="1" s="1"/>
  <c r="O1983" i="1" a="1"/>
  <c r="O1983" i="1" s="1"/>
  <c r="O1984" i="1" a="1"/>
  <c r="O1984" i="1" s="1"/>
  <c r="O1985" i="1" a="1"/>
  <c r="O1985" i="1" s="1"/>
  <c r="O1986" i="1" a="1"/>
  <c r="O1986" i="1" s="1"/>
  <c r="O1987" i="1" a="1"/>
  <c r="O1987" i="1" s="1"/>
  <c r="O1988" i="1" a="1"/>
  <c r="O1988" i="1" s="1"/>
  <c r="O1989" i="1" a="1"/>
  <c r="O1989" i="1"/>
  <c r="O1990" i="1" a="1"/>
  <c r="O1990" i="1" s="1"/>
  <c r="O1991" i="1" a="1"/>
  <c r="O1991" i="1" s="1"/>
  <c r="O1992" i="1" a="1"/>
  <c r="O1992" i="1" s="1"/>
  <c r="O1993" i="1" a="1"/>
  <c r="O1993" i="1" s="1"/>
  <c r="O1994" i="1" a="1"/>
  <c r="O1994" i="1" s="1"/>
  <c r="O1995" i="1" a="1"/>
  <c r="O1995" i="1" s="1"/>
  <c r="O1996" i="1" a="1"/>
  <c r="O1996" i="1" s="1"/>
  <c r="O1997" i="1" a="1"/>
  <c r="O1997" i="1" s="1"/>
  <c r="O1998" i="1" a="1"/>
  <c r="O1998" i="1" s="1"/>
  <c r="O1999" i="1" a="1"/>
  <c r="O1999" i="1" s="1"/>
  <c r="O2000" i="1" a="1"/>
  <c r="O2000" i="1" s="1"/>
  <c r="O2001" i="1" a="1"/>
  <c r="O2001" i="1"/>
  <c r="O2002" i="1" a="1"/>
  <c r="O2002" i="1" s="1"/>
  <c r="O2003" i="1" a="1"/>
  <c r="O2003" i="1" s="1"/>
  <c r="O2004" i="1" a="1"/>
  <c r="O2004" i="1" s="1"/>
  <c r="O2005" i="1" a="1"/>
  <c r="O2005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T243" i="1" s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T379" i="1" s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T427" i="1" s="1"/>
  <c r="I428" i="1"/>
  <c r="I429" i="1"/>
  <c r="I430" i="1"/>
  <c r="I431" i="1"/>
  <c r="I432" i="1"/>
  <c r="I433" i="1"/>
  <c r="I434" i="1"/>
  <c r="I435" i="1"/>
  <c r="T435" i="1" s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T667" i="1" s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T986" i="1" s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T1042" i="1" s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T1114" i="1" s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T1251" i="1" s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T1307" i="1" s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T1370" i="1" s="1"/>
  <c r="I1371" i="1"/>
  <c r="I1372" i="1"/>
  <c r="I1373" i="1"/>
  <c r="I1374" i="1"/>
  <c r="I1375" i="1"/>
  <c r="I1376" i="1"/>
  <c r="I1377" i="1"/>
  <c r="I1378" i="1"/>
  <c r="T1378" i="1" s="1"/>
  <c r="I1379" i="1"/>
  <c r="I1380" i="1"/>
  <c r="I1381" i="1"/>
  <c r="I1382" i="1"/>
  <c r="I1383" i="1"/>
  <c r="I1384" i="1"/>
  <c r="I1385" i="1"/>
  <c r="I1386" i="1"/>
  <c r="T1386" i="1" s="1"/>
  <c r="I1387" i="1"/>
  <c r="I1388" i="1"/>
  <c r="I1389" i="1"/>
  <c r="I1390" i="1"/>
  <c r="I1391" i="1"/>
  <c r="I1392" i="1"/>
  <c r="I1393" i="1"/>
  <c r="I1394" i="1"/>
  <c r="T1394" i="1" s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T1442" i="1" s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T1570" i="1" s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T1586" i="1" s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T1610" i="1" s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6" i="1"/>
  <c r="R2005" i="1"/>
  <c r="Q2005" i="1"/>
  <c r="B2005" i="1"/>
  <c r="R2004" i="1"/>
  <c r="Q2004" i="1"/>
  <c r="B2004" i="1"/>
  <c r="R2003" i="1"/>
  <c r="Q2003" i="1"/>
  <c r="B2003" i="1"/>
  <c r="R2002" i="1"/>
  <c r="Q2002" i="1"/>
  <c r="B2002" i="1"/>
  <c r="R2001" i="1"/>
  <c r="Q2001" i="1"/>
  <c r="B2001" i="1"/>
  <c r="R2000" i="1"/>
  <c r="Q2000" i="1"/>
  <c r="B2000" i="1"/>
  <c r="R1999" i="1"/>
  <c r="Q1999" i="1"/>
  <c r="B1999" i="1"/>
  <c r="R1998" i="1"/>
  <c r="Q1998" i="1"/>
  <c r="B1998" i="1"/>
  <c r="R1997" i="1"/>
  <c r="Q1997" i="1"/>
  <c r="B1997" i="1"/>
  <c r="R1996" i="1"/>
  <c r="Q1996" i="1"/>
  <c r="B1996" i="1"/>
  <c r="R1995" i="1"/>
  <c r="Q1995" i="1"/>
  <c r="B1995" i="1"/>
  <c r="R1994" i="1"/>
  <c r="Q1994" i="1"/>
  <c r="B1994" i="1"/>
  <c r="R1993" i="1"/>
  <c r="Q1993" i="1"/>
  <c r="B1993" i="1"/>
  <c r="R1992" i="1"/>
  <c r="Q1992" i="1"/>
  <c r="B1992" i="1"/>
  <c r="R1991" i="1"/>
  <c r="Q1991" i="1"/>
  <c r="B1991" i="1"/>
  <c r="R1990" i="1"/>
  <c r="Q1990" i="1"/>
  <c r="B1990" i="1"/>
  <c r="R1989" i="1"/>
  <c r="Q1989" i="1"/>
  <c r="B1989" i="1"/>
  <c r="R1988" i="1"/>
  <c r="Q1988" i="1"/>
  <c r="B1988" i="1"/>
  <c r="R1987" i="1"/>
  <c r="Q1987" i="1"/>
  <c r="B1987" i="1"/>
  <c r="R1986" i="1"/>
  <c r="Q1986" i="1"/>
  <c r="B1986" i="1"/>
  <c r="R1985" i="1"/>
  <c r="Q1985" i="1"/>
  <c r="B1985" i="1"/>
  <c r="R1984" i="1"/>
  <c r="Q1984" i="1"/>
  <c r="B1984" i="1"/>
  <c r="R1983" i="1"/>
  <c r="Q1983" i="1"/>
  <c r="B1983" i="1"/>
  <c r="R1982" i="1"/>
  <c r="Q1982" i="1"/>
  <c r="B1982" i="1"/>
  <c r="R1981" i="1"/>
  <c r="Q1981" i="1"/>
  <c r="B1981" i="1"/>
  <c r="R1980" i="1"/>
  <c r="Q1980" i="1"/>
  <c r="B1980" i="1"/>
  <c r="R1979" i="1"/>
  <c r="Q1979" i="1"/>
  <c r="B1979" i="1"/>
  <c r="R1978" i="1"/>
  <c r="Q1978" i="1"/>
  <c r="B1978" i="1"/>
  <c r="R1977" i="1"/>
  <c r="Q1977" i="1"/>
  <c r="B1977" i="1"/>
  <c r="R1976" i="1"/>
  <c r="Q1976" i="1"/>
  <c r="B1976" i="1"/>
  <c r="R1975" i="1"/>
  <c r="Q1975" i="1"/>
  <c r="B1975" i="1"/>
  <c r="R1974" i="1"/>
  <c r="Q1974" i="1"/>
  <c r="B1974" i="1"/>
  <c r="R1973" i="1"/>
  <c r="Q1973" i="1"/>
  <c r="B1973" i="1"/>
  <c r="R1972" i="1"/>
  <c r="Q1972" i="1"/>
  <c r="B1972" i="1"/>
  <c r="R1971" i="1"/>
  <c r="Q1971" i="1"/>
  <c r="B1971" i="1"/>
  <c r="R1970" i="1"/>
  <c r="Q1970" i="1"/>
  <c r="B1970" i="1"/>
  <c r="R1969" i="1"/>
  <c r="Q1969" i="1"/>
  <c r="B1969" i="1"/>
  <c r="R1968" i="1"/>
  <c r="Q1968" i="1"/>
  <c r="B1968" i="1"/>
  <c r="R1967" i="1"/>
  <c r="Q1967" i="1"/>
  <c r="B1967" i="1"/>
  <c r="R1966" i="1"/>
  <c r="Q1966" i="1"/>
  <c r="B1966" i="1"/>
  <c r="R1965" i="1"/>
  <c r="Q1965" i="1"/>
  <c r="B1965" i="1"/>
  <c r="R1964" i="1"/>
  <c r="Q1964" i="1"/>
  <c r="B1964" i="1"/>
  <c r="R1963" i="1"/>
  <c r="Q1963" i="1"/>
  <c r="B1963" i="1"/>
  <c r="R1962" i="1"/>
  <c r="Q1962" i="1"/>
  <c r="B1962" i="1"/>
  <c r="R1961" i="1"/>
  <c r="Q1961" i="1"/>
  <c r="B1961" i="1"/>
  <c r="R1960" i="1"/>
  <c r="Q1960" i="1"/>
  <c r="B1960" i="1"/>
  <c r="R1959" i="1"/>
  <c r="Q1959" i="1"/>
  <c r="B1959" i="1"/>
  <c r="R1958" i="1"/>
  <c r="Q1958" i="1"/>
  <c r="B1958" i="1"/>
  <c r="R1957" i="1"/>
  <c r="Q1957" i="1"/>
  <c r="B1957" i="1"/>
  <c r="R1956" i="1"/>
  <c r="Q1956" i="1"/>
  <c r="B1956" i="1"/>
  <c r="R1955" i="1"/>
  <c r="Q1955" i="1"/>
  <c r="B1955" i="1"/>
  <c r="R1954" i="1"/>
  <c r="Q1954" i="1"/>
  <c r="B1954" i="1"/>
  <c r="R1953" i="1"/>
  <c r="Q1953" i="1"/>
  <c r="B1953" i="1"/>
  <c r="R1952" i="1"/>
  <c r="Q1952" i="1"/>
  <c r="B1952" i="1"/>
  <c r="R1951" i="1"/>
  <c r="Q1951" i="1"/>
  <c r="B1951" i="1"/>
  <c r="R1950" i="1"/>
  <c r="Q1950" i="1"/>
  <c r="B1950" i="1"/>
  <c r="R1949" i="1"/>
  <c r="Q1949" i="1"/>
  <c r="B1949" i="1"/>
  <c r="R1948" i="1"/>
  <c r="Q1948" i="1"/>
  <c r="B1948" i="1"/>
  <c r="R1947" i="1"/>
  <c r="Q1947" i="1"/>
  <c r="B1947" i="1"/>
  <c r="R1946" i="1"/>
  <c r="Q1946" i="1"/>
  <c r="B1946" i="1"/>
  <c r="R1945" i="1"/>
  <c r="Q1945" i="1"/>
  <c r="B1945" i="1"/>
  <c r="R1944" i="1"/>
  <c r="Q1944" i="1"/>
  <c r="B1944" i="1"/>
  <c r="R1943" i="1"/>
  <c r="Q1943" i="1"/>
  <c r="B1943" i="1"/>
  <c r="R1942" i="1"/>
  <c r="Q1942" i="1"/>
  <c r="B1942" i="1"/>
  <c r="R1941" i="1"/>
  <c r="Q1941" i="1"/>
  <c r="B1941" i="1"/>
  <c r="R1940" i="1"/>
  <c r="Q1940" i="1"/>
  <c r="B1940" i="1"/>
  <c r="R1939" i="1"/>
  <c r="Q1939" i="1"/>
  <c r="B1939" i="1"/>
  <c r="R1938" i="1"/>
  <c r="Q1938" i="1"/>
  <c r="B1938" i="1"/>
  <c r="R1937" i="1"/>
  <c r="Q1937" i="1"/>
  <c r="B1937" i="1"/>
  <c r="R1936" i="1"/>
  <c r="Q1936" i="1"/>
  <c r="B1936" i="1"/>
  <c r="R1935" i="1"/>
  <c r="Q1935" i="1"/>
  <c r="B1935" i="1"/>
  <c r="R1934" i="1"/>
  <c r="Q1934" i="1"/>
  <c r="B1934" i="1"/>
  <c r="R1933" i="1"/>
  <c r="Q1933" i="1"/>
  <c r="B1933" i="1"/>
  <c r="R1932" i="1"/>
  <c r="Q1932" i="1"/>
  <c r="B1932" i="1"/>
  <c r="R1931" i="1"/>
  <c r="Q1931" i="1"/>
  <c r="B1931" i="1"/>
  <c r="R1930" i="1"/>
  <c r="Q1930" i="1"/>
  <c r="B1930" i="1"/>
  <c r="R1929" i="1"/>
  <c r="Q1929" i="1"/>
  <c r="B1929" i="1"/>
  <c r="R1928" i="1"/>
  <c r="Q1928" i="1"/>
  <c r="B1928" i="1"/>
  <c r="R1927" i="1"/>
  <c r="Q1927" i="1"/>
  <c r="B1927" i="1"/>
  <c r="R1926" i="1"/>
  <c r="Q1926" i="1"/>
  <c r="B1926" i="1"/>
  <c r="R1925" i="1"/>
  <c r="Q1925" i="1"/>
  <c r="B1925" i="1"/>
  <c r="R1924" i="1"/>
  <c r="Q1924" i="1"/>
  <c r="B1924" i="1"/>
  <c r="R1923" i="1"/>
  <c r="Q1923" i="1"/>
  <c r="B1923" i="1"/>
  <c r="R1922" i="1"/>
  <c r="Q1922" i="1"/>
  <c r="B1922" i="1"/>
  <c r="R1921" i="1"/>
  <c r="Q1921" i="1"/>
  <c r="B1921" i="1"/>
  <c r="R1920" i="1"/>
  <c r="Q1920" i="1"/>
  <c r="B1920" i="1"/>
  <c r="R1919" i="1"/>
  <c r="Q1919" i="1"/>
  <c r="B1919" i="1"/>
  <c r="R1918" i="1"/>
  <c r="Q1918" i="1"/>
  <c r="B1918" i="1"/>
  <c r="R1917" i="1"/>
  <c r="Q1917" i="1"/>
  <c r="B1917" i="1"/>
  <c r="R1916" i="1"/>
  <c r="Q1916" i="1"/>
  <c r="B1916" i="1"/>
  <c r="R1915" i="1"/>
  <c r="Q1915" i="1"/>
  <c r="B1915" i="1"/>
  <c r="R1914" i="1"/>
  <c r="Q1914" i="1"/>
  <c r="B1914" i="1"/>
  <c r="R1913" i="1"/>
  <c r="Q1913" i="1"/>
  <c r="B1913" i="1"/>
  <c r="R1912" i="1"/>
  <c r="Q1912" i="1"/>
  <c r="B1912" i="1"/>
  <c r="R1911" i="1"/>
  <c r="Q1911" i="1"/>
  <c r="B1911" i="1"/>
  <c r="R1910" i="1"/>
  <c r="Q1910" i="1"/>
  <c r="B1910" i="1"/>
  <c r="R1909" i="1"/>
  <c r="Q1909" i="1"/>
  <c r="B1909" i="1"/>
  <c r="R1908" i="1"/>
  <c r="Q1908" i="1"/>
  <c r="B1908" i="1"/>
  <c r="R1907" i="1"/>
  <c r="Q1907" i="1"/>
  <c r="B1907" i="1"/>
  <c r="R1906" i="1"/>
  <c r="Q1906" i="1"/>
  <c r="B1906" i="1"/>
  <c r="R1905" i="1"/>
  <c r="Q1905" i="1"/>
  <c r="B1905" i="1"/>
  <c r="R1904" i="1"/>
  <c r="Q1904" i="1"/>
  <c r="B1904" i="1"/>
  <c r="R1903" i="1"/>
  <c r="Q1903" i="1"/>
  <c r="B1903" i="1"/>
  <c r="R1902" i="1"/>
  <c r="Q1902" i="1"/>
  <c r="B1902" i="1"/>
  <c r="R1901" i="1"/>
  <c r="Q1901" i="1"/>
  <c r="B1901" i="1"/>
  <c r="R1900" i="1"/>
  <c r="Q1900" i="1"/>
  <c r="B1900" i="1"/>
  <c r="R1899" i="1"/>
  <c r="Q1899" i="1"/>
  <c r="B1899" i="1"/>
  <c r="R1898" i="1"/>
  <c r="Q1898" i="1"/>
  <c r="B1898" i="1"/>
  <c r="R1897" i="1"/>
  <c r="Q1897" i="1"/>
  <c r="B1897" i="1"/>
  <c r="R1896" i="1"/>
  <c r="Q1896" i="1"/>
  <c r="B1896" i="1"/>
  <c r="R1895" i="1"/>
  <c r="Q1895" i="1"/>
  <c r="B1895" i="1"/>
  <c r="R1894" i="1"/>
  <c r="Q1894" i="1"/>
  <c r="B1894" i="1"/>
  <c r="R1893" i="1"/>
  <c r="Q1893" i="1"/>
  <c r="B1893" i="1"/>
  <c r="R1892" i="1"/>
  <c r="Q1892" i="1"/>
  <c r="B1892" i="1"/>
  <c r="R1891" i="1"/>
  <c r="Q1891" i="1"/>
  <c r="B1891" i="1"/>
  <c r="R1890" i="1"/>
  <c r="Q1890" i="1"/>
  <c r="B1890" i="1"/>
  <c r="R1889" i="1"/>
  <c r="Q1889" i="1"/>
  <c r="B1889" i="1"/>
  <c r="R1888" i="1"/>
  <c r="Q1888" i="1"/>
  <c r="B1888" i="1"/>
  <c r="R1887" i="1"/>
  <c r="Q1887" i="1"/>
  <c r="B1887" i="1"/>
  <c r="R1886" i="1"/>
  <c r="Q1886" i="1"/>
  <c r="B1886" i="1"/>
  <c r="R1885" i="1"/>
  <c r="Q1885" i="1"/>
  <c r="B1885" i="1"/>
  <c r="R1884" i="1"/>
  <c r="Q1884" i="1"/>
  <c r="B1884" i="1"/>
  <c r="R1883" i="1"/>
  <c r="Q1883" i="1"/>
  <c r="B1883" i="1"/>
  <c r="R1882" i="1"/>
  <c r="Q1882" i="1"/>
  <c r="B1882" i="1"/>
  <c r="R1881" i="1"/>
  <c r="Q1881" i="1"/>
  <c r="B1881" i="1"/>
  <c r="R1880" i="1"/>
  <c r="Q1880" i="1"/>
  <c r="B1880" i="1"/>
  <c r="R1879" i="1"/>
  <c r="Q1879" i="1"/>
  <c r="B1879" i="1"/>
  <c r="R1878" i="1"/>
  <c r="Q1878" i="1"/>
  <c r="B1878" i="1"/>
  <c r="R1877" i="1"/>
  <c r="Q1877" i="1"/>
  <c r="B1877" i="1"/>
  <c r="R1876" i="1"/>
  <c r="Q1876" i="1"/>
  <c r="B1876" i="1"/>
  <c r="R1875" i="1"/>
  <c r="Q1875" i="1"/>
  <c r="B1875" i="1"/>
  <c r="R1874" i="1"/>
  <c r="Q1874" i="1"/>
  <c r="B1874" i="1"/>
  <c r="R1873" i="1"/>
  <c r="Q1873" i="1"/>
  <c r="B1873" i="1"/>
  <c r="R1872" i="1"/>
  <c r="Q1872" i="1"/>
  <c r="B1872" i="1"/>
  <c r="R1871" i="1"/>
  <c r="Q1871" i="1"/>
  <c r="B1871" i="1"/>
  <c r="R1870" i="1"/>
  <c r="Q1870" i="1"/>
  <c r="B1870" i="1"/>
  <c r="R1869" i="1"/>
  <c r="Q1869" i="1"/>
  <c r="B1869" i="1"/>
  <c r="R1868" i="1"/>
  <c r="Q1868" i="1"/>
  <c r="B1868" i="1"/>
  <c r="R1867" i="1"/>
  <c r="Q1867" i="1"/>
  <c r="B1867" i="1"/>
  <c r="R1866" i="1"/>
  <c r="Q1866" i="1"/>
  <c r="B1866" i="1"/>
  <c r="R1865" i="1"/>
  <c r="Q1865" i="1"/>
  <c r="B1865" i="1"/>
  <c r="R1864" i="1"/>
  <c r="Q1864" i="1"/>
  <c r="B1864" i="1"/>
  <c r="R1863" i="1"/>
  <c r="Q1863" i="1"/>
  <c r="B1863" i="1"/>
  <c r="R1862" i="1"/>
  <c r="Q1862" i="1"/>
  <c r="B1862" i="1"/>
  <c r="R1861" i="1"/>
  <c r="Q1861" i="1"/>
  <c r="B1861" i="1"/>
  <c r="R1860" i="1"/>
  <c r="Q1860" i="1"/>
  <c r="B1860" i="1"/>
  <c r="R1859" i="1"/>
  <c r="Q1859" i="1"/>
  <c r="B1859" i="1"/>
  <c r="R1858" i="1"/>
  <c r="Q1858" i="1"/>
  <c r="B1858" i="1"/>
  <c r="R1857" i="1"/>
  <c r="Q1857" i="1"/>
  <c r="B1857" i="1"/>
  <c r="R1856" i="1"/>
  <c r="Q1856" i="1"/>
  <c r="B1856" i="1"/>
  <c r="R1855" i="1"/>
  <c r="Q1855" i="1"/>
  <c r="B1855" i="1"/>
  <c r="R1854" i="1"/>
  <c r="Q1854" i="1"/>
  <c r="B1854" i="1"/>
  <c r="R1853" i="1"/>
  <c r="Q1853" i="1"/>
  <c r="B1853" i="1"/>
  <c r="R1852" i="1"/>
  <c r="Q1852" i="1"/>
  <c r="B1852" i="1"/>
  <c r="R1851" i="1"/>
  <c r="Q1851" i="1"/>
  <c r="B1851" i="1"/>
  <c r="R1850" i="1"/>
  <c r="Q1850" i="1"/>
  <c r="B1850" i="1"/>
  <c r="R1849" i="1"/>
  <c r="Q1849" i="1"/>
  <c r="B1849" i="1"/>
  <c r="R1848" i="1"/>
  <c r="Q1848" i="1"/>
  <c r="B1848" i="1"/>
  <c r="R1847" i="1"/>
  <c r="Q1847" i="1"/>
  <c r="B1847" i="1"/>
  <c r="R1846" i="1"/>
  <c r="Q1846" i="1"/>
  <c r="B1846" i="1"/>
  <c r="R1845" i="1"/>
  <c r="Q1845" i="1"/>
  <c r="B1845" i="1"/>
  <c r="R1844" i="1"/>
  <c r="Q1844" i="1"/>
  <c r="B1844" i="1"/>
  <c r="R1843" i="1"/>
  <c r="Q1843" i="1"/>
  <c r="B1843" i="1"/>
  <c r="R1842" i="1"/>
  <c r="Q1842" i="1"/>
  <c r="B1842" i="1"/>
  <c r="R1841" i="1"/>
  <c r="Q1841" i="1"/>
  <c r="B1841" i="1"/>
  <c r="R1840" i="1"/>
  <c r="Q1840" i="1"/>
  <c r="B1840" i="1"/>
  <c r="R1839" i="1"/>
  <c r="Q1839" i="1"/>
  <c r="B1839" i="1"/>
  <c r="R1838" i="1"/>
  <c r="Q1838" i="1"/>
  <c r="B1838" i="1"/>
  <c r="R1837" i="1"/>
  <c r="Q1837" i="1"/>
  <c r="B1837" i="1"/>
  <c r="R1836" i="1"/>
  <c r="Q1836" i="1"/>
  <c r="B1836" i="1"/>
  <c r="R1835" i="1"/>
  <c r="Q1835" i="1"/>
  <c r="B1835" i="1"/>
  <c r="R1834" i="1"/>
  <c r="Q1834" i="1"/>
  <c r="B1834" i="1"/>
  <c r="R1833" i="1"/>
  <c r="Q1833" i="1"/>
  <c r="B1833" i="1"/>
  <c r="R1832" i="1"/>
  <c r="Q1832" i="1"/>
  <c r="B1832" i="1"/>
  <c r="R1831" i="1"/>
  <c r="Q1831" i="1"/>
  <c r="B1831" i="1"/>
  <c r="R1830" i="1"/>
  <c r="Q1830" i="1"/>
  <c r="B1830" i="1"/>
  <c r="R1829" i="1"/>
  <c r="Q1829" i="1"/>
  <c r="B1829" i="1"/>
  <c r="R1828" i="1"/>
  <c r="Q1828" i="1"/>
  <c r="B1828" i="1"/>
  <c r="R1827" i="1"/>
  <c r="Q1827" i="1"/>
  <c r="B1827" i="1"/>
  <c r="R1826" i="1"/>
  <c r="Q1826" i="1"/>
  <c r="B1826" i="1"/>
  <c r="R1825" i="1"/>
  <c r="Q1825" i="1"/>
  <c r="B1825" i="1"/>
  <c r="R1824" i="1"/>
  <c r="Q1824" i="1"/>
  <c r="B1824" i="1"/>
  <c r="R1823" i="1"/>
  <c r="Q1823" i="1"/>
  <c r="B1823" i="1"/>
  <c r="R1822" i="1"/>
  <c r="Q1822" i="1"/>
  <c r="B1822" i="1"/>
  <c r="R1821" i="1"/>
  <c r="Q1821" i="1"/>
  <c r="B1821" i="1"/>
  <c r="R1820" i="1"/>
  <c r="Q1820" i="1"/>
  <c r="B1820" i="1"/>
  <c r="R1819" i="1"/>
  <c r="Q1819" i="1"/>
  <c r="B1819" i="1"/>
  <c r="R1818" i="1"/>
  <c r="Q1818" i="1"/>
  <c r="B1818" i="1"/>
  <c r="R1817" i="1"/>
  <c r="Q1817" i="1"/>
  <c r="B1817" i="1"/>
  <c r="R1816" i="1"/>
  <c r="Q1816" i="1"/>
  <c r="B1816" i="1"/>
  <c r="R1815" i="1"/>
  <c r="Q1815" i="1"/>
  <c r="B1815" i="1"/>
  <c r="R1814" i="1"/>
  <c r="Q1814" i="1"/>
  <c r="B1814" i="1"/>
  <c r="R1813" i="1"/>
  <c r="Q1813" i="1"/>
  <c r="B1813" i="1"/>
  <c r="R1812" i="1"/>
  <c r="Q1812" i="1"/>
  <c r="B1812" i="1"/>
  <c r="R1811" i="1"/>
  <c r="Q1811" i="1"/>
  <c r="B1811" i="1"/>
  <c r="R1810" i="1"/>
  <c r="Q1810" i="1"/>
  <c r="B1810" i="1"/>
  <c r="R1809" i="1"/>
  <c r="Q1809" i="1"/>
  <c r="B1809" i="1"/>
  <c r="R1808" i="1"/>
  <c r="Q1808" i="1"/>
  <c r="B1808" i="1"/>
  <c r="R1807" i="1"/>
  <c r="Q1807" i="1"/>
  <c r="B1807" i="1"/>
  <c r="R1806" i="1"/>
  <c r="Q1806" i="1"/>
  <c r="B1806" i="1"/>
  <c r="R1805" i="1"/>
  <c r="Q1805" i="1"/>
  <c r="B1805" i="1"/>
  <c r="R1804" i="1"/>
  <c r="Q1804" i="1"/>
  <c r="B1804" i="1"/>
  <c r="R1803" i="1"/>
  <c r="Q1803" i="1"/>
  <c r="B1803" i="1"/>
  <c r="R1802" i="1"/>
  <c r="Q1802" i="1"/>
  <c r="B1802" i="1"/>
  <c r="R1801" i="1"/>
  <c r="Q1801" i="1"/>
  <c r="B1801" i="1"/>
  <c r="R1800" i="1"/>
  <c r="Q1800" i="1"/>
  <c r="B1800" i="1"/>
  <c r="R1799" i="1"/>
  <c r="Q1799" i="1"/>
  <c r="B1799" i="1"/>
  <c r="R1798" i="1"/>
  <c r="Q1798" i="1"/>
  <c r="B1798" i="1"/>
  <c r="R1797" i="1"/>
  <c r="Q1797" i="1"/>
  <c r="B1797" i="1"/>
  <c r="R1796" i="1"/>
  <c r="Q1796" i="1"/>
  <c r="B1796" i="1"/>
  <c r="R1795" i="1"/>
  <c r="Q1795" i="1"/>
  <c r="B1795" i="1"/>
  <c r="R1794" i="1"/>
  <c r="Q1794" i="1"/>
  <c r="B1794" i="1"/>
  <c r="R1793" i="1"/>
  <c r="Q1793" i="1"/>
  <c r="B1793" i="1"/>
  <c r="R1792" i="1"/>
  <c r="Q1792" i="1"/>
  <c r="B1792" i="1"/>
  <c r="R1791" i="1"/>
  <c r="Q1791" i="1"/>
  <c r="B1791" i="1"/>
  <c r="R1790" i="1"/>
  <c r="Q1790" i="1"/>
  <c r="B1790" i="1"/>
  <c r="R1789" i="1"/>
  <c r="Q1789" i="1"/>
  <c r="B1789" i="1"/>
  <c r="R1788" i="1"/>
  <c r="Q1788" i="1"/>
  <c r="B1788" i="1"/>
  <c r="R1787" i="1"/>
  <c r="Q1787" i="1"/>
  <c r="B1787" i="1"/>
  <c r="R1786" i="1"/>
  <c r="Q1786" i="1"/>
  <c r="B1786" i="1"/>
  <c r="R1785" i="1"/>
  <c r="Q1785" i="1"/>
  <c r="B1785" i="1"/>
  <c r="R1784" i="1"/>
  <c r="Q1784" i="1"/>
  <c r="B1784" i="1"/>
  <c r="R1783" i="1"/>
  <c r="Q1783" i="1"/>
  <c r="B1783" i="1"/>
  <c r="R1782" i="1"/>
  <c r="Q1782" i="1"/>
  <c r="B1782" i="1"/>
  <c r="R1781" i="1"/>
  <c r="Q1781" i="1"/>
  <c r="B1781" i="1"/>
  <c r="R1780" i="1"/>
  <c r="Q1780" i="1"/>
  <c r="B1780" i="1"/>
  <c r="R1779" i="1"/>
  <c r="Q1779" i="1"/>
  <c r="B1779" i="1"/>
  <c r="R1778" i="1"/>
  <c r="Q1778" i="1"/>
  <c r="B1778" i="1"/>
  <c r="R1777" i="1"/>
  <c r="Q1777" i="1"/>
  <c r="B1777" i="1"/>
  <c r="R1776" i="1"/>
  <c r="Q1776" i="1"/>
  <c r="B1776" i="1"/>
  <c r="R1775" i="1"/>
  <c r="Q1775" i="1"/>
  <c r="B1775" i="1"/>
  <c r="R1774" i="1"/>
  <c r="Q1774" i="1"/>
  <c r="B1774" i="1"/>
  <c r="R1773" i="1"/>
  <c r="Q1773" i="1"/>
  <c r="B1773" i="1"/>
  <c r="R1772" i="1"/>
  <c r="Q1772" i="1"/>
  <c r="B1772" i="1"/>
  <c r="R1771" i="1"/>
  <c r="Q1771" i="1"/>
  <c r="B1771" i="1"/>
  <c r="R1770" i="1"/>
  <c r="Q1770" i="1"/>
  <c r="B1770" i="1"/>
  <c r="R1769" i="1"/>
  <c r="Q1769" i="1"/>
  <c r="B1769" i="1"/>
  <c r="R1768" i="1"/>
  <c r="Q1768" i="1"/>
  <c r="B1768" i="1"/>
  <c r="R1767" i="1"/>
  <c r="Q1767" i="1"/>
  <c r="B1767" i="1"/>
  <c r="R1766" i="1"/>
  <c r="Q1766" i="1"/>
  <c r="B1766" i="1"/>
  <c r="R1765" i="1"/>
  <c r="Q1765" i="1"/>
  <c r="B1765" i="1"/>
  <c r="R1764" i="1"/>
  <c r="Q1764" i="1"/>
  <c r="B1764" i="1"/>
  <c r="R1763" i="1"/>
  <c r="Q1763" i="1"/>
  <c r="B1763" i="1"/>
  <c r="R1762" i="1"/>
  <c r="Q1762" i="1"/>
  <c r="B1762" i="1"/>
  <c r="R1761" i="1"/>
  <c r="Q1761" i="1"/>
  <c r="B1761" i="1"/>
  <c r="R1760" i="1"/>
  <c r="Q1760" i="1"/>
  <c r="B1760" i="1"/>
  <c r="R1759" i="1"/>
  <c r="Q1759" i="1"/>
  <c r="B1759" i="1"/>
  <c r="R1758" i="1"/>
  <c r="Q1758" i="1"/>
  <c r="B1758" i="1"/>
  <c r="R1757" i="1"/>
  <c r="Q1757" i="1"/>
  <c r="B1757" i="1"/>
  <c r="R1756" i="1"/>
  <c r="Q1756" i="1"/>
  <c r="B1756" i="1"/>
  <c r="R1755" i="1"/>
  <c r="Q1755" i="1"/>
  <c r="B1755" i="1"/>
  <c r="R1754" i="1"/>
  <c r="Q1754" i="1"/>
  <c r="B1754" i="1"/>
  <c r="R1753" i="1"/>
  <c r="Q1753" i="1"/>
  <c r="B1753" i="1"/>
  <c r="R1752" i="1"/>
  <c r="Q1752" i="1"/>
  <c r="B1752" i="1"/>
  <c r="R1751" i="1"/>
  <c r="Q1751" i="1"/>
  <c r="B1751" i="1"/>
  <c r="R1750" i="1"/>
  <c r="Q1750" i="1"/>
  <c r="B1750" i="1"/>
  <c r="R1749" i="1"/>
  <c r="Q1749" i="1"/>
  <c r="B1749" i="1"/>
  <c r="R1748" i="1"/>
  <c r="Q1748" i="1"/>
  <c r="B1748" i="1"/>
  <c r="R1747" i="1"/>
  <c r="Q1747" i="1"/>
  <c r="B1747" i="1"/>
  <c r="R1746" i="1"/>
  <c r="Q1746" i="1"/>
  <c r="B1746" i="1"/>
  <c r="R1745" i="1"/>
  <c r="Q1745" i="1"/>
  <c r="B1745" i="1"/>
  <c r="R1744" i="1"/>
  <c r="Q1744" i="1"/>
  <c r="B1744" i="1"/>
  <c r="R1743" i="1"/>
  <c r="Q1743" i="1"/>
  <c r="B1743" i="1"/>
  <c r="R1742" i="1"/>
  <c r="Q1742" i="1"/>
  <c r="B1742" i="1"/>
  <c r="R1741" i="1"/>
  <c r="Q1741" i="1"/>
  <c r="B1741" i="1"/>
  <c r="R1740" i="1"/>
  <c r="Q1740" i="1"/>
  <c r="B1740" i="1"/>
  <c r="R1739" i="1"/>
  <c r="Q1739" i="1"/>
  <c r="B1739" i="1"/>
  <c r="R1738" i="1"/>
  <c r="Q1738" i="1"/>
  <c r="B1738" i="1"/>
  <c r="R1737" i="1"/>
  <c r="Q1737" i="1"/>
  <c r="B1737" i="1"/>
  <c r="R1736" i="1"/>
  <c r="Q1736" i="1"/>
  <c r="B1736" i="1"/>
  <c r="R1735" i="1"/>
  <c r="Q1735" i="1"/>
  <c r="B1735" i="1"/>
  <c r="R1734" i="1"/>
  <c r="Q1734" i="1"/>
  <c r="B1734" i="1"/>
  <c r="R1733" i="1"/>
  <c r="Q1733" i="1"/>
  <c r="B1733" i="1"/>
  <c r="R1732" i="1"/>
  <c r="Q1732" i="1"/>
  <c r="B1732" i="1"/>
  <c r="R1731" i="1"/>
  <c r="Q1731" i="1"/>
  <c r="B1731" i="1"/>
  <c r="R1730" i="1"/>
  <c r="Q1730" i="1"/>
  <c r="B1730" i="1"/>
  <c r="R1729" i="1"/>
  <c r="Q1729" i="1"/>
  <c r="B1729" i="1"/>
  <c r="R1728" i="1"/>
  <c r="Q1728" i="1"/>
  <c r="B1728" i="1"/>
  <c r="R1727" i="1"/>
  <c r="Q1727" i="1"/>
  <c r="B1727" i="1"/>
  <c r="R1726" i="1"/>
  <c r="Q1726" i="1"/>
  <c r="B1726" i="1"/>
  <c r="R1725" i="1"/>
  <c r="Q1725" i="1"/>
  <c r="B1725" i="1"/>
  <c r="R1724" i="1"/>
  <c r="Q1724" i="1"/>
  <c r="B1724" i="1"/>
  <c r="R1723" i="1"/>
  <c r="Q1723" i="1"/>
  <c r="B1723" i="1"/>
  <c r="R1722" i="1"/>
  <c r="Q1722" i="1"/>
  <c r="B1722" i="1"/>
  <c r="R1721" i="1"/>
  <c r="Q1721" i="1"/>
  <c r="B1721" i="1"/>
  <c r="R1720" i="1"/>
  <c r="Q1720" i="1"/>
  <c r="B1720" i="1"/>
  <c r="R1719" i="1"/>
  <c r="Q1719" i="1"/>
  <c r="B1719" i="1"/>
  <c r="R1718" i="1"/>
  <c r="Q1718" i="1"/>
  <c r="B1718" i="1"/>
  <c r="R1717" i="1"/>
  <c r="Q1717" i="1"/>
  <c r="B1717" i="1"/>
  <c r="R1716" i="1"/>
  <c r="Q1716" i="1"/>
  <c r="B1716" i="1"/>
  <c r="R1715" i="1"/>
  <c r="Q1715" i="1"/>
  <c r="B1715" i="1"/>
  <c r="R1714" i="1"/>
  <c r="Q1714" i="1"/>
  <c r="B1714" i="1"/>
  <c r="R1713" i="1"/>
  <c r="Q1713" i="1"/>
  <c r="B1713" i="1"/>
  <c r="R1712" i="1"/>
  <c r="Q1712" i="1"/>
  <c r="B1712" i="1"/>
  <c r="R1711" i="1"/>
  <c r="Q1711" i="1"/>
  <c r="B1711" i="1"/>
  <c r="R1710" i="1"/>
  <c r="Q1710" i="1"/>
  <c r="B1710" i="1"/>
  <c r="R1709" i="1"/>
  <c r="Q1709" i="1"/>
  <c r="B1709" i="1"/>
  <c r="R1708" i="1"/>
  <c r="Q1708" i="1"/>
  <c r="B1708" i="1"/>
  <c r="R1707" i="1"/>
  <c r="Q1707" i="1"/>
  <c r="B1707" i="1"/>
  <c r="R1706" i="1"/>
  <c r="Q1706" i="1"/>
  <c r="B1706" i="1"/>
  <c r="R1705" i="1"/>
  <c r="Q1705" i="1"/>
  <c r="B1705" i="1"/>
  <c r="R1704" i="1"/>
  <c r="Q1704" i="1"/>
  <c r="B1704" i="1"/>
  <c r="R1703" i="1"/>
  <c r="Q1703" i="1"/>
  <c r="B1703" i="1"/>
  <c r="R1702" i="1"/>
  <c r="Q1702" i="1"/>
  <c r="B1702" i="1"/>
  <c r="R1701" i="1"/>
  <c r="Q1701" i="1"/>
  <c r="B1701" i="1"/>
  <c r="R1700" i="1"/>
  <c r="Q1700" i="1"/>
  <c r="B1700" i="1"/>
  <c r="R1699" i="1"/>
  <c r="Q1699" i="1"/>
  <c r="B1699" i="1"/>
  <c r="R1698" i="1"/>
  <c r="Q1698" i="1"/>
  <c r="B1698" i="1"/>
  <c r="R1697" i="1"/>
  <c r="Q1697" i="1"/>
  <c r="B1697" i="1"/>
  <c r="R1696" i="1"/>
  <c r="Q1696" i="1"/>
  <c r="B1696" i="1"/>
  <c r="R1695" i="1"/>
  <c r="Q1695" i="1"/>
  <c r="B1695" i="1"/>
  <c r="R1694" i="1"/>
  <c r="Q1694" i="1"/>
  <c r="B1694" i="1"/>
  <c r="R1693" i="1"/>
  <c r="Q1693" i="1"/>
  <c r="B1693" i="1"/>
  <c r="R1692" i="1"/>
  <c r="Q1692" i="1"/>
  <c r="B1692" i="1"/>
  <c r="R1691" i="1"/>
  <c r="Q1691" i="1"/>
  <c r="B1691" i="1"/>
  <c r="R1690" i="1"/>
  <c r="Q1690" i="1"/>
  <c r="B1690" i="1"/>
  <c r="R1689" i="1"/>
  <c r="Q1689" i="1"/>
  <c r="B1689" i="1"/>
  <c r="R1688" i="1"/>
  <c r="Q1688" i="1"/>
  <c r="B1688" i="1"/>
  <c r="R1687" i="1"/>
  <c r="Q1687" i="1"/>
  <c r="B1687" i="1"/>
  <c r="R1686" i="1"/>
  <c r="Q1686" i="1"/>
  <c r="B1686" i="1"/>
  <c r="R1685" i="1"/>
  <c r="Q1685" i="1"/>
  <c r="B1685" i="1"/>
  <c r="R1684" i="1"/>
  <c r="Q1684" i="1"/>
  <c r="B1684" i="1"/>
  <c r="R1683" i="1"/>
  <c r="Q1683" i="1"/>
  <c r="B1683" i="1"/>
  <c r="R1682" i="1"/>
  <c r="Q1682" i="1"/>
  <c r="B1682" i="1"/>
  <c r="R1681" i="1"/>
  <c r="Q1681" i="1"/>
  <c r="B1681" i="1"/>
  <c r="R1680" i="1"/>
  <c r="Q1680" i="1"/>
  <c r="B1680" i="1"/>
  <c r="R1679" i="1"/>
  <c r="Q1679" i="1"/>
  <c r="B1679" i="1"/>
  <c r="R1678" i="1"/>
  <c r="Q1678" i="1"/>
  <c r="B1678" i="1"/>
  <c r="R1677" i="1"/>
  <c r="Q1677" i="1"/>
  <c r="B1677" i="1"/>
  <c r="R1676" i="1"/>
  <c r="Q1676" i="1"/>
  <c r="B1676" i="1"/>
  <c r="R1675" i="1"/>
  <c r="Q1675" i="1"/>
  <c r="B1675" i="1"/>
  <c r="R1674" i="1"/>
  <c r="Q1674" i="1"/>
  <c r="B1674" i="1"/>
  <c r="R1673" i="1"/>
  <c r="T1673" i="1" s="1"/>
  <c r="Q1673" i="1"/>
  <c r="B1673" i="1"/>
  <c r="R1672" i="1"/>
  <c r="Q1672" i="1"/>
  <c r="B1672" i="1"/>
  <c r="R1671" i="1"/>
  <c r="Q1671" i="1"/>
  <c r="B1671" i="1"/>
  <c r="R1670" i="1"/>
  <c r="Q1670" i="1"/>
  <c r="B1670" i="1"/>
  <c r="R1669" i="1"/>
  <c r="Q1669" i="1"/>
  <c r="B1669" i="1"/>
  <c r="R1668" i="1"/>
  <c r="Q1668" i="1"/>
  <c r="B1668" i="1"/>
  <c r="R1667" i="1"/>
  <c r="Q1667" i="1"/>
  <c r="B1667" i="1"/>
  <c r="R1666" i="1"/>
  <c r="Q1666" i="1"/>
  <c r="B1666" i="1"/>
  <c r="R1665" i="1"/>
  <c r="Q1665" i="1"/>
  <c r="B1665" i="1"/>
  <c r="R1664" i="1"/>
  <c r="Q1664" i="1"/>
  <c r="B1664" i="1"/>
  <c r="R1663" i="1"/>
  <c r="Q1663" i="1"/>
  <c r="B1663" i="1"/>
  <c r="R1662" i="1"/>
  <c r="Q1662" i="1"/>
  <c r="B1662" i="1"/>
  <c r="R1661" i="1"/>
  <c r="Q1661" i="1"/>
  <c r="B1661" i="1"/>
  <c r="R1660" i="1"/>
  <c r="Q1660" i="1"/>
  <c r="B1660" i="1"/>
  <c r="R1659" i="1"/>
  <c r="Q1659" i="1"/>
  <c r="B1659" i="1"/>
  <c r="R1658" i="1"/>
  <c r="Q1658" i="1"/>
  <c r="B1658" i="1"/>
  <c r="R1657" i="1"/>
  <c r="T1657" i="1" s="1"/>
  <c r="Q1657" i="1"/>
  <c r="B1657" i="1"/>
  <c r="R1656" i="1"/>
  <c r="Q1656" i="1"/>
  <c r="B1656" i="1"/>
  <c r="R1655" i="1"/>
  <c r="Q1655" i="1"/>
  <c r="B1655" i="1"/>
  <c r="R1654" i="1"/>
  <c r="Q1654" i="1"/>
  <c r="B1654" i="1"/>
  <c r="R1653" i="1"/>
  <c r="Q1653" i="1"/>
  <c r="B1653" i="1"/>
  <c r="R1652" i="1"/>
  <c r="Q1652" i="1"/>
  <c r="B1652" i="1"/>
  <c r="R1651" i="1"/>
  <c r="Q1651" i="1"/>
  <c r="B1651" i="1"/>
  <c r="R1650" i="1"/>
  <c r="Q1650" i="1"/>
  <c r="B1650" i="1"/>
  <c r="R1649" i="1"/>
  <c r="Q1649" i="1"/>
  <c r="B1649" i="1"/>
  <c r="R1648" i="1"/>
  <c r="Q1648" i="1"/>
  <c r="B1648" i="1"/>
  <c r="R1647" i="1"/>
  <c r="Q1647" i="1"/>
  <c r="B1647" i="1"/>
  <c r="R1646" i="1"/>
  <c r="Q1646" i="1"/>
  <c r="B1646" i="1"/>
  <c r="R1645" i="1"/>
  <c r="Q1645" i="1"/>
  <c r="B1645" i="1"/>
  <c r="R1644" i="1"/>
  <c r="Q1644" i="1"/>
  <c r="B1644" i="1"/>
  <c r="R1643" i="1"/>
  <c r="Q1643" i="1"/>
  <c r="B1643" i="1"/>
  <c r="R1642" i="1"/>
  <c r="Q1642" i="1"/>
  <c r="B1642" i="1"/>
  <c r="R1641" i="1"/>
  <c r="T1641" i="1" s="1"/>
  <c r="Q1641" i="1"/>
  <c r="B1641" i="1"/>
  <c r="R1640" i="1"/>
  <c r="Q1640" i="1"/>
  <c r="B1640" i="1"/>
  <c r="R1639" i="1"/>
  <c r="Q1639" i="1"/>
  <c r="B1639" i="1"/>
  <c r="R1638" i="1"/>
  <c r="Q1638" i="1"/>
  <c r="B1638" i="1"/>
  <c r="R1637" i="1"/>
  <c r="Q1637" i="1"/>
  <c r="B1637" i="1"/>
  <c r="R1636" i="1"/>
  <c r="Q1636" i="1"/>
  <c r="B1636" i="1"/>
  <c r="R1635" i="1"/>
  <c r="Q1635" i="1"/>
  <c r="B1635" i="1"/>
  <c r="R1634" i="1"/>
  <c r="Q1634" i="1"/>
  <c r="B1634" i="1"/>
  <c r="R1633" i="1"/>
  <c r="Q1633" i="1"/>
  <c r="B1633" i="1"/>
  <c r="R1632" i="1"/>
  <c r="Q1632" i="1"/>
  <c r="B1632" i="1"/>
  <c r="R1631" i="1"/>
  <c r="Q1631" i="1"/>
  <c r="B1631" i="1"/>
  <c r="R1630" i="1"/>
  <c r="Q1630" i="1"/>
  <c r="B1630" i="1"/>
  <c r="R1629" i="1"/>
  <c r="Q1629" i="1"/>
  <c r="B1629" i="1"/>
  <c r="R1628" i="1"/>
  <c r="Q1628" i="1"/>
  <c r="B1628" i="1"/>
  <c r="R1627" i="1"/>
  <c r="Q1627" i="1"/>
  <c r="B1627" i="1"/>
  <c r="R1626" i="1"/>
  <c r="Q1626" i="1"/>
  <c r="B1626" i="1"/>
  <c r="R1625" i="1"/>
  <c r="Q1625" i="1"/>
  <c r="B1625" i="1"/>
  <c r="R1624" i="1"/>
  <c r="Q1624" i="1"/>
  <c r="B1624" i="1"/>
  <c r="R1623" i="1"/>
  <c r="Q1623" i="1"/>
  <c r="B1623" i="1"/>
  <c r="R1622" i="1"/>
  <c r="Q1622" i="1"/>
  <c r="B1622" i="1"/>
  <c r="R1621" i="1"/>
  <c r="Q1621" i="1"/>
  <c r="B1621" i="1"/>
  <c r="R1620" i="1"/>
  <c r="Q1620" i="1"/>
  <c r="B1620" i="1"/>
  <c r="R1619" i="1"/>
  <c r="Q1619" i="1"/>
  <c r="B1619" i="1"/>
  <c r="R1618" i="1"/>
  <c r="Q1618" i="1"/>
  <c r="B1618" i="1"/>
  <c r="R1617" i="1"/>
  <c r="Q1617" i="1"/>
  <c r="B1617" i="1"/>
  <c r="R1616" i="1"/>
  <c r="Q1616" i="1"/>
  <c r="B1616" i="1"/>
  <c r="R1615" i="1"/>
  <c r="Q1615" i="1"/>
  <c r="B1615" i="1"/>
  <c r="R1614" i="1"/>
  <c r="Q1614" i="1"/>
  <c r="B1614" i="1"/>
  <c r="R1613" i="1"/>
  <c r="Q1613" i="1"/>
  <c r="B1613" i="1"/>
  <c r="R1612" i="1"/>
  <c r="Q1612" i="1"/>
  <c r="B1612" i="1"/>
  <c r="R1611" i="1"/>
  <c r="Q1611" i="1"/>
  <c r="B1611" i="1"/>
  <c r="R1610" i="1"/>
  <c r="Q1610" i="1"/>
  <c r="B1610" i="1"/>
  <c r="R1609" i="1"/>
  <c r="Q1609" i="1"/>
  <c r="B1609" i="1"/>
  <c r="R1608" i="1"/>
  <c r="Q1608" i="1"/>
  <c r="B1608" i="1"/>
  <c r="R1607" i="1"/>
  <c r="Q1607" i="1"/>
  <c r="B1607" i="1"/>
  <c r="R1606" i="1"/>
  <c r="Q1606" i="1"/>
  <c r="B1606" i="1"/>
  <c r="R1605" i="1"/>
  <c r="Q1605" i="1"/>
  <c r="B1605" i="1"/>
  <c r="R1604" i="1"/>
  <c r="Q1604" i="1"/>
  <c r="B1604" i="1"/>
  <c r="R1603" i="1"/>
  <c r="Q1603" i="1"/>
  <c r="B1603" i="1"/>
  <c r="R1602" i="1"/>
  <c r="Q1602" i="1"/>
  <c r="B1602" i="1"/>
  <c r="R1601" i="1"/>
  <c r="T1601" i="1" s="1"/>
  <c r="Q1601" i="1"/>
  <c r="B1601" i="1"/>
  <c r="R1600" i="1"/>
  <c r="Q1600" i="1"/>
  <c r="B1600" i="1"/>
  <c r="R1599" i="1"/>
  <c r="Q1599" i="1"/>
  <c r="B1599" i="1"/>
  <c r="R1598" i="1"/>
  <c r="Q1598" i="1"/>
  <c r="B1598" i="1"/>
  <c r="R1597" i="1"/>
  <c r="Q1597" i="1"/>
  <c r="B1597" i="1"/>
  <c r="R1596" i="1"/>
  <c r="Q1596" i="1"/>
  <c r="B1596" i="1"/>
  <c r="R1595" i="1"/>
  <c r="Q1595" i="1"/>
  <c r="B1595" i="1"/>
  <c r="R1594" i="1"/>
  <c r="Q1594" i="1"/>
  <c r="B1594" i="1"/>
  <c r="R1593" i="1"/>
  <c r="Q1593" i="1"/>
  <c r="B1593" i="1"/>
  <c r="R1592" i="1"/>
  <c r="Q1592" i="1"/>
  <c r="B1592" i="1"/>
  <c r="R1591" i="1"/>
  <c r="Q1591" i="1"/>
  <c r="B1591" i="1"/>
  <c r="R1590" i="1"/>
  <c r="Q1590" i="1"/>
  <c r="B1590" i="1"/>
  <c r="R1589" i="1"/>
  <c r="Q1589" i="1"/>
  <c r="B1589" i="1"/>
  <c r="R1588" i="1"/>
  <c r="Q1588" i="1"/>
  <c r="B1588" i="1"/>
  <c r="R1587" i="1"/>
  <c r="Q1587" i="1"/>
  <c r="B1587" i="1"/>
  <c r="R1586" i="1"/>
  <c r="Q1586" i="1"/>
  <c r="B1586" i="1"/>
  <c r="R1585" i="1"/>
  <c r="Q1585" i="1"/>
  <c r="B1585" i="1"/>
  <c r="R1584" i="1"/>
  <c r="Q1584" i="1"/>
  <c r="B1584" i="1"/>
  <c r="R1583" i="1"/>
  <c r="Q1583" i="1"/>
  <c r="B1583" i="1"/>
  <c r="R1582" i="1"/>
  <c r="Q1582" i="1"/>
  <c r="B1582" i="1"/>
  <c r="R1581" i="1"/>
  <c r="Q1581" i="1"/>
  <c r="B1581" i="1"/>
  <c r="R1580" i="1"/>
  <c r="Q1580" i="1"/>
  <c r="B1580" i="1"/>
  <c r="R1579" i="1"/>
  <c r="Q1579" i="1"/>
  <c r="B1579" i="1"/>
  <c r="R1578" i="1"/>
  <c r="Q1578" i="1"/>
  <c r="B1578" i="1"/>
  <c r="R1577" i="1"/>
  <c r="Q1577" i="1"/>
  <c r="B1577" i="1"/>
  <c r="R1576" i="1"/>
  <c r="Q1576" i="1"/>
  <c r="B1576" i="1"/>
  <c r="R1575" i="1"/>
  <c r="Q1575" i="1"/>
  <c r="B1575" i="1"/>
  <c r="R1574" i="1"/>
  <c r="Q1574" i="1"/>
  <c r="B1574" i="1"/>
  <c r="R1573" i="1"/>
  <c r="Q1573" i="1"/>
  <c r="B1573" i="1"/>
  <c r="R1572" i="1"/>
  <c r="Q1572" i="1"/>
  <c r="B1572" i="1"/>
  <c r="R1571" i="1"/>
  <c r="Q1571" i="1"/>
  <c r="B1571" i="1"/>
  <c r="R1570" i="1"/>
  <c r="Q1570" i="1"/>
  <c r="B1570" i="1"/>
  <c r="R1569" i="1"/>
  <c r="Q1569" i="1"/>
  <c r="B1569" i="1"/>
  <c r="R1568" i="1"/>
  <c r="Q1568" i="1"/>
  <c r="B1568" i="1"/>
  <c r="R1567" i="1"/>
  <c r="Q1567" i="1"/>
  <c r="B1567" i="1"/>
  <c r="R1566" i="1"/>
  <c r="Q1566" i="1"/>
  <c r="B1566" i="1"/>
  <c r="R1565" i="1"/>
  <c r="Q1565" i="1"/>
  <c r="B1565" i="1"/>
  <c r="R1564" i="1"/>
  <c r="Q1564" i="1"/>
  <c r="B1564" i="1"/>
  <c r="R1563" i="1"/>
  <c r="Q1563" i="1"/>
  <c r="B1563" i="1"/>
  <c r="R1562" i="1"/>
  <c r="Q1562" i="1"/>
  <c r="B1562" i="1"/>
  <c r="R1561" i="1"/>
  <c r="Q1561" i="1"/>
  <c r="B1561" i="1"/>
  <c r="R1560" i="1"/>
  <c r="Q1560" i="1"/>
  <c r="B1560" i="1"/>
  <c r="R1559" i="1"/>
  <c r="Q1559" i="1"/>
  <c r="B1559" i="1"/>
  <c r="R1558" i="1"/>
  <c r="Q1558" i="1"/>
  <c r="B1558" i="1"/>
  <c r="R1557" i="1"/>
  <c r="Q1557" i="1"/>
  <c r="B1557" i="1"/>
  <c r="R1556" i="1"/>
  <c r="Q1556" i="1"/>
  <c r="B1556" i="1"/>
  <c r="R1555" i="1"/>
  <c r="Q1555" i="1"/>
  <c r="B1555" i="1"/>
  <c r="R1554" i="1"/>
  <c r="Q1554" i="1"/>
  <c r="B1554" i="1"/>
  <c r="R1553" i="1"/>
  <c r="Q1553" i="1"/>
  <c r="B1553" i="1"/>
  <c r="R1552" i="1"/>
  <c r="Q1552" i="1"/>
  <c r="B1552" i="1"/>
  <c r="R1551" i="1"/>
  <c r="T1551" i="1" s="1"/>
  <c r="Q1551" i="1"/>
  <c r="B1551" i="1"/>
  <c r="R1550" i="1"/>
  <c r="Q1550" i="1"/>
  <c r="B1550" i="1"/>
  <c r="R1549" i="1"/>
  <c r="Q1549" i="1"/>
  <c r="B1549" i="1"/>
  <c r="R1548" i="1"/>
  <c r="Q1548" i="1"/>
  <c r="B1548" i="1"/>
  <c r="R1547" i="1"/>
  <c r="Q1547" i="1"/>
  <c r="B1547" i="1"/>
  <c r="R1546" i="1"/>
  <c r="Q1546" i="1"/>
  <c r="B1546" i="1"/>
  <c r="R1545" i="1"/>
  <c r="Q1545" i="1"/>
  <c r="B1545" i="1"/>
  <c r="R1544" i="1"/>
  <c r="T1544" i="1" s="1"/>
  <c r="Q1544" i="1"/>
  <c r="B1544" i="1"/>
  <c r="R1543" i="1"/>
  <c r="Q1543" i="1"/>
  <c r="B1543" i="1"/>
  <c r="R1542" i="1"/>
  <c r="Q1542" i="1"/>
  <c r="B1542" i="1"/>
  <c r="R1541" i="1"/>
  <c r="Q1541" i="1"/>
  <c r="B1541" i="1"/>
  <c r="R1540" i="1"/>
  <c r="Q1540" i="1"/>
  <c r="B1540" i="1"/>
  <c r="R1539" i="1"/>
  <c r="Q1539" i="1"/>
  <c r="B1539" i="1"/>
  <c r="R1538" i="1"/>
  <c r="Q1538" i="1"/>
  <c r="B1538" i="1"/>
  <c r="R1537" i="1"/>
  <c r="Q1537" i="1"/>
  <c r="B1537" i="1"/>
  <c r="R1536" i="1"/>
  <c r="Q1536" i="1"/>
  <c r="B1536" i="1"/>
  <c r="R1535" i="1"/>
  <c r="T1535" i="1" s="1"/>
  <c r="Q1535" i="1"/>
  <c r="B1535" i="1"/>
  <c r="R1534" i="1"/>
  <c r="Q1534" i="1"/>
  <c r="B1534" i="1"/>
  <c r="R1533" i="1"/>
  <c r="Q1533" i="1"/>
  <c r="B1533" i="1"/>
  <c r="R1532" i="1"/>
  <c r="Q1532" i="1"/>
  <c r="B1532" i="1"/>
  <c r="R1531" i="1"/>
  <c r="Q1531" i="1"/>
  <c r="B1531" i="1"/>
  <c r="R1530" i="1"/>
  <c r="Q1530" i="1"/>
  <c r="B1530" i="1"/>
  <c r="R1529" i="1"/>
  <c r="Q1529" i="1"/>
  <c r="B1529" i="1"/>
  <c r="R1528" i="1"/>
  <c r="Q1528" i="1"/>
  <c r="B1528" i="1"/>
  <c r="R1527" i="1"/>
  <c r="Q1527" i="1"/>
  <c r="B1527" i="1"/>
  <c r="R1526" i="1"/>
  <c r="Q1526" i="1"/>
  <c r="B1526" i="1"/>
  <c r="R1525" i="1"/>
  <c r="Q1525" i="1"/>
  <c r="B1525" i="1"/>
  <c r="R1524" i="1"/>
  <c r="Q1524" i="1"/>
  <c r="B1524" i="1"/>
  <c r="R1523" i="1"/>
  <c r="Q1523" i="1"/>
  <c r="B1523" i="1"/>
  <c r="R1522" i="1"/>
  <c r="Q1522" i="1"/>
  <c r="B1522" i="1"/>
  <c r="R1521" i="1"/>
  <c r="Q1521" i="1"/>
  <c r="B1521" i="1"/>
  <c r="R1520" i="1"/>
  <c r="Q1520" i="1"/>
  <c r="B1520" i="1"/>
  <c r="R1519" i="1"/>
  <c r="T1519" i="1" s="1"/>
  <c r="Q1519" i="1"/>
  <c r="B1519" i="1"/>
  <c r="R1518" i="1"/>
  <c r="Q1518" i="1"/>
  <c r="B1518" i="1"/>
  <c r="R1517" i="1"/>
  <c r="Q1517" i="1"/>
  <c r="B1517" i="1"/>
  <c r="R1516" i="1"/>
  <c r="Q1516" i="1"/>
  <c r="B1516" i="1"/>
  <c r="R1515" i="1"/>
  <c r="Q1515" i="1"/>
  <c r="B1515" i="1"/>
  <c r="R1514" i="1"/>
  <c r="Q1514" i="1"/>
  <c r="B1514" i="1"/>
  <c r="R1513" i="1"/>
  <c r="Q1513" i="1"/>
  <c r="B1513" i="1"/>
  <c r="R1512" i="1"/>
  <c r="T1512" i="1" s="1"/>
  <c r="Q1512" i="1"/>
  <c r="B1512" i="1"/>
  <c r="R1511" i="1"/>
  <c r="Q1511" i="1"/>
  <c r="B1511" i="1"/>
  <c r="R1510" i="1"/>
  <c r="Q1510" i="1"/>
  <c r="B1510" i="1"/>
  <c r="R1509" i="1"/>
  <c r="Q1509" i="1"/>
  <c r="B1509" i="1"/>
  <c r="R1508" i="1"/>
  <c r="Q1508" i="1"/>
  <c r="B1508" i="1"/>
  <c r="R1507" i="1"/>
  <c r="Q1507" i="1"/>
  <c r="B1507" i="1"/>
  <c r="R1506" i="1"/>
  <c r="Q1506" i="1"/>
  <c r="B1506" i="1"/>
  <c r="R1505" i="1"/>
  <c r="T1505" i="1" s="1"/>
  <c r="Q1505" i="1"/>
  <c r="B1505" i="1"/>
  <c r="R1504" i="1"/>
  <c r="Q1504" i="1"/>
  <c r="B1504" i="1"/>
  <c r="R1503" i="1"/>
  <c r="T1503" i="1" s="1"/>
  <c r="Q1503" i="1"/>
  <c r="B1503" i="1"/>
  <c r="R1502" i="1"/>
  <c r="Q1502" i="1"/>
  <c r="B1502" i="1"/>
  <c r="R1501" i="1"/>
  <c r="Q1501" i="1"/>
  <c r="B1501" i="1"/>
  <c r="R1500" i="1"/>
  <c r="Q1500" i="1"/>
  <c r="B1500" i="1"/>
  <c r="R1499" i="1"/>
  <c r="Q1499" i="1"/>
  <c r="B1499" i="1"/>
  <c r="R1498" i="1"/>
  <c r="Q1498" i="1"/>
  <c r="B1498" i="1"/>
  <c r="R1497" i="1"/>
  <c r="Q1497" i="1"/>
  <c r="B1497" i="1"/>
  <c r="R1496" i="1"/>
  <c r="Q1496" i="1"/>
  <c r="B1496" i="1"/>
  <c r="R1495" i="1"/>
  <c r="Q1495" i="1"/>
  <c r="B1495" i="1"/>
  <c r="R1494" i="1"/>
  <c r="Q1494" i="1"/>
  <c r="B1494" i="1"/>
  <c r="R1493" i="1"/>
  <c r="Q1493" i="1"/>
  <c r="B1493" i="1"/>
  <c r="R1492" i="1"/>
  <c r="Q1492" i="1"/>
  <c r="B1492" i="1"/>
  <c r="R1491" i="1"/>
  <c r="Q1491" i="1"/>
  <c r="B1491" i="1"/>
  <c r="R1490" i="1"/>
  <c r="Q1490" i="1"/>
  <c r="B1490" i="1"/>
  <c r="R1489" i="1"/>
  <c r="T1489" i="1" s="1"/>
  <c r="Q1489" i="1"/>
  <c r="B1489" i="1"/>
  <c r="R1488" i="1"/>
  <c r="Q1488" i="1"/>
  <c r="B1488" i="1"/>
  <c r="R1487" i="1"/>
  <c r="T1487" i="1" s="1"/>
  <c r="Q1487" i="1"/>
  <c r="B1487" i="1"/>
  <c r="R1486" i="1"/>
  <c r="Q1486" i="1"/>
  <c r="B1486" i="1"/>
  <c r="R1485" i="1"/>
  <c r="Q1485" i="1"/>
  <c r="B1485" i="1"/>
  <c r="R1484" i="1"/>
  <c r="Q1484" i="1"/>
  <c r="B1484" i="1"/>
  <c r="R1483" i="1"/>
  <c r="Q1483" i="1"/>
  <c r="B1483" i="1"/>
  <c r="R1482" i="1"/>
  <c r="Q1482" i="1"/>
  <c r="B1482" i="1"/>
  <c r="R1481" i="1"/>
  <c r="T1481" i="1" s="1"/>
  <c r="Q1481" i="1"/>
  <c r="B1481" i="1"/>
  <c r="R1480" i="1"/>
  <c r="Q1480" i="1"/>
  <c r="B1480" i="1"/>
  <c r="R1479" i="1"/>
  <c r="Q1479" i="1"/>
  <c r="B1479" i="1"/>
  <c r="R1478" i="1"/>
  <c r="Q1478" i="1"/>
  <c r="B1478" i="1"/>
  <c r="R1477" i="1"/>
  <c r="Q1477" i="1"/>
  <c r="B1477" i="1"/>
  <c r="R1476" i="1"/>
  <c r="Q1476" i="1"/>
  <c r="B1476" i="1"/>
  <c r="R1475" i="1"/>
  <c r="Q1475" i="1"/>
  <c r="B1475" i="1"/>
  <c r="R1474" i="1"/>
  <c r="Q1474" i="1"/>
  <c r="B1474" i="1"/>
  <c r="R1473" i="1"/>
  <c r="T1473" i="1" s="1"/>
  <c r="Q1473" i="1"/>
  <c r="B1473" i="1"/>
  <c r="R1472" i="1"/>
  <c r="T1472" i="1" s="1"/>
  <c r="Q1472" i="1"/>
  <c r="B1472" i="1"/>
  <c r="R1471" i="1"/>
  <c r="T1471" i="1" s="1"/>
  <c r="Q1471" i="1"/>
  <c r="B1471" i="1"/>
  <c r="R1470" i="1"/>
  <c r="Q1470" i="1"/>
  <c r="B1470" i="1"/>
  <c r="R1469" i="1"/>
  <c r="Q1469" i="1"/>
  <c r="B1469" i="1"/>
  <c r="R1468" i="1"/>
  <c r="Q1468" i="1"/>
  <c r="B1468" i="1"/>
  <c r="R1467" i="1"/>
  <c r="Q1467" i="1"/>
  <c r="B1467" i="1"/>
  <c r="R1466" i="1"/>
  <c r="Q1466" i="1"/>
  <c r="B1466" i="1"/>
  <c r="R1465" i="1"/>
  <c r="Q1465" i="1"/>
  <c r="B1465" i="1"/>
  <c r="R1464" i="1"/>
  <c r="T1464" i="1" s="1"/>
  <c r="Q1464" i="1"/>
  <c r="B1464" i="1"/>
  <c r="R1463" i="1"/>
  <c r="Q1463" i="1"/>
  <c r="B1463" i="1"/>
  <c r="R1462" i="1"/>
  <c r="Q1462" i="1"/>
  <c r="B1462" i="1"/>
  <c r="R1461" i="1"/>
  <c r="Q1461" i="1"/>
  <c r="B1461" i="1"/>
  <c r="R1460" i="1"/>
  <c r="Q1460" i="1"/>
  <c r="B1460" i="1"/>
  <c r="R1459" i="1"/>
  <c r="Q1459" i="1"/>
  <c r="B1459" i="1"/>
  <c r="R1458" i="1"/>
  <c r="Q1458" i="1"/>
  <c r="B1458" i="1"/>
  <c r="R1457" i="1"/>
  <c r="Q1457" i="1"/>
  <c r="B1457" i="1"/>
  <c r="R1456" i="1"/>
  <c r="Q1456" i="1"/>
  <c r="B1456" i="1"/>
  <c r="R1455" i="1"/>
  <c r="Q1455" i="1"/>
  <c r="B1455" i="1"/>
  <c r="R1454" i="1"/>
  <c r="Q1454" i="1"/>
  <c r="B1454" i="1"/>
  <c r="R1453" i="1"/>
  <c r="Q1453" i="1"/>
  <c r="B1453" i="1"/>
  <c r="R1452" i="1"/>
  <c r="Q1452" i="1"/>
  <c r="B1452" i="1"/>
  <c r="R1451" i="1"/>
  <c r="Q1451" i="1"/>
  <c r="B1451" i="1"/>
  <c r="R1450" i="1"/>
  <c r="Q1450" i="1"/>
  <c r="B1450" i="1"/>
  <c r="R1449" i="1"/>
  <c r="Q1449" i="1"/>
  <c r="B1449" i="1"/>
  <c r="R1448" i="1"/>
  <c r="T1448" i="1" s="1"/>
  <c r="Q1448" i="1"/>
  <c r="B1448" i="1"/>
  <c r="R1447" i="1"/>
  <c r="Q1447" i="1"/>
  <c r="B1447" i="1"/>
  <c r="R1446" i="1"/>
  <c r="Q1446" i="1"/>
  <c r="B1446" i="1"/>
  <c r="R1445" i="1"/>
  <c r="Q1445" i="1"/>
  <c r="B1445" i="1"/>
  <c r="R1444" i="1"/>
  <c r="Q1444" i="1"/>
  <c r="B1444" i="1"/>
  <c r="R1443" i="1"/>
  <c r="Q1443" i="1"/>
  <c r="B1443" i="1"/>
  <c r="R1442" i="1"/>
  <c r="Q1442" i="1"/>
  <c r="B1442" i="1"/>
  <c r="R1441" i="1"/>
  <c r="Q1441" i="1"/>
  <c r="B1441" i="1"/>
  <c r="R1440" i="1"/>
  <c r="Q1440" i="1"/>
  <c r="B1440" i="1"/>
  <c r="R1439" i="1"/>
  <c r="Q1439" i="1"/>
  <c r="B1439" i="1"/>
  <c r="R1438" i="1"/>
  <c r="Q1438" i="1"/>
  <c r="B1438" i="1"/>
  <c r="R1437" i="1"/>
  <c r="Q1437" i="1"/>
  <c r="B1437" i="1"/>
  <c r="R1436" i="1"/>
  <c r="Q1436" i="1"/>
  <c r="B1436" i="1"/>
  <c r="R1435" i="1"/>
  <c r="Q1435" i="1"/>
  <c r="B1435" i="1"/>
  <c r="R1434" i="1"/>
  <c r="Q1434" i="1"/>
  <c r="B1434" i="1"/>
  <c r="R1433" i="1"/>
  <c r="T1433" i="1" s="1"/>
  <c r="Q1433" i="1"/>
  <c r="B1433" i="1"/>
  <c r="R1432" i="1"/>
  <c r="Q1432" i="1"/>
  <c r="B1432" i="1"/>
  <c r="R1431" i="1"/>
  <c r="Q1431" i="1"/>
  <c r="B1431" i="1"/>
  <c r="R1430" i="1"/>
  <c r="Q1430" i="1"/>
  <c r="B1430" i="1"/>
  <c r="R1429" i="1"/>
  <c r="Q1429" i="1"/>
  <c r="B1429" i="1"/>
  <c r="R1428" i="1"/>
  <c r="Q1428" i="1"/>
  <c r="B1428" i="1"/>
  <c r="R1427" i="1"/>
  <c r="Q1427" i="1"/>
  <c r="B1427" i="1"/>
  <c r="R1426" i="1"/>
  <c r="Q1426" i="1"/>
  <c r="B1426" i="1"/>
  <c r="R1425" i="1"/>
  <c r="Q1425" i="1"/>
  <c r="B1425" i="1"/>
  <c r="R1424" i="1"/>
  <c r="Q1424" i="1"/>
  <c r="B1424" i="1"/>
  <c r="R1423" i="1"/>
  <c r="Q1423" i="1"/>
  <c r="B1423" i="1"/>
  <c r="R1422" i="1"/>
  <c r="Q1422" i="1"/>
  <c r="B1422" i="1"/>
  <c r="R1421" i="1"/>
  <c r="Q1421" i="1"/>
  <c r="B1421" i="1"/>
  <c r="R1420" i="1"/>
  <c r="Q1420" i="1"/>
  <c r="B1420" i="1"/>
  <c r="R1419" i="1"/>
  <c r="Q1419" i="1"/>
  <c r="B1419" i="1"/>
  <c r="R1418" i="1"/>
  <c r="Q1418" i="1"/>
  <c r="B1418" i="1"/>
  <c r="R1417" i="1"/>
  <c r="T1417" i="1" s="1"/>
  <c r="Q1417" i="1"/>
  <c r="B1417" i="1"/>
  <c r="R1416" i="1"/>
  <c r="Q1416" i="1"/>
  <c r="B1416" i="1"/>
  <c r="R1415" i="1"/>
  <c r="Q1415" i="1"/>
  <c r="B1415" i="1"/>
  <c r="R1414" i="1"/>
  <c r="Q1414" i="1"/>
  <c r="B1414" i="1"/>
  <c r="R1413" i="1"/>
  <c r="Q1413" i="1"/>
  <c r="B1413" i="1"/>
  <c r="R1412" i="1"/>
  <c r="Q1412" i="1"/>
  <c r="B1412" i="1"/>
  <c r="R1411" i="1"/>
  <c r="Q1411" i="1"/>
  <c r="B1411" i="1"/>
  <c r="R1410" i="1"/>
  <c r="Q1410" i="1"/>
  <c r="B1410" i="1"/>
  <c r="R1409" i="1"/>
  <c r="T1409" i="1" s="1"/>
  <c r="Q1409" i="1"/>
  <c r="B1409" i="1"/>
  <c r="R1408" i="1"/>
  <c r="Q1408" i="1"/>
  <c r="B1408" i="1"/>
  <c r="R1407" i="1"/>
  <c r="Q1407" i="1"/>
  <c r="B1407" i="1"/>
  <c r="R1406" i="1"/>
  <c r="Q1406" i="1"/>
  <c r="B1406" i="1"/>
  <c r="R1405" i="1"/>
  <c r="Q1405" i="1"/>
  <c r="B1405" i="1"/>
  <c r="R1404" i="1"/>
  <c r="Q1404" i="1"/>
  <c r="B1404" i="1"/>
  <c r="R1403" i="1"/>
  <c r="Q1403" i="1"/>
  <c r="B1403" i="1"/>
  <c r="R1402" i="1"/>
  <c r="Q1402" i="1"/>
  <c r="B1402" i="1"/>
  <c r="R1401" i="1"/>
  <c r="Q1401" i="1"/>
  <c r="B1401" i="1"/>
  <c r="R1400" i="1"/>
  <c r="Q1400" i="1"/>
  <c r="B1400" i="1"/>
  <c r="R1399" i="1"/>
  <c r="Q1399" i="1"/>
  <c r="B1399" i="1"/>
  <c r="R1398" i="1"/>
  <c r="Q1398" i="1"/>
  <c r="B1398" i="1"/>
  <c r="R1397" i="1"/>
  <c r="Q1397" i="1"/>
  <c r="B1397" i="1"/>
  <c r="R1396" i="1"/>
  <c r="Q1396" i="1"/>
  <c r="B1396" i="1"/>
  <c r="R1395" i="1"/>
  <c r="Q1395" i="1"/>
  <c r="B1395" i="1"/>
  <c r="R1394" i="1"/>
  <c r="Q1394" i="1"/>
  <c r="B1394" i="1"/>
  <c r="R1393" i="1"/>
  <c r="Q1393" i="1"/>
  <c r="B1393" i="1"/>
  <c r="R1392" i="1"/>
  <c r="T1392" i="1" s="1"/>
  <c r="Q1392" i="1"/>
  <c r="B1392" i="1"/>
  <c r="R1391" i="1"/>
  <c r="Q1391" i="1"/>
  <c r="B1391" i="1"/>
  <c r="R1390" i="1"/>
  <c r="Q1390" i="1"/>
  <c r="B1390" i="1"/>
  <c r="R1389" i="1"/>
  <c r="Q1389" i="1"/>
  <c r="B1389" i="1"/>
  <c r="R1388" i="1"/>
  <c r="Q1388" i="1"/>
  <c r="B1388" i="1"/>
  <c r="R1387" i="1"/>
  <c r="Q1387" i="1"/>
  <c r="B1387" i="1"/>
  <c r="R1386" i="1"/>
  <c r="Q1386" i="1"/>
  <c r="B1386" i="1"/>
  <c r="R1385" i="1"/>
  <c r="Q1385" i="1"/>
  <c r="B1385" i="1"/>
  <c r="R1384" i="1"/>
  <c r="Q1384" i="1"/>
  <c r="B1384" i="1"/>
  <c r="R1383" i="1"/>
  <c r="Q1383" i="1"/>
  <c r="B1383" i="1"/>
  <c r="R1382" i="1"/>
  <c r="Q1382" i="1"/>
  <c r="B1382" i="1"/>
  <c r="R1381" i="1"/>
  <c r="Q1381" i="1"/>
  <c r="B1381" i="1"/>
  <c r="R1380" i="1"/>
  <c r="Q1380" i="1"/>
  <c r="B1380" i="1"/>
  <c r="R1379" i="1"/>
  <c r="Q1379" i="1"/>
  <c r="B1379" i="1"/>
  <c r="R1378" i="1"/>
  <c r="Q1378" i="1"/>
  <c r="B1378" i="1"/>
  <c r="R1377" i="1"/>
  <c r="Q1377" i="1"/>
  <c r="B1377" i="1"/>
  <c r="R1376" i="1"/>
  <c r="T1376" i="1" s="1"/>
  <c r="Q1376" i="1"/>
  <c r="B1376" i="1"/>
  <c r="R1375" i="1"/>
  <c r="Q1375" i="1"/>
  <c r="B1375" i="1"/>
  <c r="R1374" i="1"/>
  <c r="Q1374" i="1"/>
  <c r="B1374" i="1"/>
  <c r="R1373" i="1"/>
  <c r="Q1373" i="1"/>
  <c r="B1373" i="1"/>
  <c r="R1372" i="1"/>
  <c r="Q1372" i="1"/>
  <c r="B1372" i="1"/>
  <c r="R1371" i="1"/>
  <c r="Q1371" i="1"/>
  <c r="B1371" i="1"/>
  <c r="R1370" i="1"/>
  <c r="Q1370" i="1"/>
  <c r="B1370" i="1"/>
  <c r="R1369" i="1"/>
  <c r="T1369" i="1" s="1"/>
  <c r="Q1369" i="1"/>
  <c r="B1369" i="1"/>
  <c r="R1368" i="1"/>
  <c r="Q1368" i="1"/>
  <c r="B1368" i="1"/>
  <c r="R1367" i="1"/>
  <c r="Q1367" i="1"/>
  <c r="B1367" i="1"/>
  <c r="R1366" i="1"/>
  <c r="Q1366" i="1"/>
  <c r="B1366" i="1"/>
  <c r="R1365" i="1"/>
  <c r="Q1365" i="1"/>
  <c r="B1365" i="1"/>
  <c r="R1364" i="1"/>
  <c r="Q1364" i="1"/>
  <c r="B1364" i="1"/>
  <c r="R1363" i="1"/>
  <c r="Q1363" i="1"/>
  <c r="B1363" i="1"/>
  <c r="R1362" i="1"/>
  <c r="Q1362" i="1"/>
  <c r="B1362" i="1"/>
  <c r="R1361" i="1"/>
  <c r="Q1361" i="1"/>
  <c r="B1361" i="1"/>
  <c r="R1360" i="1"/>
  <c r="Q1360" i="1"/>
  <c r="B1360" i="1"/>
  <c r="R1359" i="1"/>
  <c r="Q1359" i="1"/>
  <c r="B1359" i="1"/>
  <c r="R1358" i="1"/>
  <c r="Q1358" i="1"/>
  <c r="B1358" i="1"/>
  <c r="R1357" i="1"/>
  <c r="Q1357" i="1"/>
  <c r="B1357" i="1"/>
  <c r="R1356" i="1"/>
  <c r="Q1356" i="1"/>
  <c r="B1356" i="1"/>
  <c r="R1355" i="1"/>
  <c r="Q1355" i="1"/>
  <c r="B1355" i="1"/>
  <c r="R1354" i="1"/>
  <c r="T1354" i="1" s="1"/>
  <c r="Q1354" i="1"/>
  <c r="B1354" i="1"/>
  <c r="R1353" i="1"/>
  <c r="Q1353" i="1"/>
  <c r="B1353" i="1"/>
  <c r="R1352" i="1"/>
  <c r="Q1352" i="1"/>
  <c r="B1352" i="1"/>
  <c r="R1351" i="1"/>
  <c r="Q1351" i="1"/>
  <c r="B1351" i="1"/>
  <c r="R1350" i="1"/>
  <c r="Q1350" i="1"/>
  <c r="B1350" i="1"/>
  <c r="R1349" i="1"/>
  <c r="Q1349" i="1"/>
  <c r="B1349" i="1"/>
  <c r="R1348" i="1"/>
  <c r="Q1348" i="1"/>
  <c r="B1348" i="1"/>
  <c r="R1347" i="1"/>
  <c r="Q1347" i="1"/>
  <c r="B1347" i="1"/>
  <c r="R1346" i="1"/>
  <c r="Q1346" i="1"/>
  <c r="B1346" i="1"/>
  <c r="R1345" i="1"/>
  <c r="Q1345" i="1"/>
  <c r="B1345" i="1"/>
  <c r="R1344" i="1"/>
  <c r="Q1344" i="1"/>
  <c r="B1344" i="1"/>
  <c r="R1343" i="1"/>
  <c r="Q1343" i="1"/>
  <c r="B1343" i="1"/>
  <c r="R1342" i="1"/>
  <c r="Q1342" i="1"/>
  <c r="B1342" i="1"/>
  <c r="R1341" i="1"/>
  <c r="Q1341" i="1"/>
  <c r="B1341" i="1"/>
  <c r="R1340" i="1"/>
  <c r="Q1340" i="1"/>
  <c r="B1340" i="1"/>
  <c r="R1339" i="1"/>
  <c r="Q1339" i="1"/>
  <c r="B1339" i="1"/>
  <c r="R1338" i="1"/>
  <c r="Q1338" i="1"/>
  <c r="B1338" i="1"/>
  <c r="R1337" i="1"/>
  <c r="T1337" i="1" s="1"/>
  <c r="Q1337" i="1"/>
  <c r="B1337" i="1"/>
  <c r="R1336" i="1"/>
  <c r="T1336" i="1" s="1"/>
  <c r="Q1336" i="1"/>
  <c r="B1336" i="1"/>
  <c r="R1335" i="1"/>
  <c r="Q1335" i="1"/>
  <c r="B1335" i="1"/>
  <c r="R1334" i="1"/>
  <c r="Q1334" i="1"/>
  <c r="B1334" i="1"/>
  <c r="R1333" i="1"/>
  <c r="Q1333" i="1"/>
  <c r="B1333" i="1"/>
  <c r="R1332" i="1"/>
  <c r="Q1332" i="1"/>
  <c r="B1332" i="1"/>
  <c r="R1331" i="1"/>
  <c r="Q1331" i="1"/>
  <c r="B1331" i="1"/>
  <c r="R1330" i="1"/>
  <c r="Q1330" i="1"/>
  <c r="B1330" i="1"/>
  <c r="R1329" i="1"/>
  <c r="Q1329" i="1"/>
  <c r="B1329" i="1"/>
  <c r="R1328" i="1"/>
  <c r="T1328" i="1" s="1"/>
  <c r="Q1328" i="1"/>
  <c r="B1328" i="1"/>
  <c r="R1327" i="1"/>
  <c r="T1327" i="1" s="1"/>
  <c r="Q1327" i="1"/>
  <c r="B1327" i="1"/>
  <c r="R1326" i="1"/>
  <c r="Q1326" i="1"/>
  <c r="B1326" i="1"/>
  <c r="R1325" i="1"/>
  <c r="Q1325" i="1"/>
  <c r="B1325" i="1"/>
  <c r="R1324" i="1"/>
  <c r="Q1324" i="1"/>
  <c r="B1324" i="1"/>
  <c r="R1323" i="1"/>
  <c r="Q1323" i="1"/>
  <c r="B1323" i="1"/>
  <c r="R1322" i="1"/>
  <c r="Q1322" i="1"/>
  <c r="B1322" i="1"/>
  <c r="R1321" i="1"/>
  <c r="T1321" i="1" s="1"/>
  <c r="Q1321" i="1"/>
  <c r="B1321" i="1"/>
  <c r="R1320" i="1"/>
  <c r="Q1320" i="1"/>
  <c r="B1320" i="1"/>
  <c r="R1319" i="1"/>
  <c r="T1319" i="1" s="1"/>
  <c r="Q1319" i="1"/>
  <c r="B1319" i="1"/>
  <c r="R1318" i="1"/>
  <c r="Q1318" i="1"/>
  <c r="B1318" i="1"/>
  <c r="R1317" i="1"/>
  <c r="Q1317" i="1"/>
  <c r="B1317" i="1"/>
  <c r="R1316" i="1"/>
  <c r="Q1316" i="1"/>
  <c r="B1316" i="1"/>
  <c r="R1315" i="1"/>
  <c r="Q1315" i="1"/>
  <c r="B1315" i="1"/>
  <c r="R1314" i="1"/>
  <c r="Q1314" i="1"/>
  <c r="B1314" i="1"/>
  <c r="R1313" i="1"/>
  <c r="Q1313" i="1"/>
  <c r="B1313" i="1"/>
  <c r="R1312" i="1"/>
  <c r="Q1312" i="1"/>
  <c r="B1312" i="1"/>
  <c r="R1311" i="1"/>
  <c r="T1311" i="1" s="1"/>
  <c r="Q1311" i="1"/>
  <c r="B1311" i="1"/>
  <c r="R1310" i="1"/>
  <c r="Q1310" i="1"/>
  <c r="B1310" i="1"/>
  <c r="R1309" i="1"/>
  <c r="Q1309" i="1"/>
  <c r="B1309" i="1"/>
  <c r="R1308" i="1"/>
  <c r="Q1308" i="1"/>
  <c r="B1308" i="1"/>
  <c r="R1307" i="1"/>
  <c r="Q1307" i="1"/>
  <c r="B1307" i="1"/>
  <c r="R1306" i="1"/>
  <c r="Q1306" i="1"/>
  <c r="B1306" i="1"/>
  <c r="R1305" i="1"/>
  <c r="T1305" i="1" s="1"/>
  <c r="Q1305" i="1"/>
  <c r="B1305" i="1"/>
  <c r="R1304" i="1"/>
  <c r="T1304" i="1" s="1"/>
  <c r="Q1304" i="1"/>
  <c r="B1304" i="1"/>
  <c r="R1303" i="1"/>
  <c r="T1303" i="1" s="1"/>
  <c r="Q1303" i="1"/>
  <c r="B1303" i="1"/>
  <c r="R1302" i="1"/>
  <c r="Q1302" i="1"/>
  <c r="B1302" i="1"/>
  <c r="R1301" i="1"/>
  <c r="Q1301" i="1"/>
  <c r="B1301" i="1"/>
  <c r="R1300" i="1"/>
  <c r="Q1300" i="1"/>
  <c r="B1300" i="1"/>
  <c r="R1299" i="1"/>
  <c r="Q1299" i="1"/>
  <c r="B1299" i="1"/>
  <c r="R1298" i="1"/>
  <c r="Q1298" i="1"/>
  <c r="B1298" i="1"/>
  <c r="R1297" i="1"/>
  <c r="Q1297" i="1"/>
  <c r="B1297" i="1"/>
  <c r="R1296" i="1"/>
  <c r="Q1296" i="1"/>
  <c r="B1296" i="1"/>
  <c r="R1295" i="1"/>
  <c r="T1295" i="1" s="1"/>
  <c r="Q1295" i="1"/>
  <c r="B1295" i="1"/>
  <c r="R1294" i="1"/>
  <c r="Q1294" i="1"/>
  <c r="B1294" i="1"/>
  <c r="R1293" i="1"/>
  <c r="Q1293" i="1"/>
  <c r="B1293" i="1"/>
  <c r="R1292" i="1"/>
  <c r="Q1292" i="1"/>
  <c r="B1292" i="1"/>
  <c r="R1291" i="1"/>
  <c r="Q1291" i="1"/>
  <c r="B1291" i="1"/>
  <c r="R1290" i="1"/>
  <c r="Q1290" i="1"/>
  <c r="B1290" i="1"/>
  <c r="R1289" i="1"/>
  <c r="Q1289" i="1"/>
  <c r="B1289" i="1"/>
  <c r="R1288" i="1"/>
  <c r="Q1288" i="1"/>
  <c r="B1288" i="1"/>
  <c r="R1287" i="1"/>
  <c r="T1287" i="1" s="1"/>
  <c r="Q1287" i="1"/>
  <c r="B1287" i="1"/>
  <c r="R1286" i="1"/>
  <c r="Q1286" i="1"/>
  <c r="B1286" i="1"/>
  <c r="R1285" i="1"/>
  <c r="Q1285" i="1"/>
  <c r="B1285" i="1"/>
  <c r="R1284" i="1"/>
  <c r="Q1284" i="1"/>
  <c r="B1284" i="1"/>
  <c r="R1283" i="1"/>
  <c r="Q1283" i="1"/>
  <c r="B1283" i="1"/>
  <c r="R1282" i="1"/>
  <c r="Q1282" i="1"/>
  <c r="B1282" i="1"/>
  <c r="R1281" i="1"/>
  <c r="Q1281" i="1"/>
  <c r="B1281" i="1"/>
  <c r="R1280" i="1"/>
  <c r="Q1280" i="1"/>
  <c r="B1280" i="1"/>
  <c r="R1279" i="1"/>
  <c r="T1279" i="1" s="1"/>
  <c r="Q1279" i="1"/>
  <c r="B1279" i="1"/>
  <c r="R1278" i="1"/>
  <c r="Q1278" i="1"/>
  <c r="B1278" i="1"/>
  <c r="R1277" i="1"/>
  <c r="Q1277" i="1"/>
  <c r="B1277" i="1"/>
  <c r="R1276" i="1"/>
  <c r="Q1276" i="1"/>
  <c r="B1276" i="1"/>
  <c r="R1275" i="1"/>
  <c r="Q1275" i="1"/>
  <c r="B1275" i="1"/>
  <c r="R1274" i="1"/>
  <c r="Q1274" i="1"/>
  <c r="B1274" i="1"/>
  <c r="R1273" i="1"/>
  <c r="Q1273" i="1"/>
  <c r="B1273" i="1"/>
  <c r="R1272" i="1"/>
  <c r="Q1272" i="1"/>
  <c r="B1272" i="1"/>
  <c r="R1271" i="1"/>
  <c r="T1271" i="1" s="1"/>
  <c r="Q1271" i="1"/>
  <c r="B1271" i="1"/>
  <c r="R1270" i="1"/>
  <c r="Q1270" i="1"/>
  <c r="B1270" i="1"/>
  <c r="R1269" i="1"/>
  <c r="Q1269" i="1"/>
  <c r="B1269" i="1"/>
  <c r="R1268" i="1"/>
  <c r="Q1268" i="1"/>
  <c r="B1268" i="1"/>
  <c r="R1267" i="1"/>
  <c r="Q1267" i="1"/>
  <c r="B1267" i="1"/>
  <c r="R1266" i="1"/>
  <c r="Q1266" i="1"/>
  <c r="B1266" i="1"/>
  <c r="R1265" i="1"/>
  <c r="T1265" i="1" s="1"/>
  <c r="Q1265" i="1"/>
  <c r="B1265" i="1"/>
  <c r="R1264" i="1"/>
  <c r="T1264" i="1" s="1"/>
  <c r="Q1264" i="1"/>
  <c r="B1264" i="1"/>
  <c r="R1263" i="1"/>
  <c r="T1263" i="1" s="1"/>
  <c r="Q1263" i="1"/>
  <c r="B1263" i="1"/>
  <c r="R1262" i="1"/>
  <c r="Q1262" i="1"/>
  <c r="B1262" i="1"/>
  <c r="R1261" i="1"/>
  <c r="Q1261" i="1"/>
  <c r="B1261" i="1"/>
  <c r="R1260" i="1"/>
  <c r="Q1260" i="1"/>
  <c r="B1260" i="1"/>
  <c r="R1259" i="1"/>
  <c r="Q1259" i="1"/>
  <c r="B1259" i="1"/>
  <c r="R1258" i="1"/>
  <c r="Q1258" i="1"/>
  <c r="B1258" i="1"/>
  <c r="R1257" i="1"/>
  <c r="Q1257" i="1"/>
  <c r="B1257" i="1"/>
  <c r="R1256" i="1"/>
  <c r="T1256" i="1" s="1"/>
  <c r="Q1256" i="1"/>
  <c r="B1256" i="1"/>
  <c r="R1255" i="1"/>
  <c r="T1255" i="1" s="1"/>
  <c r="Q1255" i="1"/>
  <c r="B1255" i="1"/>
  <c r="R1254" i="1"/>
  <c r="Q1254" i="1"/>
  <c r="B1254" i="1"/>
  <c r="R1253" i="1"/>
  <c r="Q1253" i="1"/>
  <c r="B1253" i="1"/>
  <c r="R1252" i="1"/>
  <c r="Q1252" i="1"/>
  <c r="B1252" i="1"/>
  <c r="R1251" i="1"/>
  <c r="Q1251" i="1"/>
  <c r="B1251" i="1"/>
  <c r="R1250" i="1"/>
  <c r="Q1250" i="1"/>
  <c r="B1250" i="1"/>
  <c r="R1249" i="1"/>
  <c r="Q1249" i="1"/>
  <c r="B1249" i="1"/>
  <c r="R1248" i="1"/>
  <c r="Q1248" i="1"/>
  <c r="B1248" i="1"/>
  <c r="R1247" i="1"/>
  <c r="T1247" i="1" s="1"/>
  <c r="Q1247" i="1"/>
  <c r="B1247" i="1"/>
  <c r="R1246" i="1"/>
  <c r="Q1246" i="1"/>
  <c r="B1246" i="1"/>
  <c r="R1245" i="1"/>
  <c r="Q1245" i="1"/>
  <c r="B1245" i="1"/>
  <c r="R1244" i="1"/>
  <c r="Q1244" i="1"/>
  <c r="B1244" i="1"/>
  <c r="R1243" i="1"/>
  <c r="Q1243" i="1"/>
  <c r="B1243" i="1"/>
  <c r="R1242" i="1"/>
  <c r="Q1242" i="1"/>
  <c r="B1242" i="1"/>
  <c r="R1241" i="1"/>
  <c r="Q1241" i="1"/>
  <c r="B1241" i="1"/>
  <c r="R1240" i="1"/>
  <c r="Q1240" i="1"/>
  <c r="B1240" i="1"/>
  <c r="R1239" i="1"/>
  <c r="T1239" i="1" s="1"/>
  <c r="Q1239" i="1"/>
  <c r="B1239" i="1"/>
  <c r="R1238" i="1"/>
  <c r="Q1238" i="1"/>
  <c r="B1238" i="1"/>
  <c r="R1237" i="1"/>
  <c r="Q1237" i="1"/>
  <c r="B1237" i="1"/>
  <c r="R1236" i="1"/>
  <c r="Q1236" i="1"/>
  <c r="B1236" i="1"/>
  <c r="R1235" i="1"/>
  <c r="Q1235" i="1"/>
  <c r="B1235" i="1"/>
  <c r="R1234" i="1"/>
  <c r="Q1234" i="1"/>
  <c r="B1234" i="1"/>
  <c r="R1233" i="1"/>
  <c r="Q1233" i="1"/>
  <c r="B1233" i="1"/>
  <c r="R1232" i="1"/>
  <c r="Q1232" i="1"/>
  <c r="B1232" i="1"/>
  <c r="R1231" i="1"/>
  <c r="T1231" i="1" s="1"/>
  <c r="Q1231" i="1"/>
  <c r="B1231" i="1"/>
  <c r="R1230" i="1"/>
  <c r="Q1230" i="1"/>
  <c r="B1230" i="1"/>
  <c r="R1229" i="1"/>
  <c r="Q1229" i="1"/>
  <c r="B1229" i="1"/>
  <c r="R1228" i="1"/>
  <c r="Q1228" i="1"/>
  <c r="B1228" i="1"/>
  <c r="R1227" i="1"/>
  <c r="Q1227" i="1"/>
  <c r="B1227" i="1"/>
  <c r="R1226" i="1"/>
  <c r="Q1226" i="1"/>
  <c r="B1226" i="1"/>
  <c r="R1225" i="1"/>
  <c r="T1225" i="1" s="1"/>
  <c r="Q1225" i="1"/>
  <c r="B1225" i="1"/>
  <c r="R1224" i="1"/>
  <c r="Q1224" i="1"/>
  <c r="B1224" i="1"/>
  <c r="R1223" i="1"/>
  <c r="T1223" i="1" s="1"/>
  <c r="Q1223" i="1"/>
  <c r="B1223" i="1"/>
  <c r="R1222" i="1"/>
  <c r="Q1222" i="1"/>
  <c r="B1222" i="1"/>
  <c r="R1221" i="1"/>
  <c r="Q1221" i="1"/>
  <c r="B1221" i="1"/>
  <c r="R1220" i="1"/>
  <c r="Q1220" i="1"/>
  <c r="B1220" i="1"/>
  <c r="R1219" i="1"/>
  <c r="Q1219" i="1"/>
  <c r="B1219" i="1"/>
  <c r="R1218" i="1"/>
  <c r="Q1218" i="1"/>
  <c r="B1218" i="1"/>
  <c r="R1217" i="1"/>
  <c r="Q1217" i="1"/>
  <c r="B1217" i="1"/>
  <c r="R1216" i="1"/>
  <c r="T1216" i="1" s="1"/>
  <c r="Q1216" i="1"/>
  <c r="B1216" i="1"/>
  <c r="R1215" i="1"/>
  <c r="T1215" i="1" s="1"/>
  <c r="Q1215" i="1"/>
  <c r="B1215" i="1"/>
  <c r="R1214" i="1"/>
  <c r="Q1214" i="1"/>
  <c r="B1214" i="1"/>
  <c r="R1213" i="1"/>
  <c r="Q1213" i="1"/>
  <c r="B1213" i="1"/>
  <c r="R1212" i="1"/>
  <c r="Q1212" i="1"/>
  <c r="B1212" i="1"/>
  <c r="R1211" i="1"/>
  <c r="Q1211" i="1"/>
  <c r="B1211" i="1"/>
  <c r="R1210" i="1"/>
  <c r="T1210" i="1" s="1"/>
  <c r="Q1210" i="1"/>
  <c r="B1210" i="1"/>
  <c r="R1209" i="1"/>
  <c r="T1209" i="1" s="1"/>
  <c r="Q1209" i="1"/>
  <c r="B1209" i="1"/>
  <c r="R1208" i="1"/>
  <c r="Q1208" i="1"/>
  <c r="B1208" i="1"/>
  <c r="R1207" i="1"/>
  <c r="T1207" i="1" s="1"/>
  <c r="Q1207" i="1"/>
  <c r="B1207" i="1"/>
  <c r="R1206" i="1"/>
  <c r="Q1206" i="1"/>
  <c r="B1206" i="1"/>
  <c r="R1205" i="1"/>
  <c r="Q1205" i="1"/>
  <c r="B1205" i="1"/>
  <c r="R1204" i="1"/>
  <c r="Q1204" i="1"/>
  <c r="B1204" i="1"/>
  <c r="R1203" i="1"/>
  <c r="Q1203" i="1"/>
  <c r="B1203" i="1"/>
  <c r="R1202" i="1"/>
  <c r="Q1202" i="1"/>
  <c r="B1202" i="1"/>
  <c r="R1201" i="1"/>
  <c r="Q1201" i="1"/>
  <c r="B1201" i="1"/>
  <c r="R1200" i="1"/>
  <c r="Q1200" i="1"/>
  <c r="B1200" i="1"/>
  <c r="R1199" i="1"/>
  <c r="T1199" i="1" s="1"/>
  <c r="Q1199" i="1"/>
  <c r="B1199" i="1"/>
  <c r="R1198" i="1"/>
  <c r="Q1198" i="1"/>
  <c r="B1198" i="1"/>
  <c r="R1197" i="1"/>
  <c r="Q1197" i="1"/>
  <c r="B1197" i="1"/>
  <c r="R1196" i="1"/>
  <c r="Q1196" i="1"/>
  <c r="B1196" i="1"/>
  <c r="R1195" i="1"/>
  <c r="Q1195" i="1"/>
  <c r="B1195" i="1"/>
  <c r="R1194" i="1"/>
  <c r="Q1194" i="1"/>
  <c r="B1194" i="1"/>
  <c r="R1193" i="1"/>
  <c r="T1193" i="1" s="1"/>
  <c r="Q1193" i="1"/>
  <c r="B1193" i="1"/>
  <c r="R1192" i="1"/>
  <c r="T1192" i="1" s="1"/>
  <c r="Q1192" i="1"/>
  <c r="B1192" i="1"/>
  <c r="R1191" i="1"/>
  <c r="T1191" i="1" s="1"/>
  <c r="Q1191" i="1"/>
  <c r="B1191" i="1"/>
  <c r="R1190" i="1"/>
  <c r="Q1190" i="1"/>
  <c r="B1190" i="1"/>
  <c r="R1189" i="1"/>
  <c r="Q1189" i="1"/>
  <c r="B1189" i="1"/>
  <c r="R1188" i="1"/>
  <c r="Q1188" i="1"/>
  <c r="B1188" i="1"/>
  <c r="R1187" i="1"/>
  <c r="Q1187" i="1"/>
  <c r="B1187" i="1"/>
  <c r="R1186" i="1"/>
  <c r="Q1186" i="1"/>
  <c r="B1186" i="1"/>
  <c r="R1185" i="1"/>
  <c r="Q1185" i="1"/>
  <c r="B1185" i="1"/>
  <c r="R1184" i="1"/>
  <c r="T1184" i="1" s="1"/>
  <c r="Q1184" i="1"/>
  <c r="B1184" i="1"/>
  <c r="R1183" i="1"/>
  <c r="T1183" i="1" s="1"/>
  <c r="Q1183" i="1"/>
  <c r="B1183" i="1"/>
  <c r="R1182" i="1"/>
  <c r="Q1182" i="1"/>
  <c r="B1182" i="1"/>
  <c r="R1181" i="1"/>
  <c r="Q1181" i="1"/>
  <c r="B1181" i="1"/>
  <c r="R1180" i="1"/>
  <c r="Q1180" i="1"/>
  <c r="B1180" i="1"/>
  <c r="R1179" i="1"/>
  <c r="Q1179" i="1"/>
  <c r="B1179" i="1"/>
  <c r="R1178" i="1"/>
  <c r="Q1178" i="1"/>
  <c r="B1178" i="1"/>
  <c r="R1177" i="1"/>
  <c r="T1177" i="1" s="1"/>
  <c r="Q1177" i="1"/>
  <c r="B1177" i="1"/>
  <c r="R1176" i="1"/>
  <c r="Q1176" i="1"/>
  <c r="B1176" i="1"/>
  <c r="R1175" i="1"/>
  <c r="T1175" i="1" s="1"/>
  <c r="Q1175" i="1"/>
  <c r="B1175" i="1"/>
  <c r="R1174" i="1"/>
  <c r="Q1174" i="1"/>
  <c r="B1174" i="1"/>
  <c r="R1173" i="1"/>
  <c r="Q1173" i="1"/>
  <c r="B1173" i="1"/>
  <c r="R1172" i="1"/>
  <c r="Q1172" i="1"/>
  <c r="B1172" i="1"/>
  <c r="R1171" i="1"/>
  <c r="Q1171" i="1"/>
  <c r="B1171" i="1"/>
  <c r="R1170" i="1"/>
  <c r="Q1170" i="1"/>
  <c r="B1170" i="1"/>
  <c r="R1169" i="1"/>
  <c r="Q1169" i="1"/>
  <c r="B1169" i="1"/>
  <c r="R1168" i="1"/>
  <c r="Q1168" i="1"/>
  <c r="B1168" i="1"/>
  <c r="R1167" i="1"/>
  <c r="T1167" i="1" s="1"/>
  <c r="Q1167" i="1"/>
  <c r="B1167" i="1"/>
  <c r="R1166" i="1"/>
  <c r="Q1166" i="1"/>
  <c r="B1166" i="1"/>
  <c r="R1165" i="1"/>
  <c r="Q1165" i="1"/>
  <c r="B1165" i="1"/>
  <c r="R1164" i="1"/>
  <c r="Q1164" i="1"/>
  <c r="B1164" i="1"/>
  <c r="R1163" i="1"/>
  <c r="Q1163" i="1"/>
  <c r="B1163" i="1"/>
  <c r="R1162" i="1"/>
  <c r="Q1162" i="1"/>
  <c r="B1162" i="1"/>
  <c r="R1161" i="1"/>
  <c r="Q1161" i="1"/>
  <c r="B1161" i="1"/>
  <c r="R1160" i="1"/>
  <c r="T1160" i="1" s="1"/>
  <c r="Q1160" i="1"/>
  <c r="B1160" i="1"/>
  <c r="R1159" i="1"/>
  <c r="T1159" i="1" s="1"/>
  <c r="Q1159" i="1"/>
  <c r="B1159" i="1"/>
  <c r="R1158" i="1"/>
  <c r="Q1158" i="1"/>
  <c r="B1158" i="1"/>
  <c r="R1157" i="1"/>
  <c r="Q1157" i="1"/>
  <c r="B1157" i="1"/>
  <c r="R1156" i="1"/>
  <c r="Q1156" i="1"/>
  <c r="B1156" i="1"/>
  <c r="R1155" i="1"/>
  <c r="Q1155" i="1"/>
  <c r="B1155" i="1"/>
  <c r="R1154" i="1"/>
  <c r="Q1154" i="1"/>
  <c r="B1154" i="1"/>
  <c r="R1153" i="1"/>
  <c r="Q1153" i="1"/>
  <c r="B1153" i="1"/>
  <c r="R1152" i="1"/>
  <c r="Q1152" i="1"/>
  <c r="B1152" i="1"/>
  <c r="R1151" i="1"/>
  <c r="T1151" i="1" s="1"/>
  <c r="Q1151" i="1"/>
  <c r="B1151" i="1"/>
  <c r="R1150" i="1"/>
  <c r="Q1150" i="1"/>
  <c r="B1150" i="1"/>
  <c r="R1149" i="1"/>
  <c r="Q1149" i="1"/>
  <c r="B1149" i="1"/>
  <c r="R1148" i="1"/>
  <c r="Q1148" i="1"/>
  <c r="B1148" i="1"/>
  <c r="R1147" i="1"/>
  <c r="Q1147" i="1"/>
  <c r="B1147" i="1"/>
  <c r="R1146" i="1"/>
  <c r="Q1146" i="1"/>
  <c r="B1146" i="1"/>
  <c r="R1145" i="1"/>
  <c r="Q1145" i="1"/>
  <c r="B1145" i="1"/>
  <c r="R1144" i="1"/>
  <c r="Q1144" i="1"/>
  <c r="B1144" i="1"/>
  <c r="R1143" i="1"/>
  <c r="T1143" i="1" s="1"/>
  <c r="Q1143" i="1"/>
  <c r="B1143" i="1"/>
  <c r="R1142" i="1"/>
  <c r="Q1142" i="1"/>
  <c r="B1142" i="1"/>
  <c r="R1141" i="1"/>
  <c r="Q1141" i="1"/>
  <c r="B1141" i="1"/>
  <c r="R1140" i="1"/>
  <c r="Q1140" i="1"/>
  <c r="B1140" i="1"/>
  <c r="R1139" i="1"/>
  <c r="Q1139" i="1"/>
  <c r="B1139" i="1"/>
  <c r="R1138" i="1"/>
  <c r="Q1138" i="1"/>
  <c r="B1138" i="1"/>
  <c r="R1137" i="1"/>
  <c r="Q1137" i="1"/>
  <c r="B1137" i="1"/>
  <c r="R1136" i="1"/>
  <c r="Q1136" i="1"/>
  <c r="B1136" i="1"/>
  <c r="R1135" i="1"/>
  <c r="T1135" i="1" s="1"/>
  <c r="Q1135" i="1"/>
  <c r="B1135" i="1"/>
  <c r="R1134" i="1"/>
  <c r="Q1134" i="1"/>
  <c r="B1134" i="1"/>
  <c r="R1133" i="1"/>
  <c r="Q1133" i="1"/>
  <c r="B1133" i="1"/>
  <c r="R1132" i="1"/>
  <c r="Q1132" i="1"/>
  <c r="B1132" i="1"/>
  <c r="R1131" i="1"/>
  <c r="Q1131" i="1"/>
  <c r="B1131" i="1"/>
  <c r="R1130" i="1"/>
  <c r="Q1130" i="1"/>
  <c r="B1130" i="1"/>
  <c r="R1129" i="1"/>
  <c r="T1129" i="1" s="1"/>
  <c r="Q1129" i="1"/>
  <c r="B1129" i="1"/>
  <c r="R1128" i="1"/>
  <c r="Q1128" i="1"/>
  <c r="B1128" i="1"/>
  <c r="R1127" i="1"/>
  <c r="T1127" i="1" s="1"/>
  <c r="Q1127" i="1"/>
  <c r="B1127" i="1"/>
  <c r="R1126" i="1"/>
  <c r="Q1126" i="1"/>
  <c r="B1126" i="1"/>
  <c r="R1125" i="1"/>
  <c r="Q1125" i="1"/>
  <c r="B1125" i="1"/>
  <c r="R1124" i="1"/>
  <c r="Q1124" i="1"/>
  <c r="B1124" i="1"/>
  <c r="R1123" i="1"/>
  <c r="Q1123" i="1"/>
  <c r="B1123" i="1"/>
  <c r="R1122" i="1"/>
  <c r="Q1122" i="1"/>
  <c r="B1122" i="1"/>
  <c r="R1121" i="1"/>
  <c r="Q1121" i="1"/>
  <c r="B1121" i="1"/>
  <c r="R1120" i="1"/>
  <c r="T1120" i="1" s="1"/>
  <c r="Q1120" i="1"/>
  <c r="B1120" i="1"/>
  <c r="R1119" i="1"/>
  <c r="T1119" i="1" s="1"/>
  <c r="Q1119" i="1"/>
  <c r="B1119" i="1"/>
  <c r="R1118" i="1"/>
  <c r="Q1118" i="1"/>
  <c r="B1118" i="1"/>
  <c r="R1117" i="1"/>
  <c r="Q1117" i="1"/>
  <c r="B1117" i="1"/>
  <c r="R1116" i="1"/>
  <c r="Q1116" i="1"/>
  <c r="B1116" i="1"/>
  <c r="R1115" i="1"/>
  <c r="Q1115" i="1"/>
  <c r="B1115" i="1"/>
  <c r="R1114" i="1"/>
  <c r="Q1114" i="1"/>
  <c r="B1114" i="1"/>
  <c r="R1113" i="1"/>
  <c r="Q1113" i="1"/>
  <c r="B1113" i="1"/>
  <c r="R1112" i="1"/>
  <c r="T1112" i="1" s="1"/>
  <c r="Q1112" i="1"/>
  <c r="B1112" i="1"/>
  <c r="R1111" i="1"/>
  <c r="T1111" i="1" s="1"/>
  <c r="Q1111" i="1"/>
  <c r="B1111" i="1"/>
  <c r="R1110" i="1"/>
  <c r="Q1110" i="1"/>
  <c r="B1110" i="1"/>
  <c r="R1109" i="1"/>
  <c r="Q1109" i="1"/>
  <c r="B1109" i="1"/>
  <c r="R1108" i="1"/>
  <c r="Q1108" i="1"/>
  <c r="B1108" i="1"/>
  <c r="R1107" i="1"/>
  <c r="Q1107" i="1"/>
  <c r="B1107" i="1"/>
  <c r="R1106" i="1"/>
  <c r="Q1106" i="1"/>
  <c r="B1106" i="1"/>
  <c r="R1105" i="1"/>
  <c r="Q1105" i="1"/>
  <c r="B1105" i="1"/>
  <c r="R1104" i="1"/>
  <c r="Q1104" i="1"/>
  <c r="B1104" i="1"/>
  <c r="R1103" i="1"/>
  <c r="T1103" i="1" s="1"/>
  <c r="Q1103" i="1"/>
  <c r="B1103" i="1"/>
  <c r="R1102" i="1"/>
  <c r="Q1102" i="1"/>
  <c r="B1102" i="1"/>
  <c r="R1101" i="1"/>
  <c r="Q1101" i="1"/>
  <c r="B1101" i="1"/>
  <c r="R1100" i="1"/>
  <c r="Q1100" i="1"/>
  <c r="B1100" i="1"/>
  <c r="R1099" i="1"/>
  <c r="Q1099" i="1"/>
  <c r="B1099" i="1"/>
  <c r="R1098" i="1"/>
  <c r="Q1098" i="1"/>
  <c r="B1098" i="1"/>
  <c r="R1097" i="1"/>
  <c r="T1097" i="1" s="1"/>
  <c r="Q1097" i="1"/>
  <c r="B1097" i="1"/>
  <c r="R1096" i="1"/>
  <c r="T1096" i="1" s="1"/>
  <c r="Q1096" i="1"/>
  <c r="B1096" i="1"/>
  <c r="R1095" i="1"/>
  <c r="T1095" i="1" s="1"/>
  <c r="Q1095" i="1"/>
  <c r="B1095" i="1"/>
  <c r="R1094" i="1"/>
  <c r="Q1094" i="1"/>
  <c r="B1094" i="1"/>
  <c r="R1093" i="1"/>
  <c r="Q1093" i="1"/>
  <c r="B1093" i="1"/>
  <c r="R1092" i="1"/>
  <c r="Q1092" i="1"/>
  <c r="B1092" i="1"/>
  <c r="R1091" i="1"/>
  <c r="Q1091" i="1"/>
  <c r="B1091" i="1"/>
  <c r="R1090" i="1"/>
  <c r="Q1090" i="1"/>
  <c r="B1090" i="1"/>
  <c r="R1089" i="1"/>
  <c r="Q1089" i="1"/>
  <c r="B1089" i="1"/>
  <c r="R1088" i="1"/>
  <c r="Q1088" i="1"/>
  <c r="B1088" i="1"/>
  <c r="R1087" i="1"/>
  <c r="T1087" i="1" s="1"/>
  <c r="Q1087" i="1"/>
  <c r="B1087" i="1"/>
  <c r="R1086" i="1"/>
  <c r="Q1086" i="1"/>
  <c r="B1086" i="1"/>
  <c r="R1085" i="1"/>
  <c r="Q1085" i="1"/>
  <c r="B1085" i="1"/>
  <c r="R1084" i="1"/>
  <c r="Q1084" i="1"/>
  <c r="B1084" i="1"/>
  <c r="R1083" i="1"/>
  <c r="Q1083" i="1"/>
  <c r="B1083" i="1"/>
  <c r="R1082" i="1"/>
  <c r="Q1082" i="1"/>
  <c r="B1082" i="1"/>
  <c r="R1081" i="1"/>
  <c r="T1081" i="1" s="1"/>
  <c r="Q1081" i="1"/>
  <c r="B1081" i="1"/>
  <c r="R1080" i="1"/>
  <c r="Q1080" i="1"/>
  <c r="B1080" i="1"/>
  <c r="R1079" i="1"/>
  <c r="T1079" i="1" s="1"/>
  <c r="Q1079" i="1"/>
  <c r="B1079" i="1"/>
  <c r="R1078" i="1"/>
  <c r="Q1078" i="1"/>
  <c r="B1078" i="1"/>
  <c r="R1077" i="1"/>
  <c r="Q1077" i="1"/>
  <c r="B1077" i="1"/>
  <c r="R1076" i="1"/>
  <c r="Q1076" i="1"/>
  <c r="B1076" i="1"/>
  <c r="R1075" i="1"/>
  <c r="Q1075" i="1"/>
  <c r="B1075" i="1"/>
  <c r="R1074" i="1"/>
  <c r="Q1074" i="1"/>
  <c r="B1074" i="1"/>
  <c r="R1073" i="1"/>
  <c r="Q1073" i="1"/>
  <c r="B1073" i="1"/>
  <c r="R1072" i="1"/>
  <c r="Q1072" i="1"/>
  <c r="B1072" i="1"/>
  <c r="R1071" i="1"/>
  <c r="T1071" i="1" s="1"/>
  <c r="Q1071" i="1"/>
  <c r="B1071" i="1"/>
  <c r="R1070" i="1"/>
  <c r="Q1070" i="1"/>
  <c r="B1070" i="1"/>
  <c r="R1069" i="1"/>
  <c r="Q1069" i="1"/>
  <c r="B1069" i="1"/>
  <c r="R1068" i="1"/>
  <c r="Q1068" i="1"/>
  <c r="B1068" i="1"/>
  <c r="R1067" i="1"/>
  <c r="Q1067" i="1"/>
  <c r="B1067" i="1"/>
  <c r="R1066" i="1"/>
  <c r="Q1066" i="1"/>
  <c r="B1066" i="1"/>
  <c r="R1065" i="1"/>
  <c r="T1065" i="1" s="1"/>
  <c r="Q1065" i="1"/>
  <c r="B1065" i="1"/>
  <c r="R1064" i="1"/>
  <c r="Q1064" i="1"/>
  <c r="B1064" i="1"/>
  <c r="R1063" i="1"/>
  <c r="T1063" i="1" s="1"/>
  <c r="Q1063" i="1"/>
  <c r="B1063" i="1"/>
  <c r="R1062" i="1"/>
  <c r="Q1062" i="1"/>
  <c r="B1062" i="1"/>
  <c r="R1061" i="1"/>
  <c r="Q1061" i="1"/>
  <c r="B1061" i="1"/>
  <c r="R1060" i="1"/>
  <c r="Q1060" i="1"/>
  <c r="B1060" i="1"/>
  <c r="R1059" i="1"/>
  <c r="Q1059" i="1"/>
  <c r="B1059" i="1"/>
  <c r="R1058" i="1"/>
  <c r="Q1058" i="1"/>
  <c r="B1058" i="1"/>
  <c r="R1057" i="1"/>
  <c r="Q1057" i="1"/>
  <c r="B1057" i="1"/>
  <c r="R1056" i="1"/>
  <c r="T1056" i="1" s="1"/>
  <c r="Q1056" i="1"/>
  <c r="B1056" i="1"/>
  <c r="R1055" i="1"/>
  <c r="T1055" i="1" s="1"/>
  <c r="Q1055" i="1"/>
  <c r="B1055" i="1"/>
  <c r="R1054" i="1"/>
  <c r="Q1054" i="1"/>
  <c r="B1054" i="1"/>
  <c r="R1053" i="1"/>
  <c r="Q1053" i="1"/>
  <c r="B1053" i="1"/>
  <c r="R1052" i="1"/>
  <c r="Q1052" i="1"/>
  <c r="B1052" i="1"/>
  <c r="R1051" i="1"/>
  <c r="Q1051" i="1"/>
  <c r="B1051" i="1"/>
  <c r="R1050" i="1"/>
  <c r="Q1050" i="1"/>
  <c r="B1050" i="1"/>
  <c r="R1049" i="1"/>
  <c r="T1049" i="1" s="1"/>
  <c r="Q1049" i="1"/>
  <c r="B1049" i="1"/>
  <c r="R1048" i="1"/>
  <c r="T1048" i="1" s="1"/>
  <c r="Q1048" i="1"/>
  <c r="B1048" i="1"/>
  <c r="R1047" i="1"/>
  <c r="T1047" i="1" s="1"/>
  <c r="Q1047" i="1"/>
  <c r="B1047" i="1"/>
  <c r="R1046" i="1"/>
  <c r="Q1046" i="1"/>
  <c r="B1046" i="1"/>
  <c r="R1045" i="1"/>
  <c r="Q1045" i="1"/>
  <c r="B1045" i="1"/>
  <c r="R1044" i="1"/>
  <c r="Q1044" i="1"/>
  <c r="B1044" i="1"/>
  <c r="R1043" i="1"/>
  <c r="Q1043" i="1"/>
  <c r="B1043" i="1"/>
  <c r="R1042" i="1"/>
  <c r="Q1042" i="1"/>
  <c r="B1042" i="1"/>
  <c r="R1041" i="1"/>
  <c r="Q1041" i="1"/>
  <c r="B1041" i="1"/>
  <c r="R1040" i="1"/>
  <c r="Q1040" i="1"/>
  <c r="B1040" i="1"/>
  <c r="R1039" i="1"/>
  <c r="T1039" i="1" s="1"/>
  <c r="Q1039" i="1"/>
  <c r="B1039" i="1"/>
  <c r="R1038" i="1"/>
  <c r="Q1038" i="1"/>
  <c r="B1038" i="1"/>
  <c r="R1037" i="1"/>
  <c r="Q1037" i="1"/>
  <c r="B1037" i="1"/>
  <c r="R1036" i="1"/>
  <c r="Q1036" i="1"/>
  <c r="B1036" i="1"/>
  <c r="R1035" i="1"/>
  <c r="Q1035" i="1"/>
  <c r="B1035" i="1"/>
  <c r="R1034" i="1"/>
  <c r="Q1034" i="1"/>
  <c r="B1034" i="1"/>
  <c r="R1033" i="1"/>
  <c r="Q1033" i="1"/>
  <c r="B1033" i="1"/>
  <c r="R1032" i="1"/>
  <c r="T1032" i="1" s="1"/>
  <c r="Q1032" i="1"/>
  <c r="B1032" i="1"/>
  <c r="R1031" i="1"/>
  <c r="T1031" i="1" s="1"/>
  <c r="Q1031" i="1"/>
  <c r="B1031" i="1"/>
  <c r="R1030" i="1"/>
  <c r="Q1030" i="1"/>
  <c r="B1030" i="1"/>
  <c r="R1029" i="1"/>
  <c r="Q1029" i="1"/>
  <c r="B1029" i="1"/>
  <c r="R1028" i="1"/>
  <c r="Q1028" i="1"/>
  <c r="B1028" i="1"/>
  <c r="R1027" i="1"/>
  <c r="Q1027" i="1"/>
  <c r="B1027" i="1"/>
  <c r="R1026" i="1"/>
  <c r="T1026" i="1" s="1"/>
  <c r="Q1026" i="1"/>
  <c r="B1026" i="1"/>
  <c r="R1025" i="1"/>
  <c r="T1025" i="1" s="1"/>
  <c r="Q1025" i="1"/>
  <c r="B1025" i="1"/>
  <c r="R1024" i="1"/>
  <c r="T1024" i="1" s="1"/>
  <c r="Q1024" i="1"/>
  <c r="B1024" i="1"/>
  <c r="R1023" i="1"/>
  <c r="T1023" i="1" s="1"/>
  <c r="Q1023" i="1"/>
  <c r="B1023" i="1"/>
  <c r="R1022" i="1"/>
  <c r="Q1022" i="1"/>
  <c r="B1022" i="1"/>
  <c r="R1021" i="1"/>
  <c r="Q1021" i="1"/>
  <c r="B1021" i="1"/>
  <c r="R1020" i="1"/>
  <c r="Q1020" i="1"/>
  <c r="B1020" i="1"/>
  <c r="R1019" i="1"/>
  <c r="Q1019" i="1"/>
  <c r="B1019" i="1"/>
  <c r="R1018" i="1"/>
  <c r="Q1018" i="1"/>
  <c r="B1018" i="1"/>
  <c r="R1017" i="1"/>
  <c r="Q1017" i="1"/>
  <c r="B1017" i="1"/>
  <c r="R1016" i="1"/>
  <c r="T1016" i="1" s="1"/>
  <c r="Q1016" i="1"/>
  <c r="B1016" i="1"/>
  <c r="R1015" i="1"/>
  <c r="T1015" i="1" s="1"/>
  <c r="Q1015" i="1"/>
  <c r="B1015" i="1"/>
  <c r="R1014" i="1"/>
  <c r="Q1014" i="1"/>
  <c r="B1014" i="1"/>
  <c r="R1013" i="1"/>
  <c r="Q1013" i="1"/>
  <c r="B1013" i="1"/>
  <c r="R1012" i="1"/>
  <c r="Q1012" i="1"/>
  <c r="B1012" i="1"/>
  <c r="R1011" i="1"/>
  <c r="Q1011" i="1"/>
  <c r="B1011" i="1"/>
  <c r="R1010" i="1"/>
  <c r="Q1010" i="1"/>
  <c r="B1010" i="1"/>
  <c r="R1009" i="1"/>
  <c r="T1009" i="1" s="1"/>
  <c r="Q1009" i="1"/>
  <c r="B1009" i="1"/>
  <c r="R1008" i="1"/>
  <c r="T1008" i="1" s="1"/>
  <c r="Q1008" i="1"/>
  <c r="B1008" i="1"/>
  <c r="R1007" i="1"/>
  <c r="T1007" i="1" s="1"/>
  <c r="Q1007" i="1"/>
  <c r="B1007" i="1"/>
  <c r="R1006" i="1"/>
  <c r="Q1006" i="1"/>
  <c r="B1006" i="1"/>
  <c r="R1005" i="1"/>
  <c r="Q1005" i="1"/>
  <c r="B1005" i="1"/>
  <c r="R1004" i="1"/>
  <c r="Q1004" i="1"/>
  <c r="B1004" i="1"/>
  <c r="R1003" i="1"/>
  <c r="Q1003" i="1"/>
  <c r="B1003" i="1"/>
  <c r="R1002" i="1"/>
  <c r="Q1002" i="1"/>
  <c r="B1002" i="1"/>
  <c r="R1001" i="1"/>
  <c r="Q1001" i="1"/>
  <c r="B1001" i="1"/>
  <c r="R1000" i="1"/>
  <c r="T1000" i="1" s="1"/>
  <c r="Q1000" i="1"/>
  <c r="B1000" i="1"/>
  <c r="R999" i="1"/>
  <c r="T999" i="1" s="1"/>
  <c r="Q999" i="1"/>
  <c r="B999" i="1"/>
  <c r="R998" i="1"/>
  <c r="Q998" i="1"/>
  <c r="B998" i="1"/>
  <c r="R997" i="1"/>
  <c r="Q997" i="1"/>
  <c r="B997" i="1"/>
  <c r="R996" i="1"/>
  <c r="Q996" i="1"/>
  <c r="B996" i="1"/>
  <c r="R995" i="1"/>
  <c r="Q995" i="1"/>
  <c r="B995" i="1"/>
  <c r="R994" i="1"/>
  <c r="Q994" i="1"/>
  <c r="B994" i="1"/>
  <c r="R993" i="1"/>
  <c r="T993" i="1" s="1"/>
  <c r="Q993" i="1"/>
  <c r="B993" i="1"/>
  <c r="R992" i="1"/>
  <c r="T992" i="1" s="1"/>
  <c r="Q992" i="1"/>
  <c r="B992" i="1"/>
  <c r="R991" i="1"/>
  <c r="T991" i="1" s="1"/>
  <c r="Q991" i="1"/>
  <c r="B991" i="1"/>
  <c r="R990" i="1"/>
  <c r="Q990" i="1"/>
  <c r="B990" i="1"/>
  <c r="R989" i="1"/>
  <c r="Q989" i="1"/>
  <c r="B989" i="1"/>
  <c r="R988" i="1"/>
  <c r="Q988" i="1"/>
  <c r="B988" i="1"/>
  <c r="R987" i="1"/>
  <c r="Q987" i="1"/>
  <c r="B987" i="1"/>
  <c r="R986" i="1"/>
  <c r="Q986" i="1"/>
  <c r="B986" i="1"/>
  <c r="R985" i="1"/>
  <c r="T985" i="1" s="1"/>
  <c r="Q985" i="1"/>
  <c r="B985" i="1"/>
  <c r="R984" i="1"/>
  <c r="T984" i="1" s="1"/>
  <c r="Q984" i="1"/>
  <c r="B984" i="1"/>
  <c r="R983" i="1"/>
  <c r="T983" i="1" s="1"/>
  <c r="Q983" i="1"/>
  <c r="B983" i="1"/>
  <c r="R982" i="1"/>
  <c r="Q982" i="1"/>
  <c r="B982" i="1"/>
  <c r="R981" i="1"/>
  <c r="Q981" i="1"/>
  <c r="B981" i="1"/>
  <c r="R980" i="1"/>
  <c r="Q980" i="1"/>
  <c r="B980" i="1"/>
  <c r="R979" i="1"/>
  <c r="Q979" i="1"/>
  <c r="B979" i="1"/>
  <c r="R978" i="1"/>
  <c r="Q978" i="1"/>
  <c r="B978" i="1"/>
  <c r="R977" i="1"/>
  <c r="T977" i="1" s="1"/>
  <c r="Q977" i="1"/>
  <c r="B977" i="1"/>
  <c r="R976" i="1"/>
  <c r="T976" i="1" s="1"/>
  <c r="Q976" i="1"/>
  <c r="B976" i="1"/>
  <c r="R975" i="1"/>
  <c r="T975" i="1" s="1"/>
  <c r="Q975" i="1"/>
  <c r="B975" i="1"/>
  <c r="R974" i="1"/>
  <c r="Q974" i="1"/>
  <c r="B974" i="1"/>
  <c r="R973" i="1"/>
  <c r="Q973" i="1"/>
  <c r="B973" i="1"/>
  <c r="R972" i="1"/>
  <c r="Q972" i="1"/>
  <c r="B972" i="1"/>
  <c r="R971" i="1"/>
  <c r="Q971" i="1"/>
  <c r="B971" i="1"/>
  <c r="R970" i="1"/>
  <c r="Q970" i="1"/>
  <c r="B970" i="1"/>
  <c r="R969" i="1"/>
  <c r="T969" i="1" s="1"/>
  <c r="Q969" i="1"/>
  <c r="B969" i="1"/>
  <c r="R968" i="1"/>
  <c r="T968" i="1" s="1"/>
  <c r="Q968" i="1"/>
  <c r="B968" i="1"/>
  <c r="R967" i="1"/>
  <c r="T967" i="1" s="1"/>
  <c r="Q967" i="1"/>
  <c r="B967" i="1"/>
  <c r="R966" i="1"/>
  <c r="Q966" i="1"/>
  <c r="B966" i="1"/>
  <c r="R965" i="1"/>
  <c r="Q965" i="1"/>
  <c r="B965" i="1"/>
  <c r="R964" i="1"/>
  <c r="Q964" i="1"/>
  <c r="B964" i="1"/>
  <c r="R963" i="1"/>
  <c r="Q963" i="1"/>
  <c r="B963" i="1"/>
  <c r="R962" i="1"/>
  <c r="Q962" i="1"/>
  <c r="B962" i="1"/>
  <c r="R961" i="1"/>
  <c r="T961" i="1" s="1"/>
  <c r="Q961" i="1"/>
  <c r="B961" i="1"/>
  <c r="R960" i="1"/>
  <c r="T960" i="1" s="1"/>
  <c r="Q960" i="1"/>
  <c r="B960" i="1"/>
  <c r="R959" i="1"/>
  <c r="T959" i="1" s="1"/>
  <c r="Q959" i="1"/>
  <c r="B959" i="1"/>
  <c r="R958" i="1"/>
  <c r="Q958" i="1"/>
  <c r="B958" i="1"/>
  <c r="R957" i="1"/>
  <c r="Q957" i="1"/>
  <c r="B957" i="1"/>
  <c r="R956" i="1"/>
  <c r="Q956" i="1"/>
  <c r="B956" i="1"/>
  <c r="R955" i="1"/>
  <c r="Q955" i="1"/>
  <c r="B955" i="1"/>
  <c r="R954" i="1"/>
  <c r="Q954" i="1"/>
  <c r="B954" i="1"/>
  <c r="R953" i="1"/>
  <c r="Q953" i="1"/>
  <c r="B953" i="1"/>
  <c r="R952" i="1"/>
  <c r="T952" i="1" s="1"/>
  <c r="Q952" i="1"/>
  <c r="B952" i="1"/>
  <c r="R951" i="1"/>
  <c r="T951" i="1" s="1"/>
  <c r="Q951" i="1"/>
  <c r="B951" i="1"/>
  <c r="R950" i="1"/>
  <c r="Q950" i="1"/>
  <c r="B950" i="1"/>
  <c r="R949" i="1"/>
  <c r="Q949" i="1"/>
  <c r="B949" i="1"/>
  <c r="R948" i="1"/>
  <c r="T948" i="1" s="1"/>
  <c r="Q948" i="1"/>
  <c r="B948" i="1"/>
  <c r="R947" i="1"/>
  <c r="Q947" i="1"/>
  <c r="B947" i="1"/>
  <c r="R946" i="1"/>
  <c r="T946" i="1" s="1"/>
  <c r="Q946" i="1"/>
  <c r="B946" i="1"/>
  <c r="R945" i="1"/>
  <c r="T945" i="1" s="1"/>
  <c r="Q945" i="1"/>
  <c r="B945" i="1"/>
  <c r="R944" i="1"/>
  <c r="T944" i="1" s="1"/>
  <c r="Q944" i="1"/>
  <c r="B944" i="1"/>
  <c r="R943" i="1"/>
  <c r="T943" i="1" s="1"/>
  <c r="Q943" i="1"/>
  <c r="B943" i="1"/>
  <c r="R942" i="1"/>
  <c r="Q942" i="1"/>
  <c r="B942" i="1"/>
  <c r="R941" i="1"/>
  <c r="Q941" i="1"/>
  <c r="B941" i="1"/>
  <c r="R940" i="1"/>
  <c r="Q940" i="1"/>
  <c r="B940" i="1"/>
  <c r="R939" i="1"/>
  <c r="Q939" i="1"/>
  <c r="B939" i="1"/>
  <c r="R938" i="1"/>
  <c r="Q938" i="1"/>
  <c r="B938" i="1"/>
  <c r="R937" i="1"/>
  <c r="Q937" i="1"/>
  <c r="B937" i="1"/>
  <c r="R936" i="1"/>
  <c r="T936" i="1" s="1"/>
  <c r="Q936" i="1"/>
  <c r="B936" i="1"/>
  <c r="R935" i="1"/>
  <c r="T935" i="1" s="1"/>
  <c r="Q935" i="1"/>
  <c r="B935" i="1"/>
  <c r="R934" i="1"/>
  <c r="Q934" i="1"/>
  <c r="B934" i="1"/>
  <c r="R933" i="1"/>
  <c r="Q933" i="1"/>
  <c r="B933" i="1"/>
  <c r="R932" i="1"/>
  <c r="T932" i="1" s="1"/>
  <c r="Q932" i="1"/>
  <c r="B932" i="1"/>
  <c r="R931" i="1"/>
  <c r="Q931" i="1"/>
  <c r="B931" i="1"/>
  <c r="R930" i="1"/>
  <c r="Q930" i="1"/>
  <c r="B930" i="1"/>
  <c r="R929" i="1"/>
  <c r="Q929" i="1"/>
  <c r="B929" i="1"/>
  <c r="R928" i="1"/>
  <c r="T928" i="1" s="1"/>
  <c r="Q928" i="1"/>
  <c r="B928" i="1"/>
  <c r="R927" i="1"/>
  <c r="T927" i="1" s="1"/>
  <c r="Q927" i="1"/>
  <c r="B927" i="1"/>
  <c r="R926" i="1"/>
  <c r="Q926" i="1"/>
  <c r="B926" i="1"/>
  <c r="R925" i="1"/>
  <c r="Q925" i="1"/>
  <c r="B925" i="1"/>
  <c r="R924" i="1"/>
  <c r="Q924" i="1"/>
  <c r="B924" i="1"/>
  <c r="R923" i="1"/>
  <c r="Q923" i="1"/>
  <c r="B923" i="1"/>
  <c r="R922" i="1"/>
  <c r="Q922" i="1"/>
  <c r="B922" i="1"/>
  <c r="R921" i="1"/>
  <c r="Q921" i="1"/>
  <c r="B921" i="1"/>
  <c r="R920" i="1"/>
  <c r="T920" i="1" s="1"/>
  <c r="Q920" i="1"/>
  <c r="B920" i="1"/>
  <c r="R919" i="1"/>
  <c r="T919" i="1" s="1"/>
  <c r="Q919" i="1"/>
  <c r="B919" i="1"/>
  <c r="R918" i="1"/>
  <c r="Q918" i="1"/>
  <c r="B918" i="1"/>
  <c r="R917" i="1"/>
  <c r="Q917" i="1"/>
  <c r="B917" i="1"/>
  <c r="R916" i="1"/>
  <c r="Q916" i="1"/>
  <c r="B916" i="1"/>
  <c r="R915" i="1"/>
  <c r="Q915" i="1"/>
  <c r="B915" i="1"/>
  <c r="R914" i="1"/>
  <c r="T914" i="1" s="1"/>
  <c r="Q914" i="1"/>
  <c r="B914" i="1"/>
  <c r="R913" i="1"/>
  <c r="Q913" i="1"/>
  <c r="B913" i="1"/>
  <c r="R912" i="1"/>
  <c r="T912" i="1" s="1"/>
  <c r="Q912" i="1"/>
  <c r="B912" i="1"/>
  <c r="R911" i="1"/>
  <c r="T911" i="1" s="1"/>
  <c r="Q911" i="1"/>
  <c r="B911" i="1"/>
  <c r="R910" i="1"/>
  <c r="Q910" i="1"/>
  <c r="B910" i="1"/>
  <c r="R909" i="1"/>
  <c r="Q909" i="1"/>
  <c r="B909" i="1"/>
  <c r="R908" i="1"/>
  <c r="Q908" i="1"/>
  <c r="B908" i="1"/>
  <c r="R907" i="1"/>
  <c r="Q907" i="1"/>
  <c r="B907" i="1"/>
  <c r="R906" i="1"/>
  <c r="Q906" i="1"/>
  <c r="B906" i="1"/>
  <c r="R905" i="1"/>
  <c r="T905" i="1" s="1"/>
  <c r="Q905" i="1"/>
  <c r="B905" i="1"/>
  <c r="R904" i="1"/>
  <c r="T904" i="1" s="1"/>
  <c r="Q904" i="1"/>
  <c r="B904" i="1"/>
  <c r="R903" i="1"/>
  <c r="T903" i="1" s="1"/>
  <c r="Q903" i="1"/>
  <c r="B903" i="1"/>
  <c r="R902" i="1"/>
  <c r="Q902" i="1"/>
  <c r="B902" i="1"/>
  <c r="R901" i="1"/>
  <c r="Q901" i="1"/>
  <c r="B901" i="1"/>
  <c r="R900" i="1"/>
  <c r="Q900" i="1"/>
  <c r="B900" i="1"/>
  <c r="R899" i="1"/>
  <c r="Q899" i="1"/>
  <c r="B899" i="1"/>
  <c r="R898" i="1"/>
  <c r="Q898" i="1"/>
  <c r="B898" i="1"/>
  <c r="R897" i="1"/>
  <c r="Q897" i="1"/>
  <c r="B897" i="1"/>
  <c r="R896" i="1"/>
  <c r="T896" i="1" s="1"/>
  <c r="Q896" i="1"/>
  <c r="B896" i="1"/>
  <c r="R895" i="1"/>
  <c r="T895" i="1" s="1"/>
  <c r="Q895" i="1"/>
  <c r="B895" i="1"/>
  <c r="R894" i="1"/>
  <c r="Q894" i="1"/>
  <c r="B894" i="1"/>
  <c r="R893" i="1"/>
  <c r="Q893" i="1"/>
  <c r="B893" i="1"/>
  <c r="R892" i="1"/>
  <c r="T892" i="1" s="1"/>
  <c r="Q892" i="1"/>
  <c r="B892" i="1"/>
  <c r="R891" i="1"/>
  <c r="Q891" i="1"/>
  <c r="B891" i="1"/>
  <c r="R890" i="1"/>
  <c r="Q890" i="1"/>
  <c r="B890" i="1"/>
  <c r="R889" i="1"/>
  <c r="Q889" i="1"/>
  <c r="B889" i="1"/>
  <c r="R888" i="1"/>
  <c r="T888" i="1" s="1"/>
  <c r="Q888" i="1"/>
  <c r="B888" i="1"/>
  <c r="R887" i="1"/>
  <c r="T887" i="1" s="1"/>
  <c r="Q887" i="1"/>
  <c r="B887" i="1"/>
  <c r="R886" i="1"/>
  <c r="Q886" i="1"/>
  <c r="B886" i="1"/>
  <c r="R885" i="1"/>
  <c r="Q885" i="1"/>
  <c r="B885" i="1"/>
  <c r="R884" i="1"/>
  <c r="Q884" i="1"/>
  <c r="B884" i="1"/>
  <c r="R883" i="1"/>
  <c r="Q883" i="1"/>
  <c r="B883" i="1"/>
  <c r="R882" i="1"/>
  <c r="Q882" i="1"/>
  <c r="B882" i="1"/>
  <c r="R881" i="1"/>
  <c r="T881" i="1" s="1"/>
  <c r="Q881" i="1"/>
  <c r="B881" i="1"/>
  <c r="R880" i="1"/>
  <c r="T880" i="1" s="1"/>
  <c r="Q880" i="1"/>
  <c r="B880" i="1"/>
  <c r="R879" i="1"/>
  <c r="T879" i="1" s="1"/>
  <c r="Q879" i="1"/>
  <c r="B879" i="1"/>
  <c r="R878" i="1"/>
  <c r="Q878" i="1"/>
  <c r="B878" i="1"/>
  <c r="R877" i="1"/>
  <c r="Q877" i="1"/>
  <c r="B877" i="1"/>
  <c r="R876" i="1"/>
  <c r="Q876" i="1"/>
  <c r="B876" i="1"/>
  <c r="R875" i="1"/>
  <c r="Q875" i="1"/>
  <c r="B875" i="1"/>
  <c r="R874" i="1"/>
  <c r="Q874" i="1"/>
  <c r="B874" i="1"/>
  <c r="R873" i="1"/>
  <c r="Q873" i="1"/>
  <c r="B873" i="1"/>
  <c r="R872" i="1"/>
  <c r="T872" i="1" s="1"/>
  <c r="Q872" i="1"/>
  <c r="B872" i="1"/>
  <c r="R871" i="1"/>
  <c r="T871" i="1" s="1"/>
  <c r="Q871" i="1"/>
  <c r="B871" i="1"/>
  <c r="R870" i="1"/>
  <c r="Q870" i="1"/>
  <c r="B870" i="1"/>
  <c r="R869" i="1"/>
  <c r="Q869" i="1"/>
  <c r="B869" i="1"/>
  <c r="R868" i="1"/>
  <c r="T868" i="1" s="1"/>
  <c r="Q868" i="1"/>
  <c r="B868" i="1"/>
  <c r="R867" i="1"/>
  <c r="Q867" i="1"/>
  <c r="B867" i="1"/>
  <c r="R866" i="1"/>
  <c r="T866" i="1" s="1"/>
  <c r="Q866" i="1"/>
  <c r="B866" i="1"/>
  <c r="R865" i="1"/>
  <c r="Q865" i="1"/>
  <c r="B865" i="1"/>
  <c r="R864" i="1"/>
  <c r="T864" i="1" s="1"/>
  <c r="Q864" i="1"/>
  <c r="B864" i="1"/>
  <c r="R863" i="1"/>
  <c r="T863" i="1" s="1"/>
  <c r="Q863" i="1"/>
  <c r="B863" i="1"/>
  <c r="R862" i="1"/>
  <c r="Q862" i="1"/>
  <c r="B862" i="1"/>
  <c r="R861" i="1"/>
  <c r="Q861" i="1"/>
  <c r="B861" i="1"/>
  <c r="R860" i="1"/>
  <c r="Q860" i="1"/>
  <c r="B860" i="1"/>
  <c r="R859" i="1"/>
  <c r="Q859" i="1"/>
  <c r="B859" i="1"/>
  <c r="R858" i="1"/>
  <c r="Q858" i="1"/>
  <c r="B858" i="1"/>
  <c r="R857" i="1"/>
  <c r="T857" i="1" s="1"/>
  <c r="Q857" i="1"/>
  <c r="B857" i="1"/>
  <c r="R856" i="1"/>
  <c r="T856" i="1" s="1"/>
  <c r="Q856" i="1"/>
  <c r="B856" i="1"/>
  <c r="R855" i="1"/>
  <c r="T855" i="1" s="1"/>
  <c r="Q855" i="1"/>
  <c r="B855" i="1"/>
  <c r="R854" i="1"/>
  <c r="Q854" i="1"/>
  <c r="B854" i="1"/>
  <c r="R853" i="1"/>
  <c r="Q853" i="1"/>
  <c r="B853" i="1"/>
  <c r="R852" i="1"/>
  <c r="Q852" i="1"/>
  <c r="B852" i="1"/>
  <c r="R851" i="1"/>
  <c r="Q851" i="1"/>
  <c r="B851" i="1"/>
  <c r="R850" i="1"/>
  <c r="Q850" i="1"/>
  <c r="B850" i="1"/>
  <c r="R849" i="1"/>
  <c r="Q849" i="1"/>
  <c r="B849" i="1"/>
  <c r="R848" i="1"/>
  <c r="T848" i="1" s="1"/>
  <c r="Q848" i="1"/>
  <c r="B848" i="1"/>
  <c r="R847" i="1"/>
  <c r="T847" i="1" s="1"/>
  <c r="Q847" i="1"/>
  <c r="B847" i="1"/>
  <c r="R846" i="1"/>
  <c r="Q846" i="1"/>
  <c r="B846" i="1"/>
  <c r="R845" i="1"/>
  <c r="Q845" i="1"/>
  <c r="B845" i="1"/>
  <c r="R844" i="1"/>
  <c r="Q844" i="1"/>
  <c r="B844" i="1"/>
  <c r="R843" i="1"/>
  <c r="Q843" i="1"/>
  <c r="B843" i="1"/>
  <c r="R842" i="1"/>
  <c r="Q842" i="1"/>
  <c r="B842" i="1"/>
  <c r="R841" i="1"/>
  <c r="Q841" i="1"/>
  <c r="B841" i="1"/>
  <c r="R840" i="1"/>
  <c r="T840" i="1" s="1"/>
  <c r="Q840" i="1"/>
  <c r="B840" i="1"/>
  <c r="R839" i="1"/>
  <c r="T839" i="1" s="1"/>
  <c r="Q839" i="1"/>
  <c r="B839" i="1"/>
  <c r="R838" i="1"/>
  <c r="Q838" i="1"/>
  <c r="B838" i="1"/>
  <c r="R837" i="1"/>
  <c r="Q837" i="1"/>
  <c r="B837" i="1"/>
  <c r="R836" i="1"/>
  <c r="Q836" i="1"/>
  <c r="B836" i="1"/>
  <c r="R835" i="1"/>
  <c r="Q835" i="1"/>
  <c r="B835" i="1"/>
  <c r="R834" i="1"/>
  <c r="Q834" i="1"/>
  <c r="B834" i="1"/>
  <c r="R833" i="1"/>
  <c r="Q833" i="1"/>
  <c r="B833" i="1"/>
  <c r="R832" i="1"/>
  <c r="T832" i="1" s="1"/>
  <c r="Q832" i="1"/>
  <c r="B832" i="1"/>
  <c r="R831" i="1"/>
  <c r="T831" i="1" s="1"/>
  <c r="Q831" i="1"/>
  <c r="B831" i="1"/>
  <c r="R830" i="1"/>
  <c r="Q830" i="1"/>
  <c r="B830" i="1"/>
  <c r="R829" i="1"/>
  <c r="Q829" i="1"/>
  <c r="B829" i="1"/>
  <c r="R828" i="1"/>
  <c r="Q828" i="1"/>
  <c r="B828" i="1"/>
  <c r="R827" i="1"/>
  <c r="Q827" i="1"/>
  <c r="B827" i="1"/>
  <c r="R826" i="1"/>
  <c r="Q826" i="1"/>
  <c r="B826" i="1"/>
  <c r="R825" i="1"/>
  <c r="T825" i="1" s="1"/>
  <c r="Q825" i="1"/>
  <c r="B825" i="1"/>
  <c r="R824" i="1"/>
  <c r="T824" i="1" s="1"/>
  <c r="Q824" i="1"/>
  <c r="B824" i="1"/>
  <c r="R823" i="1"/>
  <c r="T823" i="1" s="1"/>
  <c r="Q823" i="1"/>
  <c r="B823" i="1"/>
  <c r="R822" i="1"/>
  <c r="Q822" i="1"/>
  <c r="B822" i="1"/>
  <c r="R821" i="1"/>
  <c r="Q821" i="1"/>
  <c r="B821" i="1"/>
  <c r="R820" i="1"/>
  <c r="Q820" i="1"/>
  <c r="B820" i="1"/>
  <c r="R819" i="1"/>
  <c r="Q819" i="1"/>
  <c r="B819" i="1"/>
  <c r="R818" i="1"/>
  <c r="Q818" i="1"/>
  <c r="B818" i="1"/>
  <c r="R817" i="1"/>
  <c r="Q817" i="1"/>
  <c r="B817" i="1"/>
  <c r="R816" i="1"/>
  <c r="T816" i="1" s="1"/>
  <c r="Q816" i="1"/>
  <c r="B816" i="1"/>
  <c r="R815" i="1"/>
  <c r="T815" i="1" s="1"/>
  <c r="Q815" i="1"/>
  <c r="B815" i="1"/>
  <c r="R814" i="1"/>
  <c r="Q814" i="1"/>
  <c r="B814" i="1"/>
  <c r="R813" i="1"/>
  <c r="Q813" i="1"/>
  <c r="B813" i="1"/>
  <c r="R812" i="1"/>
  <c r="Q812" i="1"/>
  <c r="B812" i="1"/>
  <c r="R811" i="1"/>
  <c r="Q811" i="1"/>
  <c r="B811" i="1"/>
  <c r="R810" i="1"/>
  <c r="Q810" i="1"/>
  <c r="B810" i="1"/>
  <c r="R809" i="1"/>
  <c r="T809" i="1" s="1"/>
  <c r="Q809" i="1"/>
  <c r="B809" i="1"/>
  <c r="R808" i="1"/>
  <c r="T808" i="1" s="1"/>
  <c r="Q808" i="1"/>
  <c r="B808" i="1"/>
  <c r="R807" i="1"/>
  <c r="T807" i="1" s="1"/>
  <c r="Q807" i="1"/>
  <c r="B807" i="1"/>
  <c r="R806" i="1"/>
  <c r="Q806" i="1"/>
  <c r="B806" i="1"/>
  <c r="R805" i="1"/>
  <c r="Q805" i="1"/>
  <c r="B805" i="1"/>
  <c r="R804" i="1"/>
  <c r="Q804" i="1"/>
  <c r="B804" i="1"/>
  <c r="R803" i="1"/>
  <c r="Q803" i="1"/>
  <c r="B803" i="1"/>
  <c r="R802" i="1"/>
  <c r="T802" i="1" s="1"/>
  <c r="Q802" i="1"/>
  <c r="B802" i="1"/>
  <c r="R801" i="1"/>
  <c r="T801" i="1" s="1"/>
  <c r="Q801" i="1"/>
  <c r="B801" i="1"/>
  <c r="R800" i="1"/>
  <c r="T800" i="1" s="1"/>
  <c r="Q800" i="1"/>
  <c r="B800" i="1"/>
  <c r="R799" i="1"/>
  <c r="T799" i="1" s="1"/>
  <c r="Q799" i="1"/>
  <c r="B799" i="1"/>
  <c r="R798" i="1"/>
  <c r="Q798" i="1"/>
  <c r="B798" i="1"/>
  <c r="R797" i="1"/>
  <c r="Q797" i="1"/>
  <c r="B797" i="1"/>
  <c r="R796" i="1"/>
  <c r="Q796" i="1"/>
  <c r="B796" i="1"/>
  <c r="R795" i="1"/>
  <c r="Q795" i="1"/>
  <c r="B795" i="1"/>
  <c r="R794" i="1"/>
  <c r="Q794" i="1"/>
  <c r="B794" i="1"/>
  <c r="R793" i="1"/>
  <c r="Q793" i="1"/>
  <c r="B793" i="1"/>
  <c r="R792" i="1"/>
  <c r="T792" i="1" s="1"/>
  <c r="Q792" i="1"/>
  <c r="B792" i="1"/>
  <c r="R791" i="1"/>
  <c r="T791" i="1" s="1"/>
  <c r="Q791" i="1"/>
  <c r="B791" i="1"/>
  <c r="R790" i="1"/>
  <c r="Q790" i="1"/>
  <c r="B790" i="1"/>
  <c r="R789" i="1"/>
  <c r="Q789" i="1"/>
  <c r="B789" i="1"/>
  <c r="R788" i="1"/>
  <c r="T788" i="1" s="1"/>
  <c r="Q788" i="1"/>
  <c r="B788" i="1"/>
  <c r="R787" i="1"/>
  <c r="Q787" i="1"/>
  <c r="B787" i="1"/>
  <c r="R786" i="1"/>
  <c r="T786" i="1" s="1"/>
  <c r="Q786" i="1"/>
  <c r="B786" i="1"/>
  <c r="R785" i="1"/>
  <c r="Q785" i="1"/>
  <c r="B785" i="1"/>
  <c r="R784" i="1"/>
  <c r="T784" i="1" s="1"/>
  <c r="Q784" i="1"/>
  <c r="B784" i="1"/>
  <c r="R783" i="1"/>
  <c r="T783" i="1" s="1"/>
  <c r="Q783" i="1"/>
  <c r="B783" i="1"/>
  <c r="R782" i="1"/>
  <c r="Q782" i="1"/>
  <c r="B782" i="1"/>
  <c r="R781" i="1"/>
  <c r="Q781" i="1"/>
  <c r="B781" i="1"/>
  <c r="R780" i="1"/>
  <c r="Q780" i="1"/>
  <c r="B780" i="1"/>
  <c r="R779" i="1"/>
  <c r="Q779" i="1"/>
  <c r="B779" i="1"/>
  <c r="R778" i="1"/>
  <c r="Q778" i="1"/>
  <c r="B778" i="1"/>
  <c r="R777" i="1"/>
  <c r="T777" i="1" s="1"/>
  <c r="Q777" i="1"/>
  <c r="B777" i="1"/>
  <c r="R776" i="1"/>
  <c r="T776" i="1" s="1"/>
  <c r="Q776" i="1"/>
  <c r="B776" i="1"/>
  <c r="R775" i="1"/>
  <c r="T775" i="1" s="1"/>
  <c r="Q775" i="1"/>
  <c r="B775" i="1"/>
  <c r="R774" i="1"/>
  <c r="Q774" i="1"/>
  <c r="B774" i="1"/>
  <c r="R773" i="1"/>
  <c r="Q773" i="1"/>
  <c r="B773" i="1"/>
  <c r="R772" i="1"/>
  <c r="Q772" i="1"/>
  <c r="B772" i="1"/>
  <c r="R771" i="1"/>
  <c r="Q771" i="1"/>
  <c r="B771" i="1"/>
  <c r="R770" i="1"/>
  <c r="T770" i="1" s="1"/>
  <c r="Q770" i="1"/>
  <c r="B770" i="1"/>
  <c r="R769" i="1"/>
  <c r="Q769" i="1"/>
  <c r="B769" i="1"/>
  <c r="R768" i="1"/>
  <c r="T768" i="1" s="1"/>
  <c r="Q768" i="1"/>
  <c r="B768" i="1"/>
  <c r="R767" i="1"/>
  <c r="T767" i="1" s="1"/>
  <c r="Q767" i="1"/>
  <c r="B767" i="1"/>
  <c r="R766" i="1"/>
  <c r="Q766" i="1"/>
  <c r="B766" i="1"/>
  <c r="R765" i="1"/>
  <c r="Q765" i="1"/>
  <c r="B765" i="1"/>
  <c r="R764" i="1"/>
  <c r="Q764" i="1"/>
  <c r="B764" i="1"/>
  <c r="R763" i="1"/>
  <c r="Q763" i="1"/>
  <c r="B763" i="1"/>
  <c r="R762" i="1"/>
  <c r="Q762" i="1"/>
  <c r="B762" i="1"/>
  <c r="R761" i="1"/>
  <c r="Q761" i="1"/>
  <c r="B761" i="1"/>
  <c r="R760" i="1"/>
  <c r="T760" i="1" s="1"/>
  <c r="Q760" i="1"/>
  <c r="B760" i="1"/>
  <c r="R759" i="1"/>
  <c r="T759" i="1" s="1"/>
  <c r="Q759" i="1"/>
  <c r="B759" i="1"/>
  <c r="R758" i="1"/>
  <c r="Q758" i="1"/>
  <c r="B758" i="1"/>
  <c r="R757" i="1"/>
  <c r="Q757" i="1"/>
  <c r="B757" i="1"/>
  <c r="R756" i="1"/>
  <c r="Q756" i="1"/>
  <c r="B756" i="1"/>
  <c r="R755" i="1"/>
  <c r="Q755" i="1"/>
  <c r="B755" i="1"/>
  <c r="R754" i="1"/>
  <c r="Q754" i="1"/>
  <c r="B754" i="1"/>
  <c r="R753" i="1"/>
  <c r="T753" i="1" s="1"/>
  <c r="Q753" i="1"/>
  <c r="B753" i="1"/>
  <c r="R752" i="1"/>
  <c r="T752" i="1" s="1"/>
  <c r="Q752" i="1"/>
  <c r="B752" i="1"/>
  <c r="R751" i="1"/>
  <c r="T751" i="1" s="1"/>
  <c r="Q751" i="1"/>
  <c r="B751" i="1"/>
  <c r="R750" i="1"/>
  <c r="Q750" i="1"/>
  <c r="B750" i="1"/>
  <c r="R749" i="1"/>
  <c r="Q749" i="1"/>
  <c r="B749" i="1"/>
  <c r="R748" i="1"/>
  <c r="Q748" i="1"/>
  <c r="B748" i="1"/>
  <c r="R747" i="1"/>
  <c r="Q747" i="1"/>
  <c r="B747" i="1"/>
  <c r="R746" i="1"/>
  <c r="Q746" i="1"/>
  <c r="B746" i="1"/>
  <c r="R745" i="1"/>
  <c r="T745" i="1" s="1"/>
  <c r="Q745" i="1"/>
  <c r="B745" i="1"/>
  <c r="R744" i="1"/>
  <c r="T744" i="1" s="1"/>
  <c r="Q744" i="1"/>
  <c r="B744" i="1"/>
  <c r="R743" i="1"/>
  <c r="T743" i="1" s="1"/>
  <c r="Q743" i="1"/>
  <c r="B743" i="1"/>
  <c r="R742" i="1"/>
  <c r="Q742" i="1"/>
  <c r="B742" i="1"/>
  <c r="R741" i="1"/>
  <c r="Q741" i="1"/>
  <c r="B741" i="1"/>
  <c r="R740" i="1"/>
  <c r="Q740" i="1"/>
  <c r="B740" i="1"/>
  <c r="R739" i="1"/>
  <c r="Q739" i="1"/>
  <c r="B739" i="1"/>
  <c r="R738" i="1"/>
  <c r="Q738" i="1"/>
  <c r="B738" i="1"/>
  <c r="R737" i="1"/>
  <c r="Q737" i="1"/>
  <c r="B737" i="1"/>
  <c r="R736" i="1"/>
  <c r="T736" i="1" s="1"/>
  <c r="Q736" i="1"/>
  <c r="B736" i="1"/>
  <c r="R735" i="1"/>
  <c r="T735" i="1" s="1"/>
  <c r="Q735" i="1"/>
  <c r="B735" i="1"/>
  <c r="R734" i="1"/>
  <c r="Q734" i="1"/>
  <c r="B734" i="1"/>
  <c r="R733" i="1"/>
  <c r="Q733" i="1"/>
  <c r="B733" i="1"/>
  <c r="R732" i="1"/>
  <c r="Q732" i="1"/>
  <c r="B732" i="1"/>
  <c r="R731" i="1"/>
  <c r="Q731" i="1"/>
  <c r="B731" i="1"/>
  <c r="R730" i="1"/>
  <c r="Q730" i="1"/>
  <c r="B730" i="1"/>
  <c r="R729" i="1"/>
  <c r="Q729" i="1"/>
  <c r="B729" i="1"/>
  <c r="R728" i="1"/>
  <c r="T728" i="1" s="1"/>
  <c r="Q728" i="1"/>
  <c r="B728" i="1"/>
  <c r="R727" i="1"/>
  <c r="T727" i="1" s="1"/>
  <c r="Q727" i="1"/>
  <c r="B727" i="1"/>
  <c r="R726" i="1"/>
  <c r="Q726" i="1"/>
  <c r="B726" i="1"/>
  <c r="R725" i="1"/>
  <c r="Q725" i="1"/>
  <c r="B725" i="1"/>
  <c r="R724" i="1"/>
  <c r="T724" i="1" s="1"/>
  <c r="Q724" i="1"/>
  <c r="B724" i="1"/>
  <c r="R723" i="1"/>
  <c r="Q723" i="1"/>
  <c r="B723" i="1"/>
  <c r="R722" i="1"/>
  <c r="T722" i="1" s="1"/>
  <c r="Q722" i="1"/>
  <c r="B722" i="1"/>
  <c r="R721" i="1"/>
  <c r="Q721" i="1"/>
  <c r="B721" i="1"/>
  <c r="R720" i="1"/>
  <c r="T720" i="1" s="1"/>
  <c r="Q720" i="1"/>
  <c r="B720" i="1"/>
  <c r="R719" i="1"/>
  <c r="T719" i="1" s="1"/>
  <c r="Q719" i="1"/>
  <c r="B719" i="1"/>
  <c r="R718" i="1"/>
  <c r="Q718" i="1"/>
  <c r="B718" i="1"/>
  <c r="R717" i="1"/>
  <c r="Q717" i="1"/>
  <c r="B717" i="1"/>
  <c r="R716" i="1"/>
  <c r="T716" i="1" s="1"/>
  <c r="Q716" i="1"/>
  <c r="B716" i="1"/>
  <c r="R715" i="1"/>
  <c r="Q715" i="1"/>
  <c r="B715" i="1"/>
  <c r="R714" i="1"/>
  <c r="Q714" i="1"/>
  <c r="B714" i="1"/>
  <c r="R713" i="1"/>
  <c r="T713" i="1" s="1"/>
  <c r="Q713" i="1"/>
  <c r="B713" i="1"/>
  <c r="R712" i="1"/>
  <c r="T712" i="1" s="1"/>
  <c r="Q712" i="1"/>
  <c r="B712" i="1"/>
  <c r="R711" i="1"/>
  <c r="T711" i="1" s="1"/>
  <c r="Q711" i="1"/>
  <c r="B711" i="1"/>
  <c r="R710" i="1"/>
  <c r="Q710" i="1"/>
  <c r="B710" i="1"/>
  <c r="R709" i="1"/>
  <c r="Q709" i="1"/>
  <c r="B709" i="1"/>
  <c r="R708" i="1"/>
  <c r="Q708" i="1"/>
  <c r="B708" i="1"/>
  <c r="R707" i="1"/>
  <c r="Q707" i="1"/>
  <c r="B707" i="1"/>
  <c r="R706" i="1"/>
  <c r="Q706" i="1"/>
  <c r="B706" i="1"/>
  <c r="R705" i="1"/>
  <c r="Q705" i="1"/>
  <c r="B705" i="1"/>
  <c r="R704" i="1"/>
  <c r="T704" i="1" s="1"/>
  <c r="Q704" i="1"/>
  <c r="B704" i="1"/>
  <c r="R703" i="1"/>
  <c r="T703" i="1" s="1"/>
  <c r="Q703" i="1"/>
  <c r="B703" i="1"/>
  <c r="R702" i="1"/>
  <c r="Q702" i="1"/>
  <c r="B702" i="1"/>
  <c r="R701" i="1"/>
  <c r="Q701" i="1"/>
  <c r="B701" i="1"/>
  <c r="R700" i="1"/>
  <c r="Q700" i="1"/>
  <c r="B700" i="1"/>
  <c r="R699" i="1"/>
  <c r="Q699" i="1"/>
  <c r="B699" i="1"/>
  <c r="R698" i="1"/>
  <c r="Q698" i="1"/>
  <c r="B698" i="1"/>
  <c r="R697" i="1"/>
  <c r="T697" i="1" s="1"/>
  <c r="Q697" i="1"/>
  <c r="B697" i="1"/>
  <c r="R696" i="1"/>
  <c r="T696" i="1" s="1"/>
  <c r="Q696" i="1"/>
  <c r="B696" i="1"/>
  <c r="R695" i="1"/>
  <c r="T695" i="1" s="1"/>
  <c r="Q695" i="1"/>
  <c r="B695" i="1"/>
  <c r="R694" i="1"/>
  <c r="Q694" i="1"/>
  <c r="B694" i="1"/>
  <c r="R693" i="1"/>
  <c r="Q693" i="1"/>
  <c r="B693" i="1"/>
  <c r="R692" i="1"/>
  <c r="Q692" i="1"/>
  <c r="B692" i="1"/>
  <c r="R691" i="1"/>
  <c r="Q691" i="1"/>
  <c r="B691" i="1"/>
  <c r="R690" i="1"/>
  <c r="Q690" i="1"/>
  <c r="B690" i="1"/>
  <c r="R689" i="1"/>
  <c r="T689" i="1" s="1"/>
  <c r="Q689" i="1"/>
  <c r="B689" i="1"/>
  <c r="R688" i="1"/>
  <c r="T688" i="1" s="1"/>
  <c r="Q688" i="1"/>
  <c r="B688" i="1"/>
  <c r="R687" i="1"/>
  <c r="T687" i="1" s="1"/>
  <c r="Q687" i="1"/>
  <c r="B687" i="1"/>
  <c r="R686" i="1"/>
  <c r="Q686" i="1"/>
  <c r="B686" i="1"/>
  <c r="R685" i="1"/>
  <c r="Q685" i="1"/>
  <c r="B685" i="1"/>
  <c r="R684" i="1"/>
  <c r="Q684" i="1"/>
  <c r="B684" i="1"/>
  <c r="R683" i="1"/>
  <c r="Q683" i="1"/>
  <c r="B683" i="1"/>
  <c r="R682" i="1"/>
  <c r="Q682" i="1"/>
  <c r="B682" i="1"/>
  <c r="R681" i="1"/>
  <c r="T681" i="1" s="1"/>
  <c r="Q681" i="1"/>
  <c r="B681" i="1"/>
  <c r="R680" i="1"/>
  <c r="T680" i="1" s="1"/>
  <c r="Q680" i="1"/>
  <c r="B680" i="1"/>
  <c r="R679" i="1"/>
  <c r="T679" i="1" s="1"/>
  <c r="Q679" i="1"/>
  <c r="B679" i="1"/>
  <c r="R678" i="1"/>
  <c r="Q678" i="1"/>
  <c r="B678" i="1"/>
  <c r="R677" i="1"/>
  <c r="Q677" i="1"/>
  <c r="B677" i="1"/>
  <c r="R676" i="1"/>
  <c r="Q676" i="1"/>
  <c r="B676" i="1"/>
  <c r="R675" i="1"/>
  <c r="Q675" i="1"/>
  <c r="B675" i="1"/>
  <c r="R674" i="1"/>
  <c r="Q674" i="1"/>
  <c r="B674" i="1"/>
  <c r="R673" i="1"/>
  <c r="Q673" i="1"/>
  <c r="B673" i="1"/>
  <c r="R672" i="1"/>
  <c r="T672" i="1" s="1"/>
  <c r="Q672" i="1"/>
  <c r="B672" i="1"/>
  <c r="R671" i="1"/>
  <c r="T671" i="1" s="1"/>
  <c r="Q671" i="1"/>
  <c r="B671" i="1"/>
  <c r="R670" i="1"/>
  <c r="Q670" i="1"/>
  <c r="B670" i="1"/>
  <c r="R669" i="1"/>
  <c r="Q669" i="1"/>
  <c r="B669" i="1"/>
  <c r="R668" i="1"/>
  <c r="Q668" i="1"/>
  <c r="B668" i="1"/>
  <c r="R667" i="1"/>
  <c r="Q667" i="1"/>
  <c r="B667" i="1"/>
  <c r="R666" i="1"/>
  <c r="Q666" i="1"/>
  <c r="B666" i="1"/>
  <c r="R665" i="1"/>
  <c r="Q665" i="1"/>
  <c r="B665" i="1"/>
  <c r="R664" i="1"/>
  <c r="T664" i="1" s="1"/>
  <c r="Q664" i="1"/>
  <c r="B664" i="1"/>
  <c r="R663" i="1"/>
  <c r="T663" i="1" s="1"/>
  <c r="Q663" i="1"/>
  <c r="B663" i="1"/>
  <c r="R662" i="1"/>
  <c r="Q662" i="1"/>
  <c r="B662" i="1"/>
  <c r="R661" i="1"/>
  <c r="Q661" i="1"/>
  <c r="B661" i="1"/>
  <c r="R660" i="1"/>
  <c r="Q660" i="1"/>
  <c r="B660" i="1"/>
  <c r="R659" i="1"/>
  <c r="Q659" i="1"/>
  <c r="B659" i="1"/>
  <c r="R658" i="1"/>
  <c r="Q658" i="1"/>
  <c r="B658" i="1"/>
  <c r="R657" i="1"/>
  <c r="Q657" i="1"/>
  <c r="B657" i="1"/>
  <c r="R656" i="1"/>
  <c r="T656" i="1" s="1"/>
  <c r="Q656" i="1"/>
  <c r="B656" i="1"/>
  <c r="R655" i="1"/>
  <c r="T655" i="1" s="1"/>
  <c r="Q655" i="1"/>
  <c r="B655" i="1"/>
  <c r="R654" i="1"/>
  <c r="Q654" i="1"/>
  <c r="B654" i="1"/>
  <c r="R653" i="1"/>
  <c r="Q653" i="1"/>
  <c r="B653" i="1"/>
  <c r="R652" i="1"/>
  <c r="Q652" i="1"/>
  <c r="B652" i="1"/>
  <c r="R651" i="1"/>
  <c r="Q651" i="1"/>
  <c r="B651" i="1"/>
  <c r="R650" i="1"/>
  <c r="Q650" i="1"/>
  <c r="B650" i="1"/>
  <c r="R649" i="1"/>
  <c r="T649" i="1" s="1"/>
  <c r="Q649" i="1"/>
  <c r="B649" i="1"/>
  <c r="R648" i="1"/>
  <c r="T648" i="1" s="1"/>
  <c r="Q648" i="1"/>
  <c r="B648" i="1"/>
  <c r="R647" i="1"/>
  <c r="T647" i="1" s="1"/>
  <c r="Q647" i="1"/>
  <c r="B647" i="1"/>
  <c r="R646" i="1"/>
  <c r="Q646" i="1"/>
  <c r="B646" i="1"/>
  <c r="R645" i="1"/>
  <c r="Q645" i="1"/>
  <c r="B645" i="1"/>
  <c r="R644" i="1"/>
  <c r="Q644" i="1"/>
  <c r="B644" i="1"/>
  <c r="R643" i="1"/>
  <c r="Q643" i="1"/>
  <c r="B643" i="1"/>
  <c r="R642" i="1"/>
  <c r="T642" i="1" s="1"/>
  <c r="Q642" i="1"/>
  <c r="B642" i="1"/>
  <c r="R641" i="1"/>
  <c r="T641" i="1" s="1"/>
  <c r="Q641" i="1"/>
  <c r="B641" i="1"/>
  <c r="R640" i="1"/>
  <c r="T640" i="1" s="1"/>
  <c r="Q640" i="1"/>
  <c r="B640" i="1"/>
  <c r="R639" i="1"/>
  <c r="T639" i="1" s="1"/>
  <c r="Q639" i="1"/>
  <c r="B639" i="1"/>
  <c r="R638" i="1"/>
  <c r="Q638" i="1"/>
  <c r="B638" i="1"/>
  <c r="R637" i="1"/>
  <c r="Q637" i="1"/>
  <c r="B637" i="1"/>
  <c r="R636" i="1"/>
  <c r="Q636" i="1"/>
  <c r="B636" i="1"/>
  <c r="R635" i="1"/>
  <c r="Q635" i="1"/>
  <c r="B635" i="1"/>
  <c r="R634" i="1"/>
  <c r="Q634" i="1"/>
  <c r="B634" i="1"/>
  <c r="R633" i="1"/>
  <c r="T633" i="1" s="1"/>
  <c r="Q633" i="1"/>
  <c r="B633" i="1"/>
  <c r="R632" i="1"/>
  <c r="T632" i="1" s="1"/>
  <c r="Q632" i="1"/>
  <c r="B632" i="1"/>
  <c r="R631" i="1"/>
  <c r="T631" i="1" s="1"/>
  <c r="Q631" i="1"/>
  <c r="B631" i="1"/>
  <c r="R630" i="1"/>
  <c r="Q630" i="1"/>
  <c r="B630" i="1"/>
  <c r="R629" i="1"/>
  <c r="Q629" i="1"/>
  <c r="B629" i="1"/>
  <c r="R628" i="1"/>
  <c r="Q628" i="1"/>
  <c r="B628" i="1"/>
  <c r="R627" i="1"/>
  <c r="Q627" i="1"/>
  <c r="B627" i="1"/>
  <c r="R626" i="1"/>
  <c r="Q626" i="1"/>
  <c r="B626" i="1"/>
  <c r="R625" i="1"/>
  <c r="Q625" i="1"/>
  <c r="B625" i="1"/>
  <c r="R624" i="1"/>
  <c r="T624" i="1" s="1"/>
  <c r="Q624" i="1"/>
  <c r="B624" i="1"/>
  <c r="R623" i="1"/>
  <c r="T623" i="1" s="1"/>
  <c r="Q623" i="1"/>
  <c r="B623" i="1"/>
  <c r="R622" i="1"/>
  <c r="Q622" i="1"/>
  <c r="B622" i="1"/>
  <c r="R621" i="1"/>
  <c r="Q621" i="1"/>
  <c r="B621" i="1"/>
  <c r="R620" i="1"/>
  <c r="Q620" i="1"/>
  <c r="B620" i="1"/>
  <c r="R619" i="1"/>
  <c r="Q619" i="1"/>
  <c r="B619" i="1"/>
  <c r="R618" i="1"/>
  <c r="Q618" i="1"/>
  <c r="B618" i="1"/>
  <c r="R617" i="1"/>
  <c r="Q617" i="1"/>
  <c r="B617" i="1"/>
  <c r="R616" i="1"/>
  <c r="T616" i="1" s="1"/>
  <c r="Q616" i="1"/>
  <c r="B616" i="1"/>
  <c r="R615" i="1"/>
  <c r="T615" i="1" s="1"/>
  <c r="Q615" i="1"/>
  <c r="B615" i="1"/>
  <c r="R614" i="1"/>
  <c r="Q614" i="1"/>
  <c r="B614" i="1"/>
  <c r="R613" i="1"/>
  <c r="Q613" i="1"/>
  <c r="B613" i="1"/>
  <c r="R612" i="1"/>
  <c r="Q612" i="1"/>
  <c r="B612" i="1"/>
  <c r="R611" i="1"/>
  <c r="Q611" i="1"/>
  <c r="B611" i="1"/>
  <c r="R610" i="1"/>
  <c r="T610" i="1" s="1"/>
  <c r="Q610" i="1"/>
  <c r="B610" i="1"/>
  <c r="R609" i="1"/>
  <c r="T609" i="1" s="1"/>
  <c r="Q609" i="1"/>
  <c r="B609" i="1"/>
  <c r="R608" i="1"/>
  <c r="T608" i="1" s="1"/>
  <c r="Q608" i="1"/>
  <c r="B608" i="1"/>
  <c r="R607" i="1"/>
  <c r="T607" i="1" s="1"/>
  <c r="Q607" i="1"/>
  <c r="B607" i="1"/>
  <c r="R606" i="1"/>
  <c r="Q606" i="1"/>
  <c r="B606" i="1"/>
  <c r="R605" i="1"/>
  <c r="Q605" i="1"/>
  <c r="B605" i="1"/>
  <c r="R604" i="1"/>
  <c r="Q604" i="1"/>
  <c r="B604" i="1"/>
  <c r="R603" i="1"/>
  <c r="Q603" i="1"/>
  <c r="B603" i="1"/>
  <c r="R602" i="1"/>
  <c r="Q602" i="1"/>
  <c r="B602" i="1"/>
  <c r="R601" i="1"/>
  <c r="Q601" i="1"/>
  <c r="B601" i="1"/>
  <c r="R600" i="1"/>
  <c r="T600" i="1" s="1"/>
  <c r="Q600" i="1"/>
  <c r="B600" i="1"/>
  <c r="R599" i="1"/>
  <c r="T599" i="1" s="1"/>
  <c r="Q599" i="1"/>
  <c r="B599" i="1"/>
  <c r="R598" i="1"/>
  <c r="Q598" i="1"/>
  <c r="B598" i="1"/>
  <c r="R597" i="1"/>
  <c r="Q597" i="1"/>
  <c r="B597" i="1"/>
  <c r="R596" i="1"/>
  <c r="Q596" i="1"/>
  <c r="B596" i="1"/>
  <c r="R595" i="1"/>
  <c r="Q595" i="1"/>
  <c r="B595" i="1"/>
  <c r="R594" i="1"/>
  <c r="Q594" i="1"/>
  <c r="B594" i="1"/>
  <c r="R593" i="1"/>
  <c r="Q593" i="1"/>
  <c r="B593" i="1"/>
  <c r="R592" i="1"/>
  <c r="T592" i="1" s="1"/>
  <c r="Q592" i="1"/>
  <c r="B592" i="1"/>
  <c r="R591" i="1"/>
  <c r="T591" i="1" s="1"/>
  <c r="Q591" i="1"/>
  <c r="B591" i="1"/>
  <c r="R590" i="1"/>
  <c r="Q590" i="1"/>
  <c r="B590" i="1"/>
  <c r="R589" i="1"/>
  <c r="Q589" i="1"/>
  <c r="B589" i="1"/>
  <c r="R588" i="1"/>
  <c r="Q588" i="1"/>
  <c r="B588" i="1"/>
  <c r="R587" i="1"/>
  <c r="Q587" i="1"/>
  <c r="B587" i="1"/>
  <c r="R586" i="1"/>
  <c r="Q586" i="1"/>
  <c r="B586" i="1"/>
  <c r="R585" i="1"/>
  <c r="Q585" i="1"/>
  <c r="B585" i="1"/>
  <c r="R584" i="1"/>
  <c r="T584" i="1" s="1"/>
  <c r="Q584" i="1"/>
  <c r="B584" i="1"/>
  <c r="R583" i="1"/>
  <c r="T583" i="1" s="1"/>
  <c r="Q583" i="1"/>
  <c r="B583" i="1"/>
  <c r="R582" i="1"/>
  <c r="Q582" i="1"/>
  <c r="B582" i="1"/>
  <c r="R581" i="1"/>
  <c r="Q581" i="1"/>
  <c r="B581" i="1"/>
  <c r="R580" i="1"/>
  <c r="Q580" i="1"/>
  <c r="B580" i="1"/>
  <c r="R579" i="1"/>
  <c r="Q579" i="1"/>
  <c r="B579" i="1"/>
  <c r="R578" i="1"/>
  <c r="Q578" i="1"/>
  <c r="B578" i="1"/>
  <c r="R577" i="1"/>
  <c r="Q577" i="1"/>
  <c r="B577" i="1"/>
  <c r="R576" i="1"/>
  <c r="T576" i="1" s="1"/>
  <c r="Q576" i="1"/>
  <c r="B576" i="1"/>
  <c r="R575" i="1"/>
  <c r="T575" i="1" s="1"/>
  <c r="Q575" i="1"/>
  <c r="B575" i="1"/>
  <c r="R574" i="1"/>
  <c r="Q574" i="1"/>
  <c r="B574" i="1"/>
  <c r="R573" i="1"/>
  <c r="Q573" i="1"/>
  <c r="B573" i="1"/>
  <c r="R572" i="1"/>
  <c r="T572" i="1" s="1"/>
  <c r="Q572" i="1"/>
  <c r="B572" i="1"/>
  <c r="R571" i="1"/>
  <c r="Q571" i="1"/>
  <c r="B571" i="1"/>
  <c r="R570" i="1"/>
  <c r="Q570" i="1"/>
  <c r="B570" i="1"/>
  <c r="R569" i="1"/>
  <c r="T569" i="1" s="1"/>
  <c r="Q569" i="1"/>
  <c r="B569" i="1"/>
  <c r="R568" i="1"/>
  <c r="T568" i="1" s="1"/>
  <c r="Q568" i="1"/>
  <c r="B568" i="1"/>
  <c r="R567" i="1"/>
  <c r="T567" i="1" s="1"/>
  <c r="Q567" i="1"/>
  <c r="B567" i="1"/>
  <c r="R566" i="1"/>
  <c r="Q566" i="1"/>
  <c r="B566" i="1"/>
  <c r="R565" i="1"/>
  <c r="Q565" i="1"/>
  <c r="B565" i="1"/>
  <c r="R564" i="1"/>
  <c r="T564" i="1" s="1"/>
  <c r="Q564" i="1"/>
  <c r="B564" i="1"/>
  <c r="R563" i="1"/>
  <c r="Q563" i="1"/>
  <c r="B563" i="1"/>
  <c r="R562" i="1"/>
  <c r="Q562" i="1"/>
  <c r="B562" i="1"/>
  <c r="R561" i="1"/>
  <c r="Q561" i="1"/>
  <c r="B561" i="1"/>
  <c r="R560" i="1"/>
  <c r="T560" i="1" s="1"/>
  <c r="Q560" i="1"/>
  <c r="B560" i="1"/>
  <c r="R559" i="1"/>
  <c r="T559" i="1" s="1"/>
  <c r="Q559" i="1"/>
  <c r="B559" i="1"/>
  <c r="R558" i="1"/>
  <c r="Q558" i="1"/>
  <c r="B558" i="1"/>
  <c r="R557" i="1"/>
  <c r="Q557" i="1"/>
  <c r="B557" i="1"/>
  <c r="R556" i="1"/>
  <c r="Q556" i="1"/>
  <c r="B556" i="1"/>
  <c r="R555" i="1"/>
  <c r="Q555" i="1"/>
  <c r="B555" i="1"/>
  <c r="R554" i="1"/>
  <c r="Q554" i="1"/>
  <c r="B554" i="1"/>
  <c r="R553" i="1"/>
  <c r="T553" i="1" s="1"/>
  <c r="Q553" i="1"/>
  <c r="B553" i="1"/>
  <c r="R552" i="1"/>
  <c r="T552" i="1" s="1"/>
  <c r="Q552" i="1"/>
  <c r="B552" i="1"/>
  <c r="R551" i="1"/>
  <c r="T551" i="1" s="1"/>
  <c r="Q551" i="1"/>
  <c r="B551" i="1"/>
  <c r="R550" i="1"/>
  <c r="Q550" i="1"/>
  <c r="B550" i="1"/>
  <c r="R549" i="1"/>
  <c r="Q549" i="1"/>
  <c r="B549" i="1"/>
  <c r="R548" i="1"/>
  <c r="Q548" i="1"/>
  <c r="B548" i="1"/>
  <c r="R547" i="1"/>
  <c r="Q547" i="1"/>
  <c r="B547" i="1"/>
  <c r="R546" i="1"/>
  <c r="Q546" i="1"/>
  <c r="B546" i="1"/>
  <c r="R545" i="1"/>
  <c r="Q545" i="1"/>
  <c r="B545" i="1"/>
  <c r="R544" i="1"/>
  <c r="T544" i="1" s="1"/>
  <c r="Q544" i="1"/>
  <c r="B544" i="1"/>
  <c r="R543" i="1"/>
  <c r="T543" i="1" s="1"/>
  <c r="Q543" i="1"/>
  <c r="B543" i="1"/>
  <c r="R542" i="1"/>
  <c r="Q542" i="1"/>
  <c r="B542" i="1"/>
  <c r="R541" i="1"/>
  <c r="Q541" i="1"/>
  <c r="B541" i="1"/>
  <c r="R540" i="1"/>
  <c r="Q540" i="1"/>
  <c r="B540" i="1"/>
  <c r="R539" i="1"/>
  <c r="Q539" i="1"/>
  <c r="B539" i="1"/>
  <c r="R538" i="1"/>
  <c r="T538" i="1" s="1"/>
  <c r="Q538" i="1"/>
  <c r="B538" i="1"/>
  <c r="R537" i="1"/>
  <c r="Q537" i="1"/>
  <c r="B537" i="1"/>
  <c r="R536" i="1"/>
  <c r="T536" i="1" s="1"/>
  <c r="Q536" i="1"/>
  <c r="B536" i="1"/>
  <c r="R535" i="1"/>
  <c r="T535" i="1" s="1"/>
  <c r="Q535" i="1"/>
  <c r="B535" i="1"/>
  <c r="R534" i="1"/>
  <c r="Q534" i="1"/>
  <c r="B534" i="1"/>
  <c r="R533" i="1"/>
  <c r="Q533" i="1"/>
  <c r="B533" i="1"/>
  <c r="R532" i="1"/>
  <c r="Q532" i="1"/>
  <c r="B532" i="1"/>
  <c r="R531" i="1"/>
  <c r="Q531" i="1"/>
  <c r="B531" i="1"/>
  <c r="R530" i="1"/>
  <c r="Q530" i="1"/>
  <c r="B530" i="1"/>
  <c r="R529" i="1"/>
  <c r="T529" i="1" s="1"/>
  <c r="Q529" i="1"/>
  <c r="B529" i="1"/>
  <c r="R528" i="1"/>
  <c r="T528" i="1" s="1"/>
  <c r="Q528" i="1"/>
  <c r="B528" i="1"/>
  <c r="R527" i="1"/>
  <c r="T527" i="1" s="1"/>
  <c r="Q527" i="1"/>
  <c r="B527" i="1"/>
  <c r="R526" i="1"/>
  <c r="Q526" i="1"/>
  <c r="B526" i="1"/>
  <c r="R525" i="1"/>
  <c r="Q525" i="1"/>
  <c r="B525" i="1"/>
  <c r="R524" i="1"/>
  <c r="Q524" i="1"/>
  <c r="B524" i="1"/>
  <c r="R523" i="1"/>
  <c r="Q523" i="1"/>
  <c r="B523" i="1"/>
  <c r="R522" i="1"/>
  <c r="Q522" i="1"/>
  <c r="B522" i="1"/>
  <c r="R521" i="1"/>
  <c r="Q521" i="1"/>
  <c r="B521" i="1"/>
  <c r="R520" i="1"/>
  <c r="T520" i="1" s="1"/>
  <c r="Q520" i="1"/>
  <c r="B520" i="1"/>
  <c r="R519" i="1"/>
  <c r="T519" i="1" s="1"/>
  <c r="Q519" i="1"/>
  <c r="B519" i="1"/>
  <c r="R518" i="1"/>
  <c r="Q518" i="1"/>
  <c r="B518" i="1"/>
  <c r="R517" i="1"/>
  <c r="Q517" i="1"/>
  <c r="B517" i="1"/>
  <c r="R516" i="1"/>
  <c r="Q516" i="1"/>
  <c r="B516" i="1"/>
  <c r="R515" i="1"/>
  <c r="Q515" i="1"/>
  <c r="B515" i="1"/>
  <c r="R514" i="1"/>
  <c r="Q514" i="1"/>
  <c r="B514" i="1"/>
  <c r="R513" i="1"/>
  <c r="T513" i="1" s="1"/>
  <c r="Q513" i="1"/>
  <c r="B513" i="1"/>
  <c r="R512" i="1"/>
  <c r="T512" i="1" s="1"/>
  <c r="Q512" i="1"/>
  <c r="B512" i="1"/>
  <c r="R511" i="1"/>
  <c r="T511" i="1" s="1"/>
  <c r="Q511" i="1"/>
  <c r="B511" i="1"/>
  <c r="R510" i="1"/>
  <c r="Q510" i="1"/>
  <c r="B510" i="1"/>
  <c r="R509" i="1"/>
  <c r="Q509" i="1"/>
  <c r="B509" i="1"/>
  <c r="R508" i="1"/>
  <c r="Q508" i="1"/>
  <c r="B508" i="1"/>
  <c r="R507" i="1"/>
  <c r="Q507" i="1"/>
  <c r="B507" i="1"/>
  <c r="R506" i="1"/>
  <c r="T506" i="1" s="1"/>
  <c r="Q506" i="1"/>
  <c r="B506" i="1"/>
  <c r="R505" i="1"/>
  <c r="T505" i="1" s="1"/>
  <c r="Q505" i="1"/>
  <c r="B505" i="1"/>
  <c r="R504" i="1"/>
  <c r="T504" i="1" s="1"/>
  <c r="Q504" i="1"/>
  <c r="B504" i="1"/>
  <c r="R503" i="1"/>
  <c r="T503" i="1" s="1"/>
  <c r="Q503" i="1"/>
  <c r="B503" i="1"/>
  <c r="R502" i="1"/>
  <c r="Q502" i="1"/>
  <c r="B502" i="1"/>
  <c r="R501" i="1"/>
  <c r="Q501" i="1"/>
  <c r="B501" i="1"/>
  <c r="R500" i="1"/>
  <c r="Q500" i="1"/>
  <c r="B500" i="1"/>
  <c r="R499" i="1"/>
  <c r="T499" i="1" s="1"/>
  <c r="Q499" i="1"/>
  <c r="B499" i="1"/>
  <c r="R498" i="1"/>
  <c r="T498" i="1" s="1"/>
  <c r="Q498" i="1"/>
  <c r="B498" i="1"/>
  <c r="R497" i="1"/>
  <c r="Q497" i="1"/>
  <c r="B497" i="1"/>
  <c r="R496" i="1"/>
  <c r="T496" i="1" s="1"/>
  <c r="Q496" i="1"/>
  <c r="B496" i="1"/>
  <c r="R495" i="1"/>
  <c r="T495" i="1" s="1"/>
  <c r="Q495" i="1"/>
  <c r="B495" i="1"/>
  <c r="R494" i="1"/>
  <c r="Q494" i="1"/>
  <c r="B494" i="1"/>
  <c r="R493" i="1"/>
  <c r="Q493" i="1"/>
  <c r="B493" i="1"/>
  <c r="R492" i="1"/>
  <c r="Q492" i="1"/>
  <c r="B492" i="1"/>
  <c r="R491" i="1"/>
  <c r="Q491" i="1"/>
  <c r="B491" i="1"/>
  <c r="R490" i="1"/>
  <c r="Q490" i="1"/>
  <c r="B490" i="1"/>
  <c r="R489" i="1"/>
  <c r="T489" i="1" s="1"/>
  <c r="Q489" i="1"/>
  <c r="B489" i="1"/>
  <c r="R488" i="1"/>
  <c r="T488" i="1" s="1"/>
  <c r="Q488" i="1"/>
  <c r="B488" i="1"/>
  <c r="R487" i="1"/>
  <c r="T487" i="1" s="1"/>
  <c r="Q487" i="1"/>
  <c r="B487" i="1"/>
  <c r="R486" i="1"/>
  <c r="Q486" i="1"/>
  <c r="B486" i="1"/>
  <c r="R485" i="1"/>
  <c r="Q485" i="1"/>
  <c r="B485" i="1"/>
  <c r="R484" i="1"/>
  <c r="Q484" i="1"/>
  <c r="B484" i="1"/>
  <c r="R483" i="1"/>
  <c r="Q483" i="1"/>
  <c r="B483" i="1"/>
  <c r="R482" i="1"/>
  <c r="Q482" i="1"/>
  <c r="B482" i="1"/>
  <c r="R481" i="1"/>
  <c r="Q481" i="1"/>
  <c r="B481" i="1"/>
  <c r="R480" i="1"/>
  <c r="T480" i="1" s="1"/>
  <c r="Q480" i="1"/>
  <c r="B480" i="1"/>
  <c r="R479" i="1"/>
  <c r="T479" i="1" s="1"/>
  <c r="Q479" i="1"/>
  <c r="B479" i="1"/>
  <c r="R478" i="1"/>
  <c r="Q478" i="1"/>
  <c r="B478" i="1"/>
  <c r="R477" i="1"/>
  <c r="Q477" i="1"/>
  <c r="B477" i="1"/>
  <c r="R476" i="1"/>
  <c r="Q476" i="1"/>
  <c r="B476" i="1"/>
  <c r="R475" i="1"/>
  <c r="Q475" i="1"/>
  <c r="B475" i="1"/>
  <c r="R474" i="1"/>
  <c r="T474" i="1" s="1"/>
  <c r="Q474" i="1"/>
  <c r="B474" i="1"/>
  <c r="R473" i="1"/>
  <c r="T473" i="1" s="1"/>
  <c r="Q473" i="1"/>
  <c r="B473" i="1"/>
  <c r="R472" i="1"/>
  <c r="T472" i="1" s="1"/>
  <c r="Q472" i="1"/>
  <c r="B472" i="1"/>
  <c r="R471" i="1"/>
  <c r="T471" i="1" s="1"/>
  <c r="Q471" i="1"/>
  <c r="B471" i="1"/>
  <c r="R470" i="1"/>
  <c r="Q470" i="1"/>
  <c r="B470" i="1"/>
  <c r="R469" i="1"/>
  <c r="Q469" i="1"/>
  <c r="B469" i="1"/>
  <c r="R468" i="1"/>
  <c r="Q468" i="1"/>
  <c r="B468" i="1"/>
  <c r="R467" i="1"/>
  <c r="Q467" i="1"/>
  <c r="B467" i="1"/>
  <c r="R466" i="1"/>
  <c r="Q466" i="1"/>
  <c r="B466" i="1"/>
  <c r="R465" i="1"/>
  <c r="Q465" i="1"/>
  <c r="B465" i="1"/>
  <c r="R464" i="1"/>
  <c r="T464" i="1" s="1"/>
  <c r="Q464" i="1"/>
  <c r="B464" i="1"/>
  <c r="R463" i="1"/>
  <c r="T463" i="1" s="1"/>
  <c r="Q463" i="1"/>
  <c r="B463" i="1"/>
  <c r="R462" i="1"/>
  <c r="Q462" i="1"/>
  <c r="B462" i="1"/>
  <c r="R461" i="1"/>
  <c r="Q461" i="1"/>
  <c r="B461" i="1"/>
  <c r="R460" i="1"/>
  <c r="Q460" i="1"/>
  <c r="B460" i="1"/>
  <c r="R459" i="1"/>
  <c r="Q459" i="1"/>
  <c r="B459" i="1"/>
  <c r="R458" i="1"/>
  <c r="T458" i="1" s="1"/>
  <c r="Q458" i="1"/>
  <c r="B458" i="1"/>
  <c r="R457" i="1"/>
  <c r="Q457" i="1"/>
  <c r="B457" i="1"/>
  <c r="R456" i="1"/>
  <c r="T456" i="1" s="1"/>
  <c r="Q456" i="1"/>
  <c r="B456" i="1"/>
  <c r="R455" i="1"/>
  <c r="T455" i="1" s="1"/>
  <c r="Q455" i="1"/>
  <c r="B455" i="1"/>
  <c r="R454" i="1"/>
  <c r="Q454" i="1"/>
  <c r="B454" i="1"/>
  <c r="R453" i="1"/>
  <c r="Q453" i="1"/>
  <c r="B453" i="1"/>
  <c r="R452" i="1"/>
  <c r="Q452" i="1"/>
  <c r="B452" i="1"/>
  <c r="R451" i="1"/>
  <c r="Q451" i="1"/>
  <c r="B451" i="1"/>
  <c r="R450" i="1"/>
  <c r="Q450" i="1"/>
  <c r="B450" i="1"/>
  <c r="R449" i="1"/>
  <c r="T449" i="1" s="1"/>
  <c r="Q449" i="1"/>
  <c r="B449" i="1"/>
  <c r="R448" i="1"/>
  <c r="T448" i="1" s="1"/>
  <c r="Q448" i="1"/>
  <c r="B448" i="1"/>
  <c r="R447" i="1"/>
  <c r="T447" i="1" s="1"/>
  <c r="Q447" i="1"/>
  <c r="B447" i="1"/>
  <c r="R446" i="1"/>
  <c r="Q446" i="1"/>
  <c r="B446" i="1"/>
  <c r="R445" i="1"/>
  <c r="Q445" i="1"/>
  <c r="B445" i="1"/>
  <c r="R444" i="1"/>
  <c r="Q444" i="1"/>
  <c r="B444" i="1"/>
  <c r="R443" i="1"/>
  <c r="Q443" i="1"/>
  <c r="B443" i="1"/>
  <c r="R442" i="1"/>
  <c r="Q442" i="1"/>
  <c r="B442" i="1"/>
  <c r="R441" i="1"/>
  <c r="Q441" i="1"/>
  <c r="B441" i="1"/>
  <c r="R440" i="1"/>
  <c r="T440" i="1" s="1"/>
  <c r="Q440" i="1"/>
  <c r="B440" i="1"/>
  <c r="R439" i="1"/>
  <c r="T439" i="1" s="1"/>
  <c r="Q439" i="1"/>
  <c r="B439" i="1"/>
  <c r="R438" i="1"/>
  <c r="Q438" i="1"/>
  <c r="B438" i="1"/>
  <c r="R437" i="1"/>
  <c r="Q437" i="1"/>
  <c r="B437" i="1"/>
  <c r="R436" i="1"/>
  <c r="Q436" i="1"/>
  <c r="B436" i="1"/>
  <c r="R435" i="1"/>
  <c r="Q435" i="1"/>
  <c r="B435" i="1"/>
  <c r="R434" i="1"/>
  <c r="Q434" i="1"/>
  <c r="B434" i="1"/>
  <c r="R433" i="1"/>
  <c r="Q433" i="1"/>
  <c r="B433" i="1"/>
  <c r="R432" i="1"/>
  <c r="T432" i="1" s="1"/>
  <c r="Q432" i="1"/>
  <c r="B432" i="1"/>
  <c r="R431" i="1"/>
  <c r="T431" i="1" s="1"/>
  <c r="Q431" i="1"/>
  <c r="B431" i="1"/>
  <c r="R430" i="1"/>
  <c r="Q430" i="1"/>
  <c r="B430" i="1"/>
  <c r="R429" i="1"/>
  <c r="Q429" i="1"/>
  <c r="B429" i="1"/>
  <c r="R428" i="1"/>
  <c r="Q428" i="1"/>
  <c r="B428" i="1"/>
  <c r="R427" i="1"/>
  <c r="Q427" i="1"/>
  <c r="B427" i="1"/>
  <c r="R426" i="1"/>
  <c r="T426" i="1" s="1"/>
  <c r="Q426" i="1"/>
  <c r="B426" i="1"/>
  <c r="R425" i="1"/>
  <c r="Q425" i="1"/>
  <c r="B425" i="1"/>
  <c r="R424" i="1"/>
  <c r="T424" i="1" s="1"/>
  <c r="Q424" i="1"/>
  <c r="B424" i="1"/>
  <c r="R423" i="1"/>
  <c r="T423" i="1" s="1"/>
  <c r="Q423" i="1"/>
  <c r="B423" i="1"/>
  <c r="R422" i="1"/>
  <c r="Q422" i="1"/>
  <c r="B422" i="1"/>
  <c r="R421" i="1"/>
  <c r="Q421" i="1"/>
  <c r="B421" i="1"/>
  <c r="R420" i="1"/>
  <c r="Q420" i="1"/>
  <c r="B420" i="1"/>
  <c r="R419" i="1"/>
  <c r="Q419" i="1"/>
  <c r="B419" i="1"/>
  <c r="R418" i="1"/>
  <c r="Q418" i="1"/>
  <c r="B418" i="1"/>
  <c r="R417" i="1"/>
  <c r="Q417" i="1"/>
  <c r="B417" i="1"/>
  <c r="R416" i="1"/>
  <c r="T416" i="1" s="1"/>
  <c r="Q416" i="1"/>
  <c r="B416" i="1"/>
  <c r="R415" i="1"/>
  <c r="T415" i="1" s="1"/>
  <c r="Q415" i="1"/>
  <c r="B415" i="1"/>
  <c r="R414" i="1"/>
  <c r="Q414" i="1"/>
  <c r="B414" i="1"/>
  <c r="R413" i="1"/>
  <c r="Q413" i="1"/>
  <c r="B413" i="1"/>
  <c r="R412" i="1"/>
  <c r="Q412" i="1"/>
  <c r="B412" i="1"/>
  <c r="R411" i="1"/>
  <c r="Q411" i="1"/>
  <c r="B411" i="1"/>
  <c r="R410" i="1"/>
  <c r="Q410" i="1"/>
  <c r="B410" i="1"/>
  <c r="R409" i="1"/>
  <c r="Q409" i="1"/>
  <c r="B409" i="1"/>
  <c r="R408" i="1"/>
  <c r="T408" i="1" s="1"/>
  <c r="Q408" i="1"/>
  <c r="B408" i="1"/>
  <c r="R407" i="1"/>
  <c r="T407" i="1" s="1"/>
  <c r="Q407" i="1"/>
  <c r="B407" i="1"/>
  <c r="R406" i="1"/>
  <c r="Q406" i="1"/>
  <c r="B406" i="1"/>
  <c r="R405" i="1"/>
  <c r="Q405" i="1"/>
  <c r="B405" i="1"/>
  <c r="R404" i="1"/>
  <c r="Q404" i="1"/>
  <c r="B404" i="1"/>
  <c r="R403" i="1"/>
  <c r="Q403" i="1"/>
  <c r="B403" i="1"/>
  <c r="R402" i="1"/>
  <c r="Q402" i="1"/>
  <c r="B402" i="1"/>
  <c r="R401" i="1"/>
  <c r="T401" i="1" s="1"/>
  <c r="Q401" i="1"/>
  <c r="B401" i="1"/>
  <c r="R400" i="1"/>
  <c r="T400" i="1" s="1"/>
  <c r="Q400" i="1"/>
  <c r="B400" i="1"/>
  <c r="R399" i="1"/>
  <c r="T399" i="1" s="1"/>
  <c r="Q399" i="1"/>
  <c r="B399" i="1"/>
  <c r="R398" i="1"/>
  <c r="Q398" i="1"/>
  <c r="B398" i="1"/>
  <c r="R397" i="1"/>
  <c r="Q397" i="1"/>
  <c r="B397" i="1"/>
  <c r="R396" i="1"/>
  <c r="Q396" i="1"/>
  <c r="B396" i="1"/>
  <c r="R395" i="1"/>
  <c r="Q395" i="1"/>
  <c r="B395" i="1"/>
  <c r="R394" i="1"/>
  <c r="Q394" i="1"/>
  <c r="B394" i="1"/>
  <c r="R393" i="1"/>
  <c r="Q393" i="1"/>
  <c r="B393" i="1"/>
  <c r="R392" i="1"/>
  <c r="T392" i="1" s="1"/>
  <c r="Q392" i="1"/>
  <c r="B392" i="1"/>
  <c r="R391" i="1"/>
  <c r="T391" i="1" s="1"/>
  <c r="Q391" i="1"/>
  <c r="B391" i="1"/>
  <c r="R390" i="1"/>
  <c r="Q390" i="1"/>
  <c r="B390" i="1"/>
  <c r="R389" i="1"/>
  <c r="Q389" i="1"/>
  <c r="B389" i="1"/>
  <c r="R388" i="1"/>
  <c r="T388" i="1" s="1"/>
  <c r="Q388" i="1"/>
  <c r="B388" i="1"/>
  <c r="R387" i="1"/>
  <c r="Q387" i="1"/>
  <c r="B387" i="1"/>
  <c r="R386" i="1"/>
  <c r="T386" i="1" s="1"/>
  <c r="Q386" i="1"/>
  <c r="B386" i="1"/>
  <c r="R385" i="1"/>
  <c r="T385" i="1" s="1"/>
  <c r="Q385" i="1"/>
  <c r="B385" i="1"/>
  <c r="R384" i="1"/>
  <c r="T384" i="1" s="1"/>
  <c r="Q384" i="1"/>
  <c r="B384" i="1"/>
  <c r="R383" i="1"/>
  <c r="T383" i="1" s="1"/>
  <c r="Q383" i="1"/>
  <c r="B383" i="1"/>
  <c r="R382" i="1"/>
  <c r="Q382" i="1"/>
  <c r="B382" i="1"/>
  <c r="R381" i="1"/>
  <c r="Q381" i="1"/>
  <c r="B381" i="1"/>
  <c r="R380" i="1"/>
  <c r="Q380" i="1"/>
  <c r="B380" i="1"/>
  <c r="R379" i="1"/>
  <c r="Q379" i="1"/>
  <c r="B379" i="1"/>
  <c r="R378" i="1"/>
  <c r="Q378" i="1"/>
  <c r="B378" i="1"/>
  <c r="R377" i="1"/>
  <c r="T377" i="1" s="1"/>
  <c r="Q377" i="1"/>
  <c r="B377" i="1"/>
  <c r="R376" i="1"/>
  <c r="T376" i="1" s="1"/>
  <c r="Q376" i="1"/>
  <c r="B376" i="1"/>
  <c r="R375" i="1"/>
  <c r="T375" i="1" s="1"/>
  <c r="Q375" i="1"/>
  <c r="B375" i="1"/>
  <c r="R374" i="1"/>
  <c r="Q374" i="1"/>
  <c r="B374" i="1"/>
  <c r="R373" i="1"/>
  <c r="Q373" i="1"/>
  <c r="B373" i="1"/>
  <c r="R372" i="1"/>
  <c r="T372" i="1" s="1"/>
  <c r="Q372" i="1"/>
  <c r="B372" i="1"/>
  <c r="R371" i="1"/>
  <c r="Q371" i="1"/>
  <c r="B371" i="1"/>
  <c r="R370" i="1"/>
  <c r="Q370" i="1"/>
  <c r="B370" i="1"/>
  <c r="R369" i="1"/>
  <c r="T369" i="1" s="1"/>
  <c r="Q369" i="1"/>
  <c r="B369" i="1"/>
  <c r="R368" i="1"/>
  <c r="T368" i="1" s="1"/>
  <c r="Q368" i="1"/>
  <c r="B368" i="1"/>
  <c r="R367" i="1"/>
  <c r="T367" i="1" s="1"/>
  <c r="Q367" i="1"/>
  <c r="B367" i="1"/>
  <c r="R366" i="1"/>
  <c r="Q366" i="1"/>
  <c r="B366" i="1"/>
  <c r="R365" i="1"/>
  <c r="Q365" i="1"/>
  <c r="B365" i="1"/>
  <c r="R364" i="1"/>
  <c r="Q364" i="1"/>
  <c r="B364" i="1"/>
  <c r="R363" i="1"/>
  <c r="Q363" i="1"/>
  <c r="B363" i="1"/>
  <c r="R362" i="1"/>
  <c r="Q362" i="1"/>
  <c r="B362" i="1"/>
  <c r="R361" i="1"/>
  <c r="Q361" i="1"/>
  <c r="B361" i="1"/>
  <c r="R360" i="1"/>
  <c r="T360" i="1" s="1"/>
  <c r="Q360" i="1"/>
  <c r="B360" i="1"/>
  <c r="R359" i="1"/>
  <c r="T359" i="1" s="1"/>
  <c r="Q359" i="1"/>
  <c r="B359" i="1"/>
  <c r="R358" i="1"/>
  <c r="Q358" i="1"/>
  <c r="B358" i="1"/>
  <c r="R357" i="1"/>
  <c r="Q357" i="1"/>
  <c r="B357" i="1"/>
  <c r="R356" i="1"/>
  <c r="Q356" i="1"/>
  <c r="B356" i="1"/>
  <c r="R355" i="1"/>
  <c r="Q355" i="1"/>
  <c r="B355" i="1"/>
  <c r="R354" i="1"/>
  <c r="Q354" i="1"/>
  <c r="B354" i="1"/>
  <c r="R353" i="1"/>
  <c r="T353" i="1" s="1"/>
  <c r="Q353" i="1"/>
  <c r="B353" i="1"/>
  <c r="R352" i="1"/>
  <c r="T352" i="1" s="1"/>
  <c r="Q352" i="1"/>
  <c r="B352" i="1"/>
  <c r="R351" i="1"/>
  <c r="T351" i="1" s="1"/>
  <c r="Q351" i="1"/>
  <c r="B351" i="1"/>
  <c r="R350" i="1"/>
  <c r="Q350" i="1"/>
  <c r="B350" i="1"/>
  <c r="R349" i="1"/>
  <c r="Q349" i="1"/>
  <c r="B349" i="1"/>
  <c r="R348" i="1"/>
  <c r="Q348" i="1"/>
  <c r="B348" i="1"/>
  <c r="R347" i="1"/>
  <c r="Q347" i="1"/>
  <c r="B347" i="1"/>
  <c r="R346" i="1"/>
  <c r="Q346" i="1"/>
  <c r="B346" i="1"/>
  <c r="R345" i="1"/>
  <c r="T345" i="1" s="1"/>
  <c r="Q345" i="1"/>
  <c r="B345" i="1"/>
  <c r="R344" i="1"/>
  <c r="T344" i="1" s="1"/>
  <c r="Q344" i="1"/>
  <c r="B344" i="1"/>
  <c r="R343" i="1"/>
  <c r="T343" i="1" s="1"/>
  <c r="Q343" i="1"/>
  <c r="B343" i="1"/>
  <c r="R342" i="1"/>
  <c r="Q342" i="1"/>
  <c r="B342" i="1"/>
  <c r="R341" i="1"/>
  <c r="Q341" i="1"/>
  <c r="B341" i="1"/>
  <c r="R340" i="1"/>
  <c r="Q340" i="1"/>
  <c r="B340" i="1"/>
  <c r="R339" i="1"/>
  <c r="Q339" i="1"/>
  <c r="B339" i="1"/>
  <c r="R338" i="1"/>
  <c r="Q338" i="1"/>
  <c r="B338" i="1"/>
  <c r="R337" i="1"/>
  <c r="T337" i="1" s="1"/>
  <c r="Q337" i="1"/>
  <c r="B337" i="1"/>
  <c r="R336" i="1"/>
  <c r="T336" i="1" s="1"/>
  <c r="Q336" i="1"/>
  <c r="B336" i="1"/>
  <c r="R335" i="1"/>
  <c r="T335" i="1" s="1"/>
  <c r="Q335" i="1"/>
  <c r="B335" i="1"/>
  <c r="R334" i="1"/>
  <c r="Q334" i="1"/>
  <c r="B334" i="1"/>
  <c r="R333" i="1"/>
  <c r="Q333" i="1"/>
  <c r="B333" i="1"/>
  <c r="R332" i="1"/>
  <c r="Q332" i="1"/>
  <c r="B332" i="1"/>
  <c r="R331" i="1"/>
  <c r="Q331" i="1"/>
  <c r="B331" i="1"/>
  <c r="R330" i="1"/>
  <c r="Q330" i="1"/>
  <c r="B330" i="1"/>
  <c r="R329" i="1"/>
  <c r="Q329" i="1"/>
  <c r="B329" i="1"/>
  <c r="R328" i="1"/>
  <c r="T328" i="1" s="1"/>
  <c r="Q328" i="1"/>
  <c r="B328" i="1"/>
  <c r="R327" i="1"/>
  <c r="T327" i="1" s="1"/>
  <c r="Q327" i="1"/>
  <c r="B327" i="1"/>
  <c r="R326" i="1"/>
  <c r="Q326" i="1"/>
  <c r="B326" i="1"/>
  <c r="R325" i="1"/>
  <c r="Q325" i="1"/>
  <c r="B325" i="1"/>
  <c r="R324" i="1"/>
  <c r="Q324" i="1"/>
  <c r="B324" i="1"/>
  <c r="R323" i="1"/>
  <c r="Q323" i="1"/>
  <c r="B323" i="1"/>
  <c r="R322" i="1"/>
  <c r="Q322" i="1"/>
  <c r="B322" i="1"/>
  <c r="R321" i="1"/>
  <c r="T321" i="1" s="1"/>
  <c r="Q321" i="1"/>
  <c r="B321" i="1"/>
  <c r="R320" i="1"/>
  <c r="T320" i="1" s="1"/>
  <c r="Q320" i="1"/>
  <c r="B320" i="1"/>
  <c r="R319" i="1"/>
  <c r="T319" i="1" s="1"/>
  <c r="Q319" i="1"/>
  <c r="B319" i="1"/>
  <c r="R318" i="1"/>
  <c r="Q318" i="1"/>
  <c r="B318" i="1"/>
  <c r="R317" i="1"/>
  <c r="Q317" i="1"/>
  <c r="B317" i="1"/>
  <c r="R316" i="1"/>
  <c r="Q316" i="1"/>
  <c r="B316" i="1"/>
  <c r="R315" i="1"/>
  <c r="Q315" i="1"/>
  <c r="B315" i="1"/>
  <c r="R314" i="1"/>
  <c r="Q314" i="1"/>
  <c r="B314" i="1"/>
  <c r="R313" i="1"/>
  <c r="T313" i="1" s="1"/>
  <c r="Q313" i="1"/>
  <c r="B313" i="1"/>
  <c r="R312" i="1"/>
  <c r="T312" i="1" s="1"/>
  <c r="Q312" i="1"/>
  <c r="B312" i="1"/>
  <c r="R311" i="1"/>
  <c r="T311" i="1" s="1"/>
  <c r="Q311" i="1"/>
  <c r="B311" i="1"/>
  <c r="R310" i="1"/>
  <c r="Q310" i="1"/>
  <c r="B310" i="1"/>
  <c r="R309" i="1"/>
  <c r="Q309" i="1"/>
  <c r="B309" i="1"/>
  <c r="R308" i="1"/>
  <c r="T308" i="1" s="1"/>
  <c r="Q308" i="1"/>
  <c r="B308" i="1"/>
  <c r="R307" i="1"/>
  <c r="Q307" i="1"/>
  <c r="B307" i="1"/>
  <c r="R306" i="1"/>
  <c r="Q306" i="1"/>
  <c r="B306" i="1"/>
  <c r="R305" i="1"/>
  <c r="Q305" i="1"/>
  <c r="B305" i="1"/>
  <c r="R304" i="1"/>
  <c r="T304" i="1" s="1"/>
  <c r="Q304" i="1"/>
  <c r="B304" i="1"/>
  <c r="R303" i="1"/>
  <c r="T303" i="1" s="1"/>
  <c r="Q303" i="1"/>
  <c r="B303" i="1"/>
  <c r="R302" i="1"/>
  <c r="Q302" i="1"/>
  <c r="B302" i="1"/>
  <c r="R301" i="1"/>
  <c r="Q301" i="1"/>
  <c r="B301" i="1"/>
  <c r="R300" i="1"/>
  <c r="Q300" i="1"/>
  <c r="B300" i="1"/>
  <c r="R299" i="1"/>
  <c r="Q299" i="1"/>
  <c r="B299" i="1"/>
  <c r="R298" i="1"/>
  <c r="T298" i="1" s="1"/>
  <c r="Q298" i="1"/>
  <c r="B298" i="1"/>
  <c r="R297" i="1"/>
  <c r="Q297" i="1"/>
  <c r="B297" i="1"/>
  <c r="R296" i="1"/>
  <c r="T296" i="1" s="1"/>
  <c r="Q296" i="1"/>
  <c r="B296" i="1"/>
  <c r="R295" i="1"/>
  <c r="T295" i="1" s="1"/>
  <c r="Q295" i="1"/>
  <c r="B295" i="1"/>
  <c r="R294" i="1"/>
  <c r="Q294" i="1"/>
  <c r="B294" i="1"/>
  <c r="R293" i="1"/>
  <c r="Q293" i="1"/>
  <c r="B293" i="1"/>
  <c r="R292" i="1"/>
  <c r="Q292" i="1"/>
  <c r="B292" i="1"/>
  <c r="R291" i="1"/>
  <c r="Q291" i="1"/>
  <c r="B291" i="1"/>
  <c r="R290" i="1"/>
  <c r="T290" i="1" s="1"/>
  <c r="Q290" i="1"/>
  <c r="B290" i="1"/>
  <c r="R289" i="1"/>
  <c r="T289" i="1" s="1"/>
  <c r="Q289" i="1"/>
  <c r="B289" i="1"/>
  <c r="R288" i="1"/>
  <c r="T288" i="1" s="1"/>
  <c r="Q288" i="1"/>
  <c r="B288" i="1"/>
  <c r="R287" i="1"/>
  <c r="T287" i="1" s="1"/>
  <c r="Q287" i="1"/>
  <c r="B287" i="1"/>
  <c r="R286" i="1"/>
  <c r="Q286" i="1"/>
  <c r="B286" i="1"/>
  <c r="R285" i="1"/>
  <c r="Q285" i="1"/>
  <c r="B285" i="1"/>
  <c r="R284" i="1"/>
  <c r="Q284" i="1"/>
  <c r="B284" i="1"/>
  <c r="R283" i="1"/>
  <c r="Q283" i="1"/>
  <c r="B283" i="1"/>
  <c r="R282" i="1"/>
  <c r="Q282" i="1"/>
  <c r="B282" i="1"/>
  <c r="R281" i="1"/>
  <c r="T281" i="1" s="1"/>
  <c r="Q281" i="1"/>
  <c r="B281" i="1"/>
  <c r="R280" i="1"/>
  <c r="T280" i="1" s="1"/>
  <c r="Q280" i="1"/>
  <c r="B280" i="1"/>
  <c r="R279" i="1"/>
  <c r="T279" i="1" s="1"/>
  <c r="Q279" i="1"/>
  <c r="B279" i="1"/>
  <c r="R278" i="1"/>
  <c r="Q278" i="1"/>
  <c r="B278" i="1"/>
  <c r="R277" i="1"/>
  <c r="Q277" i="1"/>
  <c r="B277" i="1"/>
  <c r="R276" i="1"/>
  <c r="T276" i="1" s="1"/>
  <c r="Q276" i="1"/>
  <c r="B276" i="1"/>
  <c r="R275" i="1"/>
  <c r="Q275" i="1"/>
  <c r="B275" i="1"/>
  <c r="R274" i="1"/>
  <c r="Q274" i="1"/>
  <c r="B274" i="1"/>
  <c r="R273" i="1"/>
  <c r="Q273" i="1"/>
  <c r="B273" i="1"/>
  <c r="R272" i="1"/>
  <c r="T272" i="1" s="1"/>
  <c r="Q272" i="1"/>
  <c r="B272" i="1"/>
  <c r="R271" i="1"/>
  <c r="T271" i="1" s="1"/>
  <c r="Q271" i="1"/>
  <c r="B271" i="1"/>
  <c r="R270" i="1"/>
  <c r="Q270" i="1"/>
  <c r="B270" i="1"/>
  <c r="R269" i="1"/>
  <c r="Q269" i="1"/>
  <c r="B269" i="1"/>
  <c r="R268" i="1"/>
  <c r="Q268" i="1"/>
  <c r="B268" i="1"/>
  <c r="R267" i="1"/>
  <c r="Q267" i="1"/>
  <c r="B267" i="1"/>
  <c r="R266" i="1"/>
  <c r="Q266" i="1"/>
  <c r="B266" i="1"/>
  <c r="R265" i="1"/>
  <c r="T265" i="1" s="1"/>
  <c r="Q265" i="1"/>
  <c r="B265" i="1"/>
  <c r="R264" i="1"/>
  <c r="T264" i="1" s="1"/>
  <c r="Q264" i="1"/>
  <c r="B264" i="1"/>
  <c r="R263" i="1"/>
  <c r="T263" i="1" s="1"/>
  <c r="Q263" i="1"/>
  <c r="B263" i="1"/>
  <c r="R262" i="1"/>
  <c r="Q262" i="1"/>
  <c r="B262" i="1"/>
  <c r="R261" i="1"/>
  <c r="Q261" i="1"/>
  <c r="B261" i="1"/>
  <c r="R260" i="1"/>
  <c r="Q260" i="1"/>
  <c r="B260" i="1"/>
  <c r="R259" i="1"/>
  <c r="Q259" i="1"/>
  <c r="B259" i="1"/>
  <c r="R258" i="1"/>
  <c r="Q258" i="1"/>
  <c r="B258" i="1"/>
  <c r="R257" i="1"/>
  <c r="T257" i="1" s="1"/>
  <c r="Q257" i="1"/>
  <c r="B257" i="1"/>
  <c r="R256" i="1"/>
  <c r="T256" i="1" s="1"/>
  <c r="Q256" i="1"/>
  <c r="B256" i="1"/>
  <c r="R255" i="1"/>
  <c r="T255" i="1" s="1"/>
  <c r="Q255" i="1"/>
  <c r="B255" i="1"/>
  <c r="R254" i="1"/>
  <c r="Q254" i="1"/>
  <c r="B254" i="1"/>
  <c r="R253" i="1"/>
  <c r="Q253" i="1"/>
  <c r="B253" i="1"/>
  <c r="R252" i="1"/>
  <c r="Q252" i="1"/>
  <c r="B252" i="1"/>
  <c r="R251" i="1"/>
  <c r="Q251" i="1"/>
  <c r="B251" i="1"/>
  <c r="R250" i="1"/>
  <c r="Q250" i="1"/>
  <c r="B250" i="1"/>
  <c r="R249" i="1"/>
  <c r="Q249" i="1"/>
  <c r="B249" i="1"/>
  <c r="R248" i="1"/>
  <c r="T248" i="1" s="1"/>
  <c r="Q248" i="1"/>
  <c r="B248" i="1"/>
  <c r="R247" i="1"/>
  <c r="T247" i="1" s="1"/>
  <c r="Q247" i="1"/>
  <c r="B247" i="1"/>
  <c r="R246" i="1"/>
  <c r="Q246" i="1"/>
  <c r="B246" i="1"/>
  <c r="R245" i="1"/>
  <c r="Q245" i="1"/>
  <c r="B245" i="1"/>
  <c r="R244" i="1"/>
  <c r="T244" i="1" s="1"/>
  <c r="Q244" i="1"/>
  <c r="B244" i="1"/>
  <c r="R243" i="1"/>
  <c r="Q243" i="1"/>
  <c r="B243" i="1"/>
  <c r="R242" i="1"/>
  <c r="T242" i="1" s="1"/>
  <c r="Q242" i="1"/>
  <c r="B242" i="1"/>
  <c r="R241" i="1"/>
  <c r="Q241" i="1"/>
  <c r="B241" i="1"/>
  <c r="R240" i="1"/>
  <c r="T240" i="1" s="1"/>
  <c r="Q240" i="1"/>
  <c r="B240" i="1"/>
  <c r="R239" i="1"/>
  <c r="T239" i="1" s="1"/>
  <c r="Q239" i="1"/>
  <c r="B239" i="1"/>
  <c r="R238" i="1"/>
  <c r="Q238" i="1"/>
  <c r="B238" i="1"/>
  <c r="R237" i="1"/>
  <c r="Q237" i="1"/>
  <c r="B237" i="1"/>
  <c r="R236" i="1"/>
  <c r="Q236" i="1"/>
  <c r="B236" i="1"/>
  <c r="R235" i="1"/>
  <c r="Q235" i="1"/>
  <c r="B235" i="1"/>
  <c r="R234" i="1"/>
  <c r="Q234" i="1"/>
  <c r="B234" i="1"/>
  <c r="R233" i="1"/>
  <c r="T233" i="1" s="1"/>
  <c r="Q233" i="1"/>
  <c r="B233" i="1"/>
  <c r="R232" i="1"/>
  <c r="T232" i="1" s="1"/>
  <c r="Q232" i="1"/>
  <c r="B232" i="1"/>
  <c r="R231" i="1"/>
  <c r="T231" i="1" s="1"/>
  <c r="Q231" i="1"/>
  <c r="B231" i="1"/>
  <c r="R230" i="1"/>
  <c r="Q230" i="1"/>
  <c r="B230" i="1"/>
  <c r="R229" i="1"/>
  <c r="Q229" i="1"/>
  <c r="B229" i="1"/>
  <c r="R228" i="1"/>
  <c r="Q228" i="1"/>
  <c r="B228" i="1"/>
  <c r="R227" i="1"/>
  <c r="Q227" i="1"/>
  <c r="B227" i="1"/>
  <c r="R226" i="1"/>
  <c r="T226" i="1" s="1"/>
  <c r="Q226" i="1"/>
  <c r="B226" i="1"/>
  <c r="R225" i="1"/>
  <c r="T225" i="1" s="1"/>
  <c r="Q225" i="1"/>
  <c r="B225" i="1"/>
  <c r="R224" i="1"/>
  <c r="T224" i="1" s="1"/>
  <c r="Q224" i="1"/>
  <c r="B224" i="1"/>
  <c r="R223" i="1"/>
  <c r="T223" i="1" s="1"/>
  <c r="Q223" i="1"/>
  <c r="B223" i="1"/>
  <c r="R222" i="1"/>
  <c r="Q222" i="1"/>
  <c r="B222" i="1"/>
  <c r="R221" i="1"/>
  <c r="Q221" i="1"/>
  <c r="B221" i="1"/>
  <c r="R220" i="1"/>
  <c r="Q220" i="1"/>
  <c r="B220" i="1"/>
  <c r="R219" i="1"/>
  <c r="Q219" i="1"/>
  <c r="B219" i="1"/>
  <c r="R218" i="1"/>
  <c r="Q218" i="1"/>
  <c r="B218" i="1"/>
  <c r="R217" i="1"/>
  <c r="Q217" i="1"/>
  <c r="B217" i="1"/>
  <c r="R216" i="1"/>
  <c r="T216" i="1" s="1"/>
  <c r="Q216" i="1"/>
  <c r="B216" i="1"/>
  <c r="R215" i="1"/>
  <c r="T215" i="1" s="1"/>
  <c r="Q215" i="1"/>
  <c r="B215" i="1"/>
  <c r="R214" i="1"/>
  <c r="Q214" i="1"/>
  <c r="B214" i="1"/>
  <c r="R213" i="1"/>
  <c r="Q213" i="1"/>
  <c r="B213" i="1"/>
  <c r="R212" i="1"/>
  <c r="Q212" i="1"/>
  <c r="B212" i="1"/>
  <c r="R211" i="1"/>
  <c r="Q211" i="1"/>
  <c r="B211" i="1"/>
  <c r="R210" i="1"/>
  <c r="Q210" i="1"/>
  <c r="B210" i="1"/>
  <c r="R209" i="1"/>
  <c r="T209" i="1" s="1"/>
  <c r="Q209" i="1"/>
  <c r="B209" i="1"/>
  <c r="R208" i="1"/>
  <c r="T208" i="1" s="1"/>
  <c r="Q208" i="1"/>
  <c r="B208" i="1"/>
  <c r="R207" i="1"/>
  <c r="T207" i="1" s="1"/>
  <c r="Q207" i="1"/>
  <c r="B207" i="1"/>
  <c r="R206" i="1"/>
  <c r="Q206" i="1"/>
  <c r="B206" i="1"/>
  <c r="R205" i="1"/>
  <c r="Q205" i="1"/>
  <c r="B205" i="1"/>
  <c r="R204" i="1"/>
  <c r="Q204" i="1"/>
  <c r="B204" i="1"/>
  <c r="R203" i="1"/>
  <c r="Q203" i="1"/>
  <c r="B203" i="1"/>
  <c r="R202" i="1"/>
  <c r="Q202" i="1"/>
  <c r="B202" i="1"/>
  <c r="R201" i="1"/>
  <c r="T201" i="1" s="1"/>
  <c r="Q201" i="1"/>
  <c r="B201" i="1"/>
  <c r="R200" i="1"/>
  <c r="T200" i="1" s="1"/>
  <c r="Q200" i="1"/>
  <c r="B200" i="1"/>
  <c r="R199" i="1"/>
  <c r="T199" i="1" s="1"/>
  <c r="Q199" i="1"/>
  <c r="B199" i="1"/>
  <c r="R198" i="1"/>
  <c r="Q198" i="1"/>
  <c r="B198" i="1"/>
  <c r="R197" i="1"/>
  <c r="Q197" i="1"/>
  <c r="B197" i="1"/>
  <c r="R196" i="1"/>
  <c r="Q196" i="1"/>
  <c r="B196" i="1"/>
  <c r="R195" i="1"/>
  <c r="Q195" i="1"/>
  <c r="B195" i="1"/>
  <c r="R194" i="1"/>
  <c r="Q194" i="1"/>
  <c r="B194" i="1"/>
  <c r="R193" i="1"/>
  <c r="T193" i="1" s="1"/>
  <c r="Q193" i="1"/>
  <c r="B193" i="1"/>
  <c r="R192" i="1"/>
  <c r="T192" i="1" s="1"/>
  <c r="Q192" i="1"/>
  <c r="B192" i="1"/>
  <c r="R191" i="1"/>
  <c r="T191" i="1" s="1"/>
  <c r="Q191" i="1"/>
  <c r="B191" i="1"/>
  <c r="R190" i="1"/>
  <c r="Q190" i="1"/>
  <c r="B190" i="1"/>
  <c r="R189" i="1"/>
  <c r="Q189" i="1"/>
  <c r="B189" i="1"/>
  <c r="R188" i="1"/>
  <c r="Q188" i="1"/>
  <c r="B188" i="1"/>
  <c r="R187" i="1"/>
  <c r="Q187" i="1"/>
  <c r="B187" i="1"/>
  <c r="R186" i="1"/>
  <c r="Q186" i="1"/>
  <c r="B186" i="1"/>
  <c r="R185" i="1"/>
  <c r="T185" i="1" s="1"/>
  <c r="Q185" i="1"/>
  <c r="B185" i="1"/>
  <c r="R184" i="1"/>
  <c r="T184" i="1" s="1"/>
  <c r="Q184" i="1"/>
  <c r="B184" i="1"/>
  <c r="R183" i="1"/>
  <c r="T183" i="1" s="1"/>
  <c r="Q183" i="1"/>
  <c r="B183" i="1"/>
  <c r="R182" i="1"/>
  <c r="Q182" i="1"/>
  <c r="B182" i="1"/>
  <c r="R181" i="1"/>
  <c r="Q181" i="1"/>
  <c r="B181" i="1"/>
  <c r="R180" i="1"/>
  <c r="T180" i="1" s="1"/>
  <c r="Q180" i="1"/>
  <c r="B180" i="1"/>
  <c r="R179" i="1"/>
  <c r="Q179" i="1"/>
  <c r="B179" i="1"/>
  <c r="R178" i="1"/>
  <c r="T178" i="1" s="1"/>
  <c r="Q178" i="1"/>
  <c r="B178" i="1"/>
  <c r="R177" i="1"/>
  <c r="T177" i="1" s="1"/>
  <c r="Q177" i="1"/>
  <c r="B177" i="1"/>
  <c r="R176" i="1"/>
  <c r="T176" i="1" s="1"/>
  <c r="Q176" i="1"/>
  <c r="B176" i="1"/>
  <c r="R175" i="1"/>
  <c r="T175" i="1" s="1"/>
  <c r="Q175" i="1"/>
  <c r="B175" i="1"/>
  <c r="R174" i="1"/>
  <c r="Q174" i="1"/>
  <c r="B174" i="1"/>
  <c r="R173" i="1"/>
  <c r="Q173" i="1"/>
  <c r="B173" i="1"/>
  <c r="R172" i="1"/>
  <c r="Q172" i="1"/>
  <c r="B172" i="1"/>
  <c r="R171" i="1"/>
  <c r="Q171" i="1"/>
  <c r="B171" i="1"/>
  <c r="R170" i="1"/>
  <c r="Q170" i="1"/>
  <c r="B170" i="1"/>
  <c r="R169" i="1"/>
  <c r="Q169" i="1"/>
  <c r="B169" i="1"/>
  <c r="R168" i="1"/>
  <c r="T168" i="1" s="1"/>
  <c r="Q168" i="1"/>
  <c r="B168" i="1"/>
  <c r="R167" i="1"/>
  <c r="T167" i="1" s="1"/>
  <c r="Q167" i="1"/>
  <c r="B167" i="1"/>
  <c r="R166" i="1"/>
  <c r="Q166" i="1"/>
  <c r="B166" i="1"/>
  <c r="R165" i="1"/>
  <c r="Q165" i="1"/>
  <c r="B165" i="1"/>
  <c r="R164" i="1"/>
  <c r="T164" i="1" s="1"/>
  <c r="Q164" i="1"/>
  <c r="B164" i="1"/>
  <c r="R163" i="1"/>
  <c r="Q163" i="1"/>
  <c r="B163" i="1"/>
  <c r="R162" i="1"/>
  <c r="Q162" i="1"/>
  <c r="B162" i="1"/>
  <c r="R161" i="1"/>
  <c r="Q161" i="1"/>
  <c r="B161" i="1"/>
  <c r="R160" i="1"/>
  <c r="T160" i="1" s="1"/>
  <c r="Q160" i="1"/>
  <c r="B160" i="1"/>
  <c r="R159" i="1"/>
  <c r="T159" i="1" s="1"/>
  <c r="Q159" i="1"/>
  <c r="B159" i="1"/>
  <c r="R158" i="1"/>
  <c r="Q158" i="1"/>
  <c r="B158" i="1"/>
  <c r="R157" i="1"/>
  <c r="Q157" i="1"/>
  <c r="B157" i="1"/>
  <c r="R156" i="1"/>
  <c r="Q156" i="1"/>
  <c r="B156" i="1"/>
  <c r="R155" i="1"/>
  <c r="Q155" i="1"/>
  <c r="B155" i="1"/>
  <c r="R154" i="1"/>
  <c r="Q154" i="1"/>
  <c r="B154" i="1"/>
  <c r="R153" i="1"/>
  <c r="T153" i="1" s="1"/>
  <c r="Q153" i="1"/>
  <c r="B153" i="1"/>
  <c r="R152" i="1"/>
  <c r="T152" i="1" s="1"/>
  <c r="Q152" i="1"/>
  <c r="B152" i="1"/>
  <c r="R151" i="1"/>
  <c r="T151" i="1" s="1"/>
  <c r="Q151" i="1"/>
  <c r="B151" i="1"/>
  <c r="R150" i="1"/>
  <c r="Q150" i="1"/>
  <c r="B150" i="1"/>
  <c r="R149" i="1"/>
  <c r="Q149" i="1"/>
  <c r="B149" i="1"/>
  <c r="R148" i="1"/>
  <c r="Q148" i="1"/>
  <c r="B148" i="1"/>
  <c r="R147" i="1"/>
  <c r="Q147" i="1"/>
  <c r="B147" i="1"/>
  <c r="R146" i="1"/>
  <c r="Q146" i="1"/>
  <c r="B146" i="1"/>
  <c r="R145" i="1"/>
  <c r="Q145" i="1"/>
  <c r="B145" i="1"/>
  <c r="R144" i="1"/>
  <c r="T144" i="1" s="1"/>
  <c r="Q144" i="1"/>
  <c r="B144" i="1"/>
  <c r="R143" i="1"/>
  <c r="T143" i="1" s="1"/>
  <c r="Q143" i="1"/>
  <c r="B143" i="1"/>
  <c r="R142" i="1"/>
  <c r="Q142" i="1"/>
  <c r="B142" i="1"/>
  <c r="R141" i="1"/>
  <c r="Q141" i="1"/>
  <c r="B141" i="1"/>
  <c r="R140" i="1"/>
  <c r="Q140" i="1"/>
  <c r="B140" i="1"/>
  <c r="R139" i="1"/>
  <c r="Q139" i="1"/>
  <c r="B139" i="1"/>
  <c r="R138" i="1"/>
  <c r="Q138" i="1"/>
  <c r="B138" i="1"/>
  <c r="R137" i="1"/>
  <c r="T137" i="1" s="1"/>
  <c r="Q137" i="1"/>
  <c r="B137" i="1"/>
  <c r="R136" i="1"/>
  <c r="T136" i="1" s="1"/>
  <c r="Q136" i="1"/>
  <c r="B136" i="1"/>
  <c r="R135" i="1"/>
  <c r="T135" i="1" s="1"/>
  <c r="Q135" i="1"/>
  <c r="B135" i="1"/>
  <c r="R134" i="1"/>
  <c r="Q134" i="1"/>
  <c r="B134" i="1"/>
  <c r="R133" i="1"/>
  <c r="Q133" i="1"/>
  <c r="B133" i="1"/>
  <c r="R132" i="1"/>
  <c r="Q132" i="1"/>
  <c r="B132" i="1"/>
  <c r="R131" i="1"/>
  <c r="T131" i="1" s="1"/>
  <c r="Q131" i="1"/>
  <c r="B131" i="1"/>
  <c r="R130" i="1"/>
  <c r="Q130" i="1"/>
  <c r="B130" i="1"/>
  <c r="R129" i="1"/>
  <c r="T129" i="1" s="1"/>
  <c r="Q129" i="1"/>
  <c r="B129" i="1"/>
  <c r="R128" i="1"/>
  <c r="T128" i="1" s="1"/>
  <c r="Q128" i="1"/>
  <c r="B128" i="1"/>
  <c r="R127" i="1"/>
  <c r="T127" i="1" s="1"/>
  <c r="Q127" i="1"/>
  <c r="B127" i="1"/>
  <c r="R126" i="1"/>
  <c r="Q126" i="1"/>
  <c r="B126" i="1"/>
  <c r="R125" i="1"/>
  <c r="Q125" i="1"/>
  <c r="B125" i="1"/>
  <c r="R124" i="1"/>
  <c r="Q124" i="1"/>
  <c r="B124" i="1"/>
  <c r="R123" i="1"/>
  <c r="Q123" i="1"/>
  <c r="B123" i="1"/>
  <c r="R122" i="1"/>
  <c r="Q122" i="1"/>
  <c r="B122" i="1"/>
  <c r="R121" i="1"/>
  <c r="Q121" i="1"/>
  <c r="B121" i="1"/>
  <c r="R120" i="1"/>
  <c r="T120" i="1" s="1"/>
  <c r="Q120" i="1"/>
  <c r="B120" i="1"/>
  <c r="R119" i="1"/>
  <c r="T119" i="1" s="1"/>
  <c r="Q119" i="1"/>
  <c r="B119" i="1"/>
  <c r="R118" i="1"/>
  <c r="Q118" i="1"/>
  <c r="B118" i="1"/>
  <c r="R117" i="1"/>
  <c r="Q117" i="1"/>
  <c r="B117" i="1"/>
  <c r="R116" i="1"/>
  <c r="Q116" i="1"/>
  <c r="B116" i="1"/>
  <c r="R115" i="1"/>
  <c r="Q115" i="1"/>
  <c r="B115" i="1"/>
  <c r="R114" i="1"/>
  <c r="T114" i="1" s="1"/>
  <c r="Q114" i="1"/>
  <c r="B114" i="1"/>
  <c r="R113" i="1"/>
  <c r="Q113" i="1"/>
  <c r="B113" i="1"/>
  <c r="R112" i="1"/>
  <c r="T112" i="1" s="1"/>
  <c r="Q112" i="1"/>
  <c r="B112" i="1"/>
  <c r="R111" i="1"/>
  <c r="T111" i="1" s="1"/>
  <c r="Q111" i="1"/>
  <c r="B111" i="1"/>
  <c r="R110" i="1"/>
  <c r="Q110" i="1"/>
  <c r="B110" i="1"/>
  <c r="R109" i="1"/>
  <c r="Q109" i="1"/>
  <c r="B109" i="1"/>
  <c r="R108" i="1"/>
  <c r="Q108" i="1"/>
  <c r="B108" i="1"/>
  <c r="R107" i="1"/>
  <c r="Q107" i="1"/>
  <c r="B107" i="1"/>
  <c r="R106" i="1"/>
  <c r="T106" i="1" s="1"/>
  <c r="Q106" i="1"/>
  <c r="B106" i="1"/>
  <c r="R105" i="1"/>
  <c r="T105" i="1" s="1"/>
  <c r="Q105" i="1"/>
  <c r="B105" i="1"/>
  <c r="R104" i="1"/>
  <c r="T104" i="1" s="1"/>
  <c r="Q104" i="1"/>
  <c r="B104" i="1"/>
  <c r="R103" i="1"/>
  <c r="T103" i="1" s="1"/>
  <c r="Q103" i="1"/>
  <c r="B103" i="1"/>
  <c r="R102" i="1"/>
  <c r="Q102" i="1"/>
  <c r="B102" i="1"/>
  <c r="R101" i="1"/>
  <c r="Q101" i="1"/>
  <c r="B101" i="1"/>
  <c r="R100" i="1"/>
  <c r="Q100" i="1"/>
  <c r="B100" i="1"/>
  <c r="R99" i="1"/>
  <c r="Q99" i="1"/>
  <c r="B99" i="1"/>
  <c r="R98" i="1"/>
  <c r="Q98" i="1"/>
  <c r="B98" i="1"/>
  <c r="R97" i="1"/>
  <c r="Q97" i="1"/>
  <c r="B97" i="1"/>
  <c r="R96" i="1"/>
  <c r="T96" i="1" s="1"/>
  <c r="Q96" i="1"/>
  <c r="B96" i="1"/>
  <c r="R95" i="1"/>
  <c r="T95" i="1" s="1"/>
  <c r="Q95" i="1"/>
  <c r="B95" i="1"/>
  <c r="R94" i="1"/>
  <c r="Q94" i="1"/>
  <c r="B94" i="1"/>
  <c r="R93" i="1"/>
  <c r="Q93" i="1"/>
  <c r="B93" i="1"/>
  <c r="R92" i="1"/>
  <c r="Q92" i="1"/>
  <c r="B92" i="1"/>
  <c r="R91" i="1"/>
  <c r="Q91" i="1"/>
  <c r="B91" i="1"/>
  <c r="R90" i="1"/>
  <c r="T90" i="1" s="1"/>
  <c r="Q90" i="1"/>
  <c r="B90" i="1"/>
  <c r="R89" i="1"/>
  <c r="Q89" i="1"/>
  <c r="B89" i="1"/>
  <c r="R88" i="1"/>
  <c r="T88" i="1" s="1"/>
  <c r="Q88" i="1"/>
  <c r="B88" i="1"/>
  <c r="R87" i="1"/>
  <c r="T87" i="1" s="1"/>
  <c r="Q87" i="1"/>
  <c r="B87" i="1"/>
  <c r="R86" i="1"/>
  <c r="Q86" i="1"/>
  <c r="B86" i="1"/>
  <c r="R85" i="1"/>
  <c r="Q85" i="1"/>
  <c r="B85" i="1"/>
  <c r="R84" i="1"/>
  <c r="Q84" i="1"/>
  <c r="B84" i="1"/>
  <c r="R83" i="1"/>
  <c r="Q83" i="1"/>
  <c r="B83" i="1"/>
  <c r="R82" i="1"/>
  <c r="Q82" i="1"/>
  <c r="B82" i="1"/>
  <c r="R81" i="1"/>
  <c r="T81" i="1" s="1"/>
  <c r="Q81" i="1"/>
  <c r="B81" i="1"/>
  <c r="R80" i="1"/>
  <c r="T80" i="1" s="1"/>
  <c r="Q80" i="1"/>
  <c r="B80" i="1"/>
  <c r="R79" i="1"/>
  <c r="T79" i="1" s="1"/>
  <c r="Q79" i="1"/>
  <c r="B79" i="1"/>
  <c r="R78" i="1"/>
  <c r="Q78" i="1"/>
  <c r="B78" i="1"/>
  <c r="R77" i="1"/>
  <c r="Q77" i="1"/>
  <c r="B77" i="1"/>
  <c r="R76" i="1"/>
  <c r="Q76" i="1"/>
  <c r="B76" i="1"/>
  <c r="R75" i="1"/>
  <c r="Q75" i="1"/>
  <c r="B75" i="1"/>
  <c r="R74" i="1"/>
  <c r="Q74" i="1"/>
  <c r="B74" i="1"/>
  <c r="R73" i="1"/>
  <c r="T73" i="1" s="1"/>
  <c r="Q73" i="1"/>
  <c r="B73" i="1"/>
  <c r="R72" i="1"/>
  <c r="T72" i="1" s="1"/>
  <c r="Q72" i="1"/>
  <c r="B72" i="1"/>
  <c r="R71" i="1"/>
  <c r="T71" i="1" s="1"/>
  <c r="Q71" i="1"/>
  <c r="B71" i="1"/>
  <c r="R70" i="1"/>
  <c r="Q70" i="1"/>
  <c r="B70" i="1"/>
  <c r="R69" i="1"/>
  <c r="Q69" i="1"/>
  <c r="B69" i="1"/>
  <c r="R68" i="1"/>
  <c r="Q68" i="1"/>
  <c r="B68" i="1"/>
  <c r="R67" i="1"/>
  <c r="Q67" i="1"/>
  <c r="B67" i="1"/>
  <c r="R66" i="1"/>
  <c r="T66" i="1" s="1"/>
  <c r="Q66" i="1"/>
  <c r="B66" i="1"/>
  <c r="R65" i="1"/>
  <c r="T65" i="1" s="1"/>
  <c r="Q65" i="1"/>
  <c r="B65" i="1"/>
  <c r="R64" i="1"/>
  <c r="T64" i="1" s="1"/>
  <c r="Q64" i="1"/>
  <c r="B64" i="1"/>
  <c r="R63" i="1"/>
  <c r="T63" i="1" s="1"/>
  <c r="Q63" i="1"/>
  <c r="B63" i="1"/>
  <c r="R62" i="1"/>
  <c r="Q62" i="1"/>
  <c r="B62" i="1"/>
  <c r="R61" i="1"/>
  <c r="Q61" i="1"/>
  <c r="B61" i="1"/>
  <c r="R60" i="1"/>
  <c r="Q60" i="1"/>
  <c r="B60" i="1"/>
  <c r="R59" i="1"/>
  <c r="Q59" i="1"/>
  <c r="B59" i="1"/>
  <c r="R58" i="1"/>
  <c r="T58" i="1" s="1"/>
  <c r="Q58" i="1"/>
  <c r="B58" i="1"/>
  <c r="R57" i="1"/>
  <c r="T57" i="1" s="1"/>
  <c r="Q57" i="1"/>
  <c r="B57" i="1"/>
  <c r="R56" i="1"/>
  <c r="T56" i="1" s="1"/>
  <c r="Q56" i="1"/>
  <c r="B56" i="1"/>
  <c r="R55" i="1"/>
  <c r="T55" i="1" s="1"/>
  <c r="Q55" i="1"/>
  <c r="B55" i="1"/>
  <c r="R54" i="1"/>
  <c r="Q54" i="1"/>
  <c r="B54" i="1"/>
  <c r="R53" i="1"/>
  <c r="Q53" i="1"/>
  <c r="B53" i="1"/>
  <c r="R52" i="1"/>
  <c r="Q52" i="1"/>
  <c r="B52" i="1"/>
  <c r="R51" i="1"/>
  <c r="Q51" i="1"/>
  <c r="B51" i="1"/>
  <c r="R50" i="1"/>
  <c r="Q50" i="1"/>
  <c r="B50" i="1"/>
  <c r="R49" i="1"/>
  <c r="Q49" i="1"/>
  <c r="B49" i="1"/>
  <c r="R48" i="1"/>
  <c r="T48" i="1" s="1"/>
  <c r="Q48" i="1"/>
  <c r="B48" i="1"/>
  <c r="R47" i="1"/>
  <c r="T47" i="1" s="1"/>
  <c r="Q47" i="1"/>
  <c r="B47" i="1"/>
  <c r="R46" i="1"/>
  <c r="Q46" i="1"/>
  <c r="B46" i="1"/>
  <c r="R45" i="1"/>
  <c r="Q45" i="1"/>
  <c r="B45" i="1"/>
  <c r="R44" i="1"/>
  <c r="Q44" i="1"/>
  <c r="B44" i="1"/>
  <c r="R43" i="1"/>
  <c r="Q43" i="1"/>
  <c r="B43" i="1"/>
  <c r="R42" i="1"/>
  <c r="T42" i="1" s="1"/>
  <c r="Q42" i="1"/>
  <c r="B42" i="1"/>
  <c r="R41" i="1"/>
  <c r="Q41" i="1"/>
  <c r="B41" i="1"/>
  <c r="R40" i="1"/>
  <c r="T40" i="1" s="1"/>
  <c r="Q40" i="1"/>
  <c r="B40" i="1"/>
  <c r="R39" i="1"/>
  <c r="T39" i="1" s="1"/>
  <c r="Q39" i="1"/>
  <c r="B39" i="1"/>
  <c r="R38" i="1"/>
  <c r="Q38" i="1"/>
  <c r="B38" i="1"/>
  <c r="R37" i="1"/>
  <c r="Q37" i="1"/>
  <c r="B37" i="1"/>
  <c r="R36" i="1"/>
  <c r="Q36" i="1"/>
  <c r="B36" i="1"/>
  <c r="R35" i="1"/>
  <c r="Q35" i="1"/>
  <c r="B35" i="1"/>
  <c r="R34" i="1"/>
  <c r="Q34" i="1"/>
  <c r="B34" i="1"/>
  <c r="R33" i="1"/>
  <c r="T33" i="1" s="1"/>
  <c r="Q33" i="1"/>
  <c r="B33" i="1"/>
  <c r="R32" i="1"/>
  <c r="T32" i="1" s="1"/>
  <c r="Q32" i="1"/>
  <c r="B32" i="1"/>
  <c r="R31" i="1"/>
  <c r="T31" i="1" s="1"/>
  <c r="Q31" i="1"/>
  <c r="B31" i="1"/>
  <c r="R30" i="1"/>
  <c r="Q30" i="1"/>
  <c r="B30" i="1"/>
  <c r="R29" i="1"/>
  <c r="Q29" i="1"/>
  <c r="B29" i="1"/>
  <c r="R28" i="1"/>
  <c r="T28" i="1" s="1"/>
  <c r="Q28" i="1"/>
  <c r="B28" i="1"/>
  <c r="R27" i="1"/>
  <c r="Q27" i="1"/>
  <c r="B27" i="1"/>
  <c r="R26" i="1"/>
  <c r="Q26" i="1"/>
  <c r="B26" i="1"/>
  <c r="R25" i="1"/>
  <c r="T25" i="1" s="1"/>
  <c r="Q25" i="1"/>
  <c r="B25" i="1"/>
  <c r="R24" i="1"/>
  <c r="T24" i="1" s="1"/>
  <c r="Q24" i="1"/>
  <c r="B24" i="1"/>
  <c r="R23" i="1"/>
  <c r="T23" i="1" s="1"/>
  <c r="Q23" i="1"/>
  <c r="B23" i="1"/>
  <c r="R22" i="1"/>
  <c r="Q22" i="1"/>
  <c r="B22" i="1"/>
  <c r="R21" i="1"/>
  <c r="Q21" i="1"/>
  <c r="B21" i="1"/>
  <c r="R20" i="1"/>
  <c r="T20" i="1" s="1"/>
  <c r="Q20" i="1"/>
  <c r="B20" i="1"/>
  <c r="R19" i="1"/>
  <c r="Q19" i="1"/>
  <c r="B19" i="1"/>
  <c r="R18" i="1"/>
  <c r="Q18" i="1"/>
  <c r="B18" i="1"/>
  <c r="R17" i="1"/>
  <c r="T17" i="1" s="1"/>
  <c r="Q17" i="1"/>
  <c r="B17" i="1"/>
  <c r="R16" i="1"/>
  <c r="T16" i="1" s="1"/>
  <c r="Q16" i="1"/>
  <c r="B16" i="1"/>
  <c r="R15" i="1"/>
  <c r="T15" i="1" s="1"/>
  <c r="Q15" i="1"/>
  <c r="B15" i="1"/>
  <c r="R14" i="1"/>
  <c r="Q14" i="1"/>
  <c r="B14" i="1"/>
  <c r="R13" i="1"/>
  <c r="Q13" i="1"/>
  <c r="B13" i="1"/>
  <c r="R12" i="1"/>
  <c r="Q12" i="1"/>
  <c r="B12" i="1"/>
  <c r="R11" i="1"/>
  <c r="Q11" i="1"/>
  <c r="B11" i="1"/>
  <c r="R10" i="1"/>
  <c r="Q10" i="1"/>
  <c r="B10" i="1"/>
  <c r="R9" i="1"/>
  <c r="T9" i="1" s="1"/>
  <c r="Q9" i="1"/>
  <c r="B9" i="1"/>
  <c r="R8" i="1"/>
  <c r="T8" i="1" s="1"/>
  <c r="Q8" i="1"/>
  <c r="B8" i="1"/>
  <c r="R7" i="1"/>
  <c r="T7" i="1" s="1"/>
  <c r="Q7" i="1"/>
  <c r="B7" i="1"/>
  <c r="R6" i="1"/>
  <c r="Q6" i="1"/>
  <c r="B6" i="1"/>
  <c r="T1399" i="1" l="1"/>
  <c r="T1651" i="1"/>
  <c r="T1611" i="1"/>
  <c r="T1523" i="1"/>
  <c r="T1930" i="1"/>
  <c r="T1359" i="1"/>
  <c r="T1415" i="1"/>
  <c r="T1583" i="1"/>
  <c r="T1623" i="1"/>
  <c r="T1663" i="1"/>
  <c r="T1727" i="1"/>
  <c r="T1767" i="1"/>
  <c r="T1807" i="1"/>
  <c r="T1855" i="1"/>
  <c r="T1895" i="1"/>
  <c r="T1951" i="1"/>
  <c r="T1991" i="1"/>
  <c r="T1343" i="1"/>
  <c r="T1383" i="1"/>
  <c r="T1407" i="1"/>
  <c r="T1423" i="1"/>
  <c r="T1439" i="1"/>
  <c r="T1447" i="1"/>
  <c r="T1463" i="1"/>
  <c r="T1479" i="1"/>
  <c r="T1511" i="1"/>
  <c r="T1543" i="1"/>
  <c r="T1559" i="1"/>
  <c r="T1567" i="1"/>
  <c r="T1591" i="1"/>
  <c r="T1599" i="1"/>
  <c r="T1615" i="1"/>
  <c r="T1639" i="1"/>
  <c r="T1655" i="1"/>
  <c r="T1671" i="1"/>
  <c r="T1687" i="1"/>
  <c r="T1703" i="1"/>
  <c r="T1711" i="1"/>
  <c r="T1735" i="1"/>
  <c r="T1759" i="1"/>
  <c r="T1783" i="1"/>
  <c r="T1799" i="1"/>
  <c r="T1823" i="1"/>
  <c r="T1839" i="1"/>
  <c r="T1879" i="1"/>
  <c r="T1911" i="1"/>
  <c r="T1927" i="1"/>
  <c r="T1959" i="1"/>
  <c r="T1967" i="1"/>
  <c r="T1983" i="1"/>
  <c r="T1999" i="1"/>
  <c r="T1335" i="1"/>
  <c r="T1351" i="1"/>
  <c r="T1367" i="1"/>
  <c r="T1375" i="1"/>
  <c r="T1391" i="1"/>
  <c r="T1431" i="1"/>
  <c r="T1455" i="1"/>
  <c r="T1495" i="1"/>
  <c r="T1527" i="1"/>
  <c r="T1575" i="1"/>
  <c r="T1607" i="1"/>
  <c r="T1631" i="1"/>
  <c r="T1647" i="1"/>
  <c r="T1679" i="1"/>
  <c r="T1695" i="1"/>
  <c r="T1719" i="1"/>
  <c r="T1743" i="1"/>
  <c r="T1751" i="1"/>
  <c r="T1775" i="1"/>
  <c r="T1791" i="1"/>
  <c r="T1815" i="1"/>
  <c r="T1831" i="1"/>
  <c r="T1847" i="1"/>
  <c r="T1863" i="1"/>
  <c r="T1871" i="1"/>
  <c r="T1887" i="1"/>
  <c r="T1903" i="1"/>
  <c r="T1919" i="1"/>
  <c r="T1935" i="1"/>
  <c r="T1943" i="1"/>
  <c r="T1975" i="1"/>
  <c r="T34" i="1"/>
  <c r="T594" i="1"/>
  <c r="T682" i="1"/>
  <c r="T730" i="1"/>
  <c r="T778" i="1"/>
  <c r="T826" i="1"/>
  <c r="T1002" i="1"/>
  <c r="T1130" i="1"/>
  <c r="T1162" i="1"/>
  <c r="T1474" i="1"/>
  <c r="T1674" i="1"/>
  <c r="T1730" i="1"/>
  <c r="T1762" i="1"/>
  <c r="T1866" i="1"/>
  <c r="T1874" i="1"/>
  <c r="T1962" i="1"/>
  <c r="T1970" i="1"/>
  <c r="T1777" i="1"/>
  <c r="T1761" i="1"/>
  <c r="T1625" i="1"/>
  <c r="T1529" i="1"/>
  <c r="T1521" i="1"/>
  <c r="T1465" i="1"/>
  <c r="T1449" i="1"/>
  <c r="T1385" i="1"/>
  <c r="T1377" i="1"/>
  <c r="T1584" i="1"/>
  <c r="T1616" i="1"/>
  <c r="T1656" i="1"/>
  <c r="T1680" i="1"/>
  <c r="T1752" i="1"/>
  <c r="T1808" i="1"/>
  <c r="T1888" i="1"/>
  <c r="T1952" i="1"/>
  <c r="T1608" i="1"/>
  <c r="T1672" i="1"/>
  <c r="T1712" i="1"/>
  <c r="T1744" i="1"/>
  <c r="T1824" i="1"/>
  <c r="T1872" i="1"/>
  <c r="T1936" i="1"/>
  <c r="T2000" i="1"/>
  <c r="T1355" i="1"/>
  <c r="T1419" i="1"/>
  <c r="T1571" i="1"/>
  <c r="T1675" i="1"/>
  <c r="T1731" i="1"/>
  <c r="T374" i="1"/>
  <c r="T1089" i="1"/>
  <c r="T1153" i="1"/>
  <c r="T1281" i="1"/>
  <c r="T1313" i="1"/>
  <c r="T2003" i="1"/>
  <c r="T1995" i="1"/>
  <c r="T1979" i="1"/>
  <c r="T1963" i="1"/>
  <c r="T1955" i="1"/>
  <c r="T1947" i="1"/>
  <c r="T1939" i="1"/>
  <c r="T1931" i="1"/>
  <c r="T1923" i="1"/>
  <c r="T1915" i="1"/>
  <c r="T1907" i="1"/>
  <c r="T1899" i="1"/>
  <c r="T1891" i="1"/>
  <c r="T1883" i="1"/>
  <c r="T1875" i="1"/>
  <c r="T1859" i="1"/>
  <c r="T1901" i="1"/>
  <c r="T1789" i="1"/>
  <c r="T1581" i="1"/>
  <c r="T1533" i="1"/>
  <c r="T1461" i="1"/>
  <c r="T1301" i="1"/>
  <c r="T1181" i="1"/>
  <c r="T1173" i="1"/>
  <c r="T1045" i="1"/>
  <c r="T933" i="1"/>
  <c r="T525" i="1"/>
  <c r="T1851" i="1"/>
  <c r="T1843" i="1"/>
  <c r="T1827" i="1"/>
  <c r="T1819" i="1"/>
  <c r="T1811" i="1"/>
  <c r="T1803" i="1"/>
  <c r="T1795" i="1"/>
  <c r="T1779" i="1"/>
  <c r="T1771" i="1"/>
  <c r="T1755" i="1"/>
  <c r="T1747" i="1"/>
  <c r="T1739" i="1"/>
  <c r="T1723" i="1"/>
  <c r="T1715" i="1"/>
  <c r="T1707" i="1"/>
  <c r="T1699" i="1"/>
  <c r="T1691" i="1"/>
  <c r="T1683" i="1"/>
  <c r="T1667" i="1"/>
  <c r="T1659" i="1"/>
  <c r="T1643" i="1"/>
  <c r="T1635" i="1"/>
  <c r="T1627" i="1"/>
  <c r="T1603" i="1"/>
  <c r="T1595" i="1"/>
  <c r="T1587" i="1"/>
  <c r="T1579" i="1"/>
  <c r="T1555" i="1"/>
  <c r="T1547" i="1"/>
  <c r="T1539" i="1"/>
  <c r="T1531" i="1"/>
  <c r="T1515" i="1"/>
  <c r="T1507" i="1"/>
  <c r="T1483" i="1"/>
  <c r="T1475" i="1"/>
  <c r="T1467" i="1"/>
  <c r="T1459" i="1"/>
  <c r="T1451" i="1"/>
  <c r="T1435" i="1"/>
  <c r="T1427" i="1"/>
  <c r="T1403" i="1"/>
  <c r="T1395" i="1"/>
  <c r="T1379" i="1"/>
  <c r="T1371" i="1"/>
  <c r="T1347" i="1"/>
  <c r="T1339" i="1"/>
  <c r="T1331" i="1"/>
  <c r="T1323" i="1"/>
  <c r="T1315" i="1"/>
  <c r="T1299" i="1"/>
  <c r="T1291" i="1"/>
  <c r="T1283" i="1"/>
  <c r="T1275" i="1"/>
  <c r="T1259" i="1"/>
  <c r="T1243" i="1"/>
  <c r="T1235" i="1"/>
  <c r="T1219" i="1"/>
  <c r="T1211" i="1"/>
  <c r="T1203" i="1"/>
  <c r="T1187" i="1"/>
  <c r="T1179" i="1"/>
  <c r="T1171" i="1"/>
  <c r="T1163" i="1"/>
  <c r="T1155" i="1"/>
  <c r="T1147" i="1"/>
  <c r="T1123" i="1"/>
  <c r="T1115" i="1"/>
  <c r="T1107" i="1"/>
  <c r="T1099" i="1"/>
  <c r="T1091" i="1"/>
  <c r="T1083" i="1"/>
  <c r="T1075" i="1"/>
  <c r="T1067" i="1"/>
  <c r="T1059" i="1"/>
  <c r="T1051" i="1"/>
  <c r="T1043" i="1"/>
  <c r="T1035" i="1"/>
  <c r="T1027" i="1"/>
  <c r="T1011" i="1"/>
  <c r="T1003" i="1"/>
  <c r="T979" i="1"/>
  <c r="T963" i="1"/>
  <c r="T955" i="1"/>
  <c r="T947" i="1"/>
  <c r="T939" i="1"/>
  <c r="T931" i="1"/>
  <c r="T907" i="1"/>
  <c r="T899" i="1"/>
  <c r="T891" i="1"/>
  <c r="T883" i="1"/>
  <c r="T875" i="1"/>
  <c r="T867" i="1"/>
  <c r="T859" i="1"/>
  <c r="T851" i="1"/>
  <c r="T843" i="1"/>
  <c r="T835" i="1"/>
  <c r="T827" i="1"/>
  <c r="T819" i="1"/>
  <c r="T811" i="1"/>
  <c r="T803" i="1"/>
  <c r="T795" i="1"/>
  <c r="T787" i="1"/>
  <c r="T779" i="1"/>
  <c r="T771" i="1"/>
  <c r="T755" i="1"/>
  <c r="T747" i="1"/>
  <c r="T739" i="1"/>
  <c r="T731" i="1"/>
  <c r="T723" i="1"/>
  <c r="T707" i="1"/>
  <c r="T691" i="1"/>
  <c r="T675" i="1"/>
  <c r="T659" i="1"/>
  <c r="T651" i="1"/>
  <c r="T643" i="1"/>
  <c r="T635" i="1"/>
  <c r="T627" i="1"/>
  <c r="T619" i="1"/>
  <c r="T611" i="1"/>
  <c r="T603" i="1"/>
  <c r="T595" i="1"/>
  <c r="T587" i="1"/>
  <c r="T571" i="1"/>
  <c r="T563" i="1"/>
  <c r="T555" i="1"/>
  <c r="T539" i="1"/>
  <c r="T531" i="1"/>
  <c r="T523" i="1"/>
  <c r="T507" i="1"/>
  <c r="T491" i="1"/>
  <c r="T483" i="1"/>
  <c r="T475" i="1"/>
  <c r="T467" i="1"/>
  <c r="T459" i="1"/>
  <c r="T451" i="1"/>
  <c r="T443" i="1"/>
  <c r="T419" i="1"/>
  <c r="T411" i="1"/>
  <c r="T403" i="1"/>
  <c r="T395" i="1"/>
  <c r="T387" i="1"/>
  <c r="T371" i="1"/>
  <c r="T363" i="1"/>
  <c r="T355" i="1"/>
  <c r="T339" i="1"/>
  <c r="T331" i="1"/>
  <c r="T315" i="1"/>
  <c r="T299" i="1"/>
  <c r="T291" i="1"/>
  <c r="T275" i="1"/>
  <c r="T267" i="1"/>
  <c r="T251" i="1"/>
  <c r="T227" i="1"/>
  <c r="T219" i="1"/>
  <c r="T211" i="1"/>
  <c r="T203" i="1"/>
  <c r="T195" i="1"/>
  <c r="T187" i="1"/>
  <c r="T171" i="1"/>
  <c r="T163" i="1"/>
  <c r="T155" i="1"/>
  <c r="T147" i="1"/>
  <c r="T139" i="1"/>
  <c r="T123" i="1"/>
  <c r="T115" i="1"/>
  <c r="T107" i="1"/>
  <c r="T99" i="1"/>
  <c r="T91" i="1"/>
  <c r="T83" i="1"/>
  <c r="T75" i="1"/>
  <c r="T67" i="1"/>
  <c r="T43" i="1"/>
  <c r="T35" i="1"/>
  <c r="T27" i="1"/>
  <c r="T19" i="1"/>
  <c r="T11" i="1"/>
  <c r="T1164" i="1"/>
  <c r="T1188" i="1"/>
  <c r="T1244" i="1"/>
  <c r="T1372" i="1"/>
  <c r="T1532" i="1"/>
  <c r="T1987" i="1"/>
  <c r="T1971" i="1"/>
  <c r="T1867" i="1"/>
  <c r="T1835" i="1"/>
  <c r="T1787" i="1"/>
  <c r="T1763" i="1"/>
  <c r="T1619" i="1"/>
  <c r="T1563" i="1"/>
  <c r="T1499" i="1"/>
  <c r="T1491" i="1"/>
  <c r="T1443" i="1"/>
  <c r="T1411" i="1"/>
  <c r="T1387" i="1"/>
  <c r="T1363" i="1"/>
  <c r="T1267" i="1"/>
  <c r="T1227" i="1"/>
  <c r="T1195" i="1"/>
  <c r="T1139" i="1"/>
  <c r="T1131" i="1"/>
  <c r="T1019" i="1"/>
  <c r="T995" i="1"/>
  <c r="T987" i="1"/>
  <c r="T971" i="1"/>
  <c r="T923" i="1"/>
  <c r="T915" i="1"/>
  <c r="T763" i="1"/>
  <c r="T715" i="1"/>
  <c r="T699" i="1"/>
  <c r="T683" i="1"/>
  <c r="T579" i="1"/>
  <c r="T547" i="1"/>
  <c r="T515" i="1"/>
  <c r="T347" i="1"/>
  <c r="T323" i="1"/>
  <c r="T307" i="1"/>
  <c r="T283" i="1"/>
  <c r="T259" i="1"/>
  <c r="T235" i="1"/>
  <c r="T179" i="1"/>
  <c r="T1994" i="1"/>
  <c r="T1986" i="1"/>
  <c r="T1978" i="1"/>
  <c r="T1954" i="1"/>
  <c r="T1946" i="1"/>
  <c r="T1938" i="1"/>
  <c r="T1922" i="1"/>
  <c r="T1914" i="1"/>
  <c r="T1906" i="1"/>
  <c r="T1898" i="1"/>
  <c r="T1890" i="1"/>
  <c r="T1882" i="1"/>
  <c r="T1858" i="1"/>
  <c r="T1850" i="1"/>
  <c r="T1842" i="1"/>
  <c r="T1834" i="1"/>
  <c r="T1826" i="1"/>
  <c r="T1818" i="1"/>
  <c r="T1810" i="1"/>
  <c r="T1802" i="1"/>
  <c r="T1794" i="1"/>
  <c r="T1786" i="1"/>
  <c r="T1778" i="1"/>
  <c r="T1770" i="1"/>
  <c r="T1754" i="1"/>
  <c r="T1746" i="1"/>
  <c r="T1738" i="1"/>
  <c r="T1722" i="1"/>
  <c r="T1714" i="1"/>
  <c r="T1706" i="1"/>
  <c r="T1698" i="1"/>
  <c r="T1690" i="1"/>
  <c r="T1682" i="1"/>
  <c r="T1666" i="1"/>
  <c r="T1658" i="1"/>
  <c r="T1650" i="1"/>
  <c r="T1642" i="1"/>
  <c r="T1634" i="1"/>
  <c r="T1626" i="1"/>
  <c r="T1618" i="1"/>
  <c r="T1602" i="1"/>
  <c r="T1594" i="1"/>
  <c r="T1578" i="1"/>
  <c r="T1562" i="1"/>
  <c r="T1554" i="1"/>
  <c r="T1546" i="1"/>
  <c r="T1538" i="1"/>
  <c r="T1530" i="1"/>
  <c r="T1522" i="1"/>
  <c r="T1514" i="1"/>
  <c r="T1506" i="1"/>
  <c r="T1498" i="1"/>
  <c r="T1490" i="1"/>
  <c r="T1482" i="1"/>
  <c r="T1466" i="1"/>
  <c r="T1458" i="1"/>
  <c r="T1450" i="1"/>
  <c r="T1434" i="1"/>
  <c r="T1426" i="1"/>
  <c r="T1418" i="1"/>
  <c r="T1410" i="1"/>
  <c r="T1402" i="1"/>
  <c r="T1362" i="1"/>
  <c r="T1346" i="1"/>
  <c r="T1338" i="1"/>
  <c r="T1330" i="1"/>
  <c r="T1322" i="1"/>
  <c r="T1314" i="1"/>
  <c r="T1306" i="1"/>
  <c r="T1298" i="1"/>
  <c r="T1290" i="1"/>
  <c r="T1282" i="1"/>
  <c r="T1274" i="1"/>
  <c r="T1266" i="1"/>
  <c r="T1258" i="1"/>
  <c r="T1250" i="1"/>
  <c r="T1242" i="1"/>
  <c r="T1234" i="1"/>
  <c r="T1226" i="1"/>
  <c r="T1218" i="1"/>
  <c r="T1202" i="1"/>
  <c r="T1194" i="1"/>
  <c r="T1186" i="1"/>
  <c r="T1178" i="1"/>
  <c r="T1170" i="1"/>
  <c r="T1154" i="1"/>
  <c r="T1146" i="1"/>
  <c r="T1138" i="1"/>
  <c r="T1122" i="1"/>
  <c r="T1106" i="1"/>
  <c r="T1098" i="1"/>
  <c r="T1090" i="1"/>
  <c r="T1082" i="1"/>
  <c r="T1074" i="1"/>
  <c r="T1066" i="1"/>
  <c r="T1058" i="1"/>
  <c r="T1050" i="1"/>
  <c r="T1034" i="1"/>
  <c r="T1018" i="1"/>
  <c r="T1010" i="1"/>
  <c r="T994" i="1"/>
  <c r="T978" i="1"/>
  <c r="T794" i="1"/>
  <c r="T618" i="1"/>
  <c r="T530" i="1"/>
  <c r="T378" i="1"/>
  <c r="T234" i="1"/>
  <c r="T162" i="1"/>
  <c r="T2001" i="1"/>
  <c r="T1985" i="1"/>
  <c r="T1977" i="1"/>
  <c r="T1937" i="1"/>
  <c r="T1921" i="1"/>
  <c r="T1913" i="1"/>
  <c r="T1873" i="1"/>
  <c r="T1857" i="1"/>
  <c r="T1817" i="1"/>
  <c r="T1793" i="1"/>
  <c r="T1705" i="1"/>
  <c r="T1689" i="1"/>
  <c r="T1681" i="1"/>
  <c r="T1649" i="1"/>
  <c r="T1633" i="1"/>
  <c r="T1609" i="1"/>
  <c r="T1585" i="1"/>
  <c r="T1561" i="1"/>
  <c r="T1457" i="1"/>
  <c r="T1441" i="1"/>
  <c r="T1425" i="1"/>
  <c r="T1401" i="1"/>
  <c r="T1393" i="1"/>
  <c r="T1361" i="1"/>
  <c r="T1353" i="1"/>
  <c r="T1345" i="1"/>
  <c r="T1329" i="1"/>
  <c r="T1297" i="1"/>
  <c r="T1289" i="1"/>
  <c r="T1273" i="1"/>
  <c r="T1241" i="1"/>
  <c r="T1233" i="1"/>
  <c r="T1185" i="1"/>
  <c r="T1145" i="1"/>
  <c r="T1137" i="1"/>
  <c r="T1041" i="1"/>
  <c r="T1001" i="1"/>
  <c r="T889" i="1"/>
  <c r="T841" i="1"/>
  <c r="T761" i="1"/>
  <c r="T721" i="1"/>
  <c r="T673" i="1"/>
  <c r="T585" i="1"/>
  <c r="T537" i="1"/>
  <c r="T497" i="1"/>
  <c r="T417" i="1"/>
  <c r="T273" i="1"/>
  <c r="T1960" i="1"/>
  <c r="T1896" i="1"/>
  <c r="T1792" i="1"/>
  <c r="T1728" i="1"/>
  <c r="T1600" i="1"/>
  <c r="T1536" i="1"/>
  <c r="T1400" i="1"/>
  <c r="T1240" i="1"/>
  <c r="T1168" i="1"/>
  <c r="T1982" i="1"/>
  <c r="T1918" i="1"/>
  <c r="T1838" i="1"/>
  <c r="T1766" i="1"/>
  <c r="T1758" i="1"/>
  <c r="T1734" i="1"/>
  <c r="T1726" i="1"/>
  <c r="T1702" i="1"/>
  <c r="T1670" i="1"/>
  <c r="T1638" i="1"/>
  <c r="T1630" i="1"/>
  <c r="T1606" i="1"/>
  <c r="T1582" i="1"/>
  <c r="T1574" i="1"/>
  <c r="T1566" i="1"/>
  <c r="T1518" i="1"/>
  <c r="T1510" i="1"/>
  <c r="T1430" i="1"/>
  <c r="T1390" i="1"/>
  <c r="T1382" i="1"/>
  <c r="T1374" i="1"/>
  <c r="T1350" i="1"/>
  <c r="T1342" i="1"/>
  <c r="T1334" i="1"/>
  <c r="T1326" i="1"/>
  <c r="T1318" i="1"/>
  <c r="T1310" i="1"/>
  <c r="T1302" i="1"/>
  <c r="T1294" i="1"/>
  <c r="T1286" i="1"/>
  <c r="T1278" i="1"/>
  <c r="T1270" i="1"/>
  <c r="T1262" i="1"/>
  <c r="T1254" i="1"/>
  <c r="T1246" i="1"/>
  <c r="T1230" i="1"/>
  <c r="T1222" i="1"/>
  <c r="T1214" i="1"/>
  <c r="T1206" i="1"/>
  <c r="T1190" i="1"/>
  <c r="T1182" i="1"/>
  <c r="T1174" i="1"/>
  <c r="T1166" i="1"/>
  <c r="T1158" i="1"/>
  <c r="T1150" i="1"/>
  <c r="T1142" i="1"/>
  <c r="T1134" i="1"/>
  <c r="T1118" i="1"/>
  <c r="T1110" i="1"/>
  <c r="T1102" i="1"/>
  <c r="T1094" i="1"/>
  <c r="T1086" i="1"/>
  <c r="T1070" i="1"/>
  <c r="T1062" i="1"/>
  <c r="T1046" i="1"/>
  <c r="T1038" i="1"/>
  <c r="T1030" i="1"/>
  <c r="T1022" i="1"/>
  <c r="T1014" i="1"/>
  <c r="T1006" i="1"/>
  <c r="T998" i="1"/>
  <c r="T990" i="1"/>
  <c r="T982" i="1"/>
  <c r="T974" i="1"/>
  <c r="T966" i="1"/>
  <c r="T958" i="1"/>
  <c r="T950" i="1"/>
  <c r="T942" i="1"/>
  <c r="T934" i="1"/>
  <c r="T926" i="1"/>
  <c r="T918" i="1"/>
  <c r="T910" i="1"/>
  <c r="T902" i="1"/>
  <c r="T894" i="1"/>
  <c r="T886" i="1"/>
  <c r="T878" i="1"/>
  <c r="T870" i="1"/>
  <c r="T862" i="1"/>
  <c r="T854" i="1"/>
  <c r="T846" i="1"/>
  <c r="T838" i="1"/>
  <c r="T830" i="1"/>
  <c r="T822" i="1"/>
  <c r="T814" i="1"/>
  <c r="T806" i="1"/>
  <c r="T798" i="1"/>
  <c r="T790" i="1"/>
  <c r="T774" i="1"/>
  <c r="T766" i="1"/>
  <c r="T758" i="1"/>
  <c r="T750" i="1"/>
  <c r="T742" i="1"/>
  <c r="T734" i="1"/>
  <c r="T726" i="1"/>
  <c r="T718" i="1"/>
  <c r="T710" i="1"/>
  <c r="T702" i="1"/>
  <c r="T694" i="1"/>
  <c r="T686" i="1"/>
  <c r="T678" i="1"/>
  <c r="T670" i="1"/>
  <c r="T662" i="1"/>
  <c r="T654" i="1"/>
  <c r="T646" i="1"/>
  <c r="T638" i="1"/>
  <c r="T630" i="1"/>
  <c r="T622" i="1"/>
  <c r="T614" i="1"/>
  <c r="T606" i="1"/>
  <c r="T598" i="1"/>
  <c r="T582" i="1"/>
  <c r="T574" i="1"/>
  <c r="T566" i="1"/>
  <c r="T558" i="1"/>
  <c r="T550" i="1"/>
  <c r="T542" i="1"/>
  <c r="T534" i="1"/>
  <c r="T526" i="1"/>
  <c r="T518" i="1"/>
  <c r="T510" i="1"/>
  <c r="T502" i="1"/>
  <c r="T494" i="1"/>
  <c r="T486" i="1"/>
  <c r="T478" i="1"/>
  <c r="T470" i="1"/>
  <c r="T462" i="1"/>
  <c r="T454" i="1"/>
  <c r="T446" i="1"/>
  <c r="T438" i="1"/>
  <c r="T430" i="1"/>
  <c r="T422" i="1"/>
  <c r="T406" i="1"/>
  <c r="T398" i="1"/>
  <c r="T390" i="1"/>
  <c r="T382" i="1"/>
  <c r="T366" i="1"/>
  <c r="T358" i="1"/>
  <c r="T350" i="1"/>
  <c r="T342" i="1"/>
  <c r="T334" i="1"/>
  <c r="T318" i="1"/>
  <c r="T310" i="1"/>
  <c r="T302" i="1"/>
  <c r="T294" i="1"/>
  <c r="T286" i="1"/>
  <c r="T278" i="1"/>
  <c r="T270" i="1"/>
  <c r="T262" i="1"/>
  <c r="T254" i="1"/>
  <c r="T246" i="1"/>
  <c r="T238" i="1"/>
  <c r="T230" i="1"/>
  <c r="T222" i="1"/>
  <c r="T214" i="1"/>
  <c r="T198" i="1"/>
  <c r="T190" i="1"/>
  <c r="T182" i="1"/>
  <c r="T174" i="1"/>
  <c r="T166" i="1"/>
  <c r="T158" i="1"/>
  <c r="T150" i="1"/>
  <c r="T142" i="1"/>
  <c r="T134" i="1"/>
  <c r="T126" i="1"/>
  <c r="T118" i="1"/>
  <c r="T110" i="1"/>
  <c r="T102" i="1"/>
  <c r="T94" i="1"/>
  <c r="T86" i="1"/>
  <c r="T78" i="1"/>
  <c r="T70" i="1"/>
  <c r="T62" i="1"/>
  <c r="T54" i="1"/>
  <c r="T46" i="1"/>
  <c r="T38" i="1"/>
  <c r="T30" i="1"/>
  <c r="T22" i="1"/>
  <c r="T14" i="1"/>
  <c r="T2005" i="1"/>
  <c r="T1997" i="1"/>
  <c r="T1989" i="1"/>
  <c r="T1981" i="1"/>
  <c r="T1973" i="1"/>
  <c r="T1965" i="1"/>
  <c r="T1957" i="1"/>
  <c r="T1949" i="1"/>
  <c r="T1941" i="1"/>
  <c r="T1933" i="1"/>
  <c r="T1925" i="1"/>
  <c r="T1917" i="1"/>
  <c r="T1909" i="1"/>
  <c r="T1893" i="1"/>
  <c r="T1885" i="1"/>
  <c r="T1877" i="1"/>
  <c r="T1869" i="1"/>
  <c r="T1861" i="1"/>
  <c r="T1853" i="1"/>
  <c r="T1845" i="1"/>
  <c r="T1837" i="1"/>
  <c r="T1829" i="1"/>
  <c r="T1821" i="1"/>
  <c r="T1813" i="1"/>
  <c r="T1805" i="1"/>
  <c r="T1797" i="1"/>
  <c r="T1781" i="1"/>
  <c r="T1773" i="1"/>
  <c r="T1765" i="1"/>
  <c r="T1757" i="1"/>
  <c r="T1749" i="1"/>
  <c r="T1741" i="1"/>
  <c r="T1733" i="1"/>
  <c r="T1725" i="1"/>
  <c r="T1717" i="1"/>
  <c r="T1709" i="1"/>
  <c r="T1701" i="1"/>
  <c r="T1693" i="1"/>
  <c r="T1685" i="1"/>
  <c r="T1677" i="1"/>
  <c r="T1669" i="1"/>
  <c r="T1661" i="1"/>
  <c r="T1653" i="1"/>
  <c r="T1645" i="1"/>
  <c r="T1637" i="1"/>
  <c r="T1629" i="1"/>
  <c r="T1621" i="1"/>
  <c r="T1613" i="1"/>
  <c r="T1605" i="1"/>
  <c r="T1597" i="1"/>
  <c r="T1589" i="1"/>
  <c r="T1573" i="1"/>
  <c r="T1565" i="1"/>
  <c r="T1557" i="1"/>
  <c r="T1549" i="1"/>
  <c r="T1541" i="1"/>
  <c r="T1525" i="1"/>
  <c r="T1517" i="1"/>
  <c r="T1509" i="1"/>
  <c r="T1501" i="1"/>
  <c r="T1493" i="1"/>
  <c r="T1485" i="1"/>
  <c r="T1477" i="1"/>
  <c r="T1469" i="1"/>
  <c r="T1453" i="1"/>
  <c r="T1445" i="1"/>
  <c r="T1437" i="1"/>
  <c r="T1429" i="1"/>
  <c r="T1421" i="1"/>
  <c r="T1413" i="1"/>
  <c r="T1405" i="1"/>
  <c r="T1397" i="1"/>
  <c r="T1389" i="1"/>
  <c r="T1381" i="1"/>
  <c r="T1373" i="1"/>
  <c r="T1365" i="1"/>
  <c r="T1357" i="1"/>
  <c r="T1349" i="1"/>
  <c r="T1341" i="1"/>
  <c r="T1333" i="1"/>
  <c r="T1325" i="1"/>
  <c r="T1317" i="1"/>
  <c r="T1309" i="1"/>
  <c r="T1293" i="1"/>
  <c r="T1285" i="1"/>
  <c r="T1277" i="1"/>
  <c r="T1269" i="1"/>
  <c r="T1261" i="1"/>
  <c r="T1253" i="1"/>
  <c r="T1245" i="1"/>
  <c r="T1237" i="1"/>
  <c r="T1229" i="1"/>
  <c r="T1221" i="1"/>
  <c r="T1213" i="1"/>
  <c r="T1205" i="1"/>
  <c r="T1197" i="1"/>
  <c r="T1189" i="1"/>
  <c r="T1165" i="1"/>
  <c r="T1157" i="1"/>
  <c r="T1149" i="1"/>
  <c r="T1141" i="1"/>
  <c r="T1133" i="1"/>
  <c r="T1125" i="1"/>
  <c r="T1117" i="1"/>
  <c r="T1109" i="1"/>
  <c r="T1101" i="1"/>
  <c r="T1093" i="1"/>
  <c r="T1085" i="1"/>
  <c r="T1077" i="1"/>
  <c r="T1069" i="1"/>
  <c r="T1061" i="1"/>
  <c r="T1053" i="1"/>
  <c r="T1037" i="1"/>
  <c r="T1029" i="1"/>
  <c r="T1021" i="1"/>
  <c r="T1013" i="1"/>
  <c r="T1005" i="1"/>
  <c r="T997" i="1"/>
  <c r="T989" i="1"/>
  <c r="T981" i="1"/>
  <c r="T973" i="1"/>
  <c r="T965" i="1"/>
  <c r="T957" i="1"/>
  <c r="T949" i="1"/>
  <c r="T941" i="1"/>
  <c r="T925" i="1"/>
  <c r="T917" i="1"/>
  <c r="T909" i="1"/>
  <c r="T901" i="1"/>
  <c r="T885" i="1"/>
  <c r="T877" i="1"/>
  <c r="T869" i="1"/>
  <c r="T861" i="1"/>
  <c r="T853" i="1"/>
  <c r="T845" i="1"/>
  <c r="T837" i="1"/>
  <c r="T829" i="1"/>
  <c r="T821" i="1"/>
  <c r="T813" i="1"/>
  <c r="T805" i="1"/>
  <c r="T797" i="1"/>
  <c r="T789" i="1"/>
  <c r="T781" i="1"/>
  <c r="T773" i="1"/>
  <c r="T749" i="1"/>
  <c r="T741" i="1"/>
  <c r="T733" i="1"/>
  <c r="T725" i="1"/>
  <c r="T709" i="1"/>
  <c r="T701" i="1"/>
  <c r="T693" i="1"/>
  <c r="T685" i="1"/>
  <c r="T677" i="1"/>
  <c r="T669" i="1"/>
  <c r="T661" i="1"/>
  <c r="T645" i="1"/>
  <c r="T637" i="1"/>
  <c r="T629" i="1"/>
  <c r="T621" i="1"/>
  <c r="T613" i="1"/>
  <c r="T597" i="1"/>
  <c r="T589" i="1"/>
  <c r="T581" i="1"/>
  <c r="T573" i="1"/>
  <c r="T565" i="1"/>
  <c r="T557" i="1"/>
  <c r="T549" i="1"/>
  <c r="T541" i="1"/>
  <c r="T533" i="1"/>
  <c r="T509" i="1"/>
  <c r="T501" i="1"/>
  <c r="T493" i="1"/>
  <c r="T485" i="1"/>
  <c r="T477" i="1"/>
  <c r="T469" i="1"/>
  <c r="T461" i="1"/>
  <c r="T453" i="1"/>
  <c r="T445" i="1"/>
  <c r="T437" i="1"/>
  <c r="T429" i="1"/>
  <c r="T421" i="1"/>
  <c r="T405" i="1"/>
  <c r="T397" i="1"/>
  <c r="T389" i="1"/>
  <c r="T381" i="1"/>
  <c r="T373" i="1"/>
  <c r="T365" i="1"/>
  <c r="T349" i="1"/>
  <c r="T341" i="1"/>
  <c r="T333" i="1"/>
  <c r="T317" i="1"/>
  <c r="T309" i="1"/>
  <c r="T301" i="1"/>
  <c r="T293" i="1"/>
  <c r="T285" i="1"/>
  <c r="T277" i="1"/>
  <c r="T269" i="1"/>
  <c r="T261" i="1"/>
  <c r="T253" i="1"/>
  <c r="T237" i="1"/>
  <c r="T229" i="1"/>
  <c r="T221" i="1"/>
  <c r="T213" i="1"/>
  <c r="T205" i="1"/>
  <c r="T197" i="1"/>
  <c r="T181" i="1"/>
  <c r="T173" i="1"/>
  <c r="T165" i="1"/>
  <c r="T157" i="1"/>
  <c r="T149" i="1"/>
  <c r="T141" i="1"/>
  <c r="T133" i="1"/>
  <c r="T125" i="1"/>
  <c r="T117" i="1"/>
  <c r="T109" i="1"/>
  <c r="T93" i="1"/>
  <c r="T85" i="1"/>
  <c r="T77" i="1"/>
  <c r="T69" i="1"/>
  <c r="T61" i="1"/>
  <c r="T53" i="1"/>
  <c r="T45" i="1"/>
  <c r="T37" i="1"/>
  <c r="T21" i="1"/>
  <c r="T13" i="1"/>
  <c r="T970" i="1"/>
  <c r="T962" i="1"/>
  <c r="T954" i="1"/>
  <c r="T938" i="1"/>
  <c r="T930" i="1"/>
  <c r="T922" i="1"/>
  <c r="T906" i="1"/>
  <c r="T898" i="1"/>
  <c r="T890" i="1"/>
  <c r="T882" i="1"/>
  <c r="T874" i="1"/>
  <c r="T858" i="1"/>
  <c r="T850" i="1"/>
  <c r="T842" i="1"/>
  <c r="T834" i="1"/>
  <c r="T818" i="1"/>
  <c r="T810" i="1"/>
  <c r="T762" i="1"/>
  <c r="T754" i="1"/>
  <c r="T746" i="1"/>
  <c r="T738" i="1"/>
  <c r="T714" i="1"/>
  <c r="T706" i="1"/>
  <c r="T698" i="1"/>
  <c r="T690" i="1"/>
  <c r="T674" i="1"/>
  <c r="T666" i="1"/>
  <c r="T658" i="1"/>
  <c r="T650" i="1"/>
  <c r="T634" i="1"/>
  <c r="T626" i="1"/>
  <c r="T602" i="1"/>
  <c r="T586" i="1"/>
  <c r="T578" i="1"/>
  <c r="T570" i="1"/>
  <c r="T562" i="1"/>
  <c r="T554" i="1"/>
  <c r="T546" i="1"/>
  <c r="T522" i="1"/>
  <c r="T514" i="1"/>
  <c r="T490" i="1"/>
  <c r="T482" i="1"/>
  <c r="T466" i="1"/>
  <c r="T450" i="1"/>
  <c r="T442" i="1"/>
  <c r="T434" i="1"/>
  <c r="T418" i="1"/>
  <c r="T410" i="1"/>
  <c r="T402" i="1"/>
  <c r="T394" i="1"/>
  <c r="T370" i="1"/>
  <c r="T362" i="1"/>
  <c r="T354" i="1"/>
  <c r="T346" i="1"/>
  <c r="T338" i="1"/>
  <c r="T330" i="1"/>
  <c r="T322" i="1"/>
  <c r="T314" i="1"/>
  <c r="T306" i="1"/>
  <c r="T282" i="1"/>
  <c r="T274" i="1"/>
  <c r="T266" i="1"/>
  <c r="T258" i="1"/>
  <c r="T250" i="1"/>
  <c r="T218" i="1"/>
  <c r="T210" i="1"/>
  <c r="T202" i="1"/>
  <c r="T194" i="1"/>
  <c r="T186" i="1"/>
  <c r="T170" i="1"/>
  <c r="T154" i="1"/>
  <c r="T146" i="1"/>
  <c r="T138" i="1"/>
  <c r="T130" i="1"/>
  <c r="T122" i="1"/>
  <c r="T98" i="1"/>
  <c r="T82" i="1"/>
  <c r="T74" i="1"/>
  <c r="T50" i="1"/>
  <c r="T26" i="1"/>
  <c r="T18" i="1"/>
  <c r="T10" i="1"/>
  <c r="T1257" i="1"/>
  <c r="T1249" i="1"/>
  <c r="T1217" i="1"/>
  <c r="T1201" i="1"/>
  <c r="T1169" i="1"/>
  <c r="T1161" i="1"/>
  <c r="T1121" i="1"/>
  <c r="T1113" i="1"/>
  <c r="T1105" i="1"/>
  <c r="T1073" i="1"/>
  <c r="T1057" i="1"/>
  <c r="T1033" i="1"/>
  <c r="T1017" i="1"/>
  <c r="T953" i="1"/>
  <c r="T937" i="1"/>
  <c r="T929" i="1"/>
  <c r="T921" i="1"/>
  <c r="T913" i="1"/>
  <c r="T897" i="1"/>
  <c r="T873" i="1"/>
  <c r="T865" i="1"/>
  <c r="T849" i="1"/>
  <c r="T833" i="1"/>
  <c r="T817" i="1"/>
  <c r="T793" i="1"/>
  <c r="T785" i="1"/>
  <c r="T769" i="1"/>
  <c r="T737" i="1"/>
  <c r="T729" i="1"/>
  <c r="T705" i="1"/>
  <c r="T665" i="1"/>
  <c r="T657" i="1"/>
  <c r="T625" i="1"/>
  <c r="T617" i="1"/>
  <c r="T601" i="1"/>
  <c r="T593" i="1"/>
  <c r="T577" i="1"/>
  <c r="T561" i="1"/>
  <c r="T545" i="1"/>
  <c r="T521" i="1"/>
  <c r="T481" i="1"/>
  <c r="T465" i="1"/>
  <c r="T457" i="1"/>
  <c r="T441" i="1"/>
  <c r="T433" i="1"/>
  <c r="T425" i="1"/>
  <c r="T409" i="1"/>
  <c r="T393" i="1"/>
  <c r="T361" i="1"/>
  <c r="T329" i="1"/>
  <c r="T305" i="1"/>
  <c r="T297" i="1"/>
  <c r="T249" i="1"/>
  <c r="T241" i="1"/>
  <c r="T217" i="1"/>
  <c r="T169" i="1"/>
  <c r="T161" i="1"/>
  <c r="T145" i="1"/>
  <c r="T121" i="1"/>
  <c r="T113" i="1"/>
  <c r="T97" i="1"/>
  <c r="T89" i="1"/>
  <c r="T49" i="1"/>
  <c r="T41" i="1"/>
  <c r="T1992" i="1"/>
  <c r="T1984" i="1"/>
  <c r="T1976" i="1"/>
  <c r="T1968" i="1"/>
  <c r="T1944" i="1"/>
  <c r="T1928" i="1"/>
  <c r="T1920" i="1"/>
  <c r="T1912" i="1"/>
  <c r="T1904" i="1"/>
  <c r="T1880" i="1"/>
  <c r="T1864" i="1"/>
  <c r="T1856" i="1"/>
  <c r="T1848" i="1"/>
  <c r="T1840" i="1"/>
  <c r="T1832" i="1"/>
  <c r="T1816" i="1"/>
  <c r="T1800" i="1"/>
  <c r="T1784" i="1"/>
  <c r="T1776" i="1"/>
  <c r="T1768" i="1"/>
  <c r="T1760" i="1"/>
  <c r="T1736" i="1"/>
  <c r="T1720" i="1"/>
  <c r="T1704" i="1"/>
  <c r="T1696" i="1"/>
  <c r="T1688" i="1"/>
  <c r="T1664" i="1"/>
  <c r="T1648" i="1"/>
  <c r="T1640" i="1"/>
  <c r="T1632" i="1"/>
  <c r="T1624" i="1"/>
  <c r="T1592" i="1"/>
  <c r="T1576" i="1"/>
  <c r="T1568" i="1"/>
  <c r="T1560" i="1"/>
  <c r="T1552" i="1"/>
  <c r="T1528" i="1"/>
  <c r="T1520" i="1"/>
  <c r="T1504" i="1"/>
  <c r="T1496" i="1"/>
  <c r="T1488" i="1"/>
  <c r="T1480" i="1"/>
  <c r="T1456" i="1"/>
  <c r="T1440" i="1"/>
  <c r="T1432" i="1"/>
  <c r="T1424" i="1"/>
  <c r="T1416" i="1"/>
  <c r="T1408" i="1"/>
  <c r="T1384" i="1"/>
  <c r="T1368" i="1"/>
  <c r="T1360" i="1"/>
  <c r="T1352" i="1"/>
  <c r="T1344" i="1"/>
  <c r="T1320" i="1"/>
  <c r="T1312" i="1"/>
  <c r="T1296" i="1"/>
  <c r="T1288" i="1"/>
  <c r="T1280" i="1"/>
  <c r="T1272" i="1"/>
  <c r="T1248" i="1"/>
  <c r="T1232" i="1"/>
  <c r="T1224" i="1"/>
  <c r="T1208" i="1"/>
  <c r="T1200" i="1"/>
  <c r="T1176" i="1"/>
  <c r="T1152" i="1"/>
  <c r="T1144" i="1"/>
  <c r="T1136" i="1"/>
  <c r="T1128" i="1"/>
  <c r="T1104" i="1"/>
  <c r="T1088" i="1"/>
  <c r="T1080" i="1"/>
  <c r="T1072" i="1"/>
  <c r="T1064" i="1"/>
  <c r="T1238" i="1"/>
  <c r="T1126" i="1"/>
  <c r="T1054" i="1"/>
  <c r="T782" i="1"/>
  <c r="T590" i="1"/>
  <c r="T893" i="1"/>
  <c r="T765" i="1"/>
  <c r="T757" i="1"/>
  <c r="T717" i="1"/>
  <c r="T653" i="1"/>
  <c r="T605" i="1"/>
  <c r="T517" i="1"/>
  <c r="T413" i="1"/>
  <c r="T357" i="1"/>
  <c r="T325" i="1"/>
  <c r="T245" i="1"/>
  <c r="T189" i="1"/>
  <c r="T101" i="1"/>
  <c r="T29" i="1"/>
  <c r="T2004" i="1"/>
  <c r="T1996" i="1"/>
  <c r="T1988" i="1"/>
  <c r="T1980" i="1"/>
  <c r="T1972" i="1"/>
  <c r="T1964" i="1"/>
  <c r="T1956" i="1"/>
  <c r="T1948" i="1"/>
  <c r="T1940" i="1"/>
  <c r="T1932" i="1"/>
  <c r="T1924" i="1"/>
  <c r="T1916" i="1"/>
  <c r="T1908" i="1"/>
  <c r="T1900" i="1"/>
  <c r="T1892" i="1"/>
  <c r="T1884" i="1"/>
  <c r="T1876" i="1"/>
  <c r="T1868" i="1"/>
  <c r="T1860" i="1"/>
  <c r="T1820" i="1"/>
  <c r="T1796" i="1"/>
  <c r="T1788" i="1"/>
  <c r="T1604" i="1"/>
  <c r="T1556" i="1"/>
  <c r="T1364" i="1"/>
  <c r="T1316" i="1"/>
  <c r="T1148" i="1"/>
  <c r="T1140" i="1"/>
  <c r="T1084" i="1"/>
  <c r="T1012" i="1"/>
  <c r="T860" i="1"/>
  <c r="T1040" i="1"/>
  <c r="T1852" i="1"/>
  <c r="T1844" i="1"/>
  <c r="T1836" i="1"/>
  <c r="T1828" i="1"/>
  <c r="T1812" i="1"/>
  <c r="T1804" i="1"/>
  <c r="T1780" i="1"/>
  <c r="T1772" i="1"/>
  <c r="T1764" i="1"/>
  <c r="T1756" i="1"/>
  <c r="T1748" i="1"/>
  <c r="T1740" i="1"/>
  <c r="T1732" i="1"/>
  <c r="T1724" i="1"/>
  <c r="T1716" i="1"/>
  <c r="T1708" i="1"/>
  <c r="T1700" i="1"/>
  <c r="T1692" i="1"/>
  <c r="T1684" i="1"/>
  <c r="T1676" i="1"/>
  <c r="T1668" i="1"/>
  <c r="T1660" i="1"/>
  <c r="T1652" i="1"/>
  <c r="T1644" i="1"/>
  <c r="T1636" i="1"/>
  <c r="T1628" i="1"/>
  <c r="T1620" i="1"/>
  <c r="T1612" i="1"/>
  <c r="T1596" i="1"/>
  <c r="T1588" i="1"/>
  <c r="T1580" i="1"/>
  <c r="T1572" i="1"/>
  <c r="T1564" i="1"/>
  <c r="T1548" i="1"/>
  <c r="T1540" i="1"/>
  <c r="T1524" i="1"/>
  <c r="T1516" i="1"/>
  <c r="T1508" i="1"/>
  <c r="T1500" i="1"/>
  <c r="T1492" i="1"/>
  <c r="T1484" i="1"/>
  <c r="T1476" i="1"/>
  <c r="T1468" i="1"/>
  <c r="T1460" i="1"/>
  <c r="T1452" i="1"/>
  <c r="T1444" i="1"/>
  <c r="T1436" i="1"/>
  <c r="T1428" i="1"/>
  <c r="T1420" i="1"/>
  <c r="T1412" i="1"/>
  <c r="T1404" i="1"/>
  <c r="T1396" i="1"/>
  <c r="T1388" i="1"/>
  <c r="T1380" i="1"/>
  <c r="T1356" i="1"/>
  <c r="T1348" i="1"/>
  <c r="T1340" i="1"/>
  <c r="T1332" i="1"/>
  <c r="T1324" i="1"/>
  <c r="T1308" i="1"/>
  <c r="T1300" i="1"/>
  <c r="T1292" i="1"/>
  <c r="T1284" i="1"/>
  <c r="T1276" i="1"/>
  <c r="T1268" i="1"/>
  <c r="T1260" i="1"/>
  <c r="T1252" i="1"/>
  <c r="T1236" i="1"/>
  <c r="T1228" i="1"/>
  <c r="T1220" i="1"/>
  <c r="T1212" i="1"/>
  <c r="T1204" i="1"/>
  <c r="T1196" i="1"/>
  <c r="T1180" i="1"/>
  <c r="T1172" i="1"/>
  <c r="T1156" i="1"/>
  <c r="T1132" i="1"/>
  <c r="T1124" i="1"/>
  <c r="T1116" i="1"/>
  <c r="T1108" i="1"/>
  <c r="T1100" i="1"/>
  <c r="T1092" i="1"/>
  <c r="T1076" i="1"/>
  <c r="T1068" i="1"/>
  <c r="T1060" i="1"/>
  <c r="T1052" i="1"/>
  <c r="T1044" i="1"/>
  <c r="T1036" i="1"/>
  <c r="T1028" i="1"/>
  <c r="T1020" i="1"/>
  <c r="T1004" i="1"/>
  <c r="T996" i="1"/>
  <c r="T988" i="1"/>
  <c r="T980" i="1"/>
  <c r="T972" i="1"/>
  <c r="T964" i="1"/>
  <c r="T956" i="1"/>
  <c r="T940" i="1"/>
  <c r="T924" i="1"/>
  <c r="T916" i="1"/>
  <c r="T908" i="1"/>
  <c r="T900" i="1"/>
  <c r="T884" i="1"/>
  <c r="T876" i="1"/>
  <c r="T852" i="1"/>
  <c r="T844" i="1"/>
  <c r="T836" i="1"/>
  <c r="T828" i="1"/>
  <c r="T820" i="1"/>
  <c r="T812" i="1"/>
  <c r="T804" i="1"/>
  <c r="T796" i="1"/>
  <c r="T780" i="1"/>
  <c r="T764" i="1"/>
  <c r="T708" i="1"/>
  <c r="T652" i="1"/>
  <c r="T636" i="1"/>
  <c r="T628" i="1"/>
  <c r="T588" i="1"/>
  <c r="T524" i="1"/>
  <c r="T516" i="1"/>
  <c r="T508" i="1"/>
  <c r="T460" i="1"/>
  <c r="T452" i="1"/>
  <c r="T436" i="1"/>
  <c r="T428" i="1"/>
  <c r="T332" i="1"/>
  <c r="T324" i="1"/>
  <c r="T292" i="1"/>
  <c r="T260" i="1"/>
  <c r="T212" i="1"/>
  <c r="T156" i="1"/>
  <c r="T116" i="1"/>
  <c r="T100" i="1"/>
  <c r="T52" i="1"/>
  <c r="T36" i="1"/>
  <c r="T59" i="1"/>
  <c r="T51" i="1"/>
  <c r="T414" i="1"/>
  <c r="T326" i="1"/>
  <c r="T206" i="1"/>
  <c r="T772" i="1"/>
  <c r="T756" i="1"/>
  <c r="T748" i="1"/>
  <c r="T740" i="1"/>
  <c r="T732" i="1"/>
  <c r="T700" i="1"/>
  <c r="T692" i="1"/>
  <c r="T684" i="1"/>
  <c r="T676" i="1"/>
  <c r="T668" i="1"/>
  <c r="T660" i="1"/>
  <c r="T644" i="1"/>
  <c r="T620" i="1"/>
  <c r="T612" i="1"/>
  <c r="T604" i="1"/>
  <c r="T596" i="1"/>
  <c r="T580" i="1"/>
  <c r="T556" i="1"/>
  <c r="T548" i="1"/>
  <c r="T540" i="1"/>
  <c r="T532" i="1"/>
  <c r="T500" i="1"/>
  <c r="T492" i="1"/>
  <c r="T484" i="1"/>
  <c r="T476" i="1"/>
  <c r="T468" i="1"/>
  <c r="T444" i="1"/>
  <c r="T420" i="1"/>
  <c r="T412" i="1"/>
  <c r="T404" i="1"/>
  <c r="T396" i="1"/>
  <c r="T380" i="1"/>
  <c r="T364" i="1"/>
  <c r="T356" i="1"/>
  <c r="T348" i="1"/>
  <c r="T340" i="1"/>
  <c r="T316" i="1"/>
  <c r="T300" i="1"/>
  <c r="T284" i="1"/>
  <c r="T268" i="1"/>
  <c r="T252" i="1"/>
  <c r="T236" i="1"/>
  <c r="T228" i="1"/>
  <c r="T220" i="1"/>
  <c r="T204" i="1"/>
  <c r="T196" i="1"/>
  <c r="T188" i="1"/>
  <c r="T172" i="1"/>
  <c r="T148" i="1"/>
  <c r="T140" i="1"/>
  <c r="T132" i="1"/>
  <c r="T124" i="1"/>
  <c r="T108" i="1"/>
  <c r="T92" i="1"/>
  <c r="T84" i="1"/>
  <c r="T76" i="1"/>
  <c r="T68" i="1"/>
  <c r="T60" i="1"/>
  <c r="T44" i="1"/>
  <c r="T12" i="1"/>
  <c r="T1078" i="1"/>
  <c r="T1974" i="1"/>
  <c r="T1950" i="1"/>
  <c r="T1934" i="1"/>
  <c r="T1910" i="1"/>
  <c r="T1894" i="1"/>
  <c r="T1870" i="1"/>
  <c r="T1846" i="1"/>
  <c r="T1814" i="1"/>
  <c r="T1790" i="1"/>
  <c r="T1750" i="1"/>
  <c r="T1710" i="1"/>
  <c r="T1678" i="1"/>
  <c r="T1662" i="1"/>
  <c r="T1646" i="1"/>
  <c r="T1598" i="1"/>
  <c r="T1558" i="1"/>
  <c r="T1542" i="1"/>
  <c r="T1526" i="1"/>
  <c r="T1502" i="1"/>
  <c r="T1486" i="1"/>
  <c r="T1470" i="1"/>
  <c r="T1462" i="1"/>
  <c r="T1446" i="1"/>
  <c r="T1438" i="1"/>
  <c r="T1422" i="1"/>
  <c r="T1406" i="1"/>
  <c r="T1398" i="1"/>
  <c r="T1366" i="1"/>
  <c r="T1358" i="1"/>
  <c r="T1198" i="1"/>
  <c r="T1990" i="1"/>
  <c r="T1958" i="1"/>
  <c r="T1926" i="1"/>
  <c r="T1886" i="1"/>
  <c r="T1862" i="1"/>
  <c r="T1822" i="1"/>
  <c r="T1798" i="1"/>
  <c r="T1774" i="1"/>
  <c r="T1742" i="1"/>
  <c r="T1694" i="1"/>
  <c r="T1654" i="1"/>
  <c r="T1614" i="1"/>
  <c r="T1590" i="1"/>
  <c r="T1550" i="1"/>
  <c r="T1534" i="1"/>
  <c r="T1494" i="1"/>
  <c r="T1478" i="1"/>
  <c r="T1454" i="1"/>
  <c r="T1414" i="1"/>
  <c r="T1998" i="1"/>
  <c r="T1966" i="1"/>
  <c r="T1942" i="1"/>
  <c r="T1902" i="1"/>
  <c r="T1878" i="1"/>
  <c r="T1854" i="1"/>
  <c r="T1830" i="1"/>
  <c r="T1806" i="1"/>
  <c r="T1782" i="1"/>
  <c r="T1718" i="1"/>
  <c r="T1686" i="1"/>
  <c r="T1622" i="1"/>
  <c r="T1993" i="1"/>
  <c r="T1969" i="1"/>
  <c r="T1961" i="1"/>
  <c r="T1953" i="1"/>
  <c r="T1945" i="1"/>
  <c r="T1929" i="1"/>
  <c r="T1905" i="1"/>
  <c r="T1897" i="1"/>
  <c r="T1889" i="1"/>
  <c r="T1881" i="1"/>
  <c r="T1865" i="1"/>
  <c r="T1849" i="1"/>
  <c r="T1841" i="1"/>
  <c r="T1833" i="1"/>
  <c r="T1825" i="1"/>
  <c r="T1809" i="1"/>
  <c r="T1801" i="1"/>
  <c r="T1785" i="1"/>
  <c r="T1769" i="1"/>
  <c r="T1753" i="1"/>
  <c r="T1745" i="1"/>
  <c r="T1737" i="1"/>
  <c r="T1729" i="1"/>
  <c r="T1721" i="1"/>
  <c r="T1713" i="1"/>
  <c r="T1697" i="1"/>
  <c r="T1665" i="1"/>
  <c r="T1617" i="1"/>
  <c r="T1593" i="1"/>
  <c r="T1577" i="1"/>
  <c r="T1569" i="1"/>
  <c r="T1553" i="1"/>
  <c r="T1545" i="1"/>
  <c r="T1537" i="1"/>
  <c r="T1513" i="1"/>
  <c r="T1497" i="1"/>
  <c r="T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<sst xmlns="http://schemas.openxmlformats.org/spreadsheetml/2006/main" count="2254" uniqueCount="168">
  <si>
    <t>Registro de Ventas</t>
  </si>
  <si>
    <t>Periodo 2009-2010</t>
  </si>
  <si>
    <t>Todos los Registros - Sistema Interno</t>
  </si>
  <si>
    <t>ID_Transacción</t>
  </si>
  <si>
    <t>ID_Tienda</t>
  </si>
  <si>
    <t>ID_Sucursal</t>
  </si>
  <si>
    <t>Fecha</t>
  </si>
  <si>
    <t>Cod_Vendedor</t>
  </si>
  <si>
    <t>Cod_Cliente</t>
  </si>
  <si>
    <t>Cod_Producto</t>
  </si>
  <si>
    <t>Precio</t>
  </si>
  <si>
    <t>Cantidad Vendida</t>
  </si>
  <si>
    <t>Nombre Tienda</t>
  </si>
  <si>
    <t>Nombre Sucursal</t>
  </si>
  <si>
    <t>Nombre Vendedor</t>
  </si>
  <si>
    <t>Nombre Cliente</t>
  </si>
  <si>
    <t>Descripción Producto</t>
  </si>
  <si>
    <t>Marca</t>
  </si>
  <si>
    <t>Descuento</t>
  </si>
  <si>
    <t>Descuento Extra</t>
  </si>
  <si>
    <t>Beneficio Total</t>
  </si>
  <si>
    <t>J-15</t>
  </si>
  <si>
    <t>J-16</t>
  </si>
  <si>
    <t>F-12</t>
  </si>
  <si>
    <t>J-18</t>
  </si>
  <si>
    <t>G-12</t>
  </si>
  <si>
    <t>A-18</t>
  </si>
  <si>
    <t>A-14</t>
  </si>
  <si>
    <t>E-20</t>
  </si>
  <si>
    <t>F-16</t>
  </si>
  <si>
    <t>G-16</t>
  </si>
  <si>
    <t>B-18</t>
  </si>
  <si>
    <t>G-13</t>
  </si>
  <si>
    <t>Detalles Tienda y Sucursal</t>
  </si>
  <si>
    <t>Sucursal San Bernardo</t>
  </si>
  <si>
    <t>Sucursal 1</t>
  </si>
  <si>
    <t>Sucursal Peñalolen Alto</t>
  </si>
  <si>
    <t>Sucursal 2</t>
  </si>
  <si>
    <t>Sucursal Ñuñoa</t>
  </si>
  <si>
    <t>Sucursal 3</t>
  </si>
  <si>
    <t>Muebles San Genaro</t>
  </si>
  <si>
    <t>Sucursal 4</t>
  </si>
  <si>
    <t>Antiguedades FV</t>
  </si>
  <si>
    <t>Sucursal 5</t>
  </si>
  <si>
    <t>Sacrilegios Gloria</t>
  </si>
  <si>
    <t>Sucursal 6</t>
  </si>
  <si>
    <t>Sales</t>
  </si>
  <si>
    <t>Galería la Tubería</t>
  </si>
  <si>
    <t>Galería Ñuble</t>
  </si>
  <si>
    <t>El Deleite</t>
  </si>
  <si>
    <t>Muebles El Oso</t>
  </si>
  <si>
    <t>El Rincón de la Madera</t>
  </si>
  <si>
    <t>Antiguedades FL</t>
  </si>
  <si>
    <t>Blanco y En Calada</t>
  </si>
  <si>
    <t>Damiens</t>
  </si>
  <si>
    <t>Datos Clientes</t>
  </si>
  <si>
    <t>Datos Vendedores</t>
  </si>
  <si>
    <t>Nombre</t>
  </si>
  <si>
    <t>Apellido</t>
  </si>
  <si>
    <t>Alejandro</t>
  </si>
  <si>
    <t>Moledero</t>
  </si>
  <si>
    <t>Feibian</t>
  </si>
  <si>
    <t>Caesar</t>
  </si>
  <si>
    <t>Hortuiti</t>
  </si>
  <si>
    <t>Suárez</t>
  </si>
  <si>
    <t>Michael</t>
  </si>
  <si>
    <t>Gabriel</t>
  </si>
  <si>
    <t>Gato</t>
  </si>
  <si>
    <t>John</t>
  </si>
  <si>
    <t>Chepicano</t>
  </si>
  <si>
    <t>Bizancio</t>
  </si>
  <si>
    <t>Ortencia</t>
  </si>
  <si>
    <t>Felier</t>
  </si>
  <si>
    <t>Mujica</t>
  </si>
  <si>
    <t>Tree</t>
  </si>
  <si>
    <t>Manzanero</t>
  </si>
  <si>
    <t>Lizana</t>
  </si>
  <si>
    <t>Johny</t>
  </si>
  <si>
    <t>Negrero</t>
  </si>
  <si>
    <t>JayJay</t>
  </si>
  <si>
    <t>Barriga</t>
  </si>
  <si>
    <t>Alexandra</t>
  </si>
  <si>
    <t>Bully</t>
  </si>
  <si>
    <t>Deco</t>
  </si>
  <si>
    <t>Valenti</t>
  </si>
  <si>
    <t>Veraz</t>
  </si>
  <si>
    <t>Dedal</t>
  </si>
  <si>
    <t>Nicolás</t>
  </si>
  <si>
    <t>Red</t>
  </si>
  <si>
    <t>Camilo</t>
  </si>
  <si>
    <t>Parranda</t>
  </si>
  <si>
    <t>Natalia</t>
  </si>
  <si>
    <t>Safer</t>
  </si>
  <si>
    <t>Diva</t>
  </si>
  <si>
    <t>Torrengra</t>
  </si>
  <si>
    <t>Nga</t>
  </si>
  <si>
    <t>Escandinavo</t>
  </si>
  <si>
    <t>Peter</t>
  </si>
  <si>
    <t>Contreras</t>
  </si>
  <si>
    <t>Guillermo</t>
  </si>
  <si>
    <t>Franco</t>
  </si>
  <si>
    <t>Maki</t>
  </si>
  <si>
    <t>Parachute</t>
  </si>
  <si>
    <t>Go</t>
  </si>
  <si>
    <t>Leslier</t>
  </si>
  <si>
    <t>Mathias</t>
  </si>
  <si>
    <t>Albus</t>
  </si>
  <si>
    <t>Di Angelo</t>
  </si>
  <si>
    <t>Bonini</t>
  </si>
  <si>
    <t>Andrea</t>
  </si>
  <si>
    <t>Disappear</t>
  </si>
  <si>
    <t>Tatán</t>
  </si>
  <si>
    <t>Linterna</t>
  </si>
  <si>
    <t>Alvarón</t>
  </si>
  <si>
    <t>Sergio</t>
  </si>
  <si>
    <t>Oliva</t>
  </si>
  <si>
    <t>Ismael</t>
  </si>
  <si>
    <t>Olavarrieta</t>
  </si>
  <si>
    <t>Panda</t>
  </si>
  <si>
    <t>Felipe</t>
  </si>
  <si>
    <t>Medero</t>
  </si>
  <si>
    <t>Edward</t>
  </si>
  <si>
    <t>Phycka</t>
  </si>
  <si>
    <t>Daniel</t>
  </si>
  <si>
    <t>Saint John</t>
  </si>
  <si>
    <t xml:space="preserve">Sebastián </t>
  </si>
  <si>
    <t>Venegas</t>
  </si>
  <si>
    <t>Reina</t>
  </si>
  <si>
    <t>Queen</t>
  </si>
  <si>
    <t>Javiera</t>
  </si>
  <si>
    <t>Walder</t>
  </si>
  <si>
    <t>Sofia</t>
  </si>
  <si>
    <t>Uribe</t>
  </si>
  <si>
    <t>Manu</t>
  </si>
  <si>
    <t>Bililar</t>
  </si>
  <si>
    <t>Maricela</t>
  </si>
  <si>
    <t>Zapur</t>
  </si>
  <si>
    <t>JP</t>
  </si>
  <si>
    <t>Farfanas</t>
  </si>
  <si>
    <t>Detalle Productos</t>
  </si>
  <si>
    <t>Descripción</t>
  </si>
  <si>
    <t>Mesa de Centro 1,5x2 Cuadrada</t>
  </si>
  <si>
    <t>Dardunes</t>
  </si>
  <si>
    <t>Cama 2 Plazas</t>
  </si>
  <si>
    <t>Cómoda Antigua</t>
  </si>
  <si>
    <t>Bellmack</t>
  </si>
  <si>
    <t>Sillón Cama 3 Cuerpos</t>
  </si>
  <si>
    <t>Escritorio Vidrio 1,38x50</t>
  </si>
  <si>
    <t>Escritorio Madera 3 Espacios</t>
  </si>
  <si>
    <t>Estante Metalico 2mts alt</t>
  </si>
  <si>
    <t>Leymas</t>
  </si>
  <si>
    <t>Cama 1,5 plazas</t>
  </si>
  <si>
    <t>Camarote 3 cuerpos</t>
  </si>
  <si>
    <t>Deplos</t>
  </si>
  <si>
    <t>Silla de Gargas</t>
  </si>
  <si>
    <t>Cómoda 2 cuerpos, 2x1x1,5</t>
  </si>
  <si>
    <t>Bar L Sobredimensionado</t>
  </si>
  <si>
    <t>Qwerty</t>
  </si>
  <si>
    <t xml:space="preserve">Descuento Extra </t>
  </si>
  <si>
    <t>Producto / Sucursal</t>
  </si>
  <si>
    <t>Nombre de tienda</t>
  </si>
  <si>
    <t>Total vendido</t>
  </si>
  <si>
    <t>Suma de Cantidad Vendida</t>
  </si>
  <si>
    <t>Total general</t>
  </si>
  <si>
    <t>Productos!F22C4:F22C9</t>
  </si>
  <si>
    <t>Productos!F23C2:F34C9</t>
  </si>
  <si>
    <t>=BUSCARX($A$1, Datos_Productos, COINCIDIR($B$1, Datos_Productos[Código], 0), COINCIDIR($A$1, Datos_Productos[Nombre de Fila], 0))</t>
  </si>
  <si>
    <t>Esa es del chat gpt 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</si>
</sst>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d/m/yyyy"/>
    <numFmt numFmtId="166" formatCode="_-&quot;$&quot;\ * #,##0_-;\-&quot;$&quot;\ * #,##0_-;_-&quot;$&quot;\ * &quot;-&quot;??_-;_-@"/>
  </numFmts>
  <fonts count="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2"/>
      <color theme="1"/>
      <name val="Calibri"/>
    </font>
    <font>
      <b/>
      <sz val="11"/>
      <color theme="0"/>
      <name val="Calibri"/>
    </font>
    <font>
      <b/>
      <sz val="11"/>
      <color rgb="FFFFFFFF"/>
      <name val="Calibri"/>
    </font>
    <font>
      <b/>
      <sz val="15"/>
      <color rgb="FF1F497D"/>
      <name val="Calibri"/>
    </font>
    <font>
      <sz val="11"/>
      <name val="Calibri"/>
    </font>
    <font>
      <b/>
      <sz val="15"/>
      <color theme="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rgb="FF92D050"/>
      </patternFill>
    </fill>
    <fill>
      <patternFill patternType="solid">
        <fgColor rgb="FF8DB3E2"/>
        <bgColor rgb="FF8DB3E2"/>
      </patternFill>
    </fill>
  </fills>
  <borders count="5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164" fontId="2" fillId="2" borderId="1" xfId="0" applyNumberFormat="1" applyFont="1" applyFill="1" applyBorder="1"/>
    <xf numFmtId="0" fontId="3" fillId="2" borderId="2" xfId="0" applyFont="1" applyFill="1" applyBorder="1"/>
    <xf numFmtId="0" fontId="2" fillId="2" borderId="2" xfId="0" applyFont="1" applyFill="1" applyBorder="1"/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165" fontId="2" fillId="0" borderId="7" xfId="0" applyNumberFormat="1" applyFont="1" applyBorder="1"/>
    <xf numFmtId="0" fontId="2" fillId="4" borderId="8" xfId="0" applyFont="1" applyFill="1" applyBorder="1"/>
    <xf numFmtId="9" fontId="2" fillId="4" borderId="8" xfId="0" applyNumberFormat="1" applyFont="1" applyFill="1" applyBorder="1"/>
    <xf numFmtId="0" fontId="2" fillId="4" borderId="9" xfId="0" applyFont="1" applyFill="1" applyBorder="1"/>
    <xf numFmtId="164" fontId="2" fillId="5" borderId="8" xfId="0" applyNumberFormat="1" applyFont="1" applyFill="1" applyBorder="1"/>
    <xf numFmtId="0" fontId="2" fillId="0" borderId="10" xfId="0" applyFont="1" applyBorder="1"/>
    <xf numFmtId="165" fontId="2" fillId="0" borderId="10" xfId="0" applyNumberFormat="1" applyFont="1" applyBorder="1"/>
    <xf numFmtId="0" fontId="2" fillId="0" borderId="11" xfId="0" applyFont="1" applyBorder="1"/>
    <xf numFmtId="165" fontId="2" fillId="0" borderId="11" xfId="0" applyNumberFormat="1" applyFont="1" applyBorder="1"/>
    <xf numFmtId="0" fontId="4" fillId="3" borderId="5" xfId="0" applyFont="1" applyFill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4" fillId="3" borderId="20" xfId="0" applyFont="1" applyFill="1" applyBorder="1"/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4" fillId="3" borderId="18" xfId="0" applyFont="1" applyFill="1" applyBorder="1"/>
    <xf numFmtId="0" fontId="2" fillId="0" borderId="18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4" fillId="3" borderId="28" xfId="0" applyFont="1" applyFill="1" applyBorder="1"/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5" xfId="0" applyFont="1" applyBorder="1"/>
    <xf numFmtId="0" fontId="2" fillId="0" borderId="0" xfId="0" applyFont="1"/>
    <xf numFmtId="0" fontId="2" fillId="0" borderId="36" xfId="0" applyFont="1" applyBorder="1"/>
    <xf numFmtId="0" fontId="4" fillId="3" borderId="37" xfId="0" applyFont="1" applyFill="1" applyBorder="1" applyAlignment="1">
      <alignment horizontal="center"/>
    </xf>
    <xf numFmtId="0" fontId="2" fillId="0" borderId="38" xfId="0" applyFont="1" applyBorder="1"/>
    <xf numFmtId="166" fontId="2" fillId="0" borderId="36" xfId="0" applyNumberFormat="1" applyFont="1" applyBorder="1"/>
    <xf numFmtId="0" fontId="2" fillId="0" borderId="39" xfId="0" applyFont="1" applyBorder="1"/>
    <xf numFmtId="0" fontId="2" fillId="0" borderId="29" xfId="0" applyFont="1" applyBorder="1"/>
    <xf numFmtId="0" fontId="2" fillId="0" borderId="30" xfId="0" applyFont="1" applyBorder="1"/>
    <xf numFmtId="166" fontId="2" fillId="0" borderId="30" xfId="0" applyNumberFormat="1" applyFont="1" applyBorder="1"/>
    <xf numFmtId="0" fontId="4" fillId="3" borderId="41" xfId="0" applyFont="1" applyFill="1" applyBorder="1" applyAlignment="1">
      <alignment horizontal="center" vertical="center"/>
    </xf>
    <xf numFmtId="0" fontId="4" fillId="3" borderId="42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41" xfId="0" applyFont="1" applyFill="1" applyBorder="1"/>
    <xf numFmtId="0" fontId="4" fillId="3" borderId="43" xfId="0" applyFont="1" applyFill="1" applyBorder="1"/>
    <xf numFmtId="0" fontId="2" fillId="0" borderId="41" xfId="0" applyFont="1" applyBorder="1"/>
    <xf numFmtId="0" fontId="2" fillId="0" borderId="42" xfId="0" applyFont="1" applyBorder="1"/>
    <xf numFmtId="0" fontId="2" fillId="0" borderId="43" xfId="0" applyFont="1" applyBorder="1"/>
    <xf numFmtId="0" fontId="4" fillId="3" borderId="14" xfId="0" applyFont="1" applyFill="1" applyBorder="1"/>
    <xf numFmtId="0" fontId="4" fillId="3" borderId="15" xfId="0" applyFont="1" applyFill="1" applyBorder="1"/>
    <xf numFmtId="0" fontId="4" fillId="3" borderId="16" xfId="0" applyFont="1" applyFill="1" applyBorder="1"/>
    <xf numFmtId="0" fontId="4" fillId="3" borderId="17" xfId="0" applyFont="1" applyFill="1" applyBorder="1"/>
    <xf numFmtId="0" fontId="2" fillId="6" borderId="10" xfId="0" applyFont="1" applyFill="1" applyBorder="1"/>
    <xf numFmtId="0" fontId="2" fillId="0" borderId="1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44" xfId="0" pivotButton="1" applyBorder="1"/>
    <xf numFmtId="0" fontId="0" fillId="0" borderId="45" xfId="0" applyBorder="1"/>
    <xf numFmtId="0" fontId="0" fillId="0" borderId="46" xfId="0" applyBorder="1"/>
    <xf numFmtId="0" fontId="0" fillId="0" borderId="44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1" fontId="2" fillId="4" borderId="8" xfId="0" applyNumberFormat="1" applyFont="1" applyFill="1" applyBorder="1"/>
    <xf numFmtId="0" fontId="0" fillId="0" borderId="52" xfId="0" applyBorder="1"/>
    <xf numFmtId="0" fontId="6" fillId="0" borderId="12" xfId="0" applyFont="1" applyBorder="1" applyAlignment="1">
      <alignment horizontal="center"/>
    </xf>
    <xf numFmtId="0" fontId="7" fillId="0" borderId="12" xfId="0" applyFont="1" applyBorder="1"/>
    <xf numFmtId="0" fontId="8" fillId="3" borderId="33" xfId="0" applyFont="1" applyFill="1" applyBorder="1" applyAlignment="1">
      <alignment horizontal="center"/>
    </xf>
    <xf numFmtId="0" fontId="7" fillId="0" borderId="34" xfId="0" applyFont="1" applyBorder="1"/>
    <xf numFmtId="0" fontId="7" fillId="0" borderId="25" xfId="0" applyFont="1" applyBorder="1"/>
    <xf numFmtId="0" fontId="4" fillId="3" borderId="40" xfId="0" applyFont="1" applyFill="1" applyBorder="1" applyAlignment="1">
      <alignment horizontal="center" vertical="center"/>
    </xf>
    <xf numFmtId="0" fontId="7" fillId="0" borderId="22" xfId="0" applyFont="1" applyBorder="1"/>
    <xf numFmtId="0" fontId="7" fillId="0" borderId="39" xfId="0" applyFont="1" applyBorder="1"/>
    <xf numFmtId="0" fontId="7" fillId="0" borderId="30" xfId="0" applyFont="1" applyBorder="1"/>
    <xf numFmtId="0" fontId="0" fillId="0" borderId="44" xfId="0" applyNumberFormat="1" applyBorder="1"/>
    <xf numFmtId="0" fontId="0" fillId="0" borderId="47" xfId="0" applyNumberFormat="1" applyBorder="1"/>
    <xf numFmtId="0" fontId="0" fillId="0" borderId="48" xfId="0" applyNumberFormat="1" applyBorder="1"/>
    <xf numFmtId="0" fontId="0" fillId="0" borderId="52" xfId="0" applyNumberFormat="1" applyBorder="1"/>
    <xf numFmtId="0" fontId="0" fillId="0" borderId="1" xfId="0" applyNumberFormat="1" applyBorder="1"/>
    <xf numFmtId="0" fontId="0" fillId="0" borderId="53" xfId="0" applyNumberFormat="1" applyBorder="1"/>
    <xf numFmtId="0" fontId="0" fillId="0" borderId="49" xfId="0" applyNumberFormat="1" applyBorder="1"/>
    <xf numFmtId="0" fontId="0" fillId="0" borderId="50" xfId="0" applyNumberFormat="1" applyBorder="1"/>
    <xf numFmtId="0" fontId="0" fillId="0" borderId="51" xfId="0" applyNumberFormat="1" applyBorder="1"/>
    <xf numFmtId="0" fontId="2" fillId="0" borderId="8" xfId="0" applyFont="1" applyBorder="1"/>
    <xf numFmtId="0" fontId="2" fillId="0" borderId="54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lang="es-CL" sz="1600" b="1" i="0">
                <a:solidFill>
                  <a:srgbClr val="757575"/>
                </a:solidFill>
                <a:latin typeface="+mn-lt"/>
              </a:rPr>
              <a:t>Total vendido por tienda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spPr>
            <a:solidFill>
              <a:srgbClr val="C0504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'Gráfico l'!$A$3:$A$17</c:f>
              <c:strCache>
                <c:ptCount val="15"/>
                <c:pt idx="0">
                  <c:v>Antiguedades FL</c:v>
                </c:pt>
                <c:pt idx="1">
                  <c:v>Antiguedades FV</c:v>
                </c:pt>
                <c:pt idx="2">
                  <c:v>Blanco y En Calada</c:v>
                </c:pt>
                <c:pt idx="3">
                  <c:v>Damiens</c:v>
                </c:pt>
                <c:pt idx="4">
                  <c:v>El Deleite</c:v>
                </c:pt>
                <c:pt idx="5">
                  <c:v>El Rincón de la Madera</c:v>
                </c:pt>
                <c:pt idx="6">
                  <c:v>Galería la Tubería</c:v>
                </c:pt>
                <c:pt idx="7">
                  <c:v>Galería Ñuble</c:v>
                </c:pt>
                <c:pt idx="8">
                  <c:v>Muebles El Oso</c:v>
                </c:pt>
                <c:pt idx="9">
                  <c:v>Muebles San Genaro</c:v>
                </c:pt>
                <c:pt idx="10">
                  <c:v>Sacrilegios Gloria</c:v>
                </c:pt>
                <c:pt idx="11">
                  <c:v>Sales</c:v>
                </c:pt>
                <c:pt idx="12">
                  <c:v>Sucursal Ñuñoa</c:v>
                </c:pt>
                <c:pt idx="13">
                  <c:v>Sucursal Peñalolen Alto</c:v>
                </c:pt>
                <c:pt idx="14">
                  <c:v>Sucursal San Bernardo</c:v>
                </c:pt>
              </c:strCache>
            </c:strRef>
          </c:cat>
          <c:val>
            <c:numRef>
              <c:f>'Gráfico l'!$B$3:$B$17</c:f>
              <c:numCache>
                <c:formatCode>General</c:formatCode>
                <c:ptCount val="15"/>
                <c:pt idx="0">
                  <c:v>945</c:v>
                </c:pt>
                <c:pt idx="1">
                  <c:v>1030</c:v>
                </c:pt>
                <c:pt idx="2">
                  <c:v>1031</c:v>
                </c:pt>
                <c:pt idx="3">
                  <c:v>1069</c:v>
                </c:pt>
                <c:pt idx="4">
                  <c:v>1114</c:v>
                </c:pt>
                <c:pt idx="5">
                  <c:v>1014</c:v>
                </c:pt>
                <c:pt idx="6">
                  <c:v>1174</c:v>
                </c:pt>
                <c:pt idx="7">
                  <c:v>887</c:v>
                </c:pt>
                <c:pt idx="8">
                  <c:v>1154</c:v>
                </c:pt>
                <c:pt idx="9">
                  <c:v>981</c:v>
                </c:pt>
                <c:pt idx="10">
                  <c:v>975</c:v>
                </c:pt>
                <c:pt idx="11">
                  <c:v>931</c:v>
                </c:pt>
                <c:pt idx="12">
                  <c:v>947</c:v>
                </c:pt>
                <c:pt idx="13">
                  <c:v>1324</c:v>
                </c:pt>
                <c:pt idx="14">
                  <c:v>1266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4B6-467C-B077-E00A484953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3420429"/>
        <c:axId val="1224034536"/>
      </c:barChart>
      <c:catAx>
        <c:axId val="202342042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C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CL"/>
          </a:p>
        </c:txPr>
        <c:crossAx val="1224034536"/>
        <c:crosses val="autoZero"/>
        <c:auto val="1"/>
        <c:lblAlgn val="ctr"/>
        <c:lblOffset val="100"/>
        <c:noMultiLvlLbl val="1"/>
      </c:catAx>
      <c:valAx>
        <c:axId val="122403453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C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CL"/>
          </a:p>
        </c:txPr>
        <c:crossAx val="2023420429"/>
        <c:crosses val="max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lang="es-CL" sz="1600" b="1" i="0">
                <a:solidFill>
                  <a:srgbClr val="757575"/>
                </a:solidFill>
                <a:latin typeface="+mn-lt"/>
              </a:rPr>
              <a:t>Total de productos vendidos por sucursal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A-14</c:v>
          </c:tx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'Gráfico ll'!$A$5:$A$11</c:f>
              <c:strCache>
                <c:ptCount val="7"/>
                <c:pt idx="0">
                  <c:v>Sucursal 1</c:v>
                </c:pt>
                <c:pt idx="1">
                  <c:v>Sucursal 2</c:v>
                </c:pt>
                <c:pt idx="2">
                  <c:v>Sucursal 3</c:v>
                </c:pt>
                <c:pt idx="3">
                  <c:v>Sucursal 4</c:v>
                </c:pt>
                <c:pt idx="4">
                  <c:v>Sucursal 5</c:v>
                </c:pt>
                <c:pt idx="5">
                  <c:v>Sucursal 6</c:v>
                </c:pt>
                <c:pt idx="6">
                  <c:v>Total general</c:v>
                </c:pt>
              </c:strCache>
            </c:strRef>
          </c:cat>
          <c:val>
            <c:numRef>
              <c:f>'Gráfico ll'!$B$5:$B$11</c:f>
              <c:numCache>
                <c:formatCode>General</c:formatCode>
                <c:ptCount val="7"/>
                <c:pt idx="0">
                  <c:v>218</c:v>
                </c:pt>
                <c:pt idx="1">
                  <c:v>144</c:v>
                </c:pt>
                <c:pt idx="2">
                  <c:v>157</c:v>
                </c:pt>
                <c:pt idx="3">
                  <c:v>234</c:v>
                </c:pt>
                <c:pt idx="4">
                  <c:v>271</c:v>
                </c:pt>
                <c:pt idx="5">
                  <c:v>241</c:v>
                </c:pt>
                <c:pt idx="6">
                  <c:v>1265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270-4EB8-B550-CEC7D7B621D7}"/>
            </c:ext>
          </c:extLst>
        </c:ser>
        <c:ser>
          <c:idx val="1"/>
          <c:order val="1"/>
          <c:tx>
            <c:v>A-18</c:v>
          </c:tx>
          <c:spPr>
            <a:solidFill>
              <a:srgbClr val="C0504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'Gráfico ll'!$A$5:$A$11</c:f>
              <c:strCache>
                <c:ptCount val="7"/>
                <c:pt idx="0">
                  <c:v>Sucursal 1</c:v>
                </c:pt>
                <c:pt idx="1">
                  <c:v>Sucursal 2</c:v>
                </c:pt>
                <c:pt idx="2">
                  <c:v>Sucursal 3</c:v>
                </c:pt>
                <c:pt idx="3">
                  <c:v>Sucursal 4</c:v>
                </c:pt>
                <c:pt idx="4">
                  <c:v>Sucursal 5</c:v>
                </c:pt>
                <c:pt idx="5">
                  <c:v>Sucursal 6</c:v>
                </c:pt>
                <c:pt idx="6">
                  <c:v>Total general</c:v>
                </c:pt>
              </c:strCache>
            </c:strRef>
          </c:cat>
          <c:val>
            <c:numRef>
              <c:f>'Gráfico ll'!$C$5:$C$11</c:f>
              <c:numCache>
                <c:formatCode>General</c:formatCode>
                <c:ptCount val="7"/>
                <c:pt idx="0">
                  <c:v>260</c:v>
                </c:pt>
                <c:pt idx="1">
                  <c:v>174</c:v>
                </c:pt>
                <c:pt idx="2">
                  <c:v>248</c:v>
                </c:pt>
                <c:pt idx="3">
                  <c:v>242</c:v>
                </c:pt>
                <c:pt idx="4">
                  <c:v>238</c:v>
                </c:pt>
                <c:pt idx="5">
                  <c:v>178</c:v>
                </c:pt>
                <c:pt idx="6">
                  <c:v>1340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270-4EB8-B550-CEC7D7B621D7}"/>
            </c:ext>
          </c:extLst>
        </c:ser>
        <c:ser>
          <c:idx val="2"/>
          <c:order val="2"/>
          <c:tx>
            <c:v>B-18</c:v>
          </c:tx>
          <c:spPr>
            <a:solidFill>
              <a:srgbClr val="9BBB59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'Gráfico ll'!$A$5:$A$11</c:f>
              <c:strCache>
                <c:ptCount val="7"/>
                <c:pt idx="0">
                  <c:v>Sucursal 1</c:v>
                </c:pt>
                <c:pt idx="1">
                  <c:v>Sucursal 2</c:v>
                </c:pt>
                <c:pt idx="2">
                  <c:v>Sucursal 3</c:v>
                </c:pt>
                <c:pt idx="3">
                  <c:v>Sucursal 4</c:v>
                </c:pt>
                <c:pt idx="4">
                  <c:v>Sucursal 5</c:v>
                </c:pt>
                <c:pt idx="5">
                  <c:v>Sucursal 6</c:v>
                </c:pt>
                <c:pt idx="6">
                  <c:v>Total general</c:v>
                </c:pt>
              </c:strCache>
            </c:strRef>
          </c:cat>
          <c:val>
            <c:numRef>
              <c:f>'Gráfico ll'!$D$5:$D$11</c:f>
              <c:numCache>
                <c:formatCode>General</c:formatCode>
                <c:ptCount val="7"/>
                <c:pt idx="0">
                  <c:v>288</c:v>
                </c:pt>
                <c:pt idx="1">
                  <c:v>314</c:v>
                </c:pt>
                <c:pt idx="2">
                  <c:v>211</c:v>
                </c:pt>
                <c:pt idx="3">
                  <c:v>178</c:v>
                </c:pt>
                <c:pt idx="4">
                  <c:v>238</c:v>
                </c:pt>
                <c:pt idx="5">
                  <c:v>232</c:v>
                </c:pt>
                <c:pt idx="6">
                  <c:v>1461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D270-4EB8-B550-CEC7D7B621D7}"/>
            </c:ext>
          </c:extLst>
        </c:ser>
        <c:ser>
          <c:idx val="3"/>
          <c:order val="3"/>
          <c:tx>
            <c:v>E-20</c:v>
          </c:tx>
          <c:spPr>
            <a:solidFill>
              <a:srgbClr val="8064A2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'Gráfico ll'!$A$5:$A$11</c:f>
              <c:strCache>
                <c:ptCount val="7"/>
                <c:pt idx="0">
                  <c:v>Sucursal 1</c:v>
                </c:pt>
                <c:pt idx="1">
                  <c:v>Sucursal 2</c:v>
                </c:pt>
                <c:pt idx="2">
                  <c:v>Sucursal 3</c:v>
                </c:pt>
                <c:pt idx="3">
                  <c:v>Sucursal 4</c:v>
                </c:pt>
                <c:pt idx="4">
                  <c:v>Sucursal 5</c:v>
                </c:pt>
                <c:pt idx="5">
                  <c:v>Sucursal 6</c:v>
                </c:pt>
                <c:pt idx="6">
                  <c:v>Total general</c:v>
                </c:pt>
              </c:strCache>
            </c:strRef>
          </c:cat>
          <c:val>
            <c:numRef>
              <c:f>'Gráfico ll'!$E$5:$E$11</c:f>
              <c:numCache>
                <c:formatCode>General</c:formatCode>
                <c:ptCount val="7"/>
                <c:pt idx="0">
                  <c:v>248</c:v>
                </c:pt>
                <c:pt idx="1">
                  <c:v>245</c:v>
                </c:pt>
                <c:pt idx="2">
                  <c:v>227</c:v>
                </c:pt>
                <c:pt idx="3">
                  <c:v>255</c:v>
                </c:pt>
                <c:pt idx="4">
                  <c:v>321</c:v>
                </c:pt>
                <c:pt idx="5">
                  <c:v>248</c:v>
                </c:pt>
                <c:pt idx="6">
                  <c:v>1544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D270-4EB8-B550-CEC7D7B621D7}"/>
            </c:ext>
          </c:extLst>
        </c:ser>
        <c:ser>
          <c:idx val="4"/>
          <c:order val="4"/>
          <c:tx>
            <c:v>F-12</c:v>
          </c:tx>
          <c:spPr>
            <a:solidFill>
              <a:srgbClr val="4BACC6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'Gráfico ll'!$A$5:$A$11</c:f>
              <c:strCache>
                <c:ptCount val="7"/>
                <c:pt idx="0">
                  <c:v>Sucursal 1</c:v>
                </c:pt>
                <c:pt idx="1">
                  <c:v>Sucursal 2</c:v>
                </c:pt>
                <c:pt idx="2">
                  <c:v>Sucursal 3</c:v>
                </c:pt>
                <c:pt idx="3">
                  <c:v>Sucursal 4</c:v>
                </c:pt>
                <c:pt idx="4">
                  <c:v>Sucursal 5</c:v>
                </c:pt>
                <c:pt idx="5">
                  <c:v>Sucursal 6</c:v>
                </c:pt>
                <c:pt idx="6">
                  <c:v>Total general</c:v>
                </c:pt>
              </c:strCache>
            </c:strRef>
          </c:cat>
          <c:val>
            <c:numRef>
              <c:f>'Gráfico ll'!$F$5:$F$11</c:f>
              <c:numCache>
                <c:formatCode>General</c:formatCode>
                <c:ptCount val="7"/>
                <c:pt idx="0">
                  <c:v>219</c:v>
                </c:pt>
                <c:pt idx="1">
                  <c:v>254</c:v>
                </c:pt>
                <c:pt idx="2">
                  <c:v>167</c:v>
                </c:pt>
                <c:pt idx="3">
                  <c:v>228</c:v>
                </c:pt>
                <c:pt idx="4">
                  <c:v>209</c:v>
                </c:pt>
                <c:pt idx="5">
                  <c:v>167</c:v>
                </c:pt>
                <c:pt idx="6">
                  <c:v>1244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D270-4EB8-B550-CEC7D7B621D7}"/>
            </c:ext>
          </c:extLst>
        </c:ser>
        <c:ser>
          <c:idx val="5"/>
          <c:order val="5"/>
          <c:tx>
            <c:v>F-16</c:v>
          </c:tx>
          <c:spPr>
            <a:solidFill>
              <a:srgbClr val="F79646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'Gráfico ll'!$A$5:$A$11</c:f>
              <c:strCache>
                <c:ptCount val="7"/>
                <c:pt idx="0">
                  <c:v>Sucursal 1</c:v>
                </c:pt>
                <c:pt idx="1">
                  <c:v>Sucursal 2</c:v>
                </c:pt>
                <c:pt idx="2">
                  <c:v>Sucursal 3</c:v>
                </c:pt>
                <c:pt idx="3">
                  <c:v>Sucursal 4</c:v>
                </c:pt>
                <c:pt idx="4">
                  <c:v>Sucursal 5</c:v>
                </c:pt>
                <c:pt idx="5">
                  <c:v>Sucursal 6</c:v>
                </c:pt>
                <c:pt idx="6">
                  <c:v>Total general</c:v>
                </c:pt>
              </c:strCache>
            </c:strRef>
          </c:cat>
          <c:val>
            <c:numRef>
              <c:f>'Gráfico ll'!$G$5:$G$11</c:f>
              <c:numCache>
                <c:formatCode>General</c:formatCode>
                <c:ptCount val="7"/>
                <c:pt idx="0">
                  <c:v>205</c:v>
                </c:pt>
                <c:pt idx="1">
                  <c:v>230</c:v>
                </c:pt>
                <c:pt idx="2">
                  <c:v>255</c:v>
                </c:pt>
                <c:pt idx="3">
                  <c:v>230</c:v>
                </c:pt>
                <c:pt idx="4">
                  <c:v>151</c:v>
                </c:pt>
                <c:pt idx="5">
                  <c:v>169</c:v>
                </c:pt>
                <c:pt idx="6">
                  <c:v>1240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D270-4EB8-B550-CEC7D7B621D7}"/>
            </c:ext>
          </c:extLst>
        </c:ser>
        <c:ser>
          <c:idx val="6"/>
          <c:order val="6"/>
          <c:tx>
            <c:v>G-12</c:v>
          </c:tx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'Gráfico ll'!$A$5:$A$11</c:f>
              <c:strCache>
                <c:ptCount val="7"/>
                <c:pt idx="0">
                  <c:v>Sucursal 1</c:v>
                </c:pt>
                <c:pt idx="1">
                  <c:v>Sucursal 2</c:v>
                </c:pt>
                <c:pt idx="2">
                  <c:v>Sucursal 3</c:v>
                </c:pt>
                <c:pt idx="3">
                  <c:v>Sucursal 4</c:v>
                </c:pt>
                <c:pt idx="4">
                  <c:v>Sucursal 5</c:v>
                </c:pt>
                <c:pt idx="5">
                  <c:v>Sucursal 6</c:v>
                </c:pt>
                <c:pt idx="6">
                  <c:v>Total general</c:v>
                </c:pt>
              </c:strCache>
            </c:strRef>
          </c:cat>
          <c:val>
            <c:numRef>
              <c:f>'Gráfico ll'!$H$5:$H$11</c:f>
              <c:numCache>
                <c:formatCode>General</c:formatCode>
                <c:ptCount val="7"/>
                <c:pt idx="0">
                  <c:v>247</c:v>
                </c:pt>
                <c:pt idx="1">
                  <c:v>253</c:v>
                </c:pt>
                <c:pt idx="2">
                  <c:v>198</c:v>
                </c:pt>
                <c:pt idx="3">
                  <c:v>231</c:v>
                </c:pt>
                <c:pt idx="4">
                  <c:v>221</c:v>
                </c:pt>
                <c:pt idx="5">
                  <c:v>268</c:v>
                </c:pt>
                <c:pt idx="6">
                  <c:v>1418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6-D270-4EB8-B550-CEC7D7B621D7}"/>
            </c:ext>
          </c:extLst>
        </c:ser>
        <c:ser>
          <c:idx val="7"/>
          <c:order val="7"/>
          <c:tx>
            <c:v>G-13</c:v>
          </c:tx>
          <c:spPr>
            <a:solidFill>
              <a:srgbClr val="C0504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'Gráfico ll'!$A$5:$A$11</c:f>
              <c:strCache>
                <c:ptCount val="7"/>
                <c:pt idx="0">
                  <c:v>Sucursal 1</c:v>
                </c:pt>
                <c:pt idx="1">
                  <c:v>Sucursal 2</c:v>
                </c:pt>
                <c:pt idx="2">
                  <c:v>Sucursal 3</c:v>
                </c:pt>
                <c:pt idx="3">
                  <c:v>Sucursal 4</c:v>
                </c:pt>
                <c:pt idx="4">
                  <c:v>Sucursal 5</c:v>
                </c:pt>
                <c:pt idx="5">
                  <c:v>Sucursal 6</c:v>
                </c:pt>
                <c:pt idx="6">
                  <c:v>Total general</c:v>
                </c:pt>
              </c:strCache>
            </c:strRef>
          </c:cat>
          <c:val>
            <c:numRef>
              <c:f>'Gráfico ll'!$I$5:$I$11</c:f>
              <c:numCache>
                <c:formatCode>General</c:formatCode>
                <c:ptCount val="7"/>
                <c:pt idx="0">
                  <c:v>218</c:v>
                </c:pt>
                <c:pt idx="1">
                  <c:v>185</c:v>
                </c:pt>
                <c:pt idx="2">
                  <c:v>342</c:v>
                </c:pt>
                <c:pt idx="3">
                  <c:v>181</c:v>
                </c:pt>
                <c:pt idx="4">
                  <c:v>182</c:v>
                </c:pt>
                <c:pt idx="5">
                  <c:v>218</c:v>
                </c:pt>
                <c:pt idx="6">
                  <c:v>1326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7-D270-4EB8-B550-CEC7D7B621D7}"/>
            </c:ext>
          </c:extLst>
        </c:ser>
        <c:ser>
          <c:idx val="8"/>
          <c:order val="8"/>
          <c:tx>
            <c:v>G-16</c:v>
          </c:tx>
          <c:spPr>
            <a:solidFill>
              <a:srgbClr val="9BBB59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'Gráfico ll'!$A$5:$A$11</c:f>
              <c:strCache>
                <c:ptCount val="7"/>
                <c:pt idx="0">
                  <c:v>Sucursal 1</c:v>
                </c:pt>
                <c:pt idx="1">
                  <c:v>Sucursal 2</c:v>
                </c:pt>
                <c:pt idx="2">
                  <c:v>Sucursal 3</c:v>
                </c:pt>
                <c:pt idx="3">
                  <c:v>Sucursal 4</c:v>
                </c:pt>
                <c:pt idx="4">
                  <c:v>Sucursal 5</c:v>
                </c:pt>
                <c:pt idx="5">
                  <c:v>Sucursal 6</c:v>
                </c:pt>
                <c:pt idx="6">
                  <c:v>Total general</c:v>
                </c:pt>
              </c:strCache>
            </c:strRef>
          </c:cat>
          <c:val>
            <c:numRef>
              <c:f>'Gráfico ll'!$J$5:$J$11</c:f>
              <c:numCache>
                <c:formatCode>General</c:formatCode>
                <c:ptCount val="7"/>
                <c:pt idx="0">
                  <c:v>230</c:v>
                </c:pt>
                <c:pt idx="1">
                  <c:v>209</c:v>
                </c:pt>
                <c:pt idx="2">
                  <c:v>277</c:v>
                </c:pt>
                <c:pt idx="3">
                  <c:v>204</c:v>
                </c:pt>
                <c:pt idx="4">
                  <c:v>203</c:v>
                </c:pt>
                <c:pt idx="5">
                  <c:v>287</c:v>
                </c:pt>
                <c:pt idx="6">
                  <c:v>1410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8-D270-4EB8-B550-CEC7D7B621D7}"/>
            </c:ext>
          </c:extLst>
        </c:ser>
        <c:ser>
          <c:idx val="9"/>
          <c:order val="9"/>
          <c:tx>
            <c:v>J-15</c:v>
          </c:tx>
          <c:spPr>
            <a:solidFill>
              <a:srgbClr val="8064A2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'Gráfico ll'!$A$5:$A$11</c:f>
              <c:strCache>
                <c:ptCount val="7"/>
                <c:pt idx="0">
                  <c:v>Sucursal 1</c:v>
                </c:pt>
                <c:pt idx="1">
                  <c:v>Sucursal 2</c:v>
                </c:pt>
                <c:pt idx="2">
                  <c:v>Sucursal 3</c:v>
                </c:pt>
                <c:pt idx="3">
                  <c:v>Sucursal 4</c:v>
                </c:pt>
                <c:pt idx="4">
                  <c:v>Sucursal 5</c:v>
                </c:pt>
                <c:pt idx="5">
                  <c:v>Sucursal 6</c:v>
                </c:pt>
                <c:pt idx="6">
                  <c:v>Total general</c:v>
                </c:pt>
              </c:strCache>
            </c:strRef>
          </c:cat>
          <c:val>
            <c:numRef>
              <c:f>'Gráfico ll'!$K$5:$K$11</c:f>
              <c:numCache>
                <c:formatCode>General</c:formatCode>
                <c:ptCount val="7"/>
                <c:pt idx="0">
                  <c:v>226</c:v>
                </c:pt>
                <c:pt idx="1">
                  <c:v>128</c:v>
                </c:pt>
                <c:pt idx="2">
                  <c:v>194</c:v>
                </c:pt>
                <c:pt idx="3">
                  <c:v>258</c:v>
                </c:pt>
                <c:pt idx="4">
                  <c:v>231</c:v>
                </c:pt>
                <c:pt idx="5">
                  <c:v>146</c:v>
                </c:pt>
                <c:pt idx="6">
                  <c:v>1183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9-D270-4EB8-B550-CEC7D7B621D7}"/>
            </c:ext>
          </c:extLst>
        </c:ser>
        <c:ser>
          <c:idx val="10"/>
          <c:order val="10"/>
          <c:tx>
            <c:v>J-16</c:v>
          </c:tx>
          <c:spPr>
            <a:solidFill>
              <a:srgbClr val="4BACC6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'Gráfico ll'!$A$5:$A$11</c:f>
              <c:strCache>
                <c:ptCount val="7"/>
                <c:pt idx="0">
                  <c:v>Sucursal 1</c:v>
                </c:pt>
                <c:pt idx="1">
                  <c:v>Sucursal 2</c:v>
                </c:pt>
                <c:pt idx="2">
                  <c:v>Sucursal 3</c:v>
                </c:pt>
                <c:pt idx="3">
                  <c:v>Sucursal 4</c:v>
                </c:pt>
                <c:pt idx="4">
                  <c:v>Sucursal 5</c:v>
                </c:pt>
                <c:pt idx="5">
                  <c:v>Sucursal 6</c:v>
                </c:pt>
                <c:pt idx="6">
                  <c:v>Total general</c:v>
                </c:pt>
              </c:strCache>
            </c:strRef>
          </c:cat>
          <c:val>
            <c:numRef>
              <c:f>'Gráfico ll'!$L$5:$L$11</c:f>
              <c:numCache>
                <c:formatCode>General</c:formatCode>
                <c:ptCount val="7"/>
                <c:pt idx="0">
                  <c:v>277</c:v>
                </c:pt>
                <c:pt idx="1">
                  <c:v>133</c:v>
                </c:pt>
                <c:pt idx="2">
                  <c:v>221</c:v>
                </c:pt>
                <c:pt idx="3">
                  <c:v>171</c:v>
                </c:pt>
                <c:pt idx="4">
                  <c:v>301</c:v>
                </c:pt>
                <c:pt idx="5">
                  <c:v>165</c:v>
                </c:pt>
                <c:pt idx="6">
                  <c:v>1268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A-D270-4EB8-B550-CEC7D7B621D7}"/>
            </c:ext>
          </c:extLst>
        </c:ser>
        <c:ser>
          <c:idx val="11"/>
          <c:order val="11"/>
          <c:tx>
            <c:v>J-18</c:v>
          </c:tx>
          <c:spPr>
            <a:solidFill>
              <a:srgbClr val="F79646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'Gráfico ll'!$A$5:$A$11</c:f>
              <c:strCache>
                <c:ptCount val="7"/>
                <c:pt idx="0">
                  <c:v>Sucursal 1</c:v>
                </c:pt>
                <c:pt idx="1">
                  <c:v>Sucursal 2</c:v>
                </c:pt>
                <c:pt idx="2">
                  <c:v>Sucursal 3</c:v>
                </c:pt>
                <c:pt idx="3">
                  <c:v>Sucursal 4</c:v>
                </c:pt>
                <c:pt idx="4">
                  <c:v>Sucursal 5</c:v>
                </c:pt>
                <c:pt idx="5">
                  <c:v>Sucursal 6</c:v>
                </c:pt>
                <c:pt idx="6">
                  <c:v>Total general</c:v>
                </c:pt>
              </c:strCache>
            </c:strRef>
          </c:cat>
          <c:val>
            <c:numRef>
              <c:f>'Gráfico ll'!$M$5:$M$11</c:f>
              <c:numCache>
                <c:formatCode>General</c:formatCode>
                <c:ptCount val="7"/>
                <c:pt idx="0">
                  <c:v>220</c:v>
                </c:pt>
                <c:pt idx="1">
                  <c:v>164</c:v>
                </c:pt>
                <c:pt idx="2">
                  <c:v>188</c:v>
                </c:pt>
                <c:pt idx="3">
                  <c:v>213</c:v>
                </c:pt>
                <c:pt idx="4">
                  <c:v>219</c:v>
                </c:pt>
                <c:pt idx="5">
                  <c:v>139</c:v>
                </c:pt>
                <c:pt idx="6">
                  <c:v>1143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B-D270-4EB8-B550-CEC7D7B62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7628740"/>
        <c:axId val="1530685187"/>
      </c:barChart>
      <c:catAx>
        <c:axId val="10776287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C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CL"/>
          </a:p>
        </c:txPr>
        <c:crossAx val="1530685187"/>
        <c:crosses val="autoZero"/>
        <c:auto val="1"/>
        <c:lblAlgn val="ctr"/>
        <c:lblOffset val="100"/>
        <c:noMultiLvlLbl val="1"/>
      </c:catAx>
      <c:valAx>
        <c:axId val="15306851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C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CL"/>
          </a:p>
        </c:txPr>
        <c:crossAx val="107762874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s-C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781050</xdr:colOff>
      <xdr:row>2</xdr:row>
      <xdr:rowOff>19050</xdr:rowOff>
    </xdr:from>
    <xdr:ext cx="4105275" cy="2714625"/>
    <xdr:graphicFrame macro="">
      <xdr:nvGraphicFramePr>
        <xdr:cNvPr id="1011638751" name="Chart 1">
          <a:extLst>
            <a:ext uri="{FF2B5EF4-FFF2-40B4-BE49-F238E27FC236}">
              <a16:creationId xmlns:a16="http://schemas.microsoft.com/office/drawing/2014/main" id="{00000000-0008-0000-0400-0000DF614C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9525</xdr:rowOff>
    </xdr:from>
    <xdr:ext cx="7705725" cy="3667125"/>
    <xdr:graphicFrame macro="">
      <xdr:nvGraphicFramePr>
        <xdr:cNvPr id="823648809" name="Chart 2">
          <a:extLst>
            <a:ext uri="{FF2B5EF4-FFF2-40B4-BE49-F238E27FC236}">
              <a16:creationId xmlns:a16="http://schemas.microsoft.com/office/drawing/2014/main" id="{00000000-0008-0000-0500-000029E217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Benjamin Jiménez" refreshedDate="45028.855763078704" refreshedVersion="8" recordCount="2000" xr:uid="{00000000-000A-0000-FFFF-FFFF00000000}">
  <cacheSource type="worksheet">
    <worksheetSource ref="B5:T2005" sheet="Ventas"/>
  </cacheSource>
  <cacheFields count="18">
    <cacheField name="ID_Transacción" numFmtId="0">
      <sharedItems/>
    </cacheField>
    <cacheField name="ID_Tienda" numFmtId="0">
      <sharedItems containsSemiMixedTypes="0" containsString="0" containsNumber="1" containsInteger="1" minValue="1" maxValue="15"/>
    </cacheField>
    <cacheField name="ID_Sucursal" numFmtId="0">
      <sharedItems containsSemiMixedTypes="0" containsString="0" containsNumber="1" containsInteger="1" minValue="10" maxValue="300"/>
    </cacheField>
    <cacheField name="Fecha" numFmtId="165">
      <sharedItems containsSemiMixedTypes="0" containsNonDate="0" containsDate="1" containsString="0" minDate="2009-01-01T00:00:00" maxDate="2010-12-26T00:00:00"/>
    </cacheField>
    <cacheField name="Cod_Vendedor" numFmtId="0">
      <sharedItems containsSemiMixedTypes="0" containsString="0" containsNumber="1" containsInteger="1" minValue="12" maxValue="18"/>
    </cacheField>
    <cacheField name="Cod_Cliente" numFmtId="0">
      <sharedItems containsSemiMixedTypes="0" containsString="0" containsNumber="1" containsInteger="1" minValue="1" maxValue="34"/>
    </cacheField>
    <cacheField name="Cod_Producto" numFmtId="0">
      <sharedItems count="12">
        <s v="J-15"/>
        <s v="J-16"/>
        <s v="F-12"/>
        <s v="J-18"/>
        <s v="G-12"/>
        <s v="A-18"/>
        <s v="A-14"/>
        <s v="E-20"/>
        <s v="F-16"/>
        <s v="G-16"/>
        <s v="B-18"/>
        <s v="G-13"/>
      </sharedItems>
    </cacheField>
    <cacheField name="Precio" numFmtId="1">
      <sharedItems containsSemiMixedTypes="0" containsString="0" containsNumber="1" containsInteger="1" minValue="150000" maxValue="1800000"/>
    </cacheField>
    <cacheField name="Cantidad Vendida" numFmtId="0">
      <sharedItems containsSemiMixedTypes="0" containsString="0" containsNumber="1" containsInteger="1" minValue="1" maxValue="15"/>
    </cacheField>
    <cacheField name="Nombre Tienda" numFmtId="0">
      <sharedItems/>
    </cacheField>
    <cacheField name="Nombre Sucursal" numFmtId="0">
      <sharedItems count="7">
        <s v="Sucursal 5"/>
        <s v="Sucursal 3"/>
        <s v="Sucursal 2"/>
        <s v="Sucursal 4"/>
        <s v="Sucursal 6"/>
        <s v="Sucursal 1"/>
        <e v="#NAME?" u="1"/>
      </sharedItems>
    </cacheField>
    <cacheField name="Nombre Vendedor" numFmtId="0">
      <sharedItems/>
    </cacheField>
    <cacheField name="Nombre Cliente" numFmtId="0">
      <sharedItems/>
    </cacheField>
    <cacheField name="Descripción Producto" numFmtId="0">
      <sharedItems/>
    </cacheField>
    <cacheField name="Marca" numFmtId="0">
      <sharedItems/>
    </cacheField>
    <cacheField name="Descuento" numFmtId="9">
      <sharedItems containsSemiMixedTypes="0" containsString="0" containsNumber="1" minValue="0" maxValue="0.08"/>
    </cacheField>
    <cacheField name="Descuento Extra" numFmtId="0">
      <sharedItems containsSemiMixedTypes="0" containsString="0" containsNumber="1" containsInteger="1" minValue="10000" maxValue="1500000"/>
    </cacheField>
    <cacheField name="Beneficio Total" numFmtId="164">
      <sharedItems containsSemiMixedTypes="0" containsString="0" containsNumber="1" containsInteger="1" minValue="-1150000" maxValue="2483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s v="4-201782010agostoJ15"/>
    <n v="4"/>
    <n v="20"/>
    <d v="2010-08-17T00:00:00"/>
    <n v="18"/>
    <n v="13"/>
    <x v="0"/>
    <n v="1800000"/>
    <n v="15"/>
    <s v="Galería Ñuble"/>
    <x v="0"/>
    <s v="Gato Lizana"/>
    <s v="Peter Contreras"/>
    <s v="Bar L Sobredimensionado"/>
    <s v="Qwerty"/>
    <n v="0.08"/>
    <n v="20000"/>
    <n v="24820000"/>
  </r>
  <r>
    <s v="13-3002482010agostoJ15"/>
    <n v="13"/>
    <n v="300"/>
    <d v="2010-08-24T00:00:00"/>
    <n v="16"/>
    <n v="8"/>
    <x v="0"/>
    <n v="1800000"/>
    <n v="15"/>
    <s v="Sales"/>
    <x v="1"/>
    <s v="Michael Tree"/>
    <s v="Nicolás Red"/>
    <s v="Bar L Sobredimensionado"/>
    <s v="Qwerty"/>
    <n v="0.08"/>
    <n v="1500000"/>
    <n v="23340000"/>
  </r>
  <r>
    <s v="14-302422009febreroJ15"/>
    <n v="14"/>
    <n v="30"/>
    <d v="2009-02-24T00:00:00"/>
    <n v="13"/>
    <n v="33"/>
    <x v="0"/>
    <n v="1800000"/>
    <n v="15"/>
    <s v="Antiguedades FV"/>
    <x v="2"/>
    <s v="Caesar Ortencia"/>
    <s v="Maricela Zapur"/>
    <s v="Bar L Sobredimensionado"/>
    <s v="Qwerty"/>
    <n v="0.08"/>
    <n v="300000"/>
    <n v="24540000"/>
  </r>
  <r>
    <s v="6-201562009junioJ15"/>
    <n v="6"/>
    <n v="20"/>
    <d v="2009-06-15T00:00:00"/>
    <n v="15"/>
    <n v="23"/>
    <x v="0"/>
    <n v="1800000"/>
    <n v="15"/>
    <s v="Sucursal Ñuñoa"/>
    <x v="0"/>
    <s v="Suárez Mujica"/>
    <s v="Ismael Olavarrieta"/>
    <s v="Bar L Sobredimensionado"/>
    <s v="Qwerty"/>
    <n v="0.08"/>
    <n v="20000"/>
    <n v="24820000"/>
  </r>
  <r>
    <s v="8-1001692009septiembreJ15"/>
    <n v="8"/>
    <n v="100"/>
    <d v="2009-09-16T00:00:00"/>
    <n v="16"/>
    <n v="5"/>
    <x v="0"/>
    <n v="1800000"/>
    <n v="15"/>
    <s v="El Rincón de la Madera"/>
    <x v="3"/>
    <s v="Michael Tree"/>
    <s v="Alexandra Bully"/>
    <s v="Bar L Sobredimensionado"/>
    <s v="Qwerty"/>
    <n v="0.08"/>
    <n v="10000"/>
    <n v="24830000"/>
  </r>
  <r>
    <s v="4-101112010eneroJ15"/>
    <n v="4"/>
    <n v="10"/>
    <d v="2010-01-11T00:00:00"/>
    <n v="12"/>
    <n v="7"/>
    <x v="0"/>
    <n v="1800000"/>
    <n v="15"/>
    <s v="Galería Ñuble"/>
    <x v="4"/>
    <s v="Feibian Bizancio"/>
    <s v="Veraz Dedal"/>
    <s v="Bar L Sobredimensionado"/>
    <s v="Qwerty"/>
    <n v="0.08"/>
    <n v="300000"/>
    <n v="24540000"/>
  </r>
  <r>
    <s v="2-1002292009septiembreJ15"/>
    <n v="2"/>
    <n v="100"/>
    <d v="2009-09-22T00:00:00"/>
    <n v="13"/>
    <n v="27"/>
    <x v="0"/>
    <n v="1800000"/>
    <n v="15"/>
    <s v="Muebles San Genaro"/>
    <x v="3"/>
    <s v="Caesar Ortencia"/>
    <s v="Daniel Saint John"/>
    <s v="Bar L Sobredimensionado"/>
    <s v="Qwerty"/>
    <n v="0.08"/>
    <n v="10000"/>
    <n v="24830000"/>
  </r>
  <r>
    <s v="11-200992010septiembreJ15"/>
    <n v="11"/>
    <n v="200"/>
    <d v="2010-09-09T00:00:00"/>
    <n v="13"/>
    <n v="11"/>
    <x v="0"/>
    <n v="1800000"/>
    <n v="15"/>
    <s v="Antiguedades FL"/>
    <x v="5"/>
    <s v="Caesar Ortencia"/>
    <s v="Diva Torrengra"/>
    <s v="Bar L Sobredimensionado"/>
    <s v="Qwerty"/>
    <n v="0.08"/>
    <n v="100000"/>
    <n v="24740000"/>
  </r>
  <r>
    <s v="15-301872010julioJ15"/>
    <n v="15"/>
    <n v="30"/>
    <d v="2010-07-18T00:00:00"/>
    <n v="18"/>
    <n v="26"/>
    <x v="0"/>
    <n v="1800000"/>
    <n v="15"/>
    <s v="Galería la Tubería"/>
    <x v="2"/>
    <s v="Gato Lizana"/>
    <s v="Edward Phycka"/>
    <s v="Bar L Sobredimensionado"/>
    <s v="Qwerty"/>
    <n v="0.08"/>
    <n v="300000"/>
    <n v="24540000"/>
  </r>
  <r>
    <s v="2-2023112010noviembreJ15"/>
    <n v="2"/>
    <n v="20"/>
    <d v="2010-11-23T00:00:00"/>
    <n v="12"/>
    <n v="34"/>
    <x v="0"/>
    <n v="1800000"/>
    <n v="15"/>
    <s v="Muebles San Genaro"/>
    <x v="0"/>
    <s v="Feibian Bizancio"/>
    <s v="JP Farfanas"/>
    <s v="Bar L Sobredimensionado"/>
    <s v="Qwerty"/>
    <n v="0.08"/>
    <n v="20000"/>
    <n v="24820000"/>
  </r>
  <r>
    <s v="10-2001342010abrilJ15"/>
    <n v="10"/>
    <n v="200"/>
    <d v="2010-04-13T00:00:00"/>
    <n v="14"/>
    <n v="32"/>
    <x v="0"/>
    <n v="1800000"/>
    <n v="14"/>
    <s v="Sacrilegios Gloria"/>
    <x v="5"/>
    <s v="Hortuiti Felier"/>
    <s v="Manu Bililar"/>
    <s v="Bar L Sobredimensionado"/>
    <s v="Qwerty"/>
    <n v="0.08"/>
    <n v="100000"/>
    <n v="23084000"/>
  </r>
  <r>
    <s v="12-1004122009diciembreJ15"/>
    <n v="12"/>
    <n v="100"/>
    <d v="2009-12-04T00:00:00"/>
    <n v="17"/>
    <n v="33"/>
    <x v="0"/>
    <n v="1800000"/>
    <n v="14"/>
    <s v="El Deleite"/>
    <x v="3"/>
    <s v="Gabriel Manzanero"/>
    <s v="Maricela Zapur"/>
    <s v="Bar L Sobredimensionado"/>
    <s v="Qwerty"/>
    <n v="0.08"/>
    <n v="10000"/>
    <n v="23174000"/>
  </r>
  <r>
    <s v="2-200352010mayoJ15"/>
    <n v="2"/>
    <n v="200"/>
    <d v="2010-05-03T00:00:00"/>
    <n v="18"/>
    <n v="18"/>
    <x v="0"/>
    <n v="1800000"/>
    <n v="14"/>
    <s v="Muebles San Genaro"/>
    <x v="5"/>
    <s v="Gato Lizana"/>
    <s v="Di Angelo Bonini"/>
    <s v="Bar L Sobredimensionado"/>
    <s v="Qwerty"/>
    <n v="0.08"/>
    <n v="100000"/>
    <n v="23084000"/>
  </r>
  <r>
    <s v="12-10712010eneroJ15"/>
    <n v="12"/>
    <n v="10"/>
    <d v="2010-01-07T00:00:00"/>
    <n v="17"/>
    <n v="29"/>
    <x v="0"/>
    <n v="1800000"/>
    <n v="14"/>
    <s v="El Deleite"/>
    <x v="4"/>
    <s v="Gabriel Manzanero"/>
    <s v="Reina Queen"/>
    <s v="Bar L Sobredimensionado"/>
    <s v="Qwerty"/>
    <n v="0.08"/>
    <n v="300000"/>
    <n v="22884000"/>
  </r>
  <r>
    <s v="15-2001892009septiembreJ15"/>
    <n v="15"/>
    <n v="200"/>
    <d v="2009-09-18T00:00:00"/>
    <n v="12"/>
    <n v="10"/>
    <x v="0"/>
    <n v="1800000"/>
    <n v="14"/>
    <s v="Galería la Tubería"/>
    <x v="5"/>
    <s v="Feibian Bizancio"/>
    <s v="Natalia Safer"/>
    <s v="Bar L Sobredimensionado"/>
    <s v="Qwerty"/>
    <n v="0.08"/>
    <n v="100000"/>
    <n v="23084000"/>
  </r>
  <r>
    <s v="11-10682009agostoJ15"/>
    <n v="11"/>
    <n v="10"/>
    <d v="2009-08-06T00:00:00"/>
    <n v="13"/>
    <n v="10"/>
    <x v="0"/>
    <n v="1800000"/>
    <n v="14"/>
    <s v="Antiguedades FL"/>
    <x v="4"/>
    <s v="Caesar Ortencia"/>
    <s v="Natalia Safer"/>
    <s v="Bar L Sobredimensionado"/>
    <s v="Qwerty"/>
    <n v="0.08"/>
    <n v="300000"/>
    <n v="22884000"/>
  </r>
  <r>
    <s v="4-200922009febreroJ15"/>
    <n v="4"/>
    <n v="200"/>
    <d v="2009-02-09T00:00:00"/>
    <n v="17"/>
    <n v="22"/>
    <x v="0"/>
    <n v="1800000"/>
    <n v="14"/>
    <s v="Galería Ñuble"/>
    <x v="5"/>
    <s v="Gabriel Manzanero"/>
    <s v="Sergio Oliva"/>
    <s v="Bar L Sobredimensionado"/>
    <s v="Qwerty"/>
    <n v="0.08"/>
    <n v="100000"/>
    <n v="23084000"/>
  </r>
  <r>
    <s v="5-1011122009diciembreJ15"/>
    <n v="5"/>
    <n v="10"/>
    <d v="2009-12-11T00:00:00"/>
    <n v="15"/>
    <n v="14"/>
    <x v="0"/>
    <n v="1800000"/>
    <n v="14"/>
    <s v="Muebles El Oso"/>
    <x v="4"/>
    <s v="Suárez Mujica"/>
    <s v="Guillermo Franco"/>
    <s v="Bar L Sobredimensionado"/>
    <s v="Qwerty"/>
    <n v="0.08"/>
    <n v="300000"/>
    <n v="22884000"/>
  </r>
  <r>
    <s v="1-100142009abrilJ15"/>
    <n v="1"/>
    <n v="100"/>
    <d v="2009-04-01T00:00:00"/>
    <n v="17"/>
    <n v="18"/>
    <x v="0"/>
    <n v="1800000"/>
    <n v="14"/>
    <s v="Sucursal Peñalolen Alto"/>
    <x v="3"/>
    <s v="Gabriel Manzanero"/>
    <s v="Di Angelo Bonini"/>
    <s v="Bar L Sobredimensionado"/>
    <s v="Qwerty"/>
    <n v="0.08"/>
    <n v="10000"/>
    <n v="23174000"/>
  </r>
  <r>
    <s v="2-1001512009eneroJ15"/>
    <n v="2"/>
    <n v="100"/>
    <d v="2009-01-15T00:00:00"/>
    <n v="16"/>
    <n v="28"/>
    <x v="0"/>
    <n v="1800000"/>
    <n v="14"/>
    <s v="Muebles San Genaro"/>
    <x v="3"/>
    <s v="Michael Tree"/>
    <s v="Sebastián  Venegas"/>
    <s v="Bar L Sobredimensionado"/>
    <s v="Qwerty"/>
    <n v="0.08"/>
    <n v="10000"/>
    <n v="23174000"/>
  </r>
  <r>
    <s v="10-102072010julioJ15"/>
    <n v="10"/>
    <n v="10"/>
    <d v="2010-07-20T00:00:00"/>
    <n v="15"/>
    <n v="27"/>
    <x v="0"/>
    <n v="1800000"/>
    <n v="14"/>
    <s v="Sacrilegios Gloria"/>
    <x v="4"/>
    <s v="Suárez Mujica"/>
    <s v="Daniel Saint John"/>
    <s v="Bar L Sobredimensionado"/>
    <s v="Qwerty"/>
    <n v="0.08"/>
    <n v="300000"/>
    <n v="22884000"/>
  </r>
  <r>
    <s v="10-300112009eneroJ15"/>
    <n v="10"/>
    <n v="300"/>
    <d v="2009-01-01T00:00:00"/>
    <n v="18"/>
    <n v="18"/>
    <x v="0"/>
    <n v="1800000"/>
    <n v="13"/>
    <s v="Sacrilegios Gloria"/>
    <x v="1"/>
    <s v="Gato Lizana"/>
    <s v="Di Angelo Bonini"/>
    <s v="Bar L Sobredimensionado"/>
    <s v="Qwerty"/>
    <n v="0.08"/>
    <n v="1500000"/>
    <n v="20028000"/>
  </r>
  <r>
    <s v="9-20962009junioJ15"/>
    <n v="9"/>
    <n v="20"/>
    <d v="2009-06-09T00:00:00"/>
    <n v="13"/>
    <n v="12"/>
    <x v="0"/>
    <n v="1800000"/>
    <n v="13"/>
    <s v="Sucursal San Bernardo"/>
    <x v="0"/>
    <s v="Caesar Ortencia"/>
    <s v="Nga Escandinavo"/>
    <s v="Bar L Sobredimensionado"/>
    <s v="Qwerty"/>
    <n v="0.08"/>
    <n v="20000"/>
    <n v="21508000"/>
  </r>
  <r>
    <s v="9-209102010octubreJ15"/>
    <n v="9"/>
    <n v="20"/>
    <d v="2010-10-09T00:00:00"/>
    <n v="16"/>
    <n v="30"/>
    <x v="0"/>
    <n v="1800000"/>
    <n v="13"/>
    <s v="Sucursal San Bernardo"/>
    <x v="0"/>
    <s v="Michael Tree"/>
    <s v="Javiera Walder"/>
    <s v="Bar L Sobredimensionado"/>
    <s v="Qwerty"/>
    <n v="0.08"/>
    <n v="20000"/>
    <n v="21508000"/>
  </r>
  <r>
    <s v="5-207122009diciembreJ15"/>
    <n v="5"/>
    <n v="20"/>
    <d v="2009-12-07T00:00:00"/>
    <n v="16"/>
    <n v="6"/>
    <x v="0"/>
    <n v="1800000"/>
    <n v="13"/>
    <s v="Muebles El Oso"/>
    <x v="0"/>
    <s v="Michael Tree"/>
    <s v="Deco Valenti"/>
    <s v="Bar L Sobredimensionado"/>
    <s v="Qwerty"/>
    <n v="0.08"/>
    <n v="20000"/>
    <n v="21508000"/>
  </r>
  <r>
    <s v="4-201682010agostoJ15"/>
    <n v="4"/>
    <n v="20"/>
    <d v="2010-08-16T00:00:00"/>
    <n v="12"/>
    <n v="24"/>
    <x v="0"/>
    <n v="1800000"/>
    <n v="13"/>
    <s v="Galería Ñuble"/>
    <x v="0"/>
    <s v="Feibian Bizancio"/>
    <s v="Andrea Panda"/>
    <s v="Bar L Sobredimensionado"/>
    <s v="Qwerty"/>
    <n v="0.08"/>
    <n v="20000"/>
    <n v="21508000"/>
  </r>
  <r>
    <s v="8-1002142009abrilJ15"/>
    <n v="8"/>
    <n v="100"/>
    <d v="2009-04-21T00:00:00"/>
    <n v="14"/>
    <n v="27"/>
    <x v="0"/>
    <n v="1800000"/>
    <n v="13"/>
    <s v="El Rincón de la Madera"/>
    <x v="3"/>
    <s v="Hortuiti Felier"/>
    <s v="Daniel Saint John"/>
    <s v="Bar L Sobredimensionado"/>
    <s v="Qwerty"/>
    <n v="0.08"/>
    <n v="10000"/>
    <n v="21518000"/>
  </r>
  <r>
    <s v="2-1001762009junioJ15"/>
    <n v="2"/>
    <n v="100"/>
    <d v="2009-06-17T00:00:00"/>
    <n v="16"/>
    <n v="33"/>
    <x v="0"/>
    <n v="1800000"/>
    <n v="13"/>
    <s v="Muebles San Genaro"/>
    <x v="3"/>
    <s v="Michael Tree"/>
    <s v="Maricela Zapur"/>
    <s v="Bar L Sobredimensionado"/>
    <s v="Qwerty"/>
    <n v="0.08"/>
    <n v="10000"/>
    <n v="21518000"/>
  </r>
  <r>
    <s v="3-3001382009agostoJ15"/>
    <n v="3"/>
    <n v="300"/>
    <d v="2009-08-13T00:00:00"/>
    <n v="16"/>
    <n v="2"/>
    <x v="0"/>
    <n v="1800000"/>
    <n v="13"/>
    <s v="Damiens"/>
    <x v="1"/>
    <s v="Michael Tree"/>
    <s v="John Chepicano"/>
    <s v="Bar L Sobredimensionado"/>
    <s v="Qwerty"/>
    <n v="0.08"/>
    <n v="1500000"/>
    <n v="20028000"/>
  </r>
  <r>
    <s v="1-2002112009noviembreJ15"/>
    <n v="1"/>
    <n v="200"/>
    <d v="2009-11-02T00:00:00"/>
    <n v="13"/>
    <n v="24"/>
    <x v="0"/>
    <n v="1800000"/>
    <n v="13"/>
    <s v="Sucursal Peñalolen Alto"/>
    <x v="5"/>
    <s v="Caesar Ortencia"/>
    <s v="Andrea Panda"/>
    <s v="Bar L Sobredimensionado"/>
    <s v="Qwerty"/>
    <n v="0.08"/>
    <n v="100000"/>
    <n v="21428000"/>
  </r>
  <r>
    <s v="12-2002432009marzoJ15"/>
    <n v="12"/>
    <n v="200"/>
    <d v="2009-03-24T00:00:00"/>
    <n v="14"/>
    <n v="22"/>
    <x v="0"/>
    <n v="1800000"/>
    <n v="12"/>
    <s v="El Deleite"/>
    <x v="5"/>
    <s v="Hortuiti Felier"/>
    <s v="Sergio Oliva"/>
    <s v="Bar L Sobredimensionado"/>
    <s v="Qwerty"/>
    <n v="0.08"/>
    <n v="100000"/>
    <n v="19772000"/>
  </r>
  <r>
    <s v="8-202562010junioJ15"/>
    <n v="8"/>
    <n v="20"/>
    <d v="2010-06-25T00:00:00"/>
    <n v="16"/>
    <n v="30"/>
    <x v="0"/>
    <n v="1800000"/>
    <n v="12"/>
    <s v="El Rincón de la Madera"/>
    <x v="0"/>
    <s v="Michael Tree"/>
    <s v="Javiera Walder"/>
    <s v="Bar L Sobredimensionado"/>
    <s v="Qwerty"/>
    <n v="0.08"/>
    <n v="20000"/>
    <n v="19852000"/>
  </r>
  <r>
    <s v="8-3002542010abrilJ15"/>
    <n v="8"/>
    <n v="300"/>
    <d v="2010-04-25T00:00:00"/>
    <n v="12"/>
    <n v="13"/>
    <x v="0"/>
    <n v="1800000"/>
    <n v="12"/>
    <s v="El Rincón de la Madera"/>
    <x v="1"/>
    <s v="Feibian Bizancio"/>
    <s v="Peter Contreras"/>
    <s v="Bar L Sobredimensionado"/>
    <s v="Qwerty"/>
    <n v="0.08"/>
    <n v="1500000"/>
    <n v="18372000"/>
  </r>
  <r>
    <s v="15-2002052009mayoJ15"/>
    <n v="15"/>
    <n v="200"/>
    <d v="2009-05-20T00:00:00"/>
    <n v="17"/>
    <n v="19"/>
    <x v="0"/>
    <n v="1800000"/>
    <n v="12"/>
    <s v="Galería la Tubería"/>
    <x v="5"/>
    <s v="Gabriel Manzanero"/>
    <s v="Andrea Disappear"/>
    <s v="Bar L Sobredimensionado"/>
    <s v="Qwerty"/>
    <n v="0.08"/>
    <n v="100000"/>
    <n v="19772000"/>
  </r>
  <r>
    <s v="5-1001892009septiembreJ16"/>
    <n v="5"/>
    <n v="100"/>
    <d v="2009-09-18T00:00:00"/>
    <n v="14"/>
    <n v="31"/>
    <x v="1"/>
    <n v="1450000"/>
    <n v="15"/>
    <s v="Muebles El Oso"/>
    <x v="3"/>
    <s v="Hortuiti Felier"/>
    <s v="Sofia Uribe"/>
    <s v="Silla de Gargas"/>
    <s v="Bellmack"/>
    <n v="0.08"/>
    <n v="500000"/>
    <n v="19510000"/>
  </r>
  <r>
    <s v="10-2001322009febreroJ16"/>
    <n v="10"/>
    <n v="200"/>
    <d v="2009-02-13T00:00:00"/>
    <n v="15"/>
    <n v="5"/>
    <x v="1"/>
    <n v="1450000"/>
    <n v="15"/>
    <s v="Sacrilegios Gloria"/>
    <x v="5"/>
    <s v="Suárez Mujica"/>
    <s v="Alexandra Bully"/>
    <s v="Silla de Gargas"/>
    <s v="Bellmack"/>
    <n v="0.08"/>
    <n v="500000"/>
    <n v="19510000"/>
  </r>
  <r>
    <s v="15-3001312010eneroJ15"/>
    <n v="15"/>
    <n v="300"/>
    <d v="2010-01-13T00:00:00"/>
    <n v="15"/>
    <n v="14"/>
    <x v="0"/>
    <n v="1800000"/>
    <n v="12"/>
    <s v="Galería la Tubería"/>
    <x v="1"/>
    <s v="Suárez Mujica"/>
    <s v="Guillermo Franco"/>
    <s v="Bar L Sobredimensionado"/>
    <s v="Qwerty"/>
    <n v="0.08"/>
    <n v="1500000"/>
    <n v="18372000"/>
  </r>
  <r>
    <s v="12-30212009eneroJ15"/>
    <n v="12"/>
    <n v="30"/>
    <d v="2009-01-02T00:00:00"/>
    <n v="18"/>
    <n v="32"/>
    <x v="0"/>
    <n v="1800000"/>
    <n v="12"/>
    <s v="El Deleite"/>
    <x v="2"/>
    <s v="Gato Lizana"/>
    <s v="Manu Bililar"/>
    <s v="Bar L Sobredimensionado"/>
    <s v="Qwerty"/>
    <n v="0.08"/>
    <n v="300000"/>
    <n v="19572000"/>
  </r>
  <r>
    <s v="13-201382009agostoJ15"/>
    <n v="13"/>
    <n v="20"/>
    <d v="2009-08-13T00:00:00"/>
    <n v="13"/>
    <n v="30"/>
    <x v="0"/>
    <n v="1800000"/>
    <n v="12"/>
    <s v="Sales"/>
    <x v="0"/>
    <s v="Caesar Ortencia"/>
    <s v="Javiera Walder"/>
    <s v="Bar L Sobredimensionado"/>
    <s v="Qwerty"/>
    <n v="0.08"/>
    <n v="20000"/>
    <n v="19852000"/>
  </r>
  <r>
    <s v="1-100692009septiembreJ15"/>
    <n v="1"/>
    <n v="100"/>
    <d v="2009-09-06T00:00:00"/>
    <n v="16"/>
    <n v="21"/>
    <x v="0"/>
    <n v="1800000"/>
    <n v="12"/>
    <s v="Sucursal Peñalolen Alto"/>
    <x v="3"/>
    <s v="Michael Tree"/>
    <s v="Alvarón Moledero"/>
    <s v="Bar L Sobredimensionado"/>
    <s v="Qwerty"/>
    <n v="0.08"/>
    <n v="10000"/>
    <n v="19862000"/>
  </r>
  <r>
    <s v="11-201822009febreroJ16"/>
    <n v="11"/>
    <n v="20"/>
    <d v="2009-02-18T00:00:00"/>
    <n v="18"/>
    <n v="12"/>
    <x v="1"/>
    <n v="1450000"/>
    <n v="15"/>
    <s v="Antiguedades FL"/>
    <x v="0"/>
    <s v="Gato Lizana"/>
    <s v="Nga Escandinavo"/>
    <s v="Silla de Gargas"/>
    <s v="Bellmack"/>
    <n v="0.08"/>
    <n v="300000"/>
    <n v="19710000"/>
  </r>
  <r>
    <s v="8-101812009eneroJ16"/>
    <n v="8"/>
    <n v="10"/>
    <d v="2009-01-18T00:00:00"/>
    <n v="14"/>
    <n v="25"/>
    <x v="1"/>
    <n v="1450000"/>
    <n v="15"/>
    <s v="El Rincón de la Madera"/>
    <x v="4"/>
    <s v="Hortuiti Felier"/>
    <s v="Felipe Medero"/>
    <s v="Silla de Gargas"/>
    <s v="Bellmack"/>
    <n v="0.08"/>
    <n v="1000000"/>
    <n v="19010000"/>
  </r>
  <r>
    <s v="15-2018122010diciembreJ16"/>
    <n v="15"/>
    <n v="20"/>
    <d v="2010-12-18T00:00:00"/>
    <n v="12"/>
    <n v="11"/>
    <x v="1"/>
    <n v="1450000"/>
    <n v="14"/>
    <s v="Galería la Tubería"/>
    <x v="0"/>
    <s v="Feibian Bizancio"/>
    <s v="Diva Torrengra"/>
    <s v="Silla de Gargas"/>
    <s v="Bellmack"/>
    <n v="0.08"/>
    <n v="300000"/>
    <n v="18376000"/>
  </r>
  <r>
    <s v="8-1002172010julioJ16"/>
    <n v="8"/>
    <n v="100"/>
    <d v="2010-07-21T00:00:00"/>
    <n v="15"/>
    <n v="4"/>
    <x v="1"/>
    <n v="1450000"/>
    <n v="14"/>
    <s v="El Rincón de la Madera"/>
    <x v="3"/>
    <s v="Suárez Mujica"/>
    <s v="JayJay Barriga"/>
    <s v="Silla de Gargas"/>
    <s v="Bellmack"/>
    <n v="0.08"/>
    <n v="500000"/>
    <n v="18176000"/>
  </r>
  <r>
    <s v="6-202062009junioJ16"/>
    <n v="6"/>
    <n v="20"/>
    <d v="2009-06-20T00:00:00"/>
    <n v="15"/>
    <n v="5"/>
    <x v="1"/>
    <n v="1450000"/>
    <n v="14"/>
    <s v="Sucursal Ñuñoa"/>
    <x v="0"/>
    <s v="Suárez Mujica"/>
    <s v="Alexandra Bully"/>
    <s v="Silla de Gargas"/>
    <s v="Bellmack"/>
    <n v="0.08"/>
    <n v="300000"/>
    <n v="18376000"/>
  </r>
  <r>
    <s v="2-3002282009agostoJ16"/>
    <n v="2"/>
    <n v="300"/>
    <d v="2009-08-22T00:00:00"/>
    <n v="14"/>
    <n v="24"/>
    <x v="1"/>
    <n v="1450000"/>
    <n v="14"/>
    <s v="Muebles San Genaro"/>
    <x v="1"/>
    <s v="Hortuiti Felier"/>
    <s v="Andrea Panda"/>
    <s v="Silla de Gargas"/>
    <s v="Bellmack"/>
    <n v="0.08"/>
    <n v="200000"/>
    <n v="18476000"/>
  </r>
  <r>
    <s v="12-2002492009septiembreJ16"/>
    <n v="12"/>
    <n v="200"/>
    <d v="2009-09-24T00:00:00"/>
    <n v="13"/>
    <n v="10"/>
    <x v="1"/>
    <n v="1450000"/>
    <n v="14"/>
    <s v="El Deleite"/>
    <x v="5"/>
    <s v="Caesar Ortencia"/>
    <s v="Natalia Safer"/>
    <s v="Silla de Gargas"/>
    <s v="Bellmack"/>
    <n v="0.08"/>
    <n v="500000"/>
    <n v="18176000"/>
  </r>
  <r>
    <s v="1-1002082009agostoJ16"/>
    <n v="1"/>
    <n v="100"/>
    <d v="2009-08-20T00:00:00"/>
    <n v="15"/>
    <n v="6"/>
    <x v="1"/>
    <n v="1450000"/>
    <n v="14"/>
    <s v="Sucursal Peñalolen Alto"/>
    <x v="3"/>
    <s v="Suárez Mujica"/>
    <s v="Deco Valenti"/>
    <s v="Silla de Gargas"/>
    <s v="Bellmack"/>
    <n v="0.08"/>
    <n v="500000"/>
    <n v="18176000"/>
  </r>
  <r>
    <s v="9-2002572010julioJ16"/>
    <n v="9"/>
    <n v="200"/>
    <d v="2010-07-25T00:00:00"/>
    <n v="16"/>
    <n v="29"/>
    <x v="1"/>
    <n v="1450000"/>
    <n v="14"/>
    <s v="Sucursal San Bernardo"/>
    <x v="5"/>
    <s v="Michael Tree"/>
    <s v="Reina Queen"/>
    <s v="Silla de Gargas"/>
    <s v="Bellmack"/>
    <n v="0.08"/>
    <n v="500000"/>
    <n v="18176000"/>
  </r>
  <r>
    <s v="8-201142009abrilJ15"/>
    <n v="8"/>
    <n v="20"/>
    <d v="2009-04-11T00:00:00"/>
    <n v="12"/>
    <n v="1"/>
    <x v="0"/>
    <n v="1800000"/>
    <n v="12"/>
    <s v="El Rincón de la Madera"/>
    <x v="0"/>
    <s v="Feibian Bizancio"/>
    <s v="Alejandro Moledero"/>
    <s v="Bar L Sobredimensionado"/>
    <s v="Qwerty"/>
    <n v="0.08"/>
    <n v="20000"/>
    <n v="19852000"/>
  </r>
  <r>
    <s v="6-300362009junioJ15"/>
    <n v="6"/>
    <n v="300"/>
    <d v="2009-06-03T00:00:00"/>
    <n v="12"/>
    <n v="29"/>
    <x v="0"/>
    <n v="1800000"/>
    <n v="11"/>
    <s v="Sucursal Ñuñoa"/>
    <x v="1"/>
    <s v="Feibian Bizancio"/>
    <s v="Reina Queen"/>
    <s v="Bar L Sobredimensionado"/>
    <s v="Qwerty"/>
    <n v="0.08"/>
    <n v="1500000"/>
    <n v="16716000"/>
  </r>
  <r>
    <s v="5-2001982009agostoJ15"/>
    <n v="5"/>
    <n v="200"/>
    <d v="2009-08-19T00:00:00"/>
    <n v="16"/>
    <n v="34"/>
    <x v="0"/>
    <n v="1800000"/>
    <n v="11"/>
    <s v="Muebles El Oso"/>
    <x v="5"/>
    <s v="Michael Tree"/>
    <s v="JP Farfanas"/>
    <s v="Bar L Sobredimensionado"/>
    <s v="Qwerty"/>
    <n v="0.08"/>
    <n v="100000"/>
    <n v="18116000"/>
  </r>
  <r>
    <s v="13-301122009diciembreJ15"/>
    <n v="13"/>
    <n v="30"/>
    <d v="2009-12-01T00:00:00"/>
    <n v="12"/>
    <n v="8"/>
    <x v="0"/>
    <n v="1800000"/>
    <n v="11"/>
    <s v="Sales"/>
    <x v="2"/>
    <s v="Feibian Bizancio"/>
    <s v="Nicolás Red"/>
    <s v="Bar L Sobredimensionado"/>
    <s v="Qwerty"/>
    <n v="0.08"/>
    <n v="300000"/>
    <n v="17916000"/>
  </r>
  <r>
    <s v="13-301322009febreroJ16"/>
    <n v="13"/>
    <n v="30"/>
    <d v="2009-02-13T00:00:00"/>
    <n v="13"/>
    <n v="9"/>
    <x v="1"/>
    <n v="1450000"/>
    <n v="14"/>
    <s v="Sales"/>
    <x v="2"/>
    <s v="Caesar Ortencia"/>
    <s v="Camilo Parranda"/>
    <s v="Silla de Gargas"/>
    <s v="Bellmack"/>
    <n v="0.08"/>
    <n v="20000"/>
    <n v="18656000"/>
  </r>
  <r>
    <s v="4-201732009marzoJ16"/>
    <n v="4"/>
    <n v="20"/>
    <d v="2009-03-17T00:00:00"/>
    <n v="18"/>
    <n v="31"/>
    <x v="1"/>
    <n v="1450000"/>
    <n v="14"/>
    <s v="Galería Ñuble"/>
    <x v="0"/>
    <s v="Gato Lizana"/>
    <s v="Sofia Uribe"/>
    <s v="Silla de Gargas"/>
    <s v="Bellmack"/>
    <n v="0.08"/>
    <n v="300000"/>
    <n v="18376000"/>
  </r>
  <r>
    <s v="11-300232010marzoJ16"/>
    <n v="11"/>
    <n v="300"/>
    <d v="2010-03-02T00:00:00"/>
    <n v="18"/>
    <n v="9"/>
    <x v="1"/>
    <n v="1450000"/>
    <n v="14"/>
    <s v="Antiguedades FL"/>
    <x v="1"/>
    <s v="Gato Lizana"/>
    <s v="Camilo Parranda"/>
    <s v="Silla de Gargas"/>
    <s v="Bellmack"/>
    <n v="0.08"/>
    <n v="200000"/>
    <n v="18476000"/>
  </r>
  <r>
    <s v="13-30025122010diciembreJ16"/>
    <n v="13"/>
    <n v="300"/>
    <d v="2010-12-25T00:00:00"/>
    <n v="18"/>
    <n v="24"/>
    <x v="1"/>
    <n v="1450000"/>
    <n v="14"/>
    <s v="Sales"/>
    <x v="1"/>
    <s v="Gato Lizana"/>
    <s v="Andrea Panda"/>
    <s v="Silla de Gargas"/>
    <s v="Bellmack"/>
    <n v="0.08"/>
    <n v="200000"/>
    <n v="18476000"/>
  </r>
  <r>
    <s v="3-300282010agostoJ15"/>
    <n v="3"/>
    <n v="300"/>
    <d v="2010-08-02T00:00:00"/>
    <n v="13"/>
    <n v="34"/>
    <x v="0"/>
    <n v="1800000"/>
    <n v="11"/>
    <s v="Damiens"/>
    <x v="1"/>
    <s v="Caesar Ortencia"/>
    <s v="JP Farfanas"/>
    <s v="Bar L Sobredimensionado"/>
    <s v="Qwerty"/>
    <n v="0.08"/>
    <n v="1500000"/>
    <n v="16716000"/>
  </r>
  <r>
    <s v="3-1001042010abrilJ15"/>
    <n v="3"/>
    <n v="100"/>
    <d v="2010-04-10T00:00:00"/>
    <n v="15"/>
    <n v="13"/>
    <x v="0"/>
    <n v="1800000"/>
    <n v="11"/>
    <s v="Damiens"/>
    <x v="3"/>
    <s v="Suárez Mujica"/>
    <s v="Peter Contreras"/>
    <s v="Bar L Sobredimensionado"/>
    <s v="Qwerty"/>
    <n v="0.08"/>
    <n v="10000"/>
    <n v="18206000"/>
  </r>
  <r>
    <s v="3-3001262010junioJ15"/>
    <n v="3"/>
    <n v="300"/>
    <d v="2010-06-12T00:00:00"/>
    <n v="17"/>
    <n v="7"/>
    <x v="0"/>
    <n v="1800000"/>
    <n v="11"/>
    <s v="Damiens"/>
    <x v="1"/>
    <s v="Gabriel Manzanero"/>
    <s v="Veraz Dedal"/>
    <s v="Bar L Sobredimensionado"/>
    <s v="Qwerty"/>
    <n v="0.08"/>
    <n v="1500000"/>
    <n v="16716000"/>
  </r>
  <r>
    <s v="9-2002082010agostoJ15"/>
    <n v="9"/>
    <n v="200"/>
    <d v="2010-08-20T00:00:00"/>
    <n v="17"/>
    <n v="2"/>
    <x v="0"/>
    <n v="1800000"/>
    <n v="11"/>
    <s v="Sucursal San Bernardo"/>
    <x v="5"/>
    <s v="Gabriel Manzanero"/>
    <s v="John Chepicano"/>
    <s v="Bar L Sobredimensionado"/>
    <s v="Qwerty"/>
    <n v="0.08"/>
    <n v="100000"/>
    <n v="18116000"/>
  </r>
  <r>
    <s v="4-10342009abrilJ16"/>
    <n v="4"/>
    <n v="10"/>
    <d v="2009-04-03T00:00:00"/>
    <n v="12"/>
    <n v="9"/>
    <x v="1"/>
    <n v="1450000"/>
    <n v="14"/>
    <s v="Galería Ñuble"/>
    <x v="4"/>
    <s v="Feibian Bizancio"/>
    <s v="Camilo Parranda"/>
    <s v="Silla de Gargas"/>
    <s v="Bellmack"/>
    <n v="0.08"/>
    <n v="1000000"/>
    <n v="17676000"/>
  </r>
  <r>
    <s v="9-30023112009noviembreJ16"/>
    <n v="9"/>
    <n v="300"/>
    <d v="2009-11-23T00:00:00"/>
    <n v="12"/>
    <n v="8"/>
    <x v="1"/>
    <n v="1450000"/>
    <n v="13"/>
    <s v="Sucursal San Bernardo"/>
    <x v="1"/>
    <s v="Feibian Bizancio"/>
    <s v="Nicolás Red"/>
    <s v="Silla de Gargas"/>
    <s v="Bellmack"/>
    <n v="0.08"/>
    <n v="200000"/>
    <n v="17142000"/>
  </r>
  <r>
    <s v="3-200632009marzoJ16"/>
    <n v="3"/>
    <n v="200"/>
    <d v="2009-03-06T00:00:00"/>
    <n v="17"/>
    <n v="2"/>
    <x v="1"/>
    <n v="1450000"/>
    <n v="13"/>
    <s v="Damiens"/>
    <x v="5"/>
    <s v="Gabriel Manzanero"/>
    <s v="John Chepicano"/>
    <s v="Silla de Gargas"/>
    <s v="Bellmack"/>
    <n v="0.08"/>
    <n v="500000"/>
    <n v="16842000"/>
  </r>
  <r>
    <s v="10-2002082009agostoJ16"/>
    <n v="10"/>
    <n v="200"/>
    <d v="2009-08-20T00:00:00"/>
    <n v="17"/>
    <n v="2"/>
    <x v="1"/>
    <n v="1450000"/>
    <n v="13"/>
    <s v="Sacrilegios Gloria"/>
    <x v="5"/>
    <s v="Gabriel Manzanero"/>
    <s v="John Chepicano"/>
    <s v="Silla de Gargas"/>
    <s v="Bellmack"/>
    <n v="0.08"/>
    <n v="500000"/>
    <n v="16842000"/>
  </r>
  <r>
    <s v="9-2002332010marzoF12"/>
    <n v="9"/>
    <n v="200"/>
    <d v="2010-03-23T00:00:00"/>
    <n v="13"/>
    <n v="1"/>
    <x v="2"/>
    <n v="1250000"/>
    <n v="15"/>
    <s v="Sucursal San Bernardo"/>
    <x v="5"/>
    <s v="Caesar Ortencia"/>
    <s v="Alejandro Moledero"/>
    <s v="Cómoda Antigua"/>
    <s v="Bellmack"/>
    <n v="0.08"/>
    <n v="10000"/>
    <n v="17240000"/>
  </r>
  <r>
    <s v="1-301922010febreroF12"/>
    <n v="1"/>
    <n v="30"/>
    <d v="2010-02-19T00:00:00"/>
    <n v="14"/>
    <n v="24"/>
    <x v="2"/>
    <n v="1250000"/>
    <n v="15"/>
    <s v="Sucursal Peñalolen Alto"/>
    <x v="2"/>
    <s v="Hortuiti Felier"/>
    <s v="Andrea Panda"/>
    <s v="Cómoda Antigua"/>
    <s v="Bellmack"/>
    <n v="0.08"/>
    <n v="100000"/>
    <n v="17150000"/>
  </r>
  <r>
    <s v="11-1001462010junioF12"/>
    <n v="11"/>
    <n v="100"/>
    <d v="2010-06-14T00:00:00"/>
    <n v="15"/>
    <n v="3"/>
    <x v="2"/>
    <n v="1250000"/>
    <n v="15"/>
    <s v="Antiguedades FL"/>
    <x v="3"/>
    <s v="Suárez Mujica"/>
    <s v="Johny Negrero"/>
    <s v="Cómoda Antigua"/>
    <s v="Bellmack"/>
    <n v="0.08"/>
    <n v="20000"/>
    <n v="17230000"/>
  </r>
  <r>
    <s v="8-2001722010febreroF12"/>
    <n v="8"/>
    <n v="200"/>
    <d v="2010-02-17T00:00:00"/>
    <n v="17"/>
    <n v="32"/>
    <x v="2"/>
    <n v="1250000"/>
    <n v="15"/>
    <s v="El Rincón de la Madera"/>
    <x v="5"/>
    <s v="Gabriel Manzanero"/>
    <s v="Manu Bililar"/>
    <s v="Cómoda Antigua"/>
    <s v="Bellmack"/>
    <n v="0.08"/>
    <n v="10000"/>
    <n v="17240000"/>
  </r>
  <r>
    <s v="8-201442010abrilF12"/>
    <n v="8"/>
    <n v="20"/>
    <d v="2010-04-14T00:00:00"/>
    <n v="17"/>
    <n v="31"/>
    <x v="2"/>
    <n v="1250000"/>
    <n v="15"/>
    <s v="El Rincón de la Madera"/>
    <x v="0"/>
    <s v="Gabriel Manzanero"/>
    <s v="Sofia Uribe"/>
    <s v="Cómoda Antigua"/>
    <s v="Bellmack"/>
    <n v="0.08"/>
    <n v="10000"/>
    <n v="17240000"/>
  </r>
  <r>
    <s v="9-100712010eneroF12"/>
    <n v="9"/>
    <n v="100"/>
    <d v="2010-01-07T00:00:00"/>
    <n v="12"/>
    <n v="9"/>
    <x v="2"/>
    <n v="1250000"/>
    <n v="15"/>
    <s v="Sucursal San Bernardo"/>
    <x v="3"/>
    <s v="Feibian Bizancio"/>
    <s v="Camilo Parranda"/>
    <s v="Cómoda Antigua"/>
    <s v="Bellmack"/>
    <n v="0.08"/>
    <n v="20000"/>
    <n v="17230000"/>
  </r>
  <r>
    <s v="1-2001352009mayoF12"/>
    <n v="1"/>
    <n v="200"/>
    <d v="2009-05-13T00:00:00"/>
    <n v="18"/>
    <n v="4"/>
    <x v="2"/>
    <n v="1250000"/>
    <n v="15"/>
    <s v="Sucursal Peñalolen Alto"/>
    <x v="5"/>
    <s v="Gato Lizana"/>
    <s v="JayJay Barriga"/>
    <s v="Cómoda Antigua"/>
    <s v="Bellmack"/>
    <n v="0.08"/>
    <n v="10000"/>
    <n v="17240000"/>
  </r>
  <r>
    <s v="2-10015122010diciembreF12"/>
    <n v="2"/>
    <n v="100"/>
    <d v="2010-12-15T00:00:00"/>
    <n v="15"/>
    <n v="11"/>
    <x v="2"/>
    <n v="1250000"/>
    <n v="15"/>
    <s v="Muebles San Genaro"/>
    <x v="3"/>
    <s v="Suárez Mujica"/>
    <s v="Diva Torrengra"/>
    <s v="Cómoda Antigua"/>
    <s v="Bellmack"/>
    <n v="0.08"/>
    <n v="20000"/>
    <n v="17230000"/>
  </r>
  <r>
    <s v="14-1001722009febreroF12"/>
    <n v="14"/>
    <n v="100"/>
    <d v="2009-02-17T00:00:00"/>
    <n v="15"/>
    <n v="1"/>
    <x v="2"/>
    <n v="1250000"/>
    <n v="15"/>
    <s v="Antiguedades FV"/>
    <x v="3"/>
    <s v="Suárez Mujica"/>
    <s v="Alejandro Moledero"/>
    <s v="Cómoda Antigua"/>
    <s v="Bellmack"/>
    <n v="0.08"/>
    <n v="20000"/>
    <n v="17230000"/>
  </r>
  <r>
    <s v="13-200192010septiembreF12"/>
    <n v="13"/>
    <n v="200"/>
    <d v="2010-09-01T00:00:00"/>
    <n v="16"/>
    <n v="19"/>
    <x v="2"/>
    <n v="1250000"/>
    <n v="15"/>
    <s v="Sales"/>
    <x v="5"/>
    <s v="Michael Tree"/>
    <s v="Andrea Disappear"/>
    <s v="Cómoda Antigua"/>
    <s v="Bellmack"/>
    <n v="0.08"/>
    <n v="10000"/>
    <n v="17240000"/>
  </r>
  <r>
    <s v="10-2001672010julioF12"/>
    <n v="10"/>
    <n v="200"/>
    <d v="2010-07-16T00:00:00"/>
    <n v="17"/>
    <n v="7"/>
    <x v="2"/>
    <n v="1250000"/>
    <n v="15"/>
    <s v="Sacrilegios Gloria"/>
    <x v="5"/>
    <s v="Gabriel Manzanero"/>
    <s v="Veraz Dedal"/>
    <s v="Cómoda Antigua"/>
    <s v="Bellmack"/>
    <n v="0.08"/>
    <n v="10000"/>
    <n v="17240000"/>
  </r>
  <r>
    <s v="1-200182010agostoJ16"/>
    <n v="1"/>
    <n v="200"/>
    <d v="2010-08-01T00:00:00"/>
    <n v="17"/>
    <n v="31"/>
    <x v="1"/>
    <n v="1450000"/>
    <n v="13"/>
    <s v="Sucursal Peñalolen Alto"/>
    <x v="5"/>
    <s v="Gabriel Manzanero"/>
    <s v="Sofia Uribe"/>
    <s v="Silla de Gargas"/>
    <s v="Bellmack"/>
    <n v="0.08"/>
    <n v="500000"/>
    <n v="16842000"/>
  </r>
  <r>
    <s v="7-100112010eneroJ16"/>
    <n v="7"/>
    <n v="100"/>
    <d v="2010-01-01T00:00:00"/>
    <n v="17"/>
    <n v="16"/>
    <x v="1"/>
    <n v="1450000"/>
    <n v="13"/>
    <s v="Blanco y En Calada"/>
    <x v="3"/>
    <s v="Gabriel Manzanero"/>
    <s v="Go Leslier"/>
    <s v="Silla de Gargas"/>
    <s v="Bellmack"/>
    <n v="0.08"/>
    <n v="500000"/>
    <n v="16842000"/>
  </r>
  <r>
    <s v="5-102532009marzoJ16"/>
    <n v="5"/>
    <n v="10"/>
    <d v="2009-03-25T00:00:00"/>
    <n v="14"/>
    <n v="17"/>
    <x v="1"/>
    <n v="1450000"/>
    <n v="13"/>
    <s v="Muebles El Oso"/>
    <x v="4"/>
    <s v="Hortuiti Felier"/>
    <s v="Mathias Albus"/>
    <s v="Silla de Gargas"/>
    <s v="Bellmack"/>
    <n v="0.08"/>
    <n v="1000000"/>
    <n v="16342000"/>
  </r>
  <r>
    <s v="1-1018112010noviembreJ16"/>
    <n v="1"/>
    <n v="10"/>
    <d v="2010-11-18T00:00:00"/>
    <n v="13"/>
    <n v="8"/>
    <x v="1"/>
    <n v="1450000"/>
    <n v="13"/>
    <s v="Sucursal Peñalolen Alto"/>
    <x v="4"/>
    <s v="Caesar Ortencia"/>
    <s v="Nicolás Red"/>
    <s v="Silla de Gargas"/>
    <s v="Bellmack"/>
    <n v="0.08"/>
    <n v="1000000"/>
    <n v="16342000"/>
  </r>
  <r>
    <s v="1-2016122010diciembreJ16"/>
    <n v="1"/>
    <n v="20"/>
    <d v="2010-12-16T00:00:00"/>
    <n v="16"/>
    <n v="5"/>
    <x v="1"/>
    <n v="1450000"/>
    <n v="13"/>
    <s v="Sucursal Peñalolen Alto"/>
    <x v="0"/>
    <s v="Michael Tree"/>
    <s v="Alexandra Bully"/>
    <s v="Silla de Gargas"/>
    <s v="Bellmack"/>
    <n v="0.08"/>
    <n v="300000"/>
    <n v="17042000"/>
  </r>
  <r>
    <s v="10-300112009eneroJ15"/>
    <n v="10"/>
    <n v="300"/>
    <d v="2009-01-01T00:00:00"/>
    <n v="15"/>
    <n v="9"/>
    <x v="0"/>
    <n v="1800000"/>
    <n v="11"/>
    <s v="Sacrilegios Gloria"/>
    <x v="1"/>
    <s v="Suárez Mujica"/>
    <s v="Camilo Parranda"/>
    <s v="Bar L Sobredimensionado"/>
    <s v="Qwerty"/>
    <n v="0.08"/>
    <n v="1500000"/>
    <n v="16716000"/>
  </r>
  <r>
    <s v="1-201322010febreroJ15"/>
    <n v="1"/>
    <n v="20"/>
    <d v="2010-02-13T00:00:00"/>
    <n v="14"/>
    <n v="21"/>
    <x v="0"/>
    <n v="1800000"/>
    <n v="11"/>
    <s v="Sucursal Peñalolen Alto"/>
    <x v="0"/>
    <s v="Hortuiti Felier"/>
    <s v="Alvarón Moledero"/>
    <s v="Bar L Sobredimensionado"/>
    <s v="Qwerty"/>
    <n v="0.08"/>
    <n v="20000"/>
    <n v="18196000"/>
  </r>
  <r>
    <s v="14-1002102009octubreJ15"/>
    <n v="14"/>
    <n v="100"/>
    <d v="2009-10-02T00:00:00"/>
    <n v="18"/>
    <n v="6"/>
    <x v="0"/>
    <n v="1800000"/>
    <n v="11"/>
    <s v="Antiguedades FV"/>
    <x v="3"/>
    <s v="Gato Lizana"/>
    <s v="Deco Valenti"/>
    <s v="Bar L Sobredimensionado"/>
    <s v="Qwerty"/>
    <n v="0.08"/>
    <n v="10000"/>
    <n v="18206000"/>
  </r>
  <r>
    <s v="14-3001122010febreroJ15"/>
    <n v="14"/>
    <n v="300"/>
    <d v="2010-02-11T00:00:00"/>
    <n v="12"/>
    <n v="11"/>
    <x v="0"/>
    <n v="1800000"/>
    <n v="10"/>
    <s v="Antiguedades FV"/>
    <x v="1"/>
    <s v="Feibian Bizancio"/>
    <s v="Diva Torrengra"/>
    <s v="Bar L Sobredimensionado"/>
    <s v="Qwerty"/>
    <n v="0.08"/>
    <n v="1500000"/>
    <n v="15060000"/>
  </r>
  <r>
    <s v="1-100962010junioJ15"/>
    <n v="1"/>
    <n v="100"/>
    <d v="2010-06-09T00:00:00"/>
    <n v="15"/>
    <n v="34"/>
    <x v="0"/>
    <n v="1800000"/>
    <n v="10"/>
    <s v="Sucursal Peñalolen Alto"/>
    <x v="3"/>
    <s v="Suárez Mujica"/>
    <s v="JP Farfanas"/>
    <s v="Bar L Sobredimensionado"/>
    <s v="Qwerty"/>
    <n v="0.08"/>
    <n v="10000"/>
    <n v="16550000"/>
  </r>
  <r>
    <s v="1-200272010julioJ16"/>
    <n v="1"/>
    <n v="200"/>
    <d v="2010-07-02T00:00:00"/>
    <n v="15"/>
    <n v="6"/>
    <x v="1"/>
    <n v="1450000"/>
    <n v="13"/>
    <s v="Sucursal Peñalolen Alto"/>
    <x v="5"/>
    <s v="Suárez Mujica"/>
    <s v="Deco Valenti"/>
    <s v="Silla de Gargas"/>
    <s v="Bellmack"/>
    <n v="0.08"/>
    <n v="500000"/>
    <n v="16842000"/>
  </r>
  <r>
    <s v="6-3002582010agostoJ16"/>
    <n v="6"/>
    <n v="300"/>
    <d v="2010-08-25T00:00:00"/>
    <n v="16"/>
    <n v="29"/>
    <x v="1"/>
    <n v="1450000"/>
    <n v="13"/>
    <s v="Sucursal Ñuñoa"/>
    <x v="1"/>
    <s v="Michael Tree"/>
    <s v="Reina Queen"/>
    <s v="Silla de Gargas"/>
    <s v="Bellmack"/>
    <n v="0.08"/>
    <n v="200000"/>
    <n v="17142000"/>
  </r>
  <r>
    <s v="7-101222009febreroJ16"/>
    <n v="7"/>
    <n v="10"/>
    <d v="2009-02-12T00:00:00"/>
    <n v="16"/>
    <n v="23"/>
    <x v="1"/>
    <n v="1450000"/>
    <n v="13"/>
    <s v="Blanco y En Calada"/>
    <x v="4"/>
    <s v="Michael Tree"/>
    <s v="Ismael Olavarrieta"/>
    <s v="Silla de Gargas"/>
    <s v="Bellmack"/>
    <n v="0.08"/>
    <n v="1000000"/>
    <n v="16342000"/>
  </r>
  <r>
    <s v="9-3020102010octubreJ16"/>
    <n v="9"/>
    <n v="30"/>
    <d v="2010-10-20T00:00:00"/>
    <n v="12"/>
    <n v="18"/>
    <x v="1"/>
    <n v="1450000"/>
    <n v="13"/>
    <s v="Sucursal San Bernardo"/>
    <x v="2"/>
    <s v="Feibian Bizancio"/>
    <s v="Di Angelo Bonini"/>
    <s v="Silla de Gargas"/>
    <s v="Bellmack"/>
    <n v="0.08"/>
    <n v="20000"/>
    <n v="17322000"/>
  </r>
  <r>
    <s v="5-2002082009agostoJ16"/>
    <n v="5"/>
    <n v="200"/>
    <d v="2009-08-20T00:00:00"/>
    <n v="13"/>
    <n v="22"/>
    <x v="1"/>
    <n v="1450000"/>
    <n v="13"/>
    <s v="Muebles El Oso"/>
    <x v="5"/>
    <s v="Caesar Ortencia"/>
    <s v="Sergio Oliva"/>
    <s v="Silla de Gargas"/>
    <s v="Bellmack"/>
    <n v="0.08"/>
    <n v="500000"/>
    <n v="16842000"/>
  </r>
  <r>
    <s v="15-3001422009febreroJ15"/>
    <n v="15"/>
    <n v="300"/>
    <d v="2009-02-14T00:00:00"/>
    <n v="14"/>
    <n v="3"/>
    <x v="0"/>
    <n v="1800000"/>
    <n v="10"/>
    <s v="Galería la Tubería"/>
    <x v="1"/>
    <s v="Hortuiti Felier"/>
    <s v="Johny Negrero"/>
    <s v="Bar L Sobredimensionado"/>
    <s v="Qwerty"/>
    <n v="0.08"/>
    <n v="1500000"/>
    <n v="15060000"/>
  </r>
  <r>
    <s v="2-20017112009noviembreJ15"/>
    <n v="2"/>
    <n v="200"/>
    <d v="2009-11-17T00:00:00"/>
    <n v="17"/>
    <n v="28"/>
    <x v="0"/>
    <n v="1800000"/>
    <n v="10"/>
    <s v="Muebles San Genaro"/>
    <x v="5"/>
    <s v="Gabriel Manzanero"/>
    <s v="Sebastián  Venegas"/>
    <s v="Bar L Sobredimensionado"/>
    <s v="Qwerty"/>
    <n v="0.08"/>
    <n v="100000"/>
    <n v="16460000"/>
  </r>
  <r>
    <s v="7-201112009noviembreJ15"/>
    <n v="7"/>
    <n v="20"/>
    <d v="2009-11-01T00:00:00"/>
    <n v="14"/>
    <n v="17"/>
    <x v="0"/>
    <n v="1800000"/>
    <n v="10"/>
    <s v="Blanco y En Calada"/>
    <x v="0"/>
    <s v="Hortuiti Felier"/>
    <s v="Mathias Albus"/>
    <s v="Bar L Sobredimensionado"/>
    <s v="Qwerty"/>
    <n v="0.08"/>
    <n v="20000"/>
    <n v="16540000"/>
  </r>
  <r>
    <s v="9-10942009abrilF12"/>
    <n v="9"/>
    <n v="10"/>
    <d v="2009-04-09T00:00:00"/>
    <n v="15"/>
    <n v="25"/>
    <x v="2"/>
    <n v="1250000"/>
    <n v="15"/>
    <s v="Sucursal San Bernardo"/>
    <x v="4"/>
    <s v="Suárez Mujica"/>
    <s v="Felipe Medero"/>
    <s v="Cómoda Antigua"/>
    <s v="Bellmack"/>
    <n v="0.08"/>
    <n v="1000000"/>
    <n v="16250000"/>
  </r>
  <r>
    <s v="3-101092009septiembreF12"/>
    <n v="3"/>
    <n v="10"/>
    <d v="2009-09-10T00:00:00"/>
    <n v="16"/>
    <n v="26"/>
    <x v="2"/>
    <n v="1250000"/>
    <n v="15"/>
    <s v="Damiens"/>
    <x v="4"/>
    <s v="Michael Tree"/>
    <s v="Edward Phycka"/>
    <s v="Cómoda Antigua"/>
    <s v="Bellmack"/>
    <n v="0.08"/>
    <n v="1000000"/>
    <n v="16250000"/>
  </r>
  <r>
    <s v="11-306122009diciembreF12"/>
    <n v="11"/>
    <n v="30"/>
    <d v="2009-12-06T00:00:00"/>
    <n v="15"/>
    <n v="4"/>
    <x v="2"/>
    <n v="1250000"/>
    <n v="15"/>
    <s v="Antiguedades FL"/>
    <x v="2"/>
    <s v="Suárez Mujica"/>
    <s v="JayJay Barriga"/>
    <s v="Cómoda Antigua"/>
    <s v="Bellmack"/>
    <n v="0.08"/>
    <n v="100000"/>
    <n v="17150000"/>
  </r>
  <r>
    <s v="15-301822010febreroF12"/>
    <n v="15"/>
    <n v="30"/>
    <d v="2010-02-18T00:00:00"/>
    <n v="17"/>
    <n v="17"/>
    <x v="2"/>
    <n v="1250000"/>
    <n v="14"/>
    <s v="Galería la Tubería"/>
    <x v="2"/>
    <s v="Gabriel Manzanero"/>
    <s v="Mathias Albus"/>
    <s v="Cómoda Antigua"/>
    <s v="Bellmack"/>
    <n v="0.08"/>
    <n v="100000"/>
    <n v="16000000"/>
  </r>
  <r>
    <s v="10-100772009julioF12"/>
    <n v="10"/>
    <n v="100"/>
    <d v="2009-07-07T00:00:00"/>
    <n v="17"/>
    <n v="6"/>
    <x v="2"/>
    <n v="1250000"/>
    <n v="14"/>
    <s v="Sacrilegios Gloria"/>
    <x v="3"/>
    <s v="Gabriel Manzanero"/>
    <s v="Deco Valenti"/>
    <s v="Cómoda Antigua"/>
    <s v="Bellmack"/>
    <n v="0.08"/>
    <n v="20000"/>
    <n v="16080000"/>
  </r>
  <r>
    <s v="9-2002042010abrilF12"/>
    <n v="9"/>
    <n v="200"/>
    <d v="2010-04-20T00:00:00"/>
    <n v="15"/>
    <n v="10"/>
    <x v="2"/>
    <n v="1250000"/>
    <n v="14"/>
    <s v="Sucursal San Bernardo"/>
    <x v="5"/>
    <s v="Suárez Mujica"/>
    <s v="Natalia Safer"/>
    <s v="Cómoda Antigua"/>
    <s v="Bellmack"/>
    <n v="0.08"/>
    <n v="10000"/>
    <n v="16090000"/>
  </r>
  <r>
    <s v="4-102232009marzoF12"/>
    <n v="4"/>
    <n v="10"/>
    <d v="2009-03-22T00:00:00"/>
    <n v="17"/>
    <n v="17"/>
    <x v="2"/>
    <n v="1250000"/>
    <n v="14"/>
    <s v="Galería Ñuble"/>
    <x v="4"/>
    <s v="Gabriel Manzanero"/>
    <s v="Mathias Albus"/>
    <s v="Cómoda Antigua"/>
    <s v="Bellmack"/>
    <n v="0.08"/>
    <n v="1000000"/>
    <n v="15100000"/>
  </r>
  <r>
    <s v="9-2006112010noviembreF12"/>
    <n v="9"/>
    <n v="200"/>
    <d v="2010-11-06T00:00:00"/>
    <n v="12"/>
    <n v="14"/>
    <x v="2"/>
    <n v="1250000"/>
    <n v="14"/>
    <s v="Sucursal San Bernardo"/>
    <x v="5"/>
    <s v="Feibian Bizancio"/>
    <s v="Guillermo Franco"/>
    <s v="Cómoda Antigua"/>
    <s v="Bellmack"/>
    <n v="0.08"/>
    <n v="10000"/>
    <n v="16090000"/>
  </r>
  <r>
    <s v="12-3002282010agostoF12"/>
    <n v="12"/>
    <n v="300"/>
    <d v="2010-08-22T00:00:00"/>
    <n v="15"/>
    <n v="15"/>
    <x v="2"/>
    <n v="1250000"/>
    <n v="14"/>
    <s v="El Deleite"/>
    <x v="1"/>
    <s v="Suárez Mujica"/>
    <s v="Maki Parachute"/>
    <s v="Cómoda Antigua"/>
    <s v="Bellmack"/>
    <n v="0.08"/>
    <n v="100000"/>
    <n v="16000000"/>
  </r>
  <r>
    <s v="2-100212010eneroF12"/>
    <n v="2"/>
    <n v="100"/>
    <d v="2010-01-02T00:00:00"/>
    <n v="15"/>
    <n v="13"/>
    <x v="2"/>
    <n v="1250000"/>
    <n v="14"/>
    <s v="Muebles San Genaro"/>
    <x v="3"/>
    <s v="Suárez Mujica"/>
    <s v="Peter Contreras"/>
    <s v="Cómoda Antigua"/>
    <s v="Bellmack"/>
    <n v="0.08"/>
    <n v="20000"/>
    <n v="16080000"/>
  </r>
  <r>
    <s v="8-2002532010marzoF12"/>
    <n v="8"/>
    <n v="200"/>
    <d v="2010-03-25T00:00:00"/>
    <n v="17"/>
    <n v="7"/>
    <x v="2"/>
    <n v="1250000"/>
    <n v="14"/>
    <s v="El Rincón de la Madera"/>
    <x v="5"/>
    <s v="Gabriel Manzanero"/>
    <s v="Veraz Dedal"/>
    <s v="Cómoda Antigua"/>
    <s v="Bellmack"/>
    <n v="0.08"/>
    <n v="10000"/>
    <n v="16090000"/>
  </r>
  <r>
    <s v="12-2008102009octubreJ16"/>
    <n v="12"/>
    <n v="200"/>
    <d v="2009-10-08T00:00:00"/>
    <n v="13"/>
    <n v="6"/>
    <x v="1"/>
    <n v="1450000"/>
    <n v="12"/>
    <s v="El Deleite"/>
    <x v="5"/>
    <s v="Caesar Ortencia"/>
    <s v="Deco Valenti"/>
    <s v="Silla de Gargas"/>
    <s v="Bellmack"/>
    <n v="0.08"/>
    <n v="500000"/>
    <n v="15508000"/>
  </r>
  <r>
    <s v="4-1002192009septiembreJ16"/>
    <n v="4"/>
    <n v="100"/>
    <d v="2009-09-21T00:00:00"/>
    <n v="12"/>
    <n v="31"/>
    <x v="1"/>
    <n v="1450000"/>
    <n v="12"/>
    <s v="Galería Ñuble"/>
    <x v="3"/>
    <s v="Feibian Bizancio"/>
    <s v="Sofia Uribe"/>
    <s v="Silla de Gargas"/>
    <s v="Bellmack"/>
    <n v="0.08"/>
    <n v="500000"/>
    <n v="15508000"/>
  </r>
  <r>
    <s v="13-1002462009junioJ16"/>
    <n v="13"/>
    <n v="100"/>
    <d v="2009-06-24T00:00:00"/>
    <n v="14"/>
    <n v="30"/>
    <x v="1"/>
    <n v="1450000"/>
    <n v="12"/>
    <s v="Sales"/>
    <x v="3"/>
    <s v="Hortuiti Felier"/>
    <s v="Javiera Walder"/>
    <s v="Silla de Gargas"/>
    <s v="Bellmack"/>
    <n v="0.08"/>
    <n v="500000"/>
    <n v="15508000"/>
  </r>
  <r>
    <s v="15-10024122009diciembreJ16"/>
    <n v="15"/>
    <n v="100"/>
    <d v="2009-12-24T00:00:00"/>
    <n v="14"/>
    <n v="11"/>
    <x v="1"/>
    <n v="1450000"/>
    <n v="12"/>
    <s v="Galería la Tubería"/>
    <x v="3"/>
    <s v="Hortuiti Felier"/>
    <s v="Diva Torrengra"/>
    <s v="Silla de Gargas"/>
    <s v="Bellmack"/>
    <n v="0.08"/>
    <n v="500000"/>
    <n v="15508000"/>
  </r>
  <r>
    <s v="6-2019122009diciembreJ16"/>
    <n v="6"/>
    <n v="20"/>
    <d v="2009-12-19T00:00:00"/>
    <n v="18"/>
    <n v="3"/>
    <x v="1"/>
    <n v="1450000"/>
    <n v="12"/>
    <s v="Sucursal Ñuñoa"/>
    <x v="0"/>
    <s v="Gato Lizana"/>
    <s v="Johny Negrero"/>
    <s v="Silla de Gargas"/>
    <s v="Bellmack"/>
    <n v="0.08"/>
    <n v="300000"/>
    <n v="15708000"/>
  </r>
  <r>
    <s v="4-200442009abrilJ16"/>
    <n v="4"/>
    <n v="200"/>
    <d v="2009-04-04T00:00:00"/>
    <n v="17"/>
    <n v="26"/>
    <x v="1"/>
    <n v="1450000"/>
    <n v="12"/>
    <s v="Galería Ñuble"/>
    <x v="5"/>
    <s v="Gabriel Manzanero"/>
    <s v="Edward Phycka"/>
    <s v="Silla de Gargas"/>
    <s v="Bellmack"/>
    <n v="0.08"/>
    <n v="500000"/>
    <n v="15508000"/>
  </r>
  <r>
    <s v="15-101372009julioJ16"/>
    <n v="15"/>
    <n v="10"/>
    <d v="2009-07-13T00:00:00"/>
    <n v="12"/>
    <n v="1"/>
    <x v="1"/>
    <n v="1450000"/>
    <n v="12"/>
    <s v="Galería la Tubería"/>
    <x v="4"/>
    <s v="Feibian Bizancio"/>
    <s v="Alejandro Moledero"/>
    <s v="Silla de Gargas"/>
    <s v="Bellmack"/>
    <n v="0.08"/>
    <n v="1000000"/>
    <n v="15008000"/>
  </r>
  <r>
    <s v="12-2001092010septiembreJ16"/>
    <n v="12"/>
    <n v="200"/>
    <d v="2010-09-10T00:00:00"/>
    <n v="16"/>
    <n v="34"/>
    <x v="1"/>
    <n v="1450000"/>
    <n v="12"/>
    <s v="El Deleite"/>
    <x v="5"/>
    <s v="Michael Tree"/>
    <s v="JP Farfanas"/>
    <s v="Silla de Gargas"/>
    <s v="Bellmack"/>
    <n v="0.08"/>
    <n v="500000"/>
    <n v="15508000"/>
  </r>
  <r>
    <s v="11-30482010agostoJ16"/>
    <n v="11"/>
    <n v="30"/>
    <d v="2010-08-04T00:00:00"/>
    <n v="18"/>
    <n v="6"/>
    <x v="1"/>
    <n v="1450000"/>
    <n v="12"/>
    <s v="Antiguedades FL"/>
    <x v="2"/>
    <s v="Gato Lizana"/>
    <s v="Deco Valenti"/>
    <s v="Silla de Gargas"/>
    <s v="Bellmack"/>
    <n v="0.08"/>
    <n v="20000"/>
    <n v="15988000"/>
  </r>
  <r>
    <s v="7-302532009marzoF12"/>
    <n v="7"/>
    <n v="30"/>
    <d v="2009-03-25T00:00:00"/>
    <n v="13"/>
    <n v="29"/>
    <x v="2"/>
    <n v="1250000"/>
    <n v="14"/>
    <s v="Blanco y En Calada"/>
    <x v="2"/>
    <s v="Caesar Ortencia"/>
    <s v="Reina Queen"/>
    <s v="Cómoda Antigua"/>
    <s v="Bellmack"/>
    <n v="0.08"/>
    <n v="100000"/>
    <n v="16000000"/>
  </r>
  <r>
    <s v="1-3002052010mayoF12"/>
    <n v="1"/>
    <n v="300"/>
    <d v="2010-05-20T00:00:00"/>
    <n v="16"/>
    <n v="32"/>
    <x v="2"/>
    <n v="1250000"/>
    <n v="14"/>
    <s v="Sucursal Peñalolen Alto"/>
    <x v="1"/>
    <s v="Michael Tree"/>
    <s v="Manu Bililar"/>
    <s v="Cómoda Antigua"/>
    <s v="Bellmack"/>
    <n v="0.08"/>
    <n v="100000"/>
    <n v="16000000"/>
  </r>
  <r>
    <s v="12-201662009junioJ16"/>
    <n v="12"/>
    <n v="20"/>
    <d v="2009-06-16T00:00:00"/>
    <n v="16"/>
    <n v="7"/>
    <x v="1"/>
    <n v="1450000"/>
    <n v="12"/>
    <s v="El Deleite"/>
    <x v="0"/>
    <s v="Michael Tree"/>
    <s v="Veraz Dedal"/>
    <s v="Silla de Gargas"/>
    <s v="Bellmack"/>
    <n v="0.08"/>
    <n v="300000"/>
    <n v="15708000"/>
  </r>
  <r>
    <s v="8-2010102010octubreF12"/>
    <n v="8"/>
    <n v="20"/>
    <d v="2010-10-10T00:00:00"/>
    <n v="18"/>
    <n v="33"/>
    <x v="2"/>
    <n v="1250000"/>
    <n v="13"/>
    <s v="El Rincón de la Madera"/>
    <x v="0"/>
    <s v="Gato Lizana"/>
    <s v="Maricela Zapur"/>
    <s v="Cómoda Antigua"/>
    <s v="Bellmack"/>
    <n v="0.08"/>
    <n v="10000"/>
    <n v="14940000"/>
  </r>
  <r>
    <s v="1-202062010junioF12"/>
    <n v="1"/>
    <n v="20"/>
    <d v="2010-06-20T00:00:00"/>
    <n v="18"/>
    <n v="13"/>
    <x v="2"/>
    <n v="1250000"/>
    <n v="13"/>
    <s v="Sucursal Peñalolen Alto"/>
    <x v="0"/>
    <s v="Gato Lizana"/>
    <s v="Peter Contreras"/>
    <s v="Cómoda Antigua"/>
    <s v="Bellmack"/>
    <n v="0.08"/>
    <n v="10000"/>
    <n v="14940000"/>
  </r>
  <r>
    <s v="6-20010112010noviembreF12"/>
    <n v="6"/>
    <n v="200"/>
    <d v="2010-11-10T00:00:00"/>
    <n v="17"/>
    <n v="6"/>
    <x v="2"/>
    <n v="1250000"/>
    <n v="13"/>
    <s v="Sucursal Ñuñoa"/>
    <x v="5"/>
    <s v="Gabriel Manzanero"/>
    <s v="Deco Valenti"/>
    <s v="Cómoda Antigua"/>
    <s v="Bellmack"/>
    <n v="0.08"/>
    <n v="10000"/>
    <n v="14940000"/>
  </r>
  <r>
    <s v="6-3001082009agostoJ15"/>
    <n v="6"/>
    <n v="300"/>
    <d v="2009-08-10T00:00:00"/>
    <n v="18"/>
    <n v="8"/>
    <x v="0"/>
    <n v="1800000"/>
    <n v="9"/>
    <s v="Sucursal Ñuñoa"/>
    <x v="1"/>
    <s v="Gato Lizana"/>
    <s v="Nicolás Red"/>
    <s v="Bar L Sobredimensionado"/>
    <s v="Qwerty"/>
    <n v="0.08"/>
    <n v="1500000"/>
    <n v="13404000"/>
  </r>
  <r>
    <s v="12-100562009junioJ15"/>
    <n v="12"/>
    <n v="100"/>
    <d v="2009-06-05T00:00:00"/>
    <n v="12"/>
    <n v="28"/>
    <x v="0"/>
    <n v="1800000"/>
    <n v="9"/>
    <s v="El Deleite"/>
    <x v="3"/>
    <s v="Feibian Bizancio"/>
    <s v="Sebastián  Venegas"/>
    <s v="Bar L Sobredimensionado"/>
    <s v="Qwerty"/>
    <n v="0.08"/>
    <n v="10000"/>
    <n v="14894000"/>
  </r>
  <r>
    <s v="4-301882009agostoF12"/>
    <n v="4"/>
    <n v="30"/>
    <d v="2009-08-18T00:00:00"/>
    <n v="18"/>
    <n v="26"/>
    <x v="2"/>
    <n v="1250000"/>
    <n v="13"/>
    <s v="Galería Ñuble"/>
    <x v="2"/>
    <s v="Gato Lizana"/>
    <s v="Edward Phycka"/>
    <s v="Cómoda Antigua"/>
    <s v="Bellmack"/>
    <n v="0.08"/>
    <n v="100000"/>
    <n v="14850000"/>
  </r>
  <r>
    <s v="5-201242010abrilJ16"/>
    <n v="5"/>
    <n v="20"/>
    <d v="2010-04-12T00:00:00"/>
    <n v="17"/>
    <n v="9"/>
    <x v="1"/>
    <n v="1450000"/>
    <n v="11"/>
    <s v="Muebles El Oso"/>
    <x v="0"/>
    <s v="Gabriel Manzanero"/>
    <s v="Camilo Parranda"/>
    <s v="Silla de Gargas"/>
    <s v="Bellmack"/>
    <n v="0.08"/>
    <n v="300000"/>
    <n v="14374000"/>
  </r>
  <r>
    <s v="12-2023102009octubreJ16"/>
    <n v="12"/>
    <n v="20"/>
    <d v="2009-10-23T00:00:00"/>
    <n v="17"/>
    <n v="8"/>
    <x v="1"/>
    <n v="1450000"/>
    <n v="11"/>
    <s v="El Deleite"/>
    <x v="0"/>
    <s v="Gabriel Manzanero"/>
    <s v="Nicolás Red"/>
    <s v="Silla de Gargas"/>
    <s v="Bellmack"/>
    <n v="0.08"/>
    <n v="300000"/>
    <n v="14374000"/>
  </r>
  <r>
    <s v="12-200532010marzoJ15"/>
    <n v="12"/>
    <n v="200"/>
    <d v="2010-03-05T00:00:00"/>
    <n v="16"/>
    <n v="7"/>
    <x v="0"/>
    <n v="1800000"/>
    <n v="9"/>
    <s v="El Deleite"/>
    <x v="5"/>
    <s v="Michael Tree"/>
    <s v="Veraz Dedal"/>
    <s v="Bar L Sobredimensionado"/>
    <s v="Qwerty"/>
    <n v="0.08"/>
    <n v="100000"/>
    <n v="14804000"/>
  </r>
  <r>
    <s v="12-302432009marzoJ15"/>
    <n v="12"/>
    <n v="30"/>
    <d v="2009-03-24T00:00:00"/>
    <n v="18"/>
    <n v="2"/>
    <x v="0"/>
    <n v="1800000"/>
    <n v="9"/>
    <s v="El Deleite"/>
    <x v="2"/>
    <s v="Gato Lizana"/>
    <s v="John Chepicano"/>
    <s v="Bar L Sobredimensionado"/>
    <s v="Qwerty"/>
    <n v="0.08"/>
    <n v="300000"/>
    <n v="14604000"/>
  </r>
  <r>
    <s v="3-1001622009febreroJ15"/>
    <n v="3"/>
    <n v="100"/>
    <d v="2009-02-16T00:00:00"/>
    <n v="15"/>
    <n v="30"/>
    <x v="0"/>
    <n v="1800000"/>
    <n v="9"/>
    <s v="Damiens"/>
    <x v="3"/>
    <s v="Suárez Mujica"/>
    <s v="Javiera Walder"/>
    <s v="Bar L Sobredimensionado"/>
    <s v="Qwerty"/>
    <n v="0.08"/>
    <n v="10000"/>
    <n v="14894000"/>
  </r>
  <r>
    <s v="8-2002472010julioJ16"/>
    <n v="8"/>
    <n v="200"/>
    <d v="2010-07-24T00:00:00"/>
    <n v="17"/>
    <n v="21"/>
    <x v="1"/>
    <n v="1450000"/>
    <n v="11"/>
    <s v="El Rincón de la Madera"/>
    <x v="5"/>
    <s v="Gabriel Manzanero"/>
    <s v="Alvarón Moledero"/>
    <s v="Silla de Gargas"/>
    <s v="Bellmack"/>
    <n v="0.08"/>
    <n v="500000"/>
    <n v="14174000"/>
  </r>
  <r>
    <s v="4-100562010junioJ16"/>
    <n v="4"/>
    <n v="100"/>
    <d v="2010-06-05T00:00:00"/>
    <n v="18"/>
    <n v="33"/>
    <x v="1"/>
    <n v="1450000"/>
    <n v="11"/>
    <s v="Galería Ñuble"/>
    <x v="3"/>
    <s v="Gato Lizana"/>
    <s v="Maricela Zapur"/>
    <s v="Silla de Gargas"/>
    <s v="Bellmack"/>
    <n v="0.08"/>
    <n v="500000"/>
    <n v="14174000"/>
  </r>
  <r>
    <s v="5-20972009julioJ16"/>
    <n v="5"/>
    <n v="20"/>
    <d v="2009-07-09T00:00:00"/>
    <n v="15"/>
    <n v="33"/>
    <x v="1"/>
    <n v="1450000"/>
    <n v="11"/>
    <s v="Muebles El Oso"/>
    <x v="0"/>
    <s v="Suárez Mujica"/>
    <s v="Maricela Zapur"/>
    <s v="Silla de Gargas"/>
    <s v="Bellmack"/>
    <n v="0.08"/>
    <n v="300000"/>
    <n v="14374000"/>
  </r>
  <r>
    <s v="15-20822010febreroJ16"/>
    <n v="15"/>
    <n v="20"/>
    <d v="2010-02-08T00:00:00"/>
    <n v="15"/>
    <n v="34"/>
    <x v="1"/>
    <n v="1450000"/>
    <n v="11"/>
    <s v="Galería la Tubería"/>
    <x v="0"/>
    <s v="Suárez Mujica"/>
    <s v="JP Farfanas"/>
    <s v="Silla de Gargas"/>
    <s v="Bellmack"/>
    <n v="0.08"/>
    <n v="300000"/>
    <n v="14374000"/>
  </r>
  <r>
    <s v="2-201292009septiembreJ16"/>
    <n v="2"/>
    <n v="20"/>
    <d v="2009-09-12T00:00:00"/>
    <n v="16"/>
    <n v="18"/>
    <x v="1"/>
    <n v="1450000"/>
    <n v="11"/>
    <s v="Muebles San Genaro"/>
    <x v="0"/>
    <s v="Michael Tree"/>
    <s v="Di Angelo Bonini"/>
    <s v="Silla de Gargas"/>
    <s v="Bellmack"/>
    <n v="0.08"/>
    <n v="300000"/>
    <n v="14374000"/>
  </r>
  <r>
    <s v="14-300572009julioJ16"/>
    <n v="14"/>
    <n v="300"/>
    <d v="2009-07-05T00:00:00"/>
    <n v="16"/>
    <n v="22"/>
    <x v="1"/>
    <n v="1450000"/>
    <n v="11"/>
    <s v="Antiguedades FV"/>
    <x v="1"/>
    <s v="Michael Tree"/>
    <s v="Sergio Oliva"/>
    <s v="Silla de Gargas"/>
    <s v="Bellmack"/>
    <n v="0.08"/>
    <n v="200000"/>
    <n v="14474000"/>
  </r>
  <r>
    <s v="8-3005122010diciembreJ16"/>
    <n v="8"/>
    <n v="300"/>
    <d v="2010-12-05T00:00:00"/>
    <n v="14"/>
    <n v="8"/>
    <x v="1"/>
    <n v="1450000"/>
    <n v="11"/>
    <s v="El Rincón de la Madera"/>
    <x v="1"/>
    <s v="Hortuiti Felier"/>
    <s v="Nicolás Red"/>
    <s v="Silla de Gargas"/>
    <s v="Bellmack"/>
    <n v="0.08"/>
    <n v="200000"/>
    <n v="14474000"/>
  </r>
  <r>
    <s v="9-300122009febreroJ16"/>
    <n v="9"/>
    <n v="300"/>
    <d v="2009-02-01T00:00:00"/>
    <n v="16"/>
    <n v="24"/>
    <x v="1"/>
    <n v="1450000"/>
    <n v="11"/>
    <s v="Sucursal San Bernardo"/>
    <x v="1"/>
    <s v="Michael Tree"/>
    <s v="Andrea Panda"/>
    <s v="Silla de Gargas"/>
    <s v="Bellmack"/>
    <n v="0.08"/>
    <n v="200000"/>
    <n v="14474000"/>
  </r>
  <r>
    <s v="4-10542009abrilJ16"/>
    <n v="4"/>
    <n v="10"/>
    <d v="2009-04-05T00:00:00"/>
    <n v="15"/>
    <n v="11"/>
    <x v="1"/>
    <n v="1450000"/>
    <n v="11"/>
    <s v="Galería Ñuble"/>
    <x v="4"/>
    <s v="Suárez Mujica"/>
    <s v="Diva Torrengra"/>
    <s v="Silla de Gargas"/>
    <s v="Bellmack"/>
    <n v="0.08"/>
    <n v="1000000"/>
    <n v="13674000"/>
  </r>
  <r>
    <s v="6-1001812009eneroF12"/>
    <n v="6"/>
    <n v="100"/>
    <d v="2009-01-18T00:00:00"/>
    <n v="15"/>
    <n v="1"/>
    <x v="2"/>
    <n v="1250000"/>
    <n v="13"/>
    <s v="Sucursal Ñuñoa"/>
    <x v="3"/>
    <s v="Suárez Mujica"/>
    <s v="Alejandro Moledero"/>
    <s v="Cómoda Antigua"/>
    <s v="Bellmack"/>
    <n v="0.08"/>
    <n v="20000"/>
    <n v="14930000"/>
  </r>
  <r>
    <s v="8-1001182009agostoF12"/>
    <n v="8"/>
    <n v="100"/>
    <d v="2009-08-11T00:00:00"/>
    <n v="12"/>
    <n v="23"/>
    <x v="2"/>
    <n v="1250000"/>
    <n v="12"/>
    <s v="El Rincón de la Madera"/>
    <x v="3"/>
    <s v="Feibian Bizancio"/>
    <s v="Ismael Olavarrieta"/>
    <s v="Cómoda Antigua"/>
    <s v="Bellmack"/>
    <n v="0.08"/>
    <n v="20000"/>
    <n v="13780000"/>
  </r>
  <r>
    <s v="13-104122009diciembreF12"/>
    <n v="13"/>
    <n v="10"/>
    <d v="2009-12-04T00:00:00"/>
    <n v="17"/>
    <n v="22"/>
    <x v="2"/>
    <n v="1250000"/>
    <n v="12"/>
    <s v="Sales"/>
    <x v="4"/>
    <s v="Gabriel Manzanero"/>
    <s v="Sergio Oliva"/>
    <s v="Cómoda Antigua"/>
    <s v="Bellmack"/>
    <n v="0.08"/>
    <n v="1000000"/>
    <n v="12800000"/>
  </r>
  <r>
    <s v="10-30642010abrilF12"/>
    <n v="10"/>
    <n v="30"/>
    <d v="2010-04-06T00:00:00"/>
    <n v="13"/>
    <n v="15"/>
    <x v="2"/>
    <n v="1250000"/>
    <n v="12"/>
    <s v="Sacrilegios Gloria"/>
    <x v="2"/>
    <s v="Caesar Ortencia"/>
    <s v="Maki Parachute"/>
    <s v="Cómoda Antigua"/>
    <s v="Bellmack"/>
    <n v="0.08"/>
    <n v="100000"/>
    <n v="13700000"/>
  </r>
  <r>
    <s v="5-201152010mayoF12"/>
    <n v="5"/>
    <n v="20"/>
    <d v="2010-05-11T00:00:00"/>
    <n v="13"/>
    <n v="34"/>
    <x v="2"/>
    <n v="1250000"/>
    <n v="12"/>
    <s v="Muebles El Oso"/>
    <x v="0"/>
    <s v="Caesar Ortencia"/>
    <s v="JP Farfanas"/>
    <s v="Cómoda Antigua"/>
    <s v="Bellmack"/>
    <n v="0.08"/>
    <n v="10000"/>
    <n v="13790000"/>
  </r>
  <r>
    <s v="11-300462009junioF12"/>
    <n v="11"/>
    <n v="300"/>
    <d v="2009-06-04T00:00:00"/>
    <n v="13"/>
    <n v="13"/>
    <x v="2"/>
    <n v="1250000"/>
    <n v="12"/>
    <s v="Antiguedades FL"/>
    <x v="1"/>
    <s v="Caesar Ortencia"/>
    <s v="Peter Contreras"/>
    <s v="Cómoda Antigua"/>
    <s v="Bellmack"/>
    <n v="0.08"/>
    <n v="100000"/>
    <n v="13700000"/>
  </r>
  <r>
    <s v="12-1002122010febreroF12"/>
    <n v="12"/>
    <n v="100"/>
    <d v="2010-02-21T00:00:00"/>
    <n v="12"/>
    <n v="28"/>
    <x v="2"/>
    <n v="1250000"/>
    <n v="12"/>
    <s v="El Deleite"/>
    <x v="3"/>
    <s v="Feibian Bizancio"/>
    <s v="Sebastián  Venegas"/>
    <s v="Cómoda Antigua"/>
    <s v="Bellmack"/>
    <n v="0.08"/>
    <n v="20000"/>
    <n v="13780000"/>
  </r>
  <r>
    <s v="4-1001342009abrilF12"/>
    <n v="4"/>
    <n v="100"/>
    <d v="2009-04-13T00:00:00"/>
    <n v="18"/>
    <n v="12"/>
    <x v="2"/>
    <n v="1250000"/>
    <n v="12"/>
    <s v="Galería Ñuble"/>
    <x v="3"/>
    <s v="Gato Lizana"/>
    <s v="Nga Escandinavo"/>
    <s v="Cómoda Antigua"/>
    <s v="Bellmack"/>
    <n v="0.08"/>
    <n v="20000"/>
    <n v="13780000"/>
  </r>
  <r>
    <s v="3-20952010mayoF12"/>
    <n v="3"/>
    <n v="20"/>
    <d v="2010-05-09T00:00:00"/>
    <n v="13"/>
    <n v="28"/>
    <x v="2"/>
    <n v="1250000"/>
    <n v="12"/>
    <s v="Damiens"/>
    <x v="0"/>
    <s v="Caesar Ortencia"/>
    <s v="Sebastián  Venegas"/>
    <s v="Cómoda Antigua"/>
    <s v="Bellmack"/>
    <n v="0.08"/>
    <n v="10000"/>
    <n v="13790000"/>
  </r>
  <r>
    <s v="14-2002102010octubreF12"/>
    <n v="14"/>
    <n v="200"/>
    <d v="2010-10-02T00:00:00"/>
    <n v="15"/>
    <n v="4"/>
    <x v="2"/>
    <n v="1250000"/>
    <n v="12"/>
    <s v="Antiguedades FV"/>
    <x v="5"/>
    <s v="Suárez Mujica"/>
    <s v="JayJay Barriga"/>
    <s v="Cómoda Antigua"/>
    <s v="Bellmack"/>
    <n v="0.08"/>
    <n v="10000"/>
    <n v="13790000"/>
  </r>
  <r>
    <s v="3-3001132010marzoF12"/>
    <n v="3"/>
    <n v="300"/>
    <d v="2010-03-11T00:00:00"/>
    <n v="12"/>
    <n v="18"/>
    <x v="2"/>
    <n v="1250000"/>
    <n v="12"/>
    <s v="Damiens"/>
    <x v="1"/>
    <s v="Feibian Bizancio"/>
    <s v="Di Angelo Bonini"/>
    <s v="Cómoda Antigua"/>
    <s v="Bellmack"/>
    <n v="0.08"/>
    <n v="100000"/>
    <n v="13700000"/>
  </r>
  <r>
    <s v="6-2001442009abrilF12"/>
    <n v="6"/>
    <n v="200"/>
    <d v="2009-04-14T00:00:00"/>
    <n v="13"/>
    <n v="6"/>
    <x v="2"/>
    <n v="1250000"/>
    <n v="12"/>
    <s v="Sucursal Ñuñoa"/>
    <x v="5"/>
    <s v="Caesar Ortencia"/>
    <s v="Deco Valenti"/>
    <s v="Cómoda Antigua"/>
    <s v="Bellmack"/>
    <n v="0.08"/>
    <n v="10000"/>
    <n v="13790000"/>
  </r>
  <r>
    <s v="7-101592010septiembreF12"/>
    <n v="7"/>
    <n v="10"/>
    <d v="2010-09-15T00:00:00"/>
    <n v="18"/>
    <n v="30"/>
    <x v="2"/>
    <n v="1250000"/>
    <n v="12"/>
    <s v="Blanco y En Calada"/>
    <x v="4"/>
    <s v="Gato Lizana"/>
    <s v="Javiera Walder"/>
    <s v="Cómoda Antigua"/>
    <s v="Bellmack"/>
    <n v="0.08"/>
    <n v="1000000"/>
    <n v="12800000"/>
  </r>
  <r>
    <s v="15-302172009julioJ15"/>
    <n v="15"/>
    <n v="30"/>
    <d v="2009-07-21T00:00:00"/>
    <n v="12"/>
    <n v="20"/>
    <x v="0"/>
    <n v="1800000"/>
    <n v="9"/>
    <s v="Galería la Tubería"/>
    <x v="2"/>
    <s v="Feibian Bizancio"/>
    <s v="Tatán Linterna"/>
    <s v="Bar L Sobredimensionado"/>
    <s v="Qwerty"/>
    <n v="0.08"/>
    <n v="300000"/>
    <n v="14604000"/>
  </r>
  <r>
    <s v="3-30672010julioJ15"/>
    <n v="3"/>
    <n v="30"/>
    <d v="2010-07-06T00:00:00"/>
    <n v="13"/>
    <n v="28"/>
    <x v="0"/>
    <n v="1800000"/>
    <n v="9"/>
    <s v="Damiens"/>
    <x v="2"/>
    <s v="Caesar Ortencia"/>
    <s v="Sebastián  Venegas"/>
    <s v="Bar L Sobredimensionado"/>
    <s v="Qwerty"/>
    <n v="0.08"/>
    <n v="300000"/>
    <n v="14604000"/>
  </r>
  <r>
    <s v="8-2001792010septiembreJ15"/>
    <n v="8"/>
    <n v="200"/>
    <d v="2010-09-17T00:00:00"/>
    <n v="17"/>
    <n v="6"/>
    <x v="0"/>
    <n v="1800000"/>
    <n v="9"/>
    <s v="El Rincón de la Madera"/>
    <x v="5"/>
    <s v="Gabriel Manzanero"/>
    <s v="Deco Valenti"/>
    <s v="Bar L Sobredimensionado"/>
    <s v="Qwerty"/>
    <n v="0.08"/>
    <n v="100000"/>
    <n v="14804000"/>
  </r>
  <r>
    <s v="13-10752009mayoJ15"/>
    <n v="13"/>
    <n v="10"/>
    <d v="2009-05-07T00:00:00"/>
    <n v="14"/>
    <n v="28"/>
    <x v="0"/>
    <n v="1800000"/>
    <n v="9"/>
    <s v="Sales"/>
    <x v="4"/>
    <s v="Hortuiti Felier"/>
    <s v="Sebastián  Venegas"/>
    <s v="Bar L Sobredimensionado"/>
    <s v="Qwerty"/>
    <n v="0.08"/>
    <n v="300000"/>
    <n v="14604000"/>
  </r>
  <r>
    <s v="8-20332010marzoJ15"/>
    <n v="8"/>
    <n v="20"/>
    <d v="2010-03-03T00:00:00"/>
    <n v="16"/>
    <n v="19"/>
    <x v="0"/>
    <n v="1800000"/>
    <n v="9"/>
    <s v="El Rincón de la Madera"/>
    <x v="0"/>
    <s v="Michael Tree"/>
    <s v="Andrea Disappear"/>
    <s v="Bar L Sobredimensionado"/>
    <s v="Qwerty"/>
    <n v="0.08"/>
    <n v="20000"/>
    <n v="14884000"/>
  </r>
  <r>
    <s v="3-1002172010julioJ15"/>
    <n v="3"/>
    <n v="100"/>
    <d v="2010-07-21T00:00:00"/>
    <n v="18"/>
    <n v="19"/>
    <x v="0"/>
    <n v="1800000"/>
    <n v="9"/>
    <s v="Damiens"/>
    <x v="3"/>
    <s v="Gato Lizana"/>
    <s v="Andrea Disappear"/>
    <s v="Bar L Sobredimensionado"/>
    <s v="Qwerty"/>
    <n v="0.08"/>
    <n v="10000"/>
    <n v="14894000"/>
  </r>
  <r>
    <s v="1-102122009diciembreJ16"/>
    <n v="1"/>
    <n v="10"/>
    <d v="2009-12-02T00:00:00"/>
    <n v="16"/>
    <n v="32"/>
    <x v="1"/>
    <n v="1450000"/>
    <n v="10"/>
    <s v="Sucursal Peñalolen Alto"/>
    <x v="4"/>
    <s v="Michael Tree"/>
    <s v="Manu Bililar"/>
    <s v="Silla de Gargas"/>
    <s v="Bellmack"/>
    <n v="0.08"/>
    <n v="1000000"/>
    <n v="12340000"/>
  </r>
  <r>
    <s v="7-3013112009noviembreJ16"/>
    <n v="7"/>
    <n v="30"/>
    <d v="2009-11-13T00:00:00"/>
    <n v="14"/>
    <n v="19"/>
    <x v="1"/>
    <n v="1450000"/>
    <n v="10"/>
    <s v="Blanco y En Calada"/>
    <x v="2"/>
    <s v="Hortuiti Felier"/>
    <s v="Andrea Disappear"/>
    <s v="Silla de Gargas"/>
    <s v="Bellmack"/>
    <n v="0.08"/>
    <n v="20000"/>
    <n v="13320000"/>
  </r>
  <r>
    <s v="7-2008122009diciembreJ15"/>
    <n v="7"/>
    <n v="200"/>
    <d v="2009-12-08T00:00:00"/>
    <n v="18"/>
    <n v="14"/>
    <x v="0"/>
    <n v="1800000"/>
    <n v="8"/>
    <s v="Blanco y En Calada"/>
    <x v="5"/>
    <s v="Gato Lizana"/>
    <s v="Guillermo Franco"/>
    <s v="Bar L Sobredimensionado"/>
    <s v="Qwerty"/>
    <n v="0.08"/>
    <n v="100000"/>
    <n v="13148000"/>
  </r>
  <r>
    <s v="14-3001232010marzoJ15"/>
    <n v="14"/>
    <n v="300"/>
    <d v="2010-03-12T00:00:00"/>
    <n v="13"/>
    <n v="4"/>
    <x v="0"/>
    <n v="1800000"/>
    <n v="8"/>
    <s v="Antiguedades FV"/>
    <x v="1"/>
    <s v="Caesar Ortencia"/>
    <s v="JayJay Barriga"/>
    <s v="Bar L Sobredimensionado"/>
    <s v="Qwerty"/>
    <n v="0.08"/>
    <n v="1500000"/>
    <n v="11748000"/>
  </r>
  <r>
    <s v="10-1001962009junioJ15"/>
    <n v="10"/>
    <n v="100"/>
    <d v="2009-06-19T00:00:00"/>
    <n v="13"/>
    <n v="24"/>
    <x v="0"/>
    <n v="1800000"/>
    <n v="8"/>
    <s v="Sacrilegios Gloria"/>
    <x v="3"/>
    <s v="Caesar Ortencia"/>
    <s v="Andrea Panda"/>
    <s v="Bar L Sobredimensionado"/>
    <s v="Qwerty"/>
    <n v="0.08"/>
    <n v="10000"/>
    <n v="13238000"/>
  </r>
  <r>
    <s v="11-1002192009septiembreJ15"/>
    <n v="11"/>
    <n v="100"/>
    <d v="2009-09-21T00:00:00"/>
    <n v="15"/>
    <n v="21"/>
    <x v="0"/>
    <n v="1800000"/>
    <n v="8"/>
    <s v="Antiguedades FL"/>
    <x v="3"/>
    <s v="Suárez Mujica"/>
    <s v="Alvarón Moledero"/>
    <s v="Bar L Sobredimensionado"/>
    <s v="Qwerty"/>
    <n v="0.08"/>
    <n v="10000"/>
    <n v="13238000"/>
  </r>
  <r>
    <s v="1-104102010octubreJ15"/>
    <n v="1"/>
    <n v="10"/>
    <d v="2010-10-04T00:00:00"/>
    <n v="12"/>
    <n v="24"/>
    <x v="0"/>
    <n v="1800000"/>
    <n v="8"/>
    <s v="Sucursal Peñalolen Alto"/>
    <x v="4"/>
    <s v="Feibian Bizancio"/>
    <s v="Andrea Panda"/>
    <s v="Bar L Sobredimensionado"/>
    <s v="Qwerty"/>
    <n v="0.08"/>
    <n v="300000"/>
    <n v="12948000"/>
  </r>
  <r>
    <s v="6-2006112010noviembreJ15"/>
    <n v="6"/>
    <n v="200"/>
    <d v="2010-11-06T00:00:00"/>
    <n v="15"/>
    <n v="31"/>
    <x v="0"/>
    <n v="1800000"/>
    <n v="8"/>
    <s v="Sucursal Ñuñoa"/>
    <x v="5"/>
    <s v="Suárez Mujica"/>
    <s v="Sofia Uribe"/>
    <s v="Bar L Sobredimensionado"/>
    <s v="Qwerty"/>
    <n v="0.08"/>
    <n v="100000"/>
    <n v="13148000"/>
  </r>
  <r>
    <s v="14-201312009eneroJ15"/>
    <n v="14"/>
    <n v="20"/>
    <d v="2009-01-13T00:00:00"/>
    <n v="17"/>
    <n v="5"/>
    <x v="0"/>
    <n v="1800000"/>
    <n v="8"/>
    <s v="Antiguedades FV"/>
    <x v="0"/>
    <s v="Gabriel Manzanero"/>
    <s v="Alexandra Bully"/>
    <s v="Bar L Sobredimensionado"/>
    <s v="Qwerty"/>
    <n v="0.08"/>
    <n v="20000"/>
    <n v="13228000"/>
  </r>
  <r>
    <s v="5-20122010febreroJ16"/>
    <n v="5"/>
    <n v="20"/>
    <d v="2010-02-01T00:00:00"/>
    <n v="17"/>
    <n v="21"/>
    <x v="1"/>
    <n v="1450000"/>
    <n v="10"/>
    <s v="Muebles El Oso"/>
    <x v="0"/>
    <s v="Gabriel Manzanero"/>
    <s v="Alvarón Moledero"/>
    <s v="Silla de Gargas"/>
    <s v="Bellmack"/>
    <n v="0.08"/>
    <n v="300000"/>
    <n v="13040000"/>
  </r>
  <r>
    <s v="7-1002472009julioJ16"/>
    <n v="7"/>
    <n v="100"/>
    <d v="2009-07-24T00:00:00"/>
    <n v="13"/>
    <n v="7"/>
    <x v="1"/>
    <n v="1450000"/>
    <n v="10"/>
    <s v="Blanco y En Calada"/>
    <x v="3"/>
    <s v="Caesar Ortencia"/>
    <s v="Veraz Dedal"/>
    <s v="Silla de Gargas"/>
    <s v="Bellmack"/>
    <n v="0.08"/>
    <n v="500000"/>
    <n v="12840000"/>
  </r>
  <r>
    <s v="3-101522010febreroJ15"/>
    <n v="3"/>
    <n v="10"/>
    <d v="2010-02-15T00:00:00"/>
    <n v="17"/>
    <n v="23"/>
    <x v="0"/>
    <n v="1800000"/>
    <n v="8"/>
    <s v="Damiens"/>
    <x v="4"/>
    <s v="Gabriel Manzanero"/>
    <s v="Ismael Olavarrieta"/>
    <s v="Bar L Sobredimensionado"/>
    <s v="Qwerty"/>
    <n v="0.08"/>
    <n v="300000"/>
    <n v="12948000"/>
  </r>
  <r>
    <s v="9-30122010febreroJ15"/>
    <n v="9"/>
    <n v="30"/>
    <d v="2010-02-01T00:00:00"/>
    <n v="14"/>
    <n v="8"/>
    <x v="0"/>
    <n v="1800000"/>
    <n v="8"/>
    <s v="Sucursal San Bernardo"/>
    <x v="2"/>
    <s v="Hortuiti Felier"/>
    <s v="Nicolás Red"/>
    <s v="Bar L Sobredimensionado"/>
    <s v="Qwerty"/>
    <n v="0.08"/>
    <n v="300000"/>
    <n v="12948000"/>
  </r>
  <r>
    <s v="10-202252010mayoJ15"/>
    <n v="10"/>
    <n v="20"/>
    <d v="2010-05-22T00:00:00"/>
    <n v="13"/>
    <n v="23"/>
    <x v="0"/>
    <n v="1800000"/>
    <n v="8"/>
    <s v="Sacrilegios Gloria"/>
    <x v="0"/>
    <s v="Caesar Ortencia"/>
    <s v="Ismael Olavarrieta"/>
    <s v="Bar L Sobredimensionado"/>
    <s v="Qwerty"/>
    <n v="0.08"/>
    <n v="20000"/>
    <n v="13228000"/>
  </r>
  <r>
    <s v="8-1002182010agostoJ15"/>
    <n v="8"/>
    <n v="100"/>
    <d v="2010-08-21T00:00:00"/>
    <n v="13"/>
    <n v="3"/>
    <x v="0"/>
    <n v="1800000"/>
    <n v="8"/>
    <s v="El Rincón de la Madera"/>
    <x v="3"/>
    <s v="Caesar Ortencia"/>
    <s v="Johny Negrero"/>
    <s v="Bar L Sobredimensionado"/>
    <s v="Qwerty"/>
    <n v="0.08"/>
    <n v="10000"/>
    <n v="13238000"/>
  </r>
  <r>
    <s v="2-1001632010marzoJ15"/>
    <n v="2"/>
    <n v="100"/>
    <d v="2010-03-16T00:00:00"/>
    <n v="15"/>
    <n v="12"/>
    <x v="0"/>
    <n v="1800000"/>
    <n v="8"/>
    <s v="Muebles San Genaro"/>
    <x v="3"/>
    <s v="Suárez Mujica"/>
    <s v="Nga Escandinavo"/>
    <s v="Bar L Sobredimensionado"/>
    <s v="Qwerty"/>
    <n v="0.08"/>
    <n v="10000"/>
    <n v="13238000"/>
  </r>
  <r>
    <s v="10-1001422009febreroJ15"/>
    <n v="10"/>
    <n v="100"/>
    <d v="2009-02-14T00:00:00"/>
    <n v="18"/>
    <n v="28"/>
    <x v="0"/>
    <n v="1800000"/>
    <n v="8"/>
    <s v="Sacrilegios Gloria"/>
    <x v="3"/>
    <s v="Gato Lizana"/>
    <s v="Sebastián  Venegas"/>
    <s v="Bar L Sobredimensionado"/>
    <s v="Qwerty"/>
    <n v="0.08"/>
    <n v="10000"/>
    <n v="13238000"/>
  </r>
  <r>
    <s v="5-100642010abrilJ15"/>
    <n v="5"/>
    <n v="100"/>
    <d v="2010-04-06T00:00:00"/>
    <n v="14"/>
    <n v="31"/>
    <x v="0"/>
    <n v="1800000"/>
    <n v="8"/>
    <s v="Muebles El Oso"/>
    <x v="3"/>
    <s v="Hortuiti Felier"/>
    <s v="Sofia Uribe"/>
    <s v="Bar L Sobredimensionado"/>
    <s v="Qwerty"/>
    <n v="0.08"/>
    <n v="10000"/>
    <n v="13238000"/>
  </r>
  <r>
    <s v="15-2001352009mayoJ16"/>
    <n v="15"/>
    <n v="200"/>
    <d v="2009-05-13T00:00:00"/>
    <n v="17"/>
    <n v="27"/>
    <x v="1"/>
    <n v="1450000"/>
    <n v="10"/>
    <s v="Galería la Tubería"/>
    <x v="5"/>
    <s v="Gabriel Manzanero"/>
    <s v="Daniel Saint John"/>
    <s v="Silla de Gargas"/>
    <s v="Bellmack"/>
    <n v="0.08"/>
    <n v="500000"/>
    <n v="12840000"/>
  </r>
  <r>
    <s v="13-200282009agostoJ16"/>
    <n v="13"/>
    <n v="200"/>
    <d v="2009-08-02T00:00:00"/>
    <n v="15"/>
    <n v="13"/>
    <x v="1"/>
    <n v="1450000"/>
    <n v="10"/>
    <s v="Sales"/>
    <x v="5"/>
    <s v="Suárez Mujica"/>
    <s v="Peter Contreras"/>
    <s v="Silla de Gargas"/>
    <s v="Bellmack"/>
    <n v="0.08"/>
    <n v="500000"/>
    <n v="12840000"/>
  </r>
  <r>
    <s v="4-10016122009diciembreF12"/>
    <n v="4"/>
    <n v="100"/>
    <d v="2009-12-16T00:00:00"/>
    <n v="15"/>
    <n v="6"/>
    <x v="2"/>
    <n v="1250000"/>
    <n v="12"/>
    <s v="Galería Ñuble"/>
    <x v="3"/>
    <s v="Suárez Mujica"/>
    <s v="Deco Valenti"/>
    <s v="Cómoda Antigua"/>
    <s v="Bellmack"/>
    <n v="0.08"/>
    <n v="20000"/>
    <n v="13780000"/>
  </r>
  <r>
    <s v="11-302262009junioF12"/>
    <n v="11"/>
    <n v="30"/>
    <d v="2009-06-22T00:00:00"/>
    <n v="14"/>
    <n v="28"/>
    <x v="2"/>
    <n v="1250000"/>
    <n v="11"/>
    <s v="Antiguedades FL"/>
    <x v="2"/>
    <s v="Hortuiti Felier"/>
    <s v="Sebastián  Venegas"/>
    <s v="Cómoda Antigua"/>
    <s v="Bellmack"/>
    <n v="0.08"/>
    <n v="100000"/>
    <n v="12550000"/>
  </r>
  <r>
    <s v="11-300672009julioF12"/>
    <n v="11"/>
    <n v="300"/>
    <d v="2009-07-06T00:00:00"/>
    <n v="14"/>
    <n v="27"/>
    <x v="2"/>
    <n v="1250000"/>
    <n v="11"/>
    <s v="Antiguedades FL"/>
    <x v="1"/>
    <s v="Hortuiti Felier"/>
    <s v="Daniel Saint John"/>
    <s v="Cómoda Antigua"/>
    <s v="Bellmack"/>
    <n v="0.08"/>
    <n v="100000"/>
    <n v="12550000"/>
  </r>
  <r>
    <s v="9-301842009abrilF12"/>
    <n v="9"/>
    <n v="30"/>
    <d v="2009-04-18T00:00:00"/>
    <n v="14"/>
    <n v="6"/>
    <x v="2"/>
    <n v="1250000"/>
    <n v="11"/>
    <s v="Sucursal San Bernardo"/>
    <x v="2"/>
    <s v="Hortuiti Felier"/>
    <s v="Deco Valenti"/>
    <s v="Cómoda Antigua"/>
    <s v="Bellmack"/>
    <n v="0.08"/>
    <n v="100000"/>
    <n v="12550000"/>
  </r>
  <r>
    <s v="5-20192010septiembreF12"/>
    <n v="5"/>
    <n v="20"/>
    <d v="2010-09-01T00:00:00"/>
    <n v="16"/>
    <n v="34"/>
    <x v="2"/>
    <n v="1250000"/>
    <n v="11"/>
    <s v="Muebles El Oso"/>
    <x v="0"/>
    <s v="Michael Tree"/>
    <s v="JP Farfanas"/>
    <s v="Cómoda Antigua"/>
    <s v="Bellmack"/>
    <n v="0.08"/>
    <n v="10000"/>
    <n v="12640000"/>
  </r>
  <r>
    <s v="1-2001392009septiembreF12"/>
    <n v="1"/>
    <n v="200"/>
    <d v="2009-09-13T00:00:00"/>
    <n v="16"/>
    <n v="5"/>
    <x v="2"/>
    <n v="1250000"/>
    <n v="11"/>
    <s v="Sucursal Peñalolen Alto"/>
    <x v="5"/>
    <s v="Michael Tree"/>
    <s v="Alexandra Bully"/>
    <s v="Cómoda Antigua"/>
    <s v="Bellmack"/>
    <n v="0.08"/>
    <n v="10000"/>
    <n v="12640000"/>
  </r>
  <r>
    <s v="7-3014102010octubreF12"/>
    <n v="7"/>
    <n v="30"/>
    <d v="2010-10-14T00:00:00"/>
    <n v="13"/>
    <n v="15"/>
    <x v="2"/>
    <n v="1250000"/>
    <n v="11"/>
    <s v="Blanco y En Calada"/>
    <x v="2"/>
    <s v="Caesar Ortencia"/>
    <s v="Maki Parachute"/>
    <s v="Cómoda Antigua"/>
    <s v="Bellmack"/>
    <n v="0.08"/>
    <n v="100000"/>
    <n v="12550000"/>
  </r>
  <r>
    <s v="11-302132009marzoF12"/>
    <n v="11"/>
    <n v="30"/>
    <d v="2009-03-21T00:00:00"/>
    <n v="12"/>
    <n v="5"/>
    <x v="2"/>
    <n v="1250000"/>
    <n v="11"/>
    <s v="Antiguedades FL"/>
    <x v="2"/>
    <s v="Feibian Bizancio"/>
    <s v="Alexandra Bully"/>
    <s v="Cómoda Antigua"/>
    <s v="Bellmack"/>
    <n v="0.08"/>
    <n v="100000"/>
    <n v="12550000"/>
  </r>
  <r>
    <s v="15-30392009septiembreF12"/>
    <n v="15"/>
    <n v="30"/>
    <d v="2009-09-03T00:00:00"/>
    <n v="13"/>
    <n v="32"/>
    <x v="2"/>
    <n v="1250000"/>
    <n v="11"/>
    <s v="Galería la Tubería"/>
    <x v="2"/>
    <s v="Caesar Ortencia"/>
    <s v="Manu Bililar"/>
    <s v="Cómoda Antigua"/>
    <s v="Bellmack"/>
    <n v="0.08"/>
    <n v="100000"/>
    <n v="12550000"/>
  </r>
  <r>
    <s v="1-1002572010julioF12"/>
    <n v="1"/>
    <n v="100"/>
    <d v="2010-07-25T00:00:00"/>
    <n v="14"/>
    <n v="13"/>
    <x v="2"/>
    <n v="1250000"/>
    <n v="11"/>
    <s v="Sucursal Peñalolen Alto"/>
    <x v="3"/>
    <s v="Hortuiti Felier"/>
    <s v="Peter Contreras"/>
    <s v="Cómoda Antigua"/>
    <s v="Bellmack"/>
    <n v="0.08"/>
    <n v="20000"/>
    <n v="12630000"/>
  </r>
  <r>
    <s v="6-201982010agostoF12"/>
    <n v="6"/>
    <n v="20"/>
    <d v="2010-08-19T00:00:00"/>
    <n v="17"/>
    <n v="11"/>
    <x v="2"/>
    <n v="1250000"/>
    <n v="11"/>
    <s v="Sucursal Ñuñoa"/>
    <x v="0"/>
    <s v="Gabriel Manzanero"/>
    <s v="Diva Torrengra"/>
    <s v="Cómoda Antigua"/>
    <s v="Bellmack"/>
    <n v="0.08"/>
    <n v="10000"/>
    <n v="12640000"/>
  </r>
  <r>
    <s v="12-3016112009noviembreJ16"/>
    <n v="12"/>
    <n v="30"/>
    <d v="2009-11-16T00:00:00"/>
    <n v="15"/>
    <n v="7"/>
    <x v="1"/>
    <n v="1450000"/>
    <n v="10"/>
    <s v="El Deleite"/>
    <x v="2"/>
    <s v="Suárez Mujica"/>
    <s v="Veraz Dedal"/>
    <s v="Silla de Gargas"/>
    <s v="Bellmack"/>
    <n v="0.08"/>
    <n v="20000"/>
    <n v="13320000"/>
  </r>
  <r>
    <s v="9-300482010agostoJ16"/>
    <n v="9"/>
    <n v="300"/>
    <d v="2010-08-04T00:00:00"/>
    <n v="13"/>
    <n v="33"/>
    <x v="1"/>
    <n v="1450000"/>
    <n v="10"/>
    <s v="Sucursal San Bernardo"/>
    <x v="1"/>
    <s v="Caesar Ortencia"/>
    <s v="Maricela Zapur"/>
    <s v="Silla de Gargas"/>
    <s v="Bellmack"/>
    <n v="0.08"/>
    <n v="200000"/>
    <n v="13140000"/>
  </r>
  <r>
    <s v="10-2009122009diciembreJ16"/>
    <n v="10"/>
    <n v="200"/>
    <d v="2009-12-09T00:00:00"/>
    <n v="16"/>
    <n v="6"/>
    <x v="1"/>
    <n v="1450000"/>
    <n v="9"/>
    <s v="Sacrilegios Gloria"/>
    <x v="5"/>
    <s v="Michael Tree"/>
    <s v="Deco Valenti"/>
    <s v="Silla de Gargas"/>
    <s v="Bellmack"/>
    <n v="0.08"/>
    <n v="500000"/>
    <n v="11506000"/>
  </r>
  <r>
    <s v="12-20024112009noviembreJ16"/>
    <n v="12"/>
    <n v="200"/>
    <d v="2009-11-24T00:00:00"/>
    <n v="15"/>
    <n v="1"/>
    <x v="1"/>
    <n v="1450000"/>
    <n v="9"/>
    <s v="El Deleite"/>
    <x v="5"/>
    <s v="Suárez Mujica"/>
    <s v="Alejandro Moledero"/>
    <s v="Silla de Gargas"/>
    <s v="Bellmack"/>
    <n v="0.08"/>
    <n v="500000"/>
    <n v="11506000"/>
  </r>
  <r>
    <s v="2-20472010julioJ16"/>
    <n v="2"/>
    <n v="20"/>
    <d v="2010-07-04T00:00:00"/>
    <n v="14"/>
    <n v="25"/>
    <x v="1"/>
    <n v="1450000"/>
    <n v="9"/>
    <s v="Muebles San Genaro"/>
    <x v="0"/>
    <s v="Hortuiti Felier"/>
    <s v="Felipe Medero"/>
    <s v="Silla de Gargas"/>
    <s v="Bellmack"/>
    <n v="0.08"/>
    <n v="300000"/>
    <n v="11706000"/>
  </r>
  <r>
    <s v="5-2002052009mayoJ16"/>
    <n v="5"/>
    <n v="200"/>
    <d v="2009-05-20T00:00:00"/>
    <n v="18"/>
    <n v="1"/>
    <x v="1"/>
    <n v="1450000"/>
    <n v="9"/>
    <s v="Muebles El Oso"/>
    <x v="5"/>
    <s v="Gato Lizana"/>
    <s v="Alejandro Moledero"/>
    <s v="Silla de Gargas"/>
    <s v="Bellmack"/>
    <n v="0.08"/>
    <n v="500000"/>
    <n v="11506000"/>
  </r>
  <r>
    <s v="7-300342010abrilJ15"/>
    <n v="7"/>
    <n v="300"/>
    <d v="2010-04-03T00:00:00"/>
    <n v="17"/>
    <n v="25"/>
    <x v="0"/>
    <n v="1800000"/>
    <n v="8"/>
    <s v="Blanco y En Calada"/>
    <x v="1"/>
    <s v="Gabriel Manzanero"/>
    <s v="Felipe Medero"/>
    <s v="Bar L Sobredimensionado"/>
    <s v="Qwerty"/>
    <n v="0.08"/>
    <n v="1500000"/>
    <n v="11748000"/>
  </r>
  <r>
    <s v="15-202172010julioJ18"/>
    <n v="15"/>
    <n v="20"/>
    <d v="2010-07-21T00:00:00"/>
    <n v="15"/>
    <n v="19"/>
    <x v="3"/>
    <n v="850000"/>
    <n v="15"/>
    <s v="Galería la Tubería"/>
    <x v="0"/>
    <s v="Suárez Mujica"/>
    <s v="Andrea Disappear"/>
    <s v="Camarote 3 cuerpos"/>
    <s v="Deplos"/>
    <n v="0.08"/>
    <n v="100000"/>
    <n v="11630000"/>
  </r>
  <r>
    <s v="12-101732009marzoJ18"/>
    <n v="12"/>
    <n v="10"/>
    <d v="2009-03-17T00:00:00"/>
    <n v="18"/>
    <n v="27"/>
    <x v="3"/>
    <n v="850000"/>
    <n v="15"/>
    <s v="El Deleite"/>
    <x v="4"/>
    <s v="Gato Lizana"/>
    <s v="Daniel Saint John"/>
    <s v="Camarote 3 cuerpos"/>
    <s v="Deplos"/>
    <n v="0.08"/>
    <n v="20000"/>
    <n v="11710000"/>
  </r>
  <r>
    <s v="9-2002362009junioJ18"/>
    <n v="9"/>
    <n v="200"/>
    <d v="2009-06-23T00:00:00"/>
    <n v="14"/>
    <n v="30"/>
    <x v="3"/>
    <n v="850000"/>
    <n v="15"/>
    <s v="Sucursal San Bernardo"/>
    <x v="5"/>
    <s v="Hortuiti Felier"/>
    <s v="Javiera Walder"/>
    <s v="Camarote 3 cuerpos"/>
    <s v="Deplos"/>
    <n v="0.08"/>
    <n v="30000"/>
    <n v="11700000"/>
  </r>
  <r>
    <s v="12-2001862010junioJ18"/>
    <n v="12"/>
    <n v="200"/>
    <d v="2010-06-18T00:00:00"/>
    <n v="12"/>
    <n v="2"/>
    <x v="3"/>
    <n v="850000"/>
    <n v="15"/>
    <s v="El Deleite"/>
    <x v="5"/>
    <s v="Feibian Bizancio"/>
    <s v="John Chepicano"/>
    <s v="Camarote 3 cuerpos"/>
    <s v="Deplos"/>
    <n v="0.08"/>
    <n v="30000"/>
    <n v="11700000"/>
  </r>
  <r>
    <s v="5-100462010junioJ18"/>
    <n v="5"/>
    <n v="100"/>
    <d v="2010-06-04T00:00:00"/>
    <n v="18"/>
    <n v="19"/>
    <x v="3"/>
    <n v="850000"/>
    <n v="15"/>
    <s v="Muebles El Oso"/>
    <x v="3"/>
    <s v="Gato Lizana"/>
    <s v="Andrea Disappear"/>
    <s v="Camarote 3 cuerpos"/>
    <s v="Deplos"/>
    <n v="0.08"/>
    <n v="10000"/>
    <n v="11720000"/>
  </r>
  <r>
    <s v="3-201382010agostoJ16"/>
    <n v="3"/>
    <n v="20"/>
    <d v="2010-08-13T00:00:00"/>
    <n v="17"/>
    <n v="6"/>
    <x v="1"/>
    <n v="1450000"/>
    <n v="9"/>
    <s v="Damiens"/>
    <x v="0"/>
    <s v="Gabriel Manzanero"/>
    <s v="Deco Valenti"/>
    <s v="Silla de Gargas"/>
    <s v="Bellmack"/>
    <n v="0.08"/>
    <n v="300000"/>
    <n v="11706000"/>
  </r>
  <r>
    <s v="4-300292009septiembreJ16"/>
    <n v="4"/>
    <n v="300"/>
    <d v="2009-09-02T00:00:00"/>
    <n v="18"/>
    <n v="13"/>
    <x v="1"/>
    <n v="1450000"/>
    <n v="9"/>
    <s v="Galería Ñuble"/>
    <x v="1"/>
    <s v="Gato Lizana"/>
    <s v="Peter Contreras"/>
    <s v="Silla de Gargas"/>
    <s v="Bellmack"/>
    <n v="0.08"/>
    <n v="200000"/>
    <n v="11806000"/>
  </r>
  <r>
    <s v="12-1017122010diciembreJ16"/>
    <n v="12"/>
    <n v="10"/>
    <d v="2010-12-17T00:00:00"/>
    <n v="15"/>
    <n v="30"/>
    <x v="1"/>
    <n v="1450000"/>
    <n v="9"/>
    <s v="El Deleite"/>
    <x v="4"/>
    <s v="Suárez Mujica"/>
    <s v="Javiera Walder"/>
    <s v="Silla de Gargas"/>
    <s v="Bellmack"/>
    <n v="0.08"/>
    <n v="1000000"/>
    <n v="11006000"/>
  </r>
  <r>
    <s v="5-3011112010noviembreF12"/>
    <n v="5"/>
    <n v="30"/>
    <d v="2010-11-11T00:00:00"/>
    <n v="15"/>
    <n v="25"/>
    <x v="2"/>
    <n v="1250000"/>
    <n v="11"/>
    <s v="Muebles El Oso"/>
    <x v="2"/>
    <s v="Suárez Mujica"/>
    <s v="Felipe Medero"/>
    <s v="Cómoda Antigua"/>
    <s v="Bellmack"/>
    <n v="0.08"/>
    <n v="100000"/>
    <n v="12550000"/>
  </r>
  <r>
    <s v="9-200312010eneroJ18"/>
    <n v="9"/>
    <n v="200"/>
    <d v="2010-01-03T00:00:00"/>
    <n v="15"/>
    <n v="16"/>
    <x v="3"/>
    <n v="850000"/>
    <n v="15"/>
    <s v="Sucursal San Bernardo"/>
    <x v="5"/>
    <s v="Suárez Mujica"/>
    <s v="Go Leslier"/>
    <s v="Camarote 3 cuerpos"/>
    <s v="Deplos"/>
    <n v="0.08"/>
    <n v="30000"/>
    <n v="11700000"/>
  </r>
  <r>
    <s v="15-30382009agostoJ18"/>
    <n v="15"/>
    <n v="30"/>
    <d v="2009-08-03T00:00:00"/>
    <n v="12"/>
    <n v="25"/>
    <x v="3"/>
    <n v="850000"/>
    <n v="15"/>
    <s v="Galería la Tubería"/>
    <x v="2"/>
    <s v="Feibian Bizancio"/>
    <s v="Felipe Medero"/>
    <s v="Camarote 3 cuerpos"/>
    <s v="Deplos"/>
    <n v="0.08"/>
    <n v="10000"/>
    <n v="11720000"/>
  </r>
  <r>
    <s v="14-100142010abrilJ15"/>
    <n v="14"/>
    <n v="100"/>
    <d v="2010-04-01T00:00:00"/>
    <n v="13"/>
    <n v="20"/>
    <x v="0"/>
    <n v="1800000"/>
    <n v="7"/>
    <s v="Antiguedades FV"/>
    <x v="3"/>
    <s v="Caesar Ortencia"/>
    <s v="Tatán Linterna"/>
    <s v="Bar L Sobredimensionado"/>
    <s v="Qwerty"/>
    <n v="0.08"/>
    <n v="10000"/>
    <n v="11582000"/>
  </r>
  <r>
    <s v="4-10392010septiembreJ15"/>
    <n v="4"/>
    <n v="10"/>
    <d v="2010-09-03T00:00:00"/>
    <n v="18"/>
    <n v="13"/>
    <x v="0"/>
    <n v="1800000"/>
    <n v="7"/>
    <s v="Galería Ñuble"/>
    <x v="4"/>
    <s v="Gato Lizana"/>
    <s v="Peter Contreras"/>
    <s v="Bar L Sobredimensionado"/>
    <s v="Qwerty"/>
    <n v="0.08"/>
    <n v="300000"/>
    <n v="11292000"/>
  </r>
  <r>
    <s v="5-200962009junioJ16"/>
    <n v="5"/>
    <n v="200"/>
    <d v="2009-06-09T00:00:00"/>
    <n v="13"/>
    <n v="27"/>
    <x v="1"/>
    <n v="1450000"/>
    <n v="9"/>
    <s v="Muebles El Oso"/>
    <x v="5"/>
    <s v="Caesar Ortencia"/>
    <s v="Daniel Saint John"/>
    <s v="Silla de Gargas"/>
    <s v="Bellmack"/>
    <n v="0.08"/>
    <n v="500000"/>
    <n v="11506000"/>
  </r>
  <r>
    <s v="13-3003122009diciembreJ16"/>
    <n v="13"/>
    <n v="300"/>
    <d v="2009-12-03T00:00:00"/>
    <n v="14"/>
    <n v="16"/>
    <x v="1"/>
    <n v="1450000"/>
    <n v="9"/>
    <s v="Sales"/>
    <x v="1"/>
    <s v="Hortuiti Felier"/>
    <s v="Go Leslier"/>
    <s v="Silla de Gargas"/>
    <s v="Bellmack"/>
    <n v="0.08"/>
    <n v="200000"/>
    <n v="11806000"/>
  </r>
  <r>
    <s v="13-2001492009septiembreJ15"/>
    <n v="13"/>
    <n v="200"/>
    <d v="2009-09-14T00:00:00"/>
    <n v="18"/>
    <n v="23"/>
    <x v="0"/>
    <n v="1800000"/>
    <n v="7"/>
    <s v="Sales"/>
    <x v="5"/>
    <s v="Gato Lizana"/>
    <s v="Ismael Olavarrieta"/>
    <s v="Bar L Sobredimensionado"/>
    <s v="Qwerty"/>
    <n v="0.08"/>
    <n v="100000"/>
    <n v="11492000"/>
  </r>
  <r>
    <s v="15-1001282009agostoJ15"/>
    <n v="15"/>
    <n v="100"/>
    <d v="2009-08-12T00:00:00"/>
    <n v="15"/>
    <n v="4"/>
    <x v="0"/>
    <n v="1800000"/>
    <n v="7"/>
    <s v="Galería la Tubería"/>
    <x v="3"/>
    <s v="Suárez Mujica"/>
    <s v="JayJay Barriga"/>
    <s v="Bar L Sobredimensionado"/>
    <s v="Qwerty"/>
    <n v="0.08"/>
    <n v="10000"/>
    <n v="11582000"/>
  </r>
  <r>
    <s v="10-101122009febreroF12"/>
    <n v="10"/>
    <n v="10"/>
    <d v="2009-02-11T00:00:00"/>
    <n v="12"/>
    <n v="12"/>
    <x v="2"/>
    <n v="1250000"/>
    <n v="10"/>
    <s v="Sacrilegios Gloria"/>
    <x v="4"/>
    <s v="Feibian Bizancio"/>
    <s v="Nga Escandinavo"/>
    <s v="Cómoda Antigua"/>
    <s v="Bellmack"/>
    <n v="0.08"/>
    <n v="1000000"/>
    <n v="10500000"/>
  </r>
  <r>
    <s v="6-300122010febreroF12"/>
    <n v="6"/>
    <n v="300"/>
    <d v="2010-02-01T00:00:00"/>
    <n v="17"/>
    <n v="30"/>
    <x v="2"/>
    <n v="1250000"/>
    <n v="10"/>
    <s v="Sucursal Ñuñoa"/>
    <x v="1"/>
    <s v="Gabriel Manzanero"/>
    <s v="Javiera Walder"/>
    <s v="Cómoda Antigua"/>
    <s v="Bellmack"/>
    <n v="0.08"/>
    <n v="100000"/>
    <n v="11400000"/>
  </r>
  <r>
    <s v="5-1001952009mayoF12"/>
    <n v="5"/>
    <n v="100"/>
    <d v="2009-05-19T00:00:00"/>
    <n v="13"/>
    <n v="25"/>
    <x v="2"/>
    <n v="1250000"/>
    <n v="10"/>
    <s v="Muebles El Oso"/>
    <x v="3"/>
    <s v="Caesar Ortencia"/>
    <s v="Felipe Medero"/>
    <s v="Cómoda Antigua"/>
    <s v="Bellmack"/>
    <n v="0.08"/>
    <n v="20000"/>
    <n v="11480000"/>
  </r>
  <r>
    <s v="5-10982010agostoF12"/>
    <n v="5"/>
    <n v="10"/>
    <d v="2010-08-09T00:00:00"/>
    <n v="18"/>
    <n v="28"/>
    <x v="2"/>
    <n v="1250000"/>
    <n v="10"/>
    <s v="Muebles El Oso"/>
    <x v="4"/>
    <s v="Gato Lizana"/>
    <s v="Sebastián  Venegas"/>
    <s v="Cómoda Antigua"/>
    <s v="Bellmack"/>
    <n v="0.08"/>
    <n v="1000000"/>
    <n v="10500000"/>
  </r>
  <r>
    <s v="9-3012112009noviembreF12"/>
    <n v="9"/>
    <n v="30"/>
    <d v="2009-11-12T00:00:00"/>
    <n v="18"/>
    <n v="27"/>
    <x v="2"/>
    <n v="1250000"/>
    <n v="10"/>
    <s v="Sucursal San Bernardo"/>
    <x v="2"/>
    <s v="Gato Lizana"/>
    <s v="Daniel Saint John"/>
    <s v="Cómoda Antigua"/>
    <s v="Bellmack"/>
    <n v="0.08"/>
    <n v="100000"/>
    <n v="11400000"/>
  </r>
  <r>
    <s v="11-30013112009noviembreF12"/>
    <n v="11"/>
    <n v="300"/>
    <d v="2009-11-13T00:00:00"/>
    <n v="13"/>
    <n v="6"/>
    <x v="2"/>
    <n v="1250000"/>
    <n v="10"/>
    <s v="Antiguedades FL"/>
    <x v="1"/>
    <s v="Caesar Ortencia"/>
    <s v="Deco Valenti"/>
    <s v="Cómoda Antigua"/>
    <s v="Bellmack"/>
    <n v="0.08"/>
    <n v="100000"/>
    <n v="11400000"/>
  </r>
  <r>
    <s v="5-300142009abrilJ15"/>
    <n v="5"/>
    <n v="300"/>
    <d v="2009-04-01T00:00:00"/>
    <n v="18"/>
    <n v="16"/>
    <x v="0"/>
    <n v="1800000"/>
    <n v="7"/>
    <s v="Muebles El Oso"/>
    <x v="1"/>
    <s v="Gato Lizana"/>
    <s v="Go Leslier"/>
    <s v="Bar L Sobredimensionado"/>
    <s v="Qwerty"/>
    <n v="0.08"/>
    <n v="1500000"/>
    <n v="10092000"/>
  </r>
  <r>
    <s v="11-2001892010septiembreJ15"/>
    <n v="11"/>
    <n v="200"/>
    <d v="2010-09-18T00:00:00"/>
    <n v="12"/>
    <n v="27"/>
    <x v="0"/>
    <n v="1800000"/>
    <n v="7"/>
    <s v="Antiguedades FL"/>
    <x v="5"/>
    <s v="Feibian Bizancio"/>
    <s v="Daniel Saint John"/>
    <s v="Bar L Sobredimensionado"/>
    <s v="Qwerty"/>
    <n v="0.08"/>
    <n v="100000"/>
    <n v="11492000"/>
  </r>
  <r>
    <s v="9-2021102009octubreJ15"/>
    <n v="9"/>
    <n v="20"/>
    <d v="2009-10-21T00:00:00"/>
    <n v="16"/>
    <n v="27"/>
    <x v="0"/>
    <n v="1800000"/>
    <n v="7"/>
    <s v="Sucursal San Bernardo"/>
    <x v="0"/>
    <s v="Michael Tree"/>
    <s v="Daniel Saint John"/>
    <s v="Bar L Sobredimensionado"/>
    <s v="Qwerty"/>
    <n v="0.08"/>
    <n v="20000"/>
    <n v="11572000"/>
  </r>
  <r>
    <s v="15-2003102010octubreG12"/>
    <n v="15"/>
    <n v="200"/>
    <d v="2010-10-03T00:00:00"/>
    <n v="13"/>
    <n v="33"/>
    <x v="4"/>
    <n v="800000"/>
    <n v="15"/>
    <s v="Galería la Tubería"/>
    <x v="5"/>
    <s v="Caesar Ortencia"/>
    <s v="Maricela Zapur"/>
    <s v="Estante Metalico 2mts alt"/>
    <s v="Leymas"/>
    <n v="0.08"/>
    <n v="200000"/>
    <n v="10840000"/>
  </r>
  <r>
    <s v="15-3024122009diciembreG12"/>
    <n v="15"/>
    <n v="30"/>
    <d v="2009-12-24T00:00:00"/>
    <n v="14"/>
    <n v="3"/>
    <x v="4"/>
    <n v="800000"/>
    <n v="15"/>
    <s v="Galería la Tubería"/>
    <x v="2"/>
    <s v="Hortuiti Felier"/>
    <s v="Johny Negrero"/>
    <s v="Estante Metalico 2mts alt"/>
    <s v="Leymas"/>
    <n v="0.08"/>
    <n v="100000"/>
    <n v="10940000"/>
  </r>
  <r>
    <s v="12-2001082010agostoG12"/>
    <n v="12"/>
    <n v="200"/>
    <d v="2010-08-10T00:00:00"/>
    <n v="16"/>
    <n v="22"/>
    <x v="4"/>
    <n v="800000"/>
    <n v="15"/>
    <s v="El Deleite"/>
    <x v="5"/>
    <s v="Michael Tree"/>
    <s v="Sergio Oliva"/>
    <s v="Estante Metalico 2mts alt"/>
    <s v="Leymas"/>
    <n v="0.08"/>
    <n v="200000"/>
    <n v="10840000"/>
  </r>
  <r>
    <s v="10-201832009marzoG12"/>
    <n v="10"/>
    <n v="20"/>
    <d v="2009-03-18T00:00:00"/>
    <n v="12"/>
    <n v="22"/>
    <x v="4"/>
    <n v="800000"/>
    <n v="15"/>
    <s v="Sacrilegios Gloria"/>
    <x v="0"/>
    <s v="Feibian Bizancio"/>
    <s v="Sergio Oliva"/>
    <s v="Estante Metalico 2mts alt"/>
    <s v="Leymas"/>
    <n v="0.08"/>
    <n v="10000"/>
    <n v="11030000"/>
  </r>
  <r>
    <s v="14-301102009octubreJ16"/>
    <n v="14"/>
    <n v="30"/>
    <d v="2009-10-01T00:00:00"/>
    <n v="18"/>
    <n v="34"/>
    <x v="1"/>
    <n v="1450000"/>
    <n v="9"/>
    <s v="Antiguedades FV"/>
    <x v="2"/>
    <s v="Gato Lizana"/>
    <s v="JP Farfanas"/>
    <s v="Silla de Gargas"/>
    <s v="Bellmack"/>
    <n v="0.08"/>
    <n v="20000"/>
    <n v="11986000"/>
  </r>
  <r>
    <s v="13-300332010marzoJ16"/>
    <n v="13"/>
    <n v="300"/>
    <d v="2010-03-03T00:00:00"/>
    <n v="13"/>
    <n v="19"/>
    <x v="1"/>
    <n v="1450000"/>
    <n v="9"/>
    <s v="Sales"/>
    <x v="1"/>
    <s v="Caesar Ortencia"/>
    <s v="Andrea Disappear"/>
    <s v="Silla de Gargas"/>
    <s v="Bellmack"/>
    <n v="0.08"/>
    <n v="200000"/>
    <n v="11806000"/>
  </r>
  <r>
    <s v="2-3021102009octubreG12"/>
    <n v="2"/>
    <n v="30"/>
    <d v="2009-10-21T00:00:00"/>
    <n v="16"/>
    <n v="8"/>
    <x v="4"/>
    <n v="800000"/>
    <n v="15"/>
    <s v="Muebles San Genaro"/>
    <x v="2"/>
    <s v="Michael Tree"/>
    <s v="Nicolás Red"/>
    <s v="Estante Metalico 2mts alt"/>
    <s v="Leymas"/>
    <n v="0.08"/>
    <n v="100000"/>
    <n v="10940000"/>
  </r>
  <r>
    <s v="2-102572009julioG12"/>
    <n v="2"/>
    <n v="10"/>
    <d v="2009-07-25T00:00:00"/>
    <n v="12"/>
    <n v="30"/>
    <x v="4"/>
    <n v="800000"/>
    <n v="15"/>
    <s v="Muebles San Genaro"/>
    <x v="4"/>
    <s v="Feibian Bizancio"/>
    <s v="Javiera Walder"/>
    <s v="Estante Metalico 2mts alt"/>
    <s v="Leymas"/>
    <n v="0.08"/>
    <n v="100000"/>
    <n v="10940000"/>
  </r>
  <r>
    <s v="5-20010112010noviembreG12"/>
    <n v="5"/>
    <n v="200"/>
    <d v="2010-11-10T00:00:00"/>
    <n v="16"/>
    <n v="30"/>
    <x v="4"/>
    <n v="800000"/>
    <n v="15"/>
    <s v="Muebles El Oso"/>
    <x v="5"/>
    <s v="Michael Tree"/>
    <s v="Javiera Walder"/>
    <s v="Estante Metalico 2mts alt"/>
    <s v="Leymas"/>
    <n v="0.08"/>
    <n v="200000"/>
    <n v="10840000"/>
  </r>
  <r>
    <s v="15-102532009marzoG12"/>
    <n v="15"/>
    <n v="10"/>
    <d v="2009-03-25T00:00:00"/>
    <n v="15"/>
    <n v="11"/>
    <x v="4"/>
    <n v="800000"/>
    <n v="15"/>
    <s v="Galería la Tubería"/>
    <x v="4"/>
    <s v="Suárez Mujica"/>
    <s v="Diva Torrengra"/>
    <s v="Estante Metalico 2mts alt"/>
    <s v="Leymas"/>
    <n v="0.08"/>
    <n v="100000"/>
    <n v="10940000"/>
  </r>
  <r>
    <s v="12-1001232010marzoG12"/>
    <n v="12"/>
    <n v="100"/>
    <d v="2010-03-12T00:00:00"/>
    <n v="12"/>
    <n v="27"/>
    <x v="4"/>
    <n v="800000"/>
    <n v="15"/>
    <s v="El Deleite"/>
    <x v="3"/>
    <s v="Feibian Bizancio"/>
    <s v="Daniel Saint John"/>
    <s v="Estante Metalico 2mts alt"/>
    <s v="Leymas"/>
    <n v="0.08"/>
    <n v="100000"/>
    <n v="10940000"/>
  </r>
  <r>
    <s v="15-2018112010noviembreG12"/>
    <n v="15"/>
    <n v="20"/>
    <d v="2010-11-18T00:00:00"/>
    <n v="16"/>
    <n v="28"/>
    <x v="4"/>
    <n v="800000"/>
    <n v="15"/>
    <s v="Galería la Tubería"/>
    <x v="0"/>
    <s v="Michael Tree"/>
    <s v="Sebastián  Venegas"/>
    <s v="Estante Metalico 2mts alt"/>
    <s v="Leymas"/>
    <n v="0.08"/>
    <n v="10000"/>
    <n v="11030000"/>
  </r>
  <r>
    <s v="6-30019112010noviembreG12"/>
    <n v="6"/>
    <n v="300"/>
    <d v="2010-11-19T00:00:00"/>
    <n v="15"/>
    <n v="34"/>
    <x v="4"/>
    <n v="800000"/>
    <n v="15"/>
    <s v="Sucursal Ñuñoa"/>
    <x v="1"/>
    <s v="Suárez Mujica"/>
    <s v="JP Farfanas"/>
    <s v="Estante Metalico 2mts alt"/>
    <s v="Leymas"/>
    <n v="0.08"/>
    <n v="10000"/>
    <n v="11030000"/>
  </r>
  <r>
    <s v="7-30021102009octubreJ18"/>
    <n v="7"/>
    <n v="300"/>
    <d v="2009-10-21T00:00:00"/>
    <n v="14"/>
    <n v="24"/>
    <x v="3"/>
    <n v="850000"/>
    <n v="14"/>
    <s v="Blanco y En Calada"/>
    <x v="1"/>
    <s v="Hortuiti Felier"/>
    <s v="Andrea Panda"/>
    <s v="Camarote 3 cuerpos"/>
    <s v="Deplos"/>
    <n v="0.08"/>
    <n v="200000"/>
    <n v="10748000"/>
  </r>
  <r>
    <s v="12-3002182010agostoJ18"/>
    <n v="12"/>
    <n v="300"/>
    <d v="2010-08-21T00:00:00"/>
    <n v="17"/>
    <n v="34"/>
    <x v="3"/>
    <n v="850000"/>
    <n v="14"/>
    <s v="El Deleite"/>
    <x v="1"/>
    <s v="Gabriel Manzanero"/>
    <s v="JP Farfanas"/>
    <s v="Camarote 3 cuerpos"/>
    <s v="Deplos"/>
    <n v="0.08"/>
    <n v="200000"/>
    <n v="10748000"/>
  </r>
  <r>
    <s v="7-201792009septiembreJ18"/>
    <n v="7"/>
    <n v="20"/>
    <d v="2009-09-17T00:00:00"/>
    <n v="17"/>
    <n v="34"/>
    <x v="3"/>
    <n v="850000"/>
    <n v="14"/>
    <s v="Blanco y En Calada"/>
    <x v="0"/>
    <s v="Gabriel Manzanero"/>
    <s v="JP Farfanas"/>
    <s v="Camarote 3 cuerpos"/>
    <s v="Deplos"/>
    <n v="0.08"/>
    <n v="100000"/>
    <n v="10848000"/>
  </r>
  <r>
    <s v="12-20572010julioJ18"/>
    <n v="12"/>
    <n v="20"/>
    <d v="2010-07-05T00:00:00"/>
    <n v="15"/>
    <n v="29"/>
    <x v="3"/>
    <n v="850000"/>
    <n v="14"/>
    <s v="El Deleite"/>
    <x v="0"/>
    <s v="Suárez Mujica"/>
    <s v="Reina Queen"/>
    <s v="Camarote 3 cuerpos"/>
    <s v="Deplos"/>
    <n v="0.08"/>
    <n v="100000"/>
    <n v="10848000"/>
  </r>
  <r>
    <s v="12-1001412009eneroJ18"/>
    <n v="12"/>
    <n v="100"/>
    <d v="2009-01-14T00:00:00"/>
    <n v="17"/>
    <n v="7"/>
    <x v="3"/>
    <n v="850000"/>
    <n v="14"/>
    <s v="El Deleite"/>
    <x v="3"/>
    <s v="Gabriel Manzanero"/>
    <s v="Veraz Dedal"/>
    <s v="Camarote 3 cuerpos"/>
    <s v="Deplos"/>
    <n v="0.08"/>
    <n v="10000"/>
    <n v="10938000"/>
  </r>
  <r>
    <s v="13-3002372010julioJ18"/>
    <n v="13"/>
    <n v="300"/>
    <d v="2010-07-23T00:00:00"/>
    <n v="14"/>
    <n v="19"/>
    <x v="3"/>
    <n v="850000"/>
    <n v="14"/>
    <s v="Sales"/>
    <x v="1"/>
    <s v="Hortuiti Felier"/>
    <s v="Andrea Disappear"/>
    <s v="Camarote 3 cuerpos"/>
    <s v="Deplos"/>
    <n v="0.08"/>
    <n v="200000"/>
    <n v="10748000"/>
  </r>
  <r>
    <s v="4-1020122009diciembreJ18"/>
    <n v="4"/>
    <n v="10"/>
    <d v="2009-12-20T00:00:00"/>
    <n v="14"/>
    <n v="25"/>
    <x v="3"/>
    <n v="850000"/>
    <n v="14"/>
    <s v="Galería Ñuble"/>
    <x v="4"/>
    <s v="Hortuiti Felier"/>
    <s v="Felipe Medero"/>
    <s v="Camarote 3 cuerpos"/>
    <s v="Deplos"/>
    <n v="0.08"/>
    <n v="20000"/>
    <n v="10928000"/>
  </r>
  <r>
    <s v="5-302432009marzoJ18"/>
    <n v="5"/>
    <n v="30"/>
    <d v="2009-03-24T00:00:00"/>
    <n v="18"/>
    <n v="34"/>
    <x v="3"/>
    <n v="850000"/>
    <n v="14"/>
    <s v="Muebles El Oso"/>
    <x v="2"/>
    <s v="Gato Lizana"/>
    <s v="JP Farfanas"/>
    <s v="Camarote 3 cuerpos"/>
    <s v="Deplos"/>
    <n v="0.08"/>
    <n v="10000"/>
    <n v="10938000"/>
  </r>
  <r>
    <s v="1-100622010febreroJ18"/>
    <n v="1"/>
    <n v="100"/>
    <d v="2010-02-06T00:00:00"/>
    <n v="18"/>
    <n v="32"/>
    <x v="3"/>
    <n v="850000"/>
    <n v="14"/>
    <s v="Sucursal Peñalolen Alto"/>
    <x v="3"/>
    <s v="Gato Lizana"/>
    <s v="Manu Bililar"/>
    <s v="Camarote 3 cuerpos"/>
    <s v="Deplos"/>
    <n v="0.08"/>
    <n v="10000"/>
    <n v="10938000"/>
  </r>
  <r>
    <s v="6-3001632010marzoJ18"/>
    <n v="6"/>
    <n v="300"/>
    <d v="2010-03-16T00:00:00"/>
    <n v="17"/>
    <n v="34"/>
    <x v="3"/>
    <n v="850000"/>
    <n v="14"/>
    <s v="Sucursal Ñuñoa"/>
    <x v="1"/>
    <s v="Gabriel Manzanero"/>
    <s v="JP Farfanas"/>
    <s v="Camarote 3 cuerpos"/>
    <s v="Deplos"/>
    <n v="0.08"/>
    <n v="200000"/>
    <n v="10748000"/>
  </r>
  <r>
    <s v="15-3002412009eneroG12"/>
    <n v="15"/>
    <n v="300"/>
    <d v="2009-01-24T00:00:00"/>
    <n v="14"/>
    <n v="27"/>
    <x v="4"/>
    <n v="800000"/>
    <n v="15"/>
    <s v="Galería la Tubería"/>
    <x v="1"/>
    <s v="Hortuiti Felier"/>
    <s v="Daniel Saint John"/>
    <s v="Estante Metalico 2mts alt"/>
    <s v="Leymas"/>
    <n v="0.08"/>
    <n v="10000"/>
    <n v="11030000"/>
  </r>
  <r>
    <s v="3-1001732009marzoJ18"/>
    <n v="3"/>
    <n v="100"/>
    <d v="2009-03-17T00:00:00"/>
    <n v="15"/>
    <n v="22"/>
    <x v="3"/>
    <n v="850000"/>
    <n v="14"/>
    <s v="Damiens"/>
    <x v="3"/>
    <s v="Suárez Mujica"/>
    <s v="Sergio Oliva"/>
    <s v="Camarote 3 cuerpos"/>
    <s v="Deplos"/>
    <n v="0.08"/>
    <n v="10000"/>
    <n v="10938000"/>
  </r>
  <r>
    <s v="10-30922009febreroJ16"/>
    <n v="10"/>
    <n v="30"/>
    <d v="2009-02-09T00:00:00"/>
    <n v="14"/>
    <n v="29"/>
    <x v="1"/>
    <n v="1450000"/>
    <n v="8"/>
    <s v="Sacrilegios Gloria"/>
    <x v="2"/>
    <s v="Hortuiti Felier"/>
    <s v="Reina Queen"/>
    <s v="Silla de Gargas"/>
    <s v="Bellmack"/>
    <n v="0.08"/>
    <n v="20000"/>
    <n v="10652000"/>
  </r>
  <r>
    <s v="12-3013122010diciembreJ16"/>
    <n v="12"/>
    <n v="30"/>
    <d v="2010-12-13T00:00:00"/>
    <n v="12"/>
    <n v="6"/>
    <x v="1"/>
    <n v="1450000"/>
    <n v="8"/>
    <s v="El Deleite"/>
    <x v="2"/>
    <s v="Feibian Bizancio"/>
    <s v="Deco Valenti"/>
    <s v="Silla de Gargas"/>
    <s v="Bellmack"/>
    <n v="0.08"/>
    <n v="20000"/>
    <n v="10652000"/>
  </r>
  <r>
    <s v="3-201532009marzoJ16"/>
    <n v="3"/>
    <n v="20"/>
    <d v="2009-03-15T00:00:00"/>
    <n v="18"/>
    <n v="23"/>
    <x v="1"/>
    <n v="1450000"/>
    <n v="8"/>
    <s v="Damiens"/>
    <x v="0"/>
    <s v="Gato Lizana"/>
    <s v="Ismael Olavarrieta"/>
    <s v="Silla de Gargas"/>
    <s v="Bellmack"/>
    <n v="0.08"/>
    <n v="300000"/>
    <n v="10372000"/>
  </r>
  <r>
    <s v="1-300162009junioJ16"/>
    <n v="1"/>
    <n v="300"/>
    <d v="2009-06-01T00:00:00"/>
    <n v="12"/>
    <n v="1"/>
    <x v="1"/>
    <n v="1450000"/>
    <n v="8"/>
    <s v="Sucursal Peñalolen Alto"/>
    <x v="1"/>
    <s v="Feibian Bizancio"/>
    <s v="Alejandro Moledero"/>
    <s v="Silla de Gargas"/>
    <s v="Bellmack"/>
    <n v="0.08"/>
    <n v="200000"/>
    <n v="10472000"/>
  </r>
  <r>
    <s v="9-101582009agostoF12"/>
    <n v="9"/>
    <n v="10"/>
    <d v="2009-08-15T00:00:00"/>
    <n v="15"/>
    <n v="21"/>
    <x v="2"/>
    <n v="1250000"/>
    <n v="10"/>
    <s v="Sucursal San Bernardo"/>
    <x v="4"/>
    <s v="Suárez Mujica"/>
    <s v="Alvarón Moledero"/>
    <s v="Cómoda Antigua"/>
    <s v="Bellmack"/>
    <n v="0.08"/>
    <n v="1000000"/>
    <n v="10500000"/>
  </r>
  <r>
    <s v="9-201642010abrilF12"/>
    <n v="9"/>
    <n v="20"/>
    <d v="2010-04-16T00:00:00"/>
    <n v="15"/>
    <n v="16"/>
    <x v="2"/>
    <n v="1250000"/>
    <n v="10"/>
    <s v="Sucursal San Bernardo"/>
    <x v="0"/>
    <s v="Suárez Mujica"/>
    <s v="Go Leslier"/>
    <s v="Cómoda Antigua"/>
    <s v="Bellmack"/>
    <n v="0.08"/>
    <n v="10000"/>
    <n v="11490000"/>
  </r>
  <r>
    <s v="9-3002072010julioJ16"/>
    <n v="9"/>
    <n v="300"/>
    <d v="2010-07-20T00:00:00"/>
    <n v="14"/>
    <n v="4"/>
    <x v="1"/>
    <n v="1450000"/>
    <n v="8"/>
    <s v="Sucursal San Bernardo"/>
    <x v="1"/>
    <s v="Hortuiti Felier"/>
    <s v="JayJay Barriga"/>
    <s v="Silla de Gargas"/>
    <s v="Bellmack"/>
    <n v="0.08"/>
    <n v="200000"/>
    <n v="10472000"/>
  </r>
  <r>
    <s v="15-3001542010abrilJ16"/>
    <n v="15"/>
    <n v="300"/>
    <d v="2010-04-15T00:00:00"/>
    <n v="17"/>
    <n v="7"/>
    <x v="1"/>
    <n v="1450000"/>
    <n v="8"/>
    <s v="Galería la Tubería"/>
    <x v="1"/>
    <s v="Gabriel Manzanero"/>
    <s v="Veraz Dedal"/>
    <s v="Silla de Gargas"/>
    <s v="Bellmack"/>
    <n v="0.08"/>
    <n v="200000"/>
    <n v="10472000"/>
  </r>
  <r>
    <s v="2-102462009junioJ16"/>
    <n v="2"/>
    <n v="10"/>
    <d v="2009-06-24T00:00:00"/>
    <n v="16"/>
    <n v="3"/>
    <x v="1"/>
    <n v="1450000"/>
    <n v="8"/>
    <s v="Muebles San Genaro"/>
    <x v="4"/>
    <s v="Michael Tree"/>
    <s v="Johny Negrero"/>
    <s v="Silla de Gargas"/>
    <s v="Bellmack"/>
    <n v="0.08"/>
    <n v="1000000"/>
    <n v="9672000"/>
  </r>
  <r>
    <s v="11-201762010junioJ16"/>
    <n v="11"/>
    <n v="20"/>
    <d v="2010-06-17T00:00:00"/>
    <n v="14"/>
    <n v="26"/>
    <x v="1"/>
    <n v="1450000"/>
    <n v="8"/>
    <s v="Antiguedades FL"/>
    <x v="0"/>
    <s v="Hortuiti Felier"/>
    <s v="Edward Phycka"/>
    <s v="Silla de Gargas"/>
    <s v="Bellmack"/>
    <n v="0.08"/>
    <n v="300000"/>
    <n v="10372000"/>
  </r>
  <r>
    <s v="12-3002362009junioJ16"/>
    <n v="12"/>
    <n v="300"/>
    <d v="2009-06-23T00:00:00"/>
    <n v="18"/>
    <n v="17"/>
    <x v="1"/>
    <n v="1450000"/>
    <n v="8"/>
    <s v="El Deleite"/>
    <x v="1"/>
    <s v="Gato Lizana"/>
    <s v="Mathias Albus"/>
    <s v="Silla de Gargas"/>
    <s v="Bellmack"/>
    <n v="0.08"/>
    <n v="200000"/>
    <n v="10472000"/>
  </r>
  <r>
    <s v="13-301572009julioF12"/>
    <n v="13"/>
    <n v="30"/>
    <d v="2009-07-15T00:00:00"/>
    <n v="14"/>
    <n v="9"/>
    <x v="2"/>
    <n v="1250000"/>
    <n v="9"/>
    <s v="Sales"/>
    <x v="2"/>
    <s v="Hortuiti Felier"/>
    <s v="Camilo Parranda"/>
    <s v="Cómoda Antigua"/>
    <s v="Bellmack"/>
    <n v="0.08"/>
    <n v="100000"/>
    <n v="10250000"/>
  </r>
  <r>
    <s v="3-2001882010agostoF12"/>
    <n v="3"/>
    <n v="200"/>
    <d v="2010-08-18T00:00:00"/>
    <n v="13"/>
    <n v="21"/>
    <x v="2"/>
    <n v="1250000"/>
    <n v="9"/>
    <s v="Damiens"/>
    <x v="5"/>
    <s v="Caesar Ortencia"/>
    <s v="Alvarón Moledero"/>
    <s v="Cómoda Antigua"/>
    <s v="Bellmack"/>
    <n v="0.08"/>
    <n v="10000"/>
    <n v="10340000"/>
  </r>
  <r>
    <s v="1-1020122010diciembreF12"/>
    <n v="1"/>
    <n v="10"/>
    <d v="2010-12-20T00:00:00"/>
    <n v="12"/>
    <n v="27"/>
    <x v="2"/>
    <n v="1250000"/>
    <n v="9"/>
    <s v="Sucursal Peñalolen Alto"/>
    <x v="4"/>
    <s v="Feibian Bizancio"/>
    <s v="Daniel Saint John"/>
    <s v="Cómoda Antigua"/>
    <s v="Bellmack"/>
    <n v="0.08"/>
    <n v="1000000"/>
    <n v="9350000"/>
  </r>
  <r>
    <s v="6-2003102009octubreA18"/>
    <n v="6"/>
    <n v="200"/>
    <d v="2009-10-03T00:00:00"/>
    <n v="14"/>
    <n v="13"/>
    <x v="5"/>
    <n v="750000"/>
    <n v="15"/>
    <s v="Sucursal Ñuñoa"/>
    <x v="5"/>
    <s v="Hortuiti Felier"/>
    <s v="Peter Contreras"/>
    <s v="Sillón Cama 3 Cuerpos"/>
    <s v="Bellmack"/>
    <n v="0.08"/>
    <n v="100000"/>
    <n v="10250000"/>
  </r>
  <r>
    <s v="15-3001432010marzoA18"/>
    <n v="15"/>
    <n v="300"/>
    <d v="2010-03-14T00:00:00"/>
    <n v="15"/>
    <n v="25"/>
    <x v="5"/>
    <n v="750000"/>
    <n v="15"/>
    <s v="Galería la Tubería"/>
    <x v="1"/>
    <s v="Suárez Mujica"/>
    <s v="Felipe Medero"/>
    <s v="Sillón Cama 3 Cuerpos"/>
    <s v="Bellmack"/>
    <n v="0.08"/>
    <n v="200000"/>
    <n v="10150000"/>
  </r>
  <r>
    <s v="1-2017112009noviembreF12"/>
    <n v="1"/>
    <n v="20"/>
    <d v="2009-11-17T00:00:00"/>
    <n v="17"/>
    <n v="20"/>
    <x v="2"/>
    <n v="1250000"/>
    <n v="9"/>
    <s v="Sucursal Peñalolen Alto"/>
    <x v="0"/>
    <s v="Gabriel Manzanero"/>
    <s v="Tatán Linterna"/>
    <s v="Cómoda Antigua"/>
    <s v="Bellmack"/>
    <n v="0.08"/>
    <n v="10000"/>
    <n v="10340000"/>
  </r>
  <r>
    <s v="15-200232009marzoA18"/>
    <n v="15"/>
    <n v="200"/>
    <d v="2009-03-02T00:00:00"/>
    <n v="15"/>
    <n v="13"/>
    <x v="5"/>
    <n v="750000"/>
    <n v="15"/>
    <s v="Galería la Tubería"/>
    <x v="5"/>
    <s v="Suárez Mujica"/>
    <s v="Peter Contreras"/>
    <s v="Sillón Cama 3 Cuerpos"/>
    <s v="Bellmack"/>
    <n v="0.08"/>
    <n v="100000"/>
    <n v="10250000"/>
  </r>
  <r>
    <s v="6-101872010julioA18"/>
    <n v="6"/>
    <n v="10"/>
    <d v="2010-07-18T00:00:00"/>
    <n v="14"/>
    <n v="14"/>
    <x v="5"/>
    <n v="750000"/>
    <n v="15"/>
    <s v="Sucursal Ñuñoa"/>
    <x v="4"/>
    <s v="Hortuiti Felier"/>
    <s v="Guillermo Franco"/>
    <s v="Sillón Cama 3 Cuerpos"/>
    <s v="Bellmack"/>
    <n v="0.08"/>
    <n v="200000"/>
    <n v="10150000"/>
  </r>
  <r>
    <s v="6-3002262010junioA18"/>
    <n v="6"/>
    <n v="300"/>
    <d v="2010-06-22T00:00:00"/>
    <n v="13"/>
    <n v="25"/>
    <x v="5"/>
    <n v="750000"/>
    <n v="15"/>
    <s v="Sucursal Ñuñoa"/>
    <x v="1"/>
    <s v="Caesar Ortencia"/>
    <s v="Felipe Medero"/>
    <s v="Sillón Cama 3 Cuerpos"/>
    <s v="Bellmack"/>
    <n v="0.08"/>
    <n v="200000"/>
    <n v="10150000"/>
  </r>
  <r>
    <s v="7-1008122010diciembreA18"/>
    <n v="7"/>
    <n v="100"/>
    <d v="2010-12-08T00:00:00"/>
    <n v="18"/>
    <n v="18"/>
    <x v="5"/>
    <n v="750000"/>
    <n v="15"/>
    <s v="Blanco y En Calada"/>
    <x v="3"/>
    <s v="Gato Lizana"/>
    <s v="Di Angelo Bonini"/>
    <s v="Sillón Cama 3 Cuerpos"/>
    <s v="Bellmack"/>
    <n v="0.08"/>
    <n v="20000"/>
    <n v="10330000"/>
  </r>
  <r>
    <s v="9-3021122010diciembreG12"/>
    <n v="9"/>
    <n v="30"/>
    <d v="2010-12-21T00:00:00"/>
    <n v="16"/>
    <n v="5"/>
    <x v="4"/>
    <n v="800000"/>
    <n v="14"/>
    <s v="Sucursal San Bernardo"/>
    <x v="2"/>
    <s v="Michael Tree"/>
    <s v="Alexandra Bully"/>
    <s v="Estante Metalico 2mts alt"/>
    <s v="Leymas"/>
    <n v="0.08"/>
    <n v="100000"/>
    <n v="10204000"/>
  </r>
  <r>
    <s v="6-200152009mayoG12"/>
    <n v="6"/>
    <n v="200"/>
    <d v="2009-05-01T00:00:00"/>
    <n v="12"/>
    <n v="28"/>
    <x v="4"/>
    <n v="800000"/>
    <n v="14"/>
    <s v="Sucursal Ñuñoa"/>
    <x v="5"/>
    <s v="Feibian Bizancio"/>
    <s v="Sebastián  Venegas"/>
    <s v="Estante Metalico 2mts alt"/>
    <s v="Leymas"/>
    <n v="0.08"/>
    <n v="200000"/>
    <n v="10104000"/>
  </r>
  <r>
    <s v="3-1001862009junioG12"/>
    <n v="3"/>
    <n v="100"/>
    <d v="2009-06-18T00:00:00"/>
    <n v="13"/>
    <n v="12"/>
    <x v="4"/>
    <n v="800000"/>
    <n v="14"/>
    <s v="Damiens"/>
    <x v="3"/>
    <s v="Caesar Ortencia"/>
    <s v="Nga Escandinavo"/>
    <s v="Estante Metalico 2mts alt"/>
    <s v="Leymas"/>
    <n v="0.08"/>
    <n v="100000"/>
    <n v="10204000"/>
  </r>
  <r>
    <s v="1-20672009julioG12"/>
    <n v="1"/>
    <n v="20"/>
    <d v="2009-07-06T00:00:00"/>
    <n v="12"/>
    <n v="32"/>
    <x v="4"/>
    <n v="800000"/>
    <n v="14"/>
    <s v="Sucursal Peñalolen Alto"/>
    <x v="0"/>
    <s v="Feibian Bizancio"/>
    <s v="Manu Bililar"/>
    <s v="Estante Metalico 2mts alt"/>
    <s v="Leymas"/>
    <n v="0.08"/>
    <n v="10000"/>
    <n v="10294000"/>
  </r>
  <r>
    <s v="14-3008112009noviembreG12"/>
    <n v="14"/>
    <n v="300"/>
    <d v="2009-11-08T00:00:00"/>
    <n v="15"/>
    <n v="3"/>
    <x v="4"/>
    <n v="800000"/>
    <n v="14"/>
    <s v="Antiguedades FV"/>
    <x v="1"/>
    <s v="Suárez Mujica"/>
    <s v="Johny Negrero"/>
    <s v="Estante Metalico 2mts alt"/>
    <s v="Leymas"/>
    <n v="0.08"/>
    <n v="10000"/>
    <n v="10294000"/>
  </r>
  <r>
    <s v="3-10342010abrilF12"/>
    <n v="3"/>
    <n v="10"/>
    <d v="2010-04-03T00:00:00"/>
    <n v="17"/>
    <n v="34"/>
    <x v="2"/>
    <n v="1250000"/>
    <n v="9"/>
    <s v="Damiens"/>
    <x v="4"/>
    <s v="Gabriel Manzanero"/>
    <s v="JP Farfanas"/>
    <s v="Cómoda Antigua"/>
    <s v="Bellmack"/>
    <n v="0.08"/>
    <n v="1000000"/>
    <n v="9350000"/>
  </r>
  <r>
    <s v="7-1001612010eneroJ15"/>
    <n v="7"/>
    <n v="100"/>
    <d v="2010-01-16T00:00:00"/>
    <n v="12"/>
    <n v="33"/>
    <x v="0"/>
    <n v="1800000"/>
    <n v="6"/>
    <s v="Blanco y En Calada"/>
    <x v="3"/>
    <s v="Feibian Bizancio"/>
    <s v="Maricela Zapur"/>
    <s v="Bar L Sobredimensionado"/>
    <s v="Qwerty"/>
    <n v="0.05"/>
    <n v="10000"/>
    <n v="10250000"/>
  </r>
  <r>
    <s v="1-2023122010diciembreA18"/>
    <n v="1"/>
    <n v="20"/>
    <d v="2010-12-23T00:00:00"/>
    <n v="17"/>
    <n v="2"/>
    <x v="5"/>
    <n v="750000"/>
    <n v="15"/>
    <s v="Sucursal Peñalolen Alto"/>
    <x v="0"/>
    <s v="Gabriel Manzanero"/>
    <s v="John Chepicano"/>
    <s v="Sillón Cama 3 Cuerpos"/>
    <s v="Bellmack"/>
    <n v="0.08"/>
    <n v="30000"/>
    <n v="10320000"/>
  </r>
  <r>
    <s v="10-100752010mayoA18"/>
    <n v="10"/>
    <n v="100"/>
    <d v="2010-05-07T00:00:00"/>
    <n v="18"/>
    <n v="24"/>
    <x v="5"/>
    <n v="750000"/>
    <n v="15"/>
    <s v="Sacrilegios Gloria"/>
    <x v="3"/>
    <s v="Gato Lizana"/>
    <s v="Andrea Panda"/>
    <s v="Sillón Cama 3 Cuerpos"/>
    <s v="Bellmack"/>
    <n v="0.08"/>
    <n v="20000"/>
    <n v="10330000"/>
  </r>
  <r>
    <s v="6-301182010agostoF12"/>
    <n v="6"/>
    <n v="30"/>
    <d v="2010-08-11T00:00:00"/>
    <n v="13"/>
    <n v="27"/>
    <x v="2"/>
    <n v="1250000"/>
    <n v="9"/>
    <s v="Sucursal Ñuñoa"/>
    <x v="2"/>
    <s v="Caesar Ortencia"/>
    <s v="Daniel Saint John"/>
    <s v="Cómoda Antigua"/>
    <s v="Bellmack"/>
    <n v="0.08"/>
    <n v="100000"/>
    <n v="10250000"/>
  </r>
  <r>
    <s v="1-201622010febreroJ15"/>
    <n v="1"/>
    <n v="20"/>
    <d v="2010-02-16T00:00:00"/>
    <n v="15"/>
    <n v="15"/>
    <x v="0"/>
    <n v="1800000"/>
    <n v="6"/>
    <s v="Sucursal Peñalolen Alto"/>
    <x v="0"/>
    <s v="Suárez Mujica"/>
    <s v="Maki Parachute"/>
    <s v="Bar L Sobredimensionado"/>
    <s v="Qwerty"/>
    <n v="0.05"/>
    <n v="20000"/>
    <n v="10240000"/>
  </r>
  <r>
    <s v="12-301992010septiembreG12"/>
    <n v="12"/>
    <n v="30"/>
    <d v="2010-09-19T00:00:00"/>
    <n v="14"/>
    <n v="10"/>
    <x v="4"/>
    <n v="800000"/>
    <n v="14"/>
    <s v="El Deleite"/>
    <x v="2"/>
    <s v="Hortuiti Felier"/>
    <s v="Natalia Safer"/>
    <s v="Estante Metalico 2mts alt"/>
    <s v="Leymas"/>
    <n v="0.08"/>
    <n v="100000"/>
    <n v="10204000"/>
  </r>
  <r>
    <s v="1-1017122010diciembreG12"/>
    <n v="1"/>
    <n v="10"/>
    <d v="2010-12-17T00:00:00"/>
    <n v="16"/>
    <n v="12"/>
    <x v="4"/>
    <n v="800000"/>
    <n v="14"/>
    <s v="Sucursal Peñalolen Alto"/>
    <x v="4"/>
    <s v="Michael Tree"/>
    <s v="Nga Escandinavo"/>
    <s v="Estante Metalico 2mts alt"/>
    <s v="Leymas"/>
    <n v="0.08"/>
    <n v="100000"/>
    <n v="10204000"/>
  </r>
  <r>
    <s v="6-10023102010octubreG12"/>
    <n v="6"/>
    <n v="100"/>
    <d v="2010-10-23T00:00:00"/>
    <n v="14"/>
    <n v="27"/>
    <x v="4"/>
    <n v="800000"/>
    <n v="14"/>
    <s v="Sucursal Ñuñoa"/>
    <x v="3"/>
    <s v="Hortuiti Felier"/>
    <s v="Daniel Saint John"/>
    <s v="Estante Metalico 2mts alt"/>
    <s v="Leymas"/>
    <n v="0.08"/>
    <n v="100000"/>
    <n v="10204000"/>
  </r>
  <r>
    <s v="5-20922010febreroG12"/>
    <n v="5"/>
    <n v="20"/>
    <d v="2010-02-09T00:00:00"/>
    <n v="13"/>
    <n v="8"/>
    <x v="4"/>
    <n v="800000"/>
    <n v="14"/>
    <s v="Muebles El Oso"/>
    <x v="0"/>
    <s v="Caesar Ortencia"/>
    <s v="Nicolás Red"/>
    <s v="Estante Metalico 2mts alt"/>
    <s v="Leymas"/>
    <n v="0.08"/>
    <n v="10000"/>
    <n v="10294000"/>
  </r>
  <r>
    <s v="12-20442009abrilJ16"/>
    <n v="12"/>
    <n v="20"/>
    <d v="2009-04-04T00:00:00"/>
    <n v="16"/>
    <n v="16"/>
    <x v="1"/>
    <n v="1450000"/>
    <n v="8"/>
    <s v="El Deleite"/>
    <x v="0"/>
    <s v="Michael Tree"/>
    <s v="Go Leslier"/>
    <s v="Silla de Gargas"/>
    <s v="Bellmack"/>
    <n v="0.08"/>
    <n v="300000"/>
    <n v="10372000"/>
  </r>
  <r>
    <s v="2-3025122010diciembreJ15"/>
    <n v="2"/>
    <n v="30"/>
    <d v="2010-12-25T00:00:00"/>
    <n v="16"/>
    <n v="12"/>
    <x v="0"/>
    <n v="1800000"/>
    <n v="6"/>
    <s v="Muebles San Genaro"/>
    <x v="2"/>
    <s v="Michael Tree"/>
    <s v="Nga Escandinavo"/>
    <s v="Bar L Sobredimensionado"/>
    <s v="Qwerty"/>
    <n v="0.05"/>
    <n v="300000"/>
    <n v="9960000"/>
  </r>
  <r>
    <s v="14-3001732009marzoJ18"/>
    <n v="14"/>
    <n v="300"/>
    <d v="2009-03-17T00:00:00"/>
    <n v="12"/>
    <n v="22"/>
    <x v="3"/>
    <n v="850000"/>
    <n v="13"/>
    <s v="Antiguedades FV"/>
    <x v="1"/>
    <s v="Feibian Bizancio"/>
    <s v="Sergio Oliva"/>
    <s v="Camarote 3 cuerpos"/>
    <s v="Deplos"/>
    <n v="0.08"/>
    <n v="200000"/>
    <n v="9966000"/>
  </r>
  <r>
    <s v="2-301232010marzoJ18"/>
    <n v="2"/>
    <n v="30"/>
    <d v="2010-03-12T00:00:00"/>
    <n v="17"/>
    <n v="33"/>
    <x v="3"/>
    <n v="850000"/>
    <n v="13"/>
    <s v="Muebles San Genaro"/>
    <x v="2"/>
    <s v="Gabriel Manzanero"/>
    <s v="Maricela Zapur"/>
    <s v="Camarote 3 cuerpos"/>
    <s v="Deplos"/>
    <n v="0.08"/>
    <n v="10000"/>
    <n v="10156000"/>
  </r>
  <r>
    <s v="1-1025122009diciembreJ18"/>
    <n v="1"/>
    <n v="10"/>
    <d v="2009-12-25T00:00:00"/>
    <n v="13"/>
    <n v="18"/>
    <x v="3"/>
    <n v="850000"/>
    <n v="13"/>
    <s v="Sucursal Peñalolen Alto"/>
    <x v="4"/>
    <s v="Caesar Ortencia"/>
    <s v="Di Angelo Bonini"/>
    <s v="Camarote 3 cuerpos"/>
    <s v="Deplos"/>
    <n v="0.08"/>
    <n v="20000"/>
    <n v="10146000"/>
  </r>
  <r>
    <s v="15-30011122010diciembreA18"/>
    <n v="15"/>
    <n v="300"/>
    <d v="2010-12-11T00:00:00"/>
    <n v="15"/>
    <n v="29"/>
    <x v="5"/>
    <n v="750000"/>
    <n v="15"/>
    <s v="Galería la Tubería"/>
    <x v="1"/>
    <s v="Suárez Mujica"/>
    <s v="Reina Queen"/>
    <s v="Sillón Cama 3 Cuerpos"/>
    <s v="Bellmack"/>
    <n v="0.08"/>
    <n v="200000"/>
    <n v="10150000"/>
  </r>
  <r>
    <s v="4-3001992009septiembreA18"/>
    <n v="4"/>
    <n v="300"/>
    <d v="2009-09-19T00:00:00"/>
    <n v="18"/>
    <n v="29"/>
    <x v="5"/>
    <n v="750000"/>
    <n v="15"/>
    <s v="Galería Ñuble"/>
    <x v="1"/>
    <s v="Gato Lizana"/>
    <s v="Reina Queen"/>
    <s v="Sillón Cama 3 Cuerpos"/>
    <s v="Bellmack"/>
    <n v="0.08"/>
    <n v="200000"/>
    <n v="10150000"/>
  </r>
  <r>
    <s v="7-2012102010octubreJ18"/>
    <n v="7"/>
    <n v="20"/>
    <d v="2010-10-12T00:00:00"/>
    <n v="16"/>
    <n v="4"/>
    <x v="3"/>
    <n v="850000"/>
    <n v="13"/>
    <s v="Blanco y En Calada"/>
    <x v="0"/>
    <s v="Michael Tree"/>
    <s v="JayJay Barriga"/>
    <s v="Camarote 3 cuerpos"/>
    <s v="Deplos"/>
    <n v="0.08"/>
    <n v="100000"/>
    <n v="10066000"/>
  </r>
  <r>
    <s v="5-308122010diciembreJ18"/>
    <n v="5"/>
    <n v="30"/>
    <d v="2010-12-08T00:00:00"/>
    <n v="13"/>
    <n v="22"/>
    <x v="3"/>
    <n v="850000"/>
    <n v="13"/>
    <s v="Muebles El Oso"/>
    <x v="2"/>
    <s v="Caesar Ortencia"/>
    <s v="Sergio Oliva"/>
    <s v="Camarote 3 cuerpos"/>
    <s v="Deplos"/>
    <n v="0.08"/>
    <n v="10000"/>
    <n v="10156000"/>
  </r>
  <r>
    <s v="10-202342010abrilJ18"/>
    <n v="10"/>
    <n v="20"/>
    <d v="2010-04-23T00:00:00"/>
    <n v="12"/>
    <n v="24"/>
    <x v="3"/>
    <n v="850000"/>
    <n v="13"/>
    <s v="Sacrilegios Gloria"/>
    <x v="0"/>
    <s v="Feibian Bizancio"/>
    <s v="Andrea Panda"/>
    <s v="Camarote 3 cuerpos"/>
    <s v="Deplos"/>
    <n v="0.08"/>
    <n v="100000"/>
    <n v="10066000"/>
  </r>
  <r>
    <s v="6-102572010julioG12"/>
    <n v="6"/>
    <n v="10"/>
    <d v="2010-07-25T00:00:00"/>
    <n v="17"/>
    <n v="11"/>
    <x v="4"/>
    <n v="800000"/>
    <n v="14"/>
    <s v="Sucursal Ñuñoa"/>
    <x v="4"/>
    <s v="Gabriel Manzanero"/>
    <s v="Diva Torrengra"/>
    <s v="Estante Metalico 2mts alt"/>
    <s v="Leymas"/>
    <n v="0.08"/>
    <n v="100000"/>
    <n v="10204000"/>
  </r>
  <r>
    <s v="14-101412009eneroG12"/>
    <n v="14"/>
    <n v="10"/>
    <d v="2009-01-14T00:00:00"/>
    <n v="13"/>
    <n v="28"/>
    <x v="4"/>
    <n v="800000"/>
    <n v="14"/>
    <s v="Antiguedades FV"/>
    <x v="4"/>
    <s v="Caesar Ortencia"/>
    <s v="Sebastián  Venegas"/>
    <s v="Estante Metalico 2mts alt"/>
    <s v="Leymas"/>
    <n v="0.08"/>
    <n v="100000"/>
    <n v="10204000"/>
  </r>
  <r>
    <s v="8-3017112010noviembreJ15"/>
    <n v="8"/>
    <n v="30"/>
    <d v="2010-11-17T00:00:00"/>
    <n v="16"/>
    <n v="11"/>
    <x v="0"/>
    <n v="1800000"/>
    <n v="7"/>
    <s v="El Rincón de la Madera"/>
    <x v="2"/>
    <s v="Michael Tree"/>
    <s v="Diva Torrengra"/>
    <s v="Bar L Sobredimensionado"/>
    <s v="Qwerty"/>
    <n v="0.08"/>
    <n v="300000"/>
    <n v="11292000"/>
  </r>
  <r>
    <s v="11-1002182009agostoA18"/>
    <n v="11"/>
    <n v="100"/>
    <d v="2009-08-21T00:00:00"/>
    <n v="12"/>
    <n v="29"/>
    <x v="5"/>
    <n v="750000"/>
    <n v="15"/>
    <s v="Antiguedades FL"/>
    <x v="3"/>
    <s v="Feibian Bizancio"/>
    <s v="Reina Queen"/>
    <s v="Sillón Cama 3 Cuerpos"/>
    <s v="Bellmack"/>
    <n v="0.08"/>
    <n v="20000"/>
    <n v="10330000"/>
  </r>
  <r>
    <s v="7-302282009agostoJ18"/>
    <n v="7"/>
    <n v="30"/>
    <d v="2009-08-22T00:00:00"/>
    <n v="14"/>
    <n v="25"/>
    <x v="3"/>
    <n v="850000"/>
    <n v="13"/>
    <s v="Blanco y En Calada"/>
    <x v="2"/>
    <s v="Hortuiti Felier"/>
    <s v="Felipe Medero"/>
    <s v="Camarote 3 cuerpos"/>
    <s v="Deplos"/>
    <n v="0.08"/>
    <n v="10000"/>
    <n v="10156000"/>
  </r>
  <r>
    <s v="13-200212010eneroJ15"/>
    <n v="13"/>
    <n v="200"/>
    <d v="2010-01-02T00:00:00"/>
    <n v="16"/>
    <n v="4"/>
    <x v="0"/>
    <n v="1800000"/>
    <n v="6"/>
    <s v="Sales"/>
    <x v="5"/>
    <s v="Michael Tree"/>
    <s v="JayJay Barriga"/>
    <s v="Bar L Sobredimensionado"/>
    <s v="Qwerty"/>
    <n v="0.05"/>
    <n v="100000"/>
    <n v="10160000"/>
  </r>
  <r>
    <s v="5-101452009mayoJ15"/>
    <n v="5"/>
    <n v="10"/>
    <d v="2009-05-14T00:00:00"/>
    <n v="18"/>
    <n v="10"/>
    <x v="0"/>
    <n v="1800000"/>
    <n v="6"/>
    <s v="Muebles El Oso"/>
    <x v="4"/>
    <s v="Gato Lizana"/>
    <s v="Natalia Safer"/>
    <s v="Bar L Sobredimensionado"/>
    <s v="Qwerty"/>
    <n v="0.05"/>
    <n v="300000"/>
    <n v="9960000"/>
  </r>
  <r>
    <s v="15-1001762010junioJ15"/>
    <n v="15"/>
    <n v="100"/>
    <d v="2010-06-17T00:00:00"/>
    <n v="16"/>
    <n v="13"/>
    <x v="0"/>
    <n v="1800000"/>
    <n v="6"/>
    <s v="Galería la Tubería"/>
    <x v="3"/>
    <s v="Michael Tree"/>
    <s v="Peter Contreras"/>
    <s v="Bar L Sobredimensionado"/>
    <s v="Qwerty"/>
    <n v="0.05"/>
    <n v="10000"/>
    <n v="10250000"/>
  </r>
  <r>
    <s v="11-10792010septiembreJ16"/>
    <n v="11"/>
    <n v="10"/>
    <d v="2010-09-07T00:00:00"/>
    <n v="16"/>
    <n v="26"/>
    <x v="1"/>
    <n v="1450000"/>
    <n v="8"/>
    <s v="Antiguedades FL"/>
    <x v="4"/>
    <s v="Michael Tree"/>
    <s v="Edward Phycka"/>
    <s v="Silla de Gargas"/>
    <s v="Bellmack"/>
    <n v="0.08"/>
    <n v="1000000"/>
    <n v="9672000"/>
  </r>
  <r>
    <s v="9-3011102009octubreJ16"/>
    <n v="9"/>
    <n v="30"/>
    <d v="2009-10-11T00:00:00"/>
    <n v="12"/>
    <n v="2"/>
    <x v="1"/>
    <n v="1450000"/>
    <n v="8"/>
    <s v="Sucursal San Bernardo"/>
    <x v="2"/>
    <s v="Feibian Bizancio"/>
    <s v="John Chepicano"/>
    <s v="Silla de Gargas"/>
    <s v="Bellmack"/>
    <n v="0.08"/>
    <n v="20000"/>
    <n v="10652000"/>
  </r>
  <r>
    <s v="4-3002132010marzoA18"/>
    <n v="4"/>
    <n v="300"/>
    <d v="2010-03-21T00:00:00"/>
    <n v="13"/>
    <n v="32"/>
    <x v="5"/>
    <n v="750000"/>
    <n v="14"/>
    <s v="Galería Ñuble"/>
    <x v="1"/>
    <s v="Caesar Ortencia"/>
    <s v="Manu Bililar"/>
    <s v="Sillón Cama 3 Cuerpos"/>
    <s v="Bellmack"/>
    <n v="0.08"/>
    <n v="200000"/>
    <n v="9460000"/>
  </r>
  <r>
    <s v="14-30010112009noviembreA18"/>
    <n v="14"/>
    <n v="300"/>
    <d v="2009-11-10T00:00:00"/>
    <n v="13"/>
    <n v="1"/>
    <x v="5"/>
    <n v="750000"/>
    <n v="14"/>
    <s v="Antiguedades FV"/>
    <x v="1"/>
    <s v="Caesar Ortencia"/>
    <s v="Alejandro Moledero"/>
    <s v="Sillón Cama 3 Cuerpos"/>
    <s v="Bellmack"/>
    <n v="0.08"/>
    <n v="200000"/>
    <n v="9460000"/>
  </r>
  <r>
    <s v="11-300542010abrilA18"/>
    <n v="11"/>
    <n v="300"/>
    <d v="2010-04-05T00:00:00"/>
    <n v="12"/>
    <n v="18"/>
    <x v="5"/>
    <n v="750000"/>
    <n v="14"/>
    <s v="Antiguedades FL"/>
    <x v="1"/>
    <s v="Feibian Bizancio"/>
    <s v="Di Angelo Bonini"/>
    <s v="Sillón Cama 3 Cuerpos"/>
    <s v="Bellmack"/>
    <n v="0.08"/>
    <n v="200000"/>
    <n v="9460000"/>
  </r>
  <r>
    <s v="11-1002032009marzoA18"/>
    <n v="11"/>
    <n v="100"/>
    <d v="2009-03-20T00:00:00"/>
    <n v="18"/>
    <n v="27"/>
    <x v="5"/>
    <n v="750000"/>
    <n v="14"/>
    <s v="Antiguedades FL"/>
    <x v="3"/>
    <s v="Gato Lizana"/>
    <s v="Daniel Saint John"/>
    <s v="Sillón Cama 3 Cuerpos"/>
    <s v="Bellmack"/>
    <n v="0.08"/>
    <n v="20000"/>
    <n v="9640000"/>
  </r>
  <r>
    <s v="13-20019102009octubreA18"/>
    <n v="13"/>
    <n v="200"/>
    <d v="2009-10-19T00:00:00"/>
    <n v="16"/>
    <n v="13"/>
    <x v="5"/>
    <n v="750000"/>
    <n v="14"/>
    <s v="Sales"/>
    <x v="5"/>
    <s v="Michael Tree"/>
    <s v="Peter Contreras"/>
    <s v="Sillón Cama 3 Cuerpos"/>
    <s v="Bellmack"/>
    <n v="0.08"/>
    <n v="100000"/>
    <n v="9560000"/>
  </r>
  <r>
    <s v="7-30632009marzoG12"/>
    <n v="7"/>
    <n v="30"/>
    <d v="2009-03-06T00:00:00"/>
    <n v="13"/>
    <n v="6"/>
    <x v="4"/>
    <n v="800000"/>
    <n v="13"/>
    <s v="Blanco y En Calada"/>
    <x v="2"/>
    <s v="Caesar Ortencia"/>
    <s v="Deco Valenti"/>
    <s v="Estante Metalico 2mts alt"/>
    <s v="Leymas"/>
    <n v="0.08"/>
    <n v="100000"/>
    <n v="9468000"/>
  </r>
  <r>
    <s v="2-30542009abrilG12"/>
    <n v="2"/>
    <n v="30"/>
    <d v="2009-04-05T00:00:00"/>
    <n v="17"/>
    <n v="16"/>
    <x v="4"/>
    <n v="800000"/>
    <n v="13"/>
    <s v="Muebles San Genaro"/>
    <x v="2"/>
    <s v="Gabriel Manzanero"/>
    <s v="Go Leslier"/>
    <s v="Estante Metalico 2mts alt"/>
    <s v="Leymas"/>
    <n v="0.08"/>
    <n v="100000"/>
    <n v="9468000"/>
  </r>
  <r>
    <s v="7-1001712010eneroG12"/>
    <n v="7"/>
    <n v="100"/>
    <d v="2010-01-17T00:00:00"/>
    <n v="16"/>
    <n v="25"/>
    <x v="4"/>
    <n v="800000"/>
    <n v="13"/>
    <s v="Blanco y En Calada"/>
    <x v="3"/>
    <s v="Michael Tree"/>
    <s v="Felipe Medero"/>
    <s v="Estante Metalico 2mts alt"/>
    <s v="Leymas"/>
    <n v="0.08"/>
    <n v="100000"/>
    <n v="9468000"/>
  </r>
  <r>
    <s v="9-202112010noviembreG12"/>
    <n v="9"/>
    <n v="20"/>
    <d v="2010-11-02T00:00:00"/>
    <n v="17"/>
    <n v="11"/>
    <x v="4"/>
    <n v="800000"/>
    <n v="13"/>
    <s v="Sucursal San Bernardo"/>
    <x v="0"/>
    <s v="Gabriel Manzanero"/>
    <s v="Diva Torrengra"/>
    <s v="Estante Metalico 2mts alt"/>
    <s v="Leymas"/>
    <n v="0.08"/>
    <n v="10000"/>
    <n v="9558000"/>
  </r>
  <r>
    <s v="9-201232009marzoG12"/>
    <n v="9"/>
    <n v="20"/>
    <d v="2009-03-12T00:00:00"/>
    <n v="17"/>
    <n v="3"/>
    <x v="4"/>
    <n v="800000"/>
    <n v="13"/>
    <s v="Sucursal San Bernardo"/>
    <x v="0"/>
    <s v="Gabriel Manzanero"/>
    <s v="Johny Negrero"/>
    <s v="Estante Metalico 2mts alt"/>
    <s v="Leymas"/>
    <n v="0.08"/>
    <n v="10000"/>
    <n v="9558000"/>
  </r>
  <r>
    <s v="3-200992010septiembreG12"/>
    <n v="3"/>
    <n v="200"/>
    <d v="2010-09-09T00:00:00"/>
    <n v="17"/>
    <n v="8"/>
    <x v="4"/>
    <n v="800000"/>
    <n v="13"/>
    <s v="Damiens"/>
    <x v="5"/>
    <s v="Gabriel Manzanero"/>
    <s v="Nicolás Red"/>
    <s v="Estante Metalico 2mts alt"/>
    <s v="Leymas"/>
    <n v="0.08"/>
    <n v="200000"/>
    <n v="9368000"/>
  </r>
  <r>
    <s v="13-10022122009diciembreG12"/>
    <n v="13"/>
    <n v="100"/>
    <d v="2009-12-22T00:00:00"/>
    <n v="12"/>
    <n v="30"/>
    <x v="4"/>
    <n v="800000"/>
    <n v="13"/>
    <s v="Sales"/>
    <x v="3"/>
    <s v="Feibian Bizancio"/>
    <s v="Javiera Walder"/>
    <s v="Estante Metalico 2mts alt"/>
    <s v="Leymas"/>
    <n v="0.08"/>
    <n v="100000"/>
    <n v="9468000"/>
  </r>
  <r>
    <s v="5-200832009marzoA18"/>
    <n v="5"/>
    <n v="200"/>
    <d v="2009-03-08T00:00:00"/>
    <n v="16"/>
    <n v="11"/>
    <x v="5"/>
    <n v="750000"/>
    <n v="14"/>
    <s v="Muebles El Oso"/>
    <x v="5"/>
    <s v="Michael Tree"/>
    <s v="Diva Torrengra"/>
    <s v="Sillón Cama 3 Cuerpos"/>
    <s v="Bellmack"/>
    <n v="0.08"/>
    <n v="100000"/>
    <n v="9560000"/>
  </r>
  <r>
    <s v="1-1001562010junioA18"/>
    <n v="1"/>
    <n v="100"/>
    <d v="2010-06-15T00:00:00"/>
    <n v="14"/>
    <n v="3"/>
    <x v="5"/>
    <n v="750000"/>
    <n v="14"/>
    <s v="Sucursal Peñalolen Alto"/>
    <x v="3"/>
    <s v="Hortuiti Felier"/>
    <s v="Johny Negrero"/>
    <s v="Sillón Cama 3 Cuerpos"/>
    <s v="Bellmack"/>
    <n v="0.08"/>
    <n v="20000"/>
    <n v="9640000"/>
  </r>
  <r>
    <s v="6-100322009febreroA18"/>
    <n v="6"/>
    <n v="100"/>
    <d v="2009-02-03T00:00:00"/>
    <n v="12"/>
    <n v="26"/>
    <x v="5"/>
    <n v="750000"/>
    <n v="14"/>
    <s v="Sucursal Ñuñoa"/>
    <x v="3"/>
    <s v="Feibian Bizancio"/>
    <s v="Edward Phycka"/>
    <s v="Sillón Cama 3 Cuerpos"/>
    <s v="Bellmack"/>
    <n v="0.08"/>
    <n v="20000"/>
    <n v="9640000"/>
  </r>
  <r>
    <s v="4-2001122009febreroJ18"/>
    <n v="4"/>
    <n v="200"/>
    <d v="2009-02-11T00:00:00"/>
    <n v="18"/>
    <n v="23"/>
    <x v="3"/>
    <n v="850000"/>
    <n v="12"/>
    <s v="Galería Ñuble"/>
    <x v="5"/>
    <s v="Gato Lizana"/>
    <s v="Ismael Olavarrieta"/>
    <s v="Camarote 3 cuerpos"/>
    <s v="Deplos"/>
    <n v="0.08"/>
    <n v="30000"/>
    <n v="9354000"/>
  </r>
  <r>
    <s v="8-200622010febreroJ18"/>
    <n v="8"/>
    <n v="200"/>
    <d v="2010-02-06T00:00:00"/>
    <n v="17"/>
    <n v="23"/>
    <x v="3"/>
    <n v="850000"/>
    <n v="12"/>
    <s v="El Rincón de la Madera"/>
    <x v="5"/>
    <s v="Gabriel Manzanero"/>
    <s v="Ismael Olavarrieta"/>
    <s v="Camarote 3 cuerpos"/>
    <s v="Deplos"/>
    <n v="0.08"/>
    <n v="30000"/>
    <n v="9354000"/>
  </r>
  <r>
    <s v="15-200482010agostoG12"/>
    <n v="15"/>
    <n v="200"/>
    <d v="2010-08-04T00:00:00"/>
    <n v="13"/>
    <n v="22"/>
    <x v="4"/>
    <n v="800000"/>
    <n v="13"/>
    <s v="Galería la Tubería"/>
    <x v="5"/>
    <s v="Caesar Ortencia"/>
    <s v="Sergio Oliva"/>
    <s v="Estante Metalico 2mts alt"/>
    <s v="Leymas"/>
    <n v="0.08"/>
    <n v="200000"/>
    <n v="9368000"/>
  </r>
  <r>
    <s v="4-1001382010agostoG12"/>
    <n v="4"/>
    <n v="100"/>
    <d v="2010-08-13T00:00:00"/>
    <n v="12"/>
    <n v="26"/>
    <x v="4"/>
    <n v="800000"/>
    <n v="13"/>
    <s v="Galería Ñuble"/>
    <x v="3"/>
    <s v="Feibian Bizancio"/>
    <s v="Edward Phycka"/>
    <s v="Estante Metalico 2mts alt"/>
    <s v="Leymas"/>
    <n v="0.08"/>
    <n v="100000"/>
    <n v="9468000"/>
  </r>
  <r>
    <s v="3-10024102009octubreG12"/>
    <n v="3"/>
    <n v="100"/>
    <d v="2009-10-24T00:00:00"/>
    <n v="14"/>
    <n v="5"/>
    <x v="4"/>
    <n v="800000"/>
    <n v="13"/>
    <s v="Damiens"/>
    <x v="3"/>
    <s v="Hortuiti Felier"/>
    <s v="Alexandra Bully"/>
    <s v="Estante Metalico 2mts alt"/>
    <s v="Leymas"/>
    <n v="0.08"/>
    <n v="100000"/>
    <n v="9468000"/>
  </r>
  <r>
    <s v="6-3002122009febreroG12"/>
    <n v="6"/>
    <n v="300"/>
    <d v="2009-02-21T00:00:00"/>
    <n v="15"/>
    <n v="26"/>
    <x v="4"/>
    <n v="800000"/>
    <n v="13"/>
    <s v="Sucursal Ñuñoa"/>
    <x v="1"/>
    <s v="Suárez Mujica"/>
    <s v="Edward Phycka"/>
    <s v="Estante Metalico 2mts alt"/>
    <s v="Leymas"/>
    <n v="0.08"/>
    <n v="10000"/>
    <n v="9558000"/>
  </r>
  <r>
    <s v="6-30018102010octubreJ18"/>
    <n v="6"/>
    <n v="300"/>
    <d v="2010-10-18T00:00:00"/>
    <n v="14"/>
    <n v="19"/>
    <x v="3"/>
    <n v="850000"/>
    <n v="12"/>
    <s v="Sucursal Ñuñoa"/>
    <x v="1"/>
    <s v="Hortuiti Felier"/>
    <s v="Andrea Disappear"/>
    <s v="Camarote 3 cuerpos"/>
    <s v="Deplos"/>
    <n v="0.08"/>
    <n v="200000"/>
    <n v="9184000"/>
  </r>
  <r>
    <s v="5-3002292010septiembreJ18"/>
    <n v="5"/>
    <n v="300"/>
    <d v="2010-09-22T00:00:00"/>
    <n v="15"/>
    <n v="7"/>
    <x v="3"/>
    <n v="850000"/>
    <n v="12"/>
    <s v="Muebles El Oso"/>
    <x v="1"/>
    <s v="Suárez Mujica"/>
    <s v="Veraz Dedal"/>
    <s v="Camarote 3 cuerpos"/>
    <s v="Deplos"/>
    <n v="0.08"/>
    <n v="200000"/>
    <n v="9184000"/>
  </r>
  <r>
    <s v="7-2001242010abrilJ18"/>
    <n v="7"/>
    <n v="200"/>
    <d v="2010-04-12T00:00:00"/>
    <n v="14"/>
    <n v="7"/>
    <x v="3"/>
    <n v="850000"/>
    <n v="12"/>
    <s v="Blanco y En Calada"/>
    <x v="5"/>
    <s v="Hortuiti Felier"/>
    <s v="Veraz Dedal"/>
    <s v="Camarote 3 cuerpos"/>
    <s v="Deplos"/>
    <n v="0.08"/>
    <n v="30000"/>
    <n v="9354000"/>
  </r>
  <r>
    <s v="5-101442009abrilJ18"/>
    <n v="5"/>
    <n v="10"/>
    <d v="2009-04-14T00:00:00"/>
    <n v="14"/>
    <n v="14"/>
    <x v="3"/>
    <n v="850000"/>
    <n v="12"/>
    <s v="Muebles El Oso"/>
    <x v="4"/>
    <s v="Hortuiti Felier"/>
    <s v="Guillermo Franco"/>
    <s v="Camarote 3 cuerpos"/>
    <s v="Deplos"/>
    <n v="0.08"/>
    <n v="20000"/>
    <n v="9364000"/>
  </r>
  <r>
    <s v="7-3020112009noviembreJ18"/>
    <n v="7"/>
    <n v="30"/>
    <d v="2009-11-20T00:00:00"/>
    <n v="17"/>
    <n v="17"/>
    <x v="3"/>
    <n v="850000"/>
    <n v="12"/>
    <s v="Blanco y En Calada"/>
    <x v="2"/>
    <s v="Gabriel Manzanero"/>
    <s v="Mathias Albus"/>
    <s v="Camarote 3 cuerpos"/>
    <s v="Deplos"/>
    <n v="0.08"/>
    <n v="10000"/>
    <n v="9374000"/>
  </r>
  <r>
    <s v="3-10015122009diciembreJ18"/>
    <n v="3"/>
    <n v="100"/>
    <d v="2009-12-15T00:00:00"/>
    <n v="14"/>
    <n v="7"/>
    <x v="3"/>
    <n v="850000"/>
    <n v="12"/>
    <s v="Damiens"/>
    <x v="3"/>
    <s v="Hortuiti Felier"/>
    <s v="Veraz Dedal"/>
    <s v="Camarote 3 cuerpos"/>
    <s v="Deplos"/>
    <n v="0.08"/>
    <n v="10000"/>
    <n v="9374000"/>
  </r>
  <r>
    <s v="4-3001112009eneroF12"/>
    <n v="4"/>
    <n v="300"/>
    <d v="2009-01-11T00:00:00"/>
    <n v="16"/>
    <n v="12"/>
    <x v="2"/>
    <n v="1250000"/>
    <n v="9"/>
    <s v="Galería Ñuble"/>
    <x v="1"/>
    <s v="Michael Tree"/>
    <s v="Nga Escandinavo"/>
    <s v="Cómoda Antigua"/>
    <s v="Bellmack"/>
    <n v="0.08"/>
    <n v="100000"/>
    <n v="10250000"/>
  </r>
  <r>
    <s v="8-30010112009noviembreF12"/>
    <n v="8"/>
    <n v="300"/>
    <d v="2009-11-10T00:00:00"/>
    <n v="13"/>
    <n v="6"/>
    <x v="2"/>
    <n v="1250000"/>
    <n v="8"/>
    <s v="El Rincón de la Madera"/>
    <x v="1"/>
    <s v="Caesar Ortencia"/>
    <s v="Deco Valenti"/>
    <s v="Cómoda Antigua"/>
    <s v="Bellmack"/>
    <n v="0.08"/>
    <n v="100000"/>
    <n v="9100000"/>
  </r>
  <r>
    <s v="14-1014102010octubreF12"/>
    <n v="14"/>
    <n v="10"/>
    <d v="2010-10-14T00:00:00"/>
    <n v="18"/>
    <n v="10"/>
    <x v="2"/>
    <n v="1250000"/>
    <n v="8"/>
    <s v="Antiguedades FV"/>
    <x v="4"/>
    <s v="Gato Lizana"/>
    <s v="Natalia Safer"/>
    <s v="Cómoda Antigua"/>
    <s v="Bellmack"/>
    <n v="0.08"/>
    <n v="1000000"/>
    <n v="8200000"/>
  </r>
  <r>
    <s v="3-201762009junioF12"/>
    <n v="3"/>
    <n v="20"/>
    <d v="2009-06-17T00:00:00"/>
    <n v="14"/>
    <n v="4"/>
    <x v="2"/>
    <n v="1250000"/>
    <n v="8"/>
    <s v="Damiens"/>
    <x v="0"/>
    <s v="Hortuiti Felier"/>
    <s v="JayJay Barriga"/>
    <s v="Cómoda Antigua"/>
    <s v="Bellmack"/>
    <n v="0.08"/>
    <n v="10000"/>
    <n v="9190000"/>
  </r>
  <r>
    <s v="10-205102009octubreF12"/>
    <n v="10"/>
    <n v="20"/>
    <d v="2009-10-05T00:00:00"/>
    <n v="12"/>
    <n v="11"/>
    <x v="2"/>
    <n v="1250000"/>
    <n v="8"/>
    <s v="Sacrilegios Gloria"/>
    <x v="0"/>
    <s v="Feibian Bizancio"/>
    <s v="Diva Torrengra"/>
    <s v="Cómoda Antigua"/>
    <s v="Bellmack"/>
    <n v="0.08"/>
    <n v="10000"/>
    <n v="9190000"/>
  </r>
  <r>
    <s v="14-202122010febreroJ18"/>
    <n v="14"/>
    <n v="20"/>
    <d v="2010-02-21T00:00:00"/>
    <n v="14"/>
    <n v="27"/>
    <x v="3"/>
    <n v="850000"/>
    <n v="12"/>
    <s v="Antiguedades FV"/>
    <x v="0"/>
    <s v="Hortuiti Felier"/>
    <s v="Daniel Saint John"/>
    <s v="Camarote 3 cuerpos"/>
    <s v="Deplos"/>
    <n v="0.08"/>
    <n v="100000"/>
    <n v="9284000"/>
  </r>
  <r>
    <s v="2-200272009julioJ18"/>
    <n v="2"/>
    <n v="200"/>
    <d v="2009-07-02T00:00:00"/>
    <n v="15"/>
    <n v="25"/>
    <x v="3"/>
    <n v="850000"/>
    <n v="12"/>
    <s v="Muebles San Genaro"/>
    <x v="5"/>
    <s v="Suárez Mujica"/>
    <s v="Felipe Medero"/>
    <s v="Camarote 3 cuerpos"/>
    <s v="Deplos"/>
    <n v="0.08"/>
    <n v="30000"/>
    <n v="9354000"/>
  </r>
  <r>
    <s v="7-1002582009agostoJ18"/>
    <n v="7"/>
    <n v="100"/>
    <d v="2009-08-25T00:00:00"/>
    <n v="13"/>
    <n v="2"/>
    <x v="3"/>
    <n v="850000"/>
    <n v="12"/>
    <s v="Blanco y En Calada"/>
    <x v="3"/>
    <s v="Caesar Ortencia"/>
    <s v="John Chepicano"/>
    <s v="Camarote 3 cuerpos"/>
    <s v="Deplos"/>
    <n v="0.08"/>
    <n v="10000"/>
    <n v="9374000"/>
  </r>
  <r>
    <s v="8-2002592010septiembreF12"/>
    <n v="8"/>
    <n v="200"/>
    <d v="2010-09-25T00:00:00"/>
    <n v="15"/>
    <n v="33"/>
    <x v="2"/>
    <n v="1250000"/>
    <n v="8"/>
    <s v="El Rincón de la Madera"/>
    <x v="5"/>
    <s v="Suárez Mujica"/>
    <s v="Maricela Zapur"/>
    <s v="Cómoda Antigua"/>
    <s v="Bellmack"/>
    <n v="0.08"/>
    <n v="10000"/>
    <n v="9190000"/>
  </r>
  <r>
    <s v="12-2001392010septiembreA14"/>
    <n v="12"/>
    <n v="200"/>
    <d v="2010-09-13T00:00:00"/>
    <n v="16"/>
    <n v="19"/>
    <x v="6"/>
    <n v="670000"/>
    <n v="15"/>
    <s v="El Deleite"/>
    <x v="5"/>
    <s v="Michael Tree"/>
    <s v="Andrea Disappear"/>
    <s v="Cama 1,5 plazas"/>
    <s v="Dardunes"/>
    <n v="0.08"/>
    <n v="200000"/>
    <n v="9046000"/>
  </r>
  <r>
    <s v="3-200562009junioA14"/>
    <n v="3"/>
    <n v="200"/>
    <d v="2009-06-05T00:00:00"/>
    <n v="17"/>
    <n v="32"/>
    <x v="6"/>
    <n v="670000"/>
    <n v="15"/>
    <s v="Damiens"/>
    <x v="5"/>
    <s v="Gabriel Manzanero"/>
    <s v="Manu Bililar"/>
    <s v="Cama 1,5 plazas"/>
    <s v="Dardunes"/>
    <n v="0.08"/>
    <n v="200000"/>
    <n v="9046000"/>
  </r>
  <r>
    <s v="11-201762009junioJ16"/>
    <n v="11"/>
    <n v="20"/>
    <d v="2009-06-17T00:00:00"/>
    <n v="12"/>
    <n v="1"/>
    <x v="1"/>
    <n v="1450000"/>
    <n v="7"/>
    <s v="Antiguedades FL"/>
    <x v="0"/>
    <s v="Feibian Bizancio"/>
    <s v="Alejandro Moledero"/>
    <s v="Silla de Gargas"/>
    <s v="Bellmack"/>
    <n v="0.08"/>
    <n v="300000"/>
    <n v="9038000"/>
  </r>
  <r>
    <s v="3-3001742010abrilF12"/>
    <n v="3"/>
    <n v="300"/>
    <d v="2010-04-17T00:00:00"/>
    <n v="13"/>
    <n v="23"/>
    <x v="2"/>
    <n v="1250000"/>
    <n v="8"/>
    <s v="Damiens"/>
    <x v="1"/>
    <s v="Caesar Ortencia"/>
    <s v="Ismael Olavarrieta"/>
    <s v="Cómoda Antigua"/>
    <s v="Bellmack"/>
    <n v="0.08"/>
    <n v="100000"/>
    <n v="9100000"/>
  </r>
  <r>
    <s v="12-301732009marzoF12"/>
    <n v="12"/>
    <n v="30"/>
    <d v="2009-03-17T00:00:00"/>
    <n v="14"/>
    <n v="6"/>
    <x v="2"/>
    <n v="1250000"/>
    <n v="8"/>
    <s v="El Deleite"/>
    <x v="2"/>
    <s v="Hortuiti Felier"/>
    <s v="Deco Valenti"/>
    <s v="Cómoda Antigua"/>
    <s v="Bellmack"/>
    <n v="0.08"/>
    <n v="100000"/>
    <n v="9100000"/>
  </r>
  <r>
    <s v="13-3002512009eneroF12"/>
    <n v="13"/>
    <n v="300"/>
    <d v="2009-01-25T00:00:00"/>
    <n v="16"/>
    <n v="28"/>
    <x v="2"/>
    <n v="1250000"/>
    <n v="8"/>
    <s v="Sales"/>
    <x v="1"/>
    <s v="Michael Tree"/>
    <s v="Sebastián  Venegas"/>
    <s v="Cómoda Antigua"/>
    <s v="Bellmack"/>
    <n v="0.08"/>
    <n v="100000"/>
    <n v="9100000"/>
  </r>
  <r>
    <s v="10-1002172010julioF12"/>
    <n v="10"/>
    <n v="100"/>
    <d v="2010-07-21T00:00:00"/>
    <n v="12"/>
    <n v="3"/>
    <x v="2"/>
    <n v="1250000"/>
    <n v="8"/>
    <s v="Sacrilegios Gloria"/>
    <x v="3"/>
    <s v="Feibian Bizancio"/>
    <s v="Johny Negrero"/>
    <s v="Cómoda Antigua"/>
    <s v="Bellmack"/>
    <n v="0.08"/>
    <n v="20000"/>
    <n v="9180000"/>
  </r>
  <r>
    <s v="9-1001452010mayoF12"/>
    <n v="9"/>
    <n v="100"/>
    <d v="2010-05-14T00:00:00"/>
    <n v="17"/>
    <n v="33"/>
    <x v="2"/>
    <n v="1250000"/>
    <n v="8"/>
    <s v="Sucursal San Bernardo"/>
    <x v="3"/>
    <s v="Gabriel Manzanero"/>
    <s v="Maricela Zapur"/>
    <s v="Cómoda Antigua"/>
    <s v="Bellmack"/>
    <n v="0.08"/>
    <n v="20000"/>
    <n v="9180000"/>
  </r>
  <r>
    <s v="14-2015102009octubreF12"/>
    <n v="14"/>
    <n v="20"/>
    <d v="2009-10-15T00:00:00"/>
    <n v="13"/>
    <n v="20"/>
    <x v="2"/>
    <n v="1250000"/>
    <n v="8"/>
    <s v="Antiguedades FV"/>
    <x v="0"/>
    <s v="Caesar Ortencia"/>
    <s v="Tatán Linterna"/>
    <s v="Cómoda Antigua"/>
    <s v="Bellmack"/>
    <n v="0.08"/>
    <n v="10000"/>
    <n v="9190000"/>
  </r>
  <r>
    <s v="5-3008102009octubreA14"/>
    <n v="5"/>
    <n v="300"/>
    <d v="2009-10-08T00:00:00"/>
    <n v="12"/>
    <n v="34"/>
    <x v="6"/>
    <n v="670000"/>
    <n v="15"/>
    <s v="Muebles El Oso"/>
    <x v="1"/>
    <s v="Feibian Bizancio"/>
    <s v="JP Farfanas"/>
    <s v="Cama 1,5 plazas"/>
    <s v="Dardunes"/>
    <n v="0.08"/>
    <n v="300000"/>
    <n v="8946000"/>
  </r>
  <r>
    <s v="2-3001482009agostoA14"/>
    <n v="2"/>
    <n v="300"/>
    <d v="2009-08-14T00:00:00"/>
    <n v="14"/>
    <n v="33"/>
    <x v="6"/>
    <n v="670000"/>
    <n v="15"/>
    <s v="Muebles San Genaro"/>
    <x v="1"/>
    <s v="Hortuiti Felier"/>
    <s v="Maricela Zapur"/>
    <s v="Cama 1,5 plazas"/>
    <s v="Dardunes"/>
    <n v="0.08"/>
    <n v="300000"/>
    <n v="8946000"/>
  </r>
  <r>
    <s v="14-20412009eneroA14"/>
    <n v="14"/>
    <n v="20"/>
    <d v="2009-01-04T00:00:00"/>
    <n v="17"/>
    <n v="6"/>
    <x v="6"/>
    <n v="670000"/>
    <n v="15"/>
    <s v="Antiguedades FV"/>
    <x v="0"/>
    <s v="Gabriel Manzanero"/>
    <s v="Deco Valenti"/>
    <s v="Cama 1,5 plazas"/>
    <s v="Dardunes"/>
    <n v="0.08"/>
    <n v="100000"/>
    <n v="9146000"/>
  </r>
  <r>
    <s v="4-1001632010marzoJ16"/>
    <n v="4"/>
    <n v="100"/>
    <d v="2010-03-16T00:00:00"/>
    <n v="15"/>
    <n v="18"/>
    <x v="1"/>
    <n v="1450000"/>
    <n v="7"/>
    <s v="Galería Ñuble"/>
    <x v="3"/>
    <s v="Suárez Mujica"/>
    <s v="Di Angelo Bonini"/>
    <s v="Silla de Gargas"/>
    <s v="Bellmack"/>
    <n v="0.08"/>
    <n v="500000"/>
    <n v="8838000"/>
  </r>
  <r>
    <s v="3-2001362009junioJ16"/>
    <n v="3"/>
    <n v="200"/>
    <d v="2009-06-13T00:00:00"/>
    <n v="12"/>
    <n v="33"/>
    <x v="1"/>
    <n v="1450000"/>
    <n v="7"/>
    <s v="Damiens"/>
    <x v="5"/>
    <s v="Feibian Bizancio"/>
    <s v="Maricela Zapur"/>
    <s v="Silla de Gargas"/>
    <s v="Bellmack"/>
    <n v="0.08"/>
    <n v="500000"/>
    <n v="8838000"/>
  </r>
  <r>
    <s v="2-301612010eneroJ16"/>
    <n v="2"/>
    <n v="30"/>
    <d v="2010-01-16T00:00:00"/>
    <n v="16"/>
    <n v="33"/>
    <x v="1"/>
    <n v="1450000"/>
    <n v="7"/>
    <s v="Muebles San Genaro"/>
    <x v="2"/>
    <s v="Michael Tree"/>
    <s v="Maricela Zapur"/>
    <s v="Silla de Gargas"/>
    <s v="Bellmack"/>
    <n v="0.08"/>
    <n v="20000"/>
    <n v="9318000"/>
  </r>
  <r>
    <s v="9-3023122009diciembreE20"/>
    <n v="9"/>
    <n v="30"/>
    <d v="2009-12-23T00:00:00"/>
    <n v="13"/>
    <n v="9"/>
    <x v="7"/>
    <n v="650000"/>
    <n v="15"/>
    <s v="Sucursal San Bernardo"/>
    <x v="2"/>
    <s v="Caesar Ortencia"/>
    <s v="Camilo Parranda"/>
    <s v="Escritorio Madera 3 Espacios"/>
    <s v="Bellmack"/>
    <n v="0.08"/>
    <n v="300000"/>
    <n v="8670000"/>
  </r>
  <r>
    <s v="1-3001542009abrilE20"/>
    <n v="1"/>
    <n v="300"/>
    <d v="2009-04-15T00:00:00"/>
    <n v="18"/>
    <n v="10"/>
    <x v="7"/>
    <n v="650000"/>
    <n v="15"/>
    <s v="Sucursal Peñalolen Alto"/>
    <x v="1"/>
    <s v="Gato Lizana"/>
    <s v="Natalia Safer"/>
    <s v="Escritorio Madera 3 Espacios"/>
    <s v="Bellmack"/>
    <n v="0.08"/>
    <n v="100000"/>
    <n v="8870000"/>
  </r>
  <r>
    <s v="5-3002112010noviembreE20"/>
    <n v="5"/>
    <n v="300"/>
    <d v="2010-11-02T00:00:00"/>
    <n v="14"/>
    <n v="14"/>
    <x v="7"/>
    <n v="650000"/>
    <n v="15"/>
    <s v="Muebles El Oso"/>
    <x v="1"/>
    <s v="Hortuiti Felier"/>
    <s v="Guillermo Franco"/>
    <s v="Escritorio Madera 3 Espacios"/>
    <s v="Bellmack"/>
    <n v="0.08"/>
    <n v="100000"/>
    <n v="8870000"/>
  </r>
  <r>
    <s v="12-102122010febreroA18"/>
    <n v="12"/>
    <n v="10"/>
    <d v="2010-02-21T00:00:00"/>
    <n v="14"/>
    <n v="33"/>
    <x v="5"/>
    <n v="750000"/>
    <n v="13"/>
    <s v="El Deleite"/>
    <x v="4"/>
    <s v="Hortuiti Felier"/>
    <s v="Maricela Zapur"/>
    <s v="Sillón Cama 3 Cuerpos"/>
    <s v="Bellmack"/>
    <n v="0.08"/>
    <n v="200000"/>
    <n v="8770000"/>
  </r>
  <r>
    <s v="5-10212010eneroA18"/>
    <n v="5"/>
    <n v="10"/>
    <d v="2010-01-02T00:00:00"/>
    <n v="12"/>
    <n v="27"/>
    <x v="5"/>
    <n v="750000"/>
    <n v="13"/>
    <s v="Muebles El Oso"/>
    <x v="4"/>
    <s v="Feibian Bizancio"/>
    <s v="Daniel Saint John"/>
    <s v="Sillón Cama 3 Cuerpos"/>
    <s v="Bellmack"/>
    <n v="0.08"/>
    <n v="200000"/>
    <n v="8770000"/>
  </r>
  <r>
    <s v="13-302512010eneroA18"/>
    <n v="13"/>
    <n v="30"/>
    <d v="2010-01-25T00:00:00"/>
    <n v="18"/>
    <n v="9"/>
    <x v="5"/>
    <n v="750000"/>
    <n v="13"/>
    <s v="Sales"/>
    <x v="2"/>
    <s v="Gato Lizana"/>
    <s v="Camilo Parranda"/>
    <s v="Sillón Cama 3 Cuerpos"/>
    <s v="Bellmack"/>
    <n v="0.08"/>
    <n v="300000"/>
    <n v="8670000"/>
  </r>
  <r>
    <s v="1-200752010mayoA18"/>
    <n v="1"/>
    <n v="200"/>
    <d v="2010-05-07T00:00:00"/>
    <n v="15"/>
    <n v="32"/>
    <x v="5"/>
    <n v="750000"/>
    <n v="13"/>
    <s v="Sucursal Peñalolen Alto"/>
    <x v="5"/>
    <s v="Suárez Mujica"/>
    <s v="Manu Bililar"/>
    <s v="Sillón Cama 3 Cuerpos"/>
    <s v="Bellmack"/>
    <n v="0.08"/>
    <n v="100000"/>
    <n v="8870000"/>
  </r>
  <r>
    <s v="1-202162010junioE20"/>
    <n v="1"/>
    <n v="20"/>
    <d v="2010-06-21T00:00:00"/>
    <n v="13"/>
    <n v="3"/>
    <x v="7"/>
    <n v="650000"/>
    <n v="15"/>
    <s v="Sucursal Peñalolen Alto"/>
    <x v="0"/>
    <s v="Caesar Ortencia"/>
    <s v="Johny Negrero"/>
    <s v="Escritorio Madera 3 Espacios"/>
    <s v="Bellmack"/>
    <n v="0.08"/>
    <n v="1500000"/>
    <n v="7470000"/>
  </r>
  <r>
    <s v="10-201382009agostoE20"/>
    <n v="10"/>
    <n v="20"/>
    <d v="2009-08-13T00:00:00"/>
    <n v="13"/>
    <n v="32"/>
    <x v="7"/>
    <n v="650000"/>
    <n v="15"/>
    <s v="Sacrilegios Gloria"/>
    <x v="0"/>
    <s v="Caesar Ortencia"/>
    <s v="Manu Bililar"/>
    <s v="Escritorio Madera 3 Espacios"/>
    <s v="Bellmack"/>
    <n v="0.08"/>
    <n v="1500000"/>
    <n v="7470000"/>
  </r>
  <r>
    <s v="11-1001492009septiembreE20"/>
    <n v="11"/>
    <n v="100"/>
    <d v="2009-09-14T00:00:00"/>
    <n v="16"/>
    <n v="7"/>
    <x v="7"/>
    <n v="650000"/>
    <n v="15"/>
    <s v="Antiguedades FL"/>
    <x v="3"/>
    <s v="Michael Tree"/>
    <s v="Veraz Dedal"/>
    <s v="Escritorio Madera 3 Espacios"/>
    <s v="Bellmack"/>
    <n v="0.08"/>
    <n v="1000000"/>
    <n v="7970000"/>
  </r>
  <r>
    <s v="13-1001032010marzoE20"/>
    <n v="13"/>
    <n v="100"/>
    <d v="2010-03-10T00:00:00"/>
    <n v="15"/>
    <n v="25"/>
    <x v="7"/>
    <n v="650000"/>
    <n v="15"/>
    <s v="Sales"/>
    <x v="3"/>
    <s v="Suárez Mujica"/>
    <s v="Felipe Medero"/>
    <s v="Escritorio Madera 3 Espacios"/>
    <s v="Bellmack"/>
    <n v="0.08"/>
    <n v="1000000"/>
    <n v="7970000"/>
  </r>
  <r>
    <s v="8-20122009febreroA18"/>
    <n v="8"/>
    <n v="20"/>
    <d v="2009-02-01T00:00:00"/>
    <n v="17"/>
    <n v="19"/>
    <x v="5"/>
    <n v="750000"/>
    <n v="13"/>
    <s v="El Rincón de la Madera"/>
    <x v="0"/>
    <s v="Gabriel Manzanero"/>
    <s v="Andrea Disappear"/>
    <s v="Sillón Cama 3 Cuerpos"/>
    <s v="Bellmack"/>
    <n v="0.08"/>
    <n v="30000"/>
    <n v="8940000"/>
  </r>
  <r>
    <s v="15-101482009agostoE20"/>
    <n v="15"/>
    <n v="10"/>
    <d v="2009-08-14T00:00:00"/>
    <n v="13"/>
    <n v="22"/>
    <x v="7"/>
    <n v="650000"/>
    <n v="15"/>
    <s v="Galería la Tubería"/>
    <x v="4"/>
    <s v="Caesar Ortencia"/>
    <s v="Sergio Oliva"/>
    <s v="Escritorio Madera 3 Espacios"/>
    <s v="Bellmack"/>
    <n v="0.08"/>
    <n v="100000"/>
    <n v="8870000"/>
  </r>
  <r>
    <s v="15-2001132010marzoJ16"/>
    <n v="15"/>
    <n v="200"/>
    <d v="2010-03-11T00:00:00"/>
    <n v="13"/>
    <n v="19"/>
    <x v="1"/>
    <n v="1450000"/>
    <n v="7"/>
    <s v="Galería la Tubería"/>
    <x v="5"/>
    <s v="Caesar Ortencia"/>
    <s v="Andrea Disappear"/>
    <s v="Silla de Gargas"/>
    <s v="Bellmack"/>
    <n v="0.08"/>
    <n v="500000"/>
    <n v="8838000"/>
  </r>
  <r>
    <s v="1-1014102009octubreJ16"/>
    <n v="1"/>
    <n v="10"/>
    <d v="2009-10-14T00:00:00"/>
    <n v="15"/>
    <n v="3"/>
    <x v="1"/>
    <n v="1450000"/>
    <n v="7"/>
    <s v="Sucursal Peñalolen Alto"/>
    <x v="4"/>
    <s v="Suárez Mujica"/>
    <s v="Johny Negrero"/>
    <s v="Silla de Gargas"/>
    <s v="Bellmack"/>
    <n v="0.08"/>
    <n v="1000000"/>
    <n v="8338000"/>
  </r>
  <r>
    <s v="12-1007112009noviembreJ16"/>
    <n v="12"/>
    <n v="100"/>
    <d v="2009-11-07T00:00:00"/>
    <n v="18"/>
    <n v="24"/>
    <x v="1"/>
    <n v="1450000"/>
    <n v="7"/>
    <s v="El Deleite"/>
    <x v="3"/>
    <s v="Gato Lizana"/>
    <s v="Andrea Panda"/>
    <s v="Silla de Gargas"/>
    <s v="Bellmack"/>
    <n v="0.08"/>
    <n v="500000"/>
    <n v="8838000"/>
  </r>
  <r>
    <s v="8-201362009junioJ16"/>
    <n v="8"/>
    <n v="20"/>
    <d v="2009-06-13T00:00:00"/>
    <n v="13"/>
    <n v="34"/>
    <x v="1"/>
    <n v="1450000"/>
    <n v="7"/>
    <s v="El Rincón de la Madera"/>
    <x v="0"/>
    <s v="Caesar Ortencia"/>
    <s v="JP Farfanas"/>
    <s v="Silla de Gargas"/>
    <s v="Bellmack"/>
    <n v="0.08"/>
    <n v="300000"/>
    <n v="9038000"/>
  </r>
  <r>
    <s v="10-202362009junioJ16"/>
    <n v="10"/>
    <n v="20"/>
    <d v="2009-06-23T00:00:00"/>
    <n v="15"/>
    <n v="13"/>
    <x v="1"/>
    <n v="1450000"/>
    <n v="7"/>
    <s v="Sacrilegios Gloria"/>
    <x v="0"/>
    <s v="Suárez Mujica"/>
    <s v="Peter Contreras"/>
    <s v="Silla de Gargas"/>
    <s v="Bellmack"/>
    <n v="0.08"/>
    <n v="300000"/>
    <n v="9038000"/>
  </r>
  <r>
    <s v="13-300532009marzoJ16"/>
    <n v="13"/>
    <n v="300"/>
    <d v="2009-03-05T00:00:00"/>
    <n v="12"/>
    <n v="5"/>
    <x v="1"/>
    <n v="1450000"/>
    <n v="7"/>
    <s v="Sales"/>
    <x v="1"/>
    <s v="Feibian Bizancio"/>
    <s v="Alexandra Bully"/>
    <s v="Silla de Gargas"/>
    <s v="Bellmack"/>
    <n v="0.08"/>
    <n v="200000"/>
    <n v="9138000"/>
  </r>
  <r>
    <s v="9-201432009marzoG12"/>
    <n v="9"/>
    <n v="20"/>
    <d v="2009-03-14T00:00:00"/>
    <n v="17"/>
    <n v="28"/>
    <x v="4"/>
    <n v="800000"/>
    <n v="12"/>
    <s v="Sucursal San Bernardo"/>
    <x v="0"/>
    <s v="Gabriel Manzanero"/>
    <s v="Sebastián  Venegas"/>
    <s v="Estante Metalico 2mts alt"/>
    <s v="Leymas"/>
    <n v="0.08"/>
    <n v="10000"/>
    <n v="8822000"/>
  </r>
  <r>
    <s v="5-101112009eneroA18"/>
    <n v="5"/>
    <n v="10"/>
    <d v="2009-01-11T00:00:00"/>
    <n v="12"/>
    <n v="4"/>
    <x v="5"/>
    <n v="750000"/>
    <n v="13"/>
    <s v="Muebles El Oso"/>
    <x v="4"/>
    <s v="Feibian Bizancio"/>
    <s v="JayJay Barriga"/>
    <s v="Sillón Cama 3 Cuerpos"/>
    <s v="Bellmack"/>
    <n v="0.08"/>
    <n v="200000"/>
    <n v="8770000"/>
  </r>
  <r>
    <s v="10-200362009junioA18"/>
    <n v="10"/>
    <n v="200"/>
    <d v="2009-06-03T00:00:00"/>
    <n v="15"/>
    <n v="25"/>
    <x v="5"/>
    <n v="750000"/>
    <n v="13"/>
    <s v="Sacrilegios Gloria"/>
    <x v="5"/>
    <s v="Suárez Mujica"/>
    <s v="Felipe Medero"/>
    <s v="Sillón Cama 3 Cuerpos"/>
    <s v="Bellmack"/>
    <n v="0.08"/>
    <n v="100000"/>
    <n v="8870000"/>
  </r>
  <r>
    <s v="13-30023122009diciembreA18"/>
    <n v="13"/>
    <n v="300"/>
    <d v="2009-12-23T00:00:00"/>
    <n v="16"/>
    <n v="8"/>
    <x v="5"/>
    <n v="750000"/>
    <n v="13"/>
    <s v="Sales"/>
    <x v="1"/>
    <s v="Michael Tree"/>
    <s v="Nicolás Red"/>
    <s v="Sillón Cama 3 Cuerpos"/>
    <s v="Bellmack"/>
    <n v="0.08"/>
    <n v="200000"/>
    <n v="8770000"/>
  </r>
  <r>
    <s v="15-10782009agostoA18"/>
    <n v="15"/>
    <n v="10"/>
    <d v="2009-08-07T00:00:00"/>
    <n v="15"/>
    <n v="32"/>
    <x v="5"/>
    <n v="750000"/>
    <n v="13"/>
    <s v="Galería la Tubería"/>
    <x v="4"/>
    <s v="Suárez Mujica"/>
    <s v="Manu Bililar"/>
    <s v="Sillón Cama 3 Cuerpos"/>
    <s v="Bellmack"/>
    <n v="0.08"/>
    <n v="200000"/>
    <n v="8770000"/>
  </r>
  <r>
    <s v="14-1001972009julioA18"/>
    <n v="14"/>
    <n v="100"/>
    <d v="2009-07-19T00:00:00"/>
    <n v="14"/>
    <n v="4"/>
    <x v="5"/>
    <n v="750000"/>
    <n v="13"/>
    <s v="Antiguedades FV"/>
    <x v="3"/>
    <s v="Hortuiti Felier"/>
    <s v="JayJay Barriga"/>
    <s v="Sillón Cama 3 Cuerpos"/>
    <s v="Bellmack"/>
    <n v="0.08"/>
    <n v="20000"/>
    <n v="8950000"/>
  </r>
  <r>
    <s v="2-10022102010octubreA18"/>
    <n v="2"/>
    <n v="100"/>
    <d v="2010-10-22T00:00:00"/>
    <n v="12"/>
    <n v="24"/>
    <x v="5"/>
    <n v="750000"/>
    <n v="13"/>
    <s v="Muebles San Genaro"/>
    <x v="3"/>
    <s v="Feibian Bizancio"/>
    <s v="Andrea Panda"/>
    <s v="Sillón Cama 3 Cuerpos"/>
    <s v="Bellmack"/>
    <n v="0.08"/>
    <n v="20000"/>
    <n v="8950000"/>
  </r>
  <r>
    <s v="1-100782010agostoA18"/>
    <n v="1"/>
    <n v="100"/>
    <d v="2010-08-07T00:00:00"/>
    <n v="13"/>
    <n v="26"/>
    <x v="5"/>
    <n v="750000"/>
    <n v="13"/>
    <s v="Sucursal Peñalolen Alto"/>
    <x v="3"/>
    <s v="Caesar Ortencia"/>
    <s v="Edward Phycka"/>
    <s v="Sillón Cama 3 Cuerpos"/>
    <s v="Bellmack"/>
    <n v="0.08"/>
    <n v="20000"/>
    <n v="8950000"/>
  </r>
  <r>
    <s v="11-20022102010octubreJ15"/>
    <n v="11"/>
    <n v="200"/>
    <d v="2010-10-22T00:00:00"/>
    <n v="14"/>
    <n v="28"/>
    <x v="0"/>
    <n v="1800000"/>
    <n v="6"/>
    <s v="Antiguedades FL"/>
    <x v="5"/>
    <s v="Hortuiti Felier"/>
    <s v="Sebastián  Venegas"/>
    <s v="Bar L Sobredimensionado"/>
    <s v="Qwerty"/>
    <n v="0.05"/>
    <n v="100000"/>
    <n v="10160000"/>
  </r>
  <r>
    <s v="7-102582009agostoJ15"/>
    <n v="7"/>
    <n v="10"/>
    <d v="2009-08-25T00:00:00"/>
    <n v="12"/>
    <n v="23"/>
    <x v="0"/>
    <n v="1800000"/>
    <n v="6"/>
    <s v="Blanco y En Calada"/>
    <x v="4"/>
    <s v="Feibian Bizancio"/>
    <s v="Ismael Olavarrieta"/>
    <s v="Bar L Sobredimensionado"/>
    <s v="Qwerty"/>
    <n v="0.05"/>
    <n v="300000"/>
    <n v="9960000"/>
  </r>
  <r>
    <s v="5-200582009agostoG12"/>
    <n v="5"/>
    <n v="200"/>
    <d v="2009-08-05T00:00:00"/>
    <n v="13"/>
    <n v="15"/>
    <x v="4"/>
    <n v="800000"/>
    <n v="12"/>
    <s v="Muebles El Oso"/>
    <x v="5"/>
    <s v="Caesar Ortencia"/>
    <s v="Maki Parachute"/>
    <s v="Estante Metalico 2mts alt"/>
    <s v="Leymas"/>
    <n v="0.08"/>
    <n v="200000"/>
    <n v="8632000"/>
  </r>
  <r>
    <s v="14-102092009septiembreG12"/>
    <n v="14"/>
    <n v="10"/>
    <d v="2009-09-20T00:00:00"/>
    <n v="15"/>
    <n v="16"/>
    <x v="4"/>
    <n v="800000"/>
    <n v="12"/>
    <s v="Antiguedades FV"/>
    <x v="4"/>
    <s v="Suárez Mujica"/>
    <s v="Go Leslier"/>
    <s v="Estante Metalico 2mts alt"/>
    <s v="Leymas"/>
    <n v="0.08"/>
    <n v="100000"/>
    <n v="8732000"/>
  </r>
  <r>
    <s v="12-202012009eneroG12"/>
    <n v="12"/>
    <n v="20"/>
    <d v="2009-01-20T00:00:00"/>
    <n v="18"/>
    <n v="29"/>
    <x v="4"/>
    <n v="800000"/>
    <n v="12"/>
    <s v="El Deleite"/>
    <x v="0"/>
    <s v="Gato Lizana"/>
    <s v="Reina Queen"/>
    <s v="Estante Metalico 2mts alt"/>
    <s v="Leymas"/>
    <n v="0.08"/>
    <n v="10000"/>
    <n v="8822000"/>
  </r>
  <r>
    <s v="10-100972009julioE20"/>
    <n v="10"/>
    <n v="100"/>
    <d v="2009-07-09T00:00:00"/>
    <n v="12"/>
    <n v="7"/>
    <x v="7"/>
    <n v="650000"/>
    <n v="15"/>
    <s v="Sacrilegios Gloria"/>
    <x v="3"/>
    <s v="Feibian Bizancio"/>
    <s v="Veraz Dedal"/>
    <s v="Escritorio Madera 3 Espacios"/>
    <s v="Bellmack"/>
    <n v="0.08"/>
    <n v="1000000"/>
    <n v="7970000"/>
  </r>
  <r>
    <s v="7-2001322010febreroE20"/>
    <n v="7"/>
    <n v="200"/>
    <d v="2010-02-13T00:00:00"/>
    <n v="14"/>
    <n v="22"/>
    <x v="7"/>
    <n v="650000"/>
    <n v="15"/>
    <s v="Blanco y En Calada"/>
    <x v="5"/>
    <s v="Hortuiti Felier"/>
    <s v="Sergio Oliva"/>
    <s v="Escritorio Madera 3 Espacios"/>
    <s v="Bellmack"/>
    <n v="0.08"/>
    <n v="10000"/>
    <n v="8960000"/>
  </r>
  <r>
    <s v="13-30322009febreroA18"/>
    <n v="13"/>
    <n v="30"/>
    <d v="2009-02-03T00:00:00"/>
    <n v="15"/>
    <n v="6"/>
    <x v="5"/>
    <n v="750000"/>
    <n v="13"/>
    <s v="Sales"/>
    <x v="2"/>
    <s v="Suárez Mujica"/>
    <s v="Deco Valenti"/>
    <s v="Sillón Cama 3 Cuerpos"/>
    <s v="Bellmack"/>
    <n v="0.08"/>
    <n v="300000"/>
    <n v="8670000"/>
  </r>
  <r>
    <s v="9-200292010septiembreA18"/>
    <n v="9"/>
    <n v="200"/>
    <d v="2010-09-02T00:00:00"/>
    <n v="16"/>
    <n v="14"/>
    <x v="5"/>
    <n v="750000"/>
    <n v="13"/>
    <s v="Sucursal San Bernardo"/>
    <x v="5"/>
    <s v="Michael Tree"/>
    <s v="Guillermo Franco"/>
    <s v="Sillón Cama 3 Cuerpos"/>
    <s v="Bellmack"/>
    <n v="0.08"/>
    <n v="100000"/>
    <n v="8870000"/>
  </r>
  <r>
    <s v="5-20112010eneroA18"/>
    <n v="5"/>
    <n v="20"/>
    <d v="2010-01-01T00:00:00"/>
    <n v="16"/>
    <n v="32"/>
    <x v="5"/>
    <n v="750000"/>
    <n v="13"/>
    <s v="Muebles El Oso"/>
    <x v="0"/>
    <s v="Michael Tree"/>
    <s v="Manu Bililar"/>
    <s v="Sillón Cama 3 Cuerpos"/>
    <s v="Bellmack"/>
    <n v="0.08"/>
    <n v="30000"/>
    <n v="8940000"/>
  </r>
  <r>
    <s v="14-1001162009junioA18"/>
    <n v="14"/>
    <n v="100"/>
    <d v="2009-06-11T00:00:00"/>
    <n v="14"/>
    <n v="33"/>
    <x v="5"/>
    <n v="750000"/>
    <n v="13"/>
    <s v="Antiguedades FV"/>
    <x v="3"/>
    <s v="Hortuiti Felier"/>
    <s v="Maricela Zapur"/>
    <s v="Sillón Cama 3 Cuerpos"/>
    <s v="Bellmack"/>
    <n v="0.08"/>
    <n v="20000"/>
    <n v="8950000"/>
  </r>
  <r>
    <s v="13-2002222010febreroE20"/>
    <n v="13"/>
    <n v="200"/>
    <d v="2010-02-22T00:00:00"/>
    <n v="15"/>
    <n v="4"/>
    <x v="7"/>
    <n v="650000"/>
    <n v="15"/>
    <s v="Sales"/>
    <x v="5"/>
    <s v="Suárez Mujica"/>
    <s v="JayJay Barriga"/>
    <s v="Escritorio Madera 3 Espacios"/>
    <s v="Bellmack"/>
    <n v="0.08"/>
    <n v="10000"/>
    <n v="8960000"/>
  </r>
  <r>
    <s v="6-2009102009octubreE20"/>
    <n v="6"/>
    <n v="200"/>
    <d v="2009-10-09T00:00:00"/>
    <n v="14"/>
    <n v="16"/>
    <x v="7"/>
    <n v="650000"/>
    <n v="15"/>
    <s v="Sucursal Ñuñoa"/>
    <x v="5"/>
    <s v="Hortuiti Felier"/>
    <s v="Go Leslier"/>
    <s v="Escritorio Madera 3 Espacios"/>
    <s v="Bellmack"/>
    <n v="0.08"/>
    <n v="10000"/>
    <n v="8960000"/>
  </r>
  <r>
    <s v="10-301422009febreroG12"/>
    <n v="10"/>
    <n v="30"/>
    <d v="2009-02-14T00:00:00"/>
    <n v="13"/>
    <n v="12"/>
    <x v="4"/>
    <n v="800000"/>
    <n v="12"/>
    <s v="Sacrilegios Gloria"/>
    <x v="2"/>
    <s v="Caesar Ortencia"/>
    <s v="Nga Escandinavo"/>
    <s v="Estante Metalico 2mts alt"/>
    <s v="Leymas"/>
    <n v="0.08"/>
    <n v="100000"/>
    <n v="8732000"/>
  </r>
  <r>
    <s v="14-1001852009mayoG12"/>
    <n v="14"/>
    <n v="100"/>
    <d v="2009-05-18T00:00:00"/>
    <n v="13"/>
    <n v="29"/>
    <x v="4"/>
    <n v="800000"/>
    <n v="12"/>
    <s v="Antiguedades FV"/>
    <x v="3"/>
    <s v="Caesar Ortencia"/>
    <s v="Reina Queen"/>
    <s v="Estante Metalico 2mts alt"/>
    <s v="Leymas"/>
    <n v="0.08"/>
    <n v="100000"/>
    <n v="8732000"/>
  </r>
  <r>
    <s v="12-2001132009marzoA14"/>
    <n v="12"/>
    <n v="200"/>
    <d v="2009-03-11T00:00:00"/>
    <n v="14"/>
    <n v="29"/>
    <x v="6"/>
    <n v="670000"/>
    <n v="14"/>
    <s v="El Deleite"/>
    <x v="5"/>
    <s v="Hortuiti Felier"/>
    <s v="Reina Queen"/>
    <s v="Cama 1,5 plazas"/>
    <s v="Dardunes"/>
    <n v="0.08"/>
    <n v="200000"/>
    <n v="8429600"/>
  </r>
  <r>
    <s v="10-2001572010julioJ18"/>
    <n v="10"/>
    <n v="200"/>
    <d v="2010-07-15T00:00:00"/>
    <n v="12"/>
    <n v="21"/>
    <x v="3"/>
    <n v="850000"/>
    <n v="11"/>
    <s v="Sacrilegios Gloria"/>
    <x v="5"/>
    <s v="Feibian Bizancio"/>
    <s v="Alvarón Moledero"/>
    <s v="Camarote 3 cuerpos"/>
    <s v="Deplos"/>
    <n v="0.08"/>
    <n v="30000"/>
    <n v="8572000"/>
  </r>
  <r>
    <s v="6-101082010agostoJ18"/>
    <n v="6"/>
    <n v="10"/>
    <d v="2010-08-10T00:00:00"/>
    <n v="18"/>
    <n v="10"/>
    <x v="3"/>
    <n v="850000"/>
    <n v="11"/>
    <s v="Sucursal Ñuñoa"/>
    <x v="4"/>
    <s v="Gato Lizana"/>
    <s v="Natalia Safer"/>
    <s v="Camarote 3 cuerpos"/>
    <s v="Deplos"/>
    <n v="0.08"/>
    <n v="20000"/>
    <n v="8582000"/>
  </r>
  <r>
    <s v="3-2001532010marzoJ18"/>
    <n v="3"/>
    <n v="200"/>
    <d v="2010-03-15T00:00:00"/>
    <n v="17"/>
    <n v="32"/>
    <x v="3"/>
    <n v="850000"/>
    <n v="11"/>
    <s v="Damiens"/>
    <x v="5"/>
    <s v="Gabriel Manzanero"/>
    <s v="Manu Bililar"/>
    <s v="Camarote 3 cuerpos"/>
    <s v="Deplos"/>
    <n v="0.08"/>
    <n v="30000"/>
    <n v="8572000"/>
  </r>
  <r>
    <s v="12-20024102010octubreJ18"/>
    <n v="12"/>
    <n v="200"/>
    <d v="2010-10-24T00:00:00"/>
    <n v="16"/>
    <n v="26"/>
    <x v="3"/>
    <n v="850000"/>
    <n v="11"/>
    <s v="El Deleite"/>
    <x v="5"/>
    <s v="Michael Tree"/>
    <s v="Edward Phycka"/>
    <s v="Camarote 3 cuerpos"/>
    <s v="Deplos"/>
    <n v="0.08"/>
    <n v="30000"/>
    <n v="8572000"/>
  </r>
  <r>
    <s v="10-200262009junioJ18"/>
    <n v="10"/>
    <n v="200"/>
    <d v="2009-06-02T00:00:00"/>
    <n v="16"/>
    <n v="30"/>
    <x v="3"/>
    <n v="850000"/>
    <n v="11"/>
    <s v="Sacrilegios Gloria"/>
    <x v="5"/>
    <s v="Michael Tree"/>
    <s v="Javiera Walder"/>
    <s v="Camarote 3 cuerpos"/>
    <s v="Deplos"/>
    <n v="0.08"/>
    <n v="30000"/>
    <n v="8572000"/>
  </r>
  <r>
    <s v="11-3002322010febreroJ18"/>
    <n v="11"/>
    <n v="300"/>
    <d v="2010-02-23T00:00:00"/>
    <n v="18"/>
    <n v="27"/>
    <x v="3"/>
    <n v="850000"/>
    <n v="11"/>
    <s v="Antiguedades FL"/>
    <x v="1"/>
    <s v="Gato Lizana"/>
    <s v="Daniel Saint John"/>
    <s v="Camarote 3 cuerpos"/>
    <s v="Deplos"/>
    <n v="0.08"/>
    <n v="200000"/>
    <n v="8402000"/>
  </r>
  <r>
    <s v="15-2018102009octubreJ18"/>
    <n v="15"/>
    <n v="20"/>
    <d v="2009-10-18T00:00:00"/>
    <n v="12"/>
    <n v="17"/>
    <x v="3"/>
    <n v="850000"/>
    <n v="11"/>
    <s v="Galería la Tubería"/>
    <x v="0"/>
    <s v="Feibian Bizancio"/>
    <s v="Mathias Albus"/>
    <s v="Camarote 3 cuerpos"/>
    <s v="Deplos"/>
    <n v="0.08"/>
    <n v="100000"/>
    <n v="8502000"/>
  </r>
  <r>
    <s v="7-301342009abrilJ18"/>
    <n v="7"/>
    <n v="30"/>
    <d v="2009-04-13T00:00:00"/>
    <n v="17"/>
    <n v="4"/>
    <x v="3"/>
    <n v="850000"/>
    <n v="11"/>
    <s v="Blanco y En Calada"/>
    <x v="2"/>
    <s v="Gabriel Manzanero"/>
    <s v="JayJay Barriga"/>
    <s v="Camarote 3 cuerpos"/>
    <s v="Deplos"/>
    <n v="0.08"/>
    <n v="10000"/>
    <n v="8592000"/>
  </r>
  <r>
    <s v="9-100632009marzoJ18"/>
    <n v="9"/>
    <n v="100"/>
    <d v="2009-03-06T00:00:00"/>
    <n v="15"/>
    <n v="15"/>
    <x v="3"/>
    <n v="850000"/>
    <n v="11"/>
    <s v="Sucursal San Bernardo"/>
    <x v="3"/>
    <s v="Suárez Mujica"/>
    <s v="Maki Parachute"/>
    <s v="Camarote 3 cuerpos"/>
    <s v="Deplos"/>
    <n v="0.08"/>
    <n v="10000"/>
    <n v="8592000"/>
  </r>
  <r>
    <s v="2-1025112009noviembreJ15"/>
    <n v="2"/>
    <n v="10"/>
    <d v="2009-11-25T00:00:00"/>
    <n v="17"/>
    <n v="33"/>
    <x v="0"/>
    <n v="1800000"/>
    <n v="5"/>
    <s v="Muebles San Genaro"/>
    <x v="4"/>
    <s v="Gabriel Manzanero"/>
    <s v="Maricela Zapur"/>
    <s v="Bar L Sobredimensionado"/>
    <s v="Qwerty"/>
    <n v="0.05"/>
    <n v="300000"/>
    <n v="8250000"/>
  </r>
  <r>
    <s v="2-3022122010diciembreJ15"/>
    <n v="2"/>
    <n v="30"/>
    <d v="2010-12-22T00:00:00"/>
    <n v="16"/>
    <n v="15"/>
    <x v="0"/>
    <n v="1800000"/>
    <n v="5"/>
    <s v="Muebles San Genaro"/>
    <x v="2"/>
    <s v="Michael Tree"/>
    <s v="Maki Parachute"/>
    <s v="Bar L Sobredimensionado"/>
    <s v="Qwerty"/>
    <n v="0.05"/>
    <n v="300000"/>
    <n v="8250000"/>
  </r>
  <r>
    <s v="6-101682010agostoJ15"/>
    <n v="6"/>
    <n v="10"/>
    <d v="2010-08-16T00:00:00"/>
    <n v="16"/>
    <n v="24"/>
    <x v="0"/>
    <n v="1800000"/>
    <n v="5"/>
    <s v="Sucursal Ñuñoa"/>
    <x v="4"/>
    <s v="Michael Tree"/>
    <s v="Andrea Panda"/>
    <s v="Bar L Sobredimensionado"/>
    <s v="Qwerty"/>
    <n v="0.05"/>
    <n v="300000"/>
    <n v="8250000"/>
  </r>
  <r>
    <s v="15-202272010julioJ15"/>
    <n v="15"/>
    <n v="20"/>
    <d v="2010-07-22T00:00:00"/>
    <n v="18"/>
    <n v="18"/>
    <x v="0"/>
    <n v="1800000"/>
    <n v="5"/>
    <s v="Galería la Tubería"/>
    <x v="0"/>
    <s v="Gato Lizana"/>
    <s v="Di Angelo Bonini"/>
    <s v="Bar L Sobredimensionado"/>
    <s v="Qwerty"/>
    <n v="0.05"/>
    <n v="20000"/>
    <n v="8530000"/>
  </r>
  <r>
    <s v="14-201412010eneroJ15"/>
    <n v="14"/>
    <n v="20"/>
    <d v="2010-01-14T00:00:00"/>
    <n v="16"/>
    <n v="6"/>
    <x v="0"/>
    <n v="1800000"/>
    <n v="5"/>
    <s v="Antiguedades FV"/>
    <x v="0"/>
    <s v="Michael Tree"/>
    <s v="Deco Valenti"/>
    <s v="Bar L Sobredimensionado"/>
    <s v="Qwerty"/>
    <n v="0.05"/>
    <n v="20000"/>
    <n v="8530000"/>
  </r>
  <r>
    <s v="2-20017122009diciembreJ15"/>
    <n v="2"/>
    <n v="200"/>
    <d v="2009-12-17T00:00:00"/>
    <n v="14"/>
    <n v="32"/>
    <x v="0"/>
    <n v="1800000"/>
    <n v="5"/>
    <s v="Muebles San Genaro"/>
    <x v="5"/>
    <s v="Hortuiti Felier"/>
    <s v="Manu Bililar"/>
    <s v="Bar L Sobredimensionado"/>
    <s v="Qwerty"/>
    <n v="0.05"/>
    <n v="100000"/>
    <n v="8450000"/>
  </r>
  <r>
    <s v="10-1025122010diciembreA14"/>
    <n v="10"/>
    <n v="10"/>
    <d v="2010-12-25T00:00:00"/>
    <n v="18"/>
    <n v="4"/>
    <x v="6"/>
    <n v="670000"/>
    <n v="14"/>
    <s v="Sacrilegios Gloria"/>
    <x v="4"/>
    <s v="Gato Lizana"/>
    <s v="JayJay Barriga"/>
    <s v="Cama 1,5 plazas"/>
    <s v="Dardunes"/>
    <n v="0.08"/>
    <n v="200000"/>
    <n v="8429600"/>
  </r>
  <r>
    <s v="6-10772009julioJ18"/>
    <n v="6"/>
    <n v="10"/>
    <d v="2009-07-07T00:00:00"/>
    <n v="12"/>
    <n v="8"/>
    <x v="3"/>
    <n v="850000"/>
    <n v="11"/>
    <s v="Sucursal Ñuñoa"/>
    <x v="4"/>
    <s v="Feibian Bizancio"/>
    <s v="Nicolás Red"/>
    <s v="Camarote 3 cuerpos"/>
    <s v="Deplos"/>
    <n v="0.08"/>
    <n v="20000"/>
    <n v="8582000"/>
  </r>
  <r>
    <s v="5-10013102009octubreJ18"/>
    <n v="5"/>
    <n v="100"/>
    <d v="2009-10-13T00:00:00"/>
    <n v="18"/>
    <n v="24"/>
    <x v="3"/>
    <n v="850000"/>
    <n v="11"/>
    <s v="Muebles El Oso"/>
    <x v="3"/>
    <s v="Gato Lizana"/>
    <s v="Andrea Panda"/>
    <s v="Camarote 3 cuerpos"/>
    <s v="Deplos"/>
    <n v="0.08"/>
    <n v="10000"/>
    <n v="8592000"/>
  </r>
  <r>
    <s v="11-2014122009diciembreA14"/>
    <n v="11"/>
    <n v="20"/>
    <d v="2009-12-14T00:00:00"/>
    <n v="13"/>
    <n v="9"/>
    <x v="6"/>
    <n v="670000"/>
    <n v="14"/>
    <s v="Antiguedades FL"/>
    <x v="0"/>
    <s v="Caesar Ortencia"/>
    <s v="Camilo Parranda"/>
    <s v="Cama 1,5 plazas"/>
    <s v="Dardunes"/>
    <n v="0.08"/>
    <n v="100000"/>
    <n v="8529600"/>
  </r>
  <r>
    <s v="11-100712010eneroA14"/>
    <n v="11"/>
    <n v="100"/>
    <d v="2010-01-07T00:00:00"/>
    <n v="14"/>
    <n v="3"/>
    <x v="6"/>
    <n v="670000"/>
    <n v="14"/>
    <s v="Antiguedades FL"/>
    <x v="3"/>
    <s v="Hortuiti Felier"/>
    <s v="Johny Negrero"/>
    <s v="Cama 1,5 plazas"/>
    <s v="Dardunes"/>
    <n v="0.08"/>
    <n v="10000"/>
    <n v="8619600"/>
  </r>
  <r>
    <s v="9-202492010septiembreE20"/>
    <n v="9"/>
    <n v="20"/>
    <d v="2010-09-24T00:00:00"/>
    <n v="15"/>
    <n v="12"/>
    <x v="7"/>
    <n v="650000"/>
    <n v="14"/>
    <s v="Sucursal San Bernardo"/>
    <x v="0"/>
    <s v="Suárez Mujica"/>
    <s v="Nga Escandinavo"/>
    <s v="Escritorio Madera 3 Espacios"/>
    <s v="Bellmack"/>
    <n v="0.08"/>
    <n v="1500000"/>
    <n v="6872000"/>
  </r>
  <r>
    <s v="12-300412009eneroJ16"/>
    <n v="12"/>
    <n v="300"/>
    <d v="2009-01-04T00:00:00"/>
    <n v="18"/>
    <n v="4"/>
    <x v="1"/>
    <n v="1450000"/>
    <n v="7"/>
    <s v="El Deleite"/>
    <x v="1"/>
    <s v="Gato Lizana"/>
    <s v="JayJay Barriga"/>
    <s v="Silla de Gargas"/>
    <s v="Bellmack"/>
    <n v="0.08"/>
    <n v="200000"/>
    <n v="9138000"/>
  </r>
  <r>
    <s v="4-2001262010junioA14"/>
    <n v="4"/>
    <n v="200"/>
    <d v="2010-06-12T00:00:00"/>
    <n v="13"/>
    <n v="4"/>
    <x v="6"/>
    <n v="670000"/>
    <n v="14"/>
    <s v="Galería Ñuble"/>
    <x v="5"/>
    <s v="Caesar Ortencia"/>
    <s v="JayJay Barriga"/>
    <s v="Cama 1,5 plazas"/>
    <s v="Dardunes"/>
    <n v="0.08"/>
    <n v="200000"/>
    <n v="8429600"/>
  </r>
  <r>
    <s v="7-20422009febreroE20"/>
    <n v="7"/>
    <n v="20"/>
    <d v="2009-02-04T00:00:00"/>
    <n v="12"/>
    <n v="13"/>
    <x v="7"/>
    <n v="650000"/>
    <n v="14"/>
    <s v="Blanco y En Calada"/>
    <x v="0"/>
    <s v="Feibian Bizancio"/>
    <s v="Peter Contreras"/>
    <s v="Escritorio Madera 3 Espacios"/>
    <s v="Bellmack"/>
    <n v="0.08"/>
    <n v="1500000"/>
    <n v="6872000"/>
  </r>
  <r>
    <s v="5-207122010diciembreE20"/>
    <n v="5"/>
    <n v="20"/>
    <d v="2010-12-07T00:00:00"/>
    <n v="17"/>
    <n v="18"/>
    <x v="7"/>
    <n v="650000"/>
    <n v="14"/>
    <s v="Muebles El Oso"/>
    <x v="0"/>
    <s v="Gabriel Manzanero"/>
    <s v="Di Angelo Bonini"/>
    <s v="Escritorio Madera 3 Espacios"/>
    <s v="Bellmack"/>
    <n v="0.08"/>
    <n v="1500000"/>
    <n v="6872000"/>
  </r>
  <r>
    <s v="3-10012112009noviembreE20"/>
    <n v="3"/>
    <n v="100"/>
    <d v="2009-11-12T00:00:00"/>
    <n v="17"/>
    <n v="26"/>
    <x v="7"/>
    <n v="650000"/>
    <n v="14"/>
    <s v="Damiens"/>
    <x v="3"/>
    <s v="Gabriel Manzanero"/>
    <s v="Edward Phycka"/>
    <s v="Escritorio Madera 3 Espacios"/>
    <s v="Bellmack"/>
    <n v="0.08"/>
    <n v="1000000"/>
    <n v="7372000"/>
  </r>
  <r>
    <s v="13-200122010febreroE20"/>
    <n v="13"/>
    <n v="200"/>
    <d v="2010-02-01T00:00:00"/>
    <n v="12"/>
    <n v="21"/>
    <x v="7"/>
    <n v="650000"/>
    <n v="14"/>
    <s v="Sales"/>
    <x v="5"/>
    <s v="Feibian Bizancio"/>
    <s v="Alvarón Moledero"/>
    <s v="Escritorio Madera 3 Espacios"/>
    <s v="Bellmack"/>
    <n v="0.08"/>
    <n v="10000"/>
    <n v="8362000"/>
  </r>
  <r>
    <s v="3-104102009octubreE20"/>
    <n v="3"/>
    <n v="10"/>
    <d v="2009-10-04T00:00:00"/>
    <n v="14"/>
    <n v="17"/>
    <x v="7"/>
    <n v="650000"/>
    <n v="14"/>
    <s v="Damiens"/>
    <x v="4"/>
    <s v="Hortuiti Felier"/>
    <s v="Mathias Albus"/>
    <s v="Escritorio Madera 3 Espacios"/>
    <s v="Bellmack"/>
    <n v="0.08"/>
    <n v="100000"/>
    <n v="8272000"/>
  </r>
  <r>
    <s v="11-101042009abrilE20"/>
    <n v="11"/>
    <n v="10"/>
    <d v="2009-04-10T00:00:00"/>
    <n v="15"/>
    <n v="17"/>
    <x v="7"/>
    <n v="650000"/>
    <n v="14"/>
    <s v="Antiguedades FL"/>
    <x v="4"/>
    <s v="Suárez Mujica"/>
    <s v="Mathias Albus"/>
    <s v="Escritorio Madera 3 Espacios"/>
    <s v="Bellmack"/>
    <n v="0.08"/>
    <n v="100000"/>
    <n v="8272000"/>
  </r>
  <r>
    <s v="4-201532009marzoA18"/>
    <n v="4"/>
    <n v="20"/>
    <d v="2009-03-15T00:00:00"/>
    <n v="16"/>
    <n v="27"/>
    <x v="5"/>
    <n v="750000"/>
    <n v="12"/>
    <s v="Galería Ñuble"/>
    <x v="0"/>
    <s v="Michael Tree"/>
    <s v="Daniel Saint John"/>
    <s v="Sillón Cama 3 Cuerpos"/>
    <s v="Bellmack"/>
    <n v="0.08"/>
    <n v="30000"/>
    <n v="8250000"/>
  </r>
  <r>
    <s v="14-3002032010marzoJ15"/>
    <n v="14"/>
    <n v="300"/>
    <d v="2010-03-20T00:00:00"/>
    <n v="14"/>
    <n v="31"/>
    <x v="0"/>
    <n v="1800000"/>
    <n v="5"/>
    <s v="Antiguedades FV"/>
    <x v="1"/>
    <s v="Hortuiti Felier"/>
    <s v="Sofia Uribe"/>
    <s v="Bar L Sobredimensionado"/>
    <s v="Qwerty"/>
    <n v="0.05"/>
    <n v="1500000"/>
    <n v="7050000"/>
  </r>
  <r>
    <s v="9-3001372009julioJ15"/>
    <n v="9"/>
    <n v="300"/>
    <d v="2009-07-13T00:00:00"/>
    <n v="12"/>
    <n v="1"/>
    <x v="0"/>
    <n v="1800000"/>
    <n v="5"/>
    <s v="Sucursal San Bernardo"/>
    <x v="1"/>
    <s v="Feibian Bizancio"/>
    <s v="Alejandro Moledero"/>
    <s v="Bar L Sobredimensionado"/>
    <s v="Qwerty"/>
    <n v="0.05"/>
    <n v="1500000"/>
    <n v="7050000"/>
  </r>
  <r>
    <s v="15-301782009agostoA18"/>
    <n v="15"/>
    <n v="30"/>
    <d v="2009-08-17T00:00:00"/>
    <n v="12"/>
    <n v="22"/>
    <x v="5"/>
    <n v="750000"/>
    <n v="12"/>
    <s v="Galería la Tubería"/>
    <x v="2"/>
    <s v="Feibian Bizancio"/>
    <s v="Sergio Oliva"/>
    <s v="Sillón Cama 3 Cuerpos"/>
    <s v="Bellmack"/>
    <n v="0.08"/>
    <n v="300000"/>
    <n v="7980000"/>
  </r>
  <r>
    <s v="3-302112009noviembreJ15"/>
    <n v="3"/>
    <n v="30"/>
    <d v="2009-11-02T00:00:00"/>
    <n v="14"/>
    <n v="8"/>
    <x v="0"/>
    <n v="1800000"/>
    <n v="5"/>
    <s v="Damiens"/>
    <x v="2"/>
    <s v="Hortuiti Felier"/>
    <s v="Nicolás Red"/>
    <s v="Bar L Sobredimensionado"/>
    <s v="Qwerty"/>
    <n v="0.05"/>
    <n v="300000"/>
    <n v="8250000"/>
  </r>
  <r>
    <s v="15-200292010septiembreJ15"/>
    <n v="15"/>
    <n v="200"/>
    <d v="2010-09-02T00:00:00"/>
    <n v="15"/>
    <n v="6"/>
    <x v="0"/>
    <n v="1800000"/>
    <n v="5"/>
    <s v="Galería la Tubería"/>
    <x v="5"/>
    <s v="Suárez Mujica"/>
    <s v="Deco Valenti"/>
    <s v="Bar L Sobredimensionado"/>
    <s v="Qwerty"/>
    <n v="0.05"/>
    <n v="100000"/>
    <n v="8450000"/>
  </r>
  <r>
    <s v="8-2012112009noviembreA18"/>
    <n v="8"/>
    <n v="20"/>
    <d v="2009-11-12T00:00:00"/>
    <n v="16"/>
    <n v="18"/>
    <x v="5"/>
    <n v="750000"/>
    <n v="12"/>
    <s v="El Rincón de la Madera"/>
    <x v="0"/>
    <s v="Michael Tree"/>
    <s v="Di Angelo Bonini"/>
    <s v="Sillón Cama 3 Cuerpos"/>
    <s v="Bellmack"/>
    <n v="0.08"/>
    <n v="30000"/>
    <n v="8250000"/>
  </r>
  <r>
    <s v="15-2001262010junioJ15"/>
    <n v="15"/>
    <n v="200"/>
    <d v="2010-06-12T00:00:00"/>
    <n v="13"/>
    <n v="23"/>
    <x v="0"/>
    <n v="1800000"/>
    <n v="5"/>
    <s v="Galería la Tubería"/>
    <x v="5"/>
    <s v="Caesar Ortencia"/>
    <s v="Ismael Olavarrieta"/>
    <s v="Bar L Sobredimensionado"/>
    <s v="Qwerty"/>
    <n v="0.05"/>
    <n v="100000"/>
    <n v="8450000"/>
  </r>
  <r>
    <s v="1-1001912010eneroJ15"/>
    <n v="1"/>
    <n v="100"/>
    <d v="2010-01-19T00:00:00"/>
    <n v="13"/>
    <n v="22"/>
    <x v="0"/>
    <n v="1800000"/>
    <n v="5"/>
    <s v="Sucursal Peñalolen Alto"/>
    <x v="3"/>
    <s v="Caesar Ortencia"/>
    <s v="Sergio Oliva"/>
    <s v="Bar L Sobredimensionado"/>
    <s v="Qwerty"/>
    <n v="0.05"/>
    <n v="10000"/>
    <n v="8540000"/>
  </r>
  <r>
    <s v="5-3010122010diciembreJ16"/>
    <n v="5"/>
    <n v="30"/>
    <d v="2010-12-10T00:00:00"/>
    <n v="17"/>
    <n v="10"/>
    <x v="1"/>
    <n v="1450000"/>
    <n v="6"/>
    <s v="Muebles El Oso"/>
    <x v="2"/>
    <s v="Gabriel Manzanero"/>
    <s v="Natalia Safer"/>
    <s v="Silla de Gargas"/>
    <s v="Bellmack"/>
    <n v="0.05"/>
    <n v="20000"/>
    <n v="8245000"/>
  </r>
  <r>
    <s v="11-20017122009diciembreJ16"/>
    <n v="11"/>
    <n v="200"/>
    <d v="2009-12-17T00:00:00"/>
    <n v="17"/>
    <n v="3"/>
    <x v="1"/>
    <n v="1450000"/>
    <n v="6"/>
    <s v="Antiguedades FL"/>
    <x v="5"/>
    <s v="Gabriel Manzanero"/>
    <s v="Johny Negrero"/>
    <s v="Silla de Gargas"/>
    <s v="Bellmack"/>
    <n v="0.05"/>
    <n v="500000"/>
    <n v="7765000"/>
  </r>
  <r>
    <s v="13-1001562009junioJ16"/>
    <n v="13"/>
    <n v="100"/>
    <d v="2009-06-15T00:00:00"/>
    <n v="17"/>
    <n v="25"/>
    <x v="1"/>
    <n v="1450000"/>
    <n v="6"/>
    <s v="Sales"/>
    <x v="3"/>
    <s v="Gabriel Manzanero"/>
    <s v="Felipe Medero"/>
    <s v="Silla de Gargas"/>
    <s v="Bellmack"/>
    <n v="0.05"/>
    <n v="500000"/>
    <n v="7765000"/>
  </r>
  <r>
    <s v="11-1001122009febreroJ16"/>
    <n v="11"/>
    <n v="100"/>
    <d v="2009-02-11T00:00:00"/>
    <n v="13"/>
    <n v="14"/>
    <x v="1"/>
    <n v="1450000"/>
    <n v="6"/>
    <s v="Antiguedades FL"/>
    <x v="3"/>
    <s v="Caesar Ortencia"/>
    <s v="Guillermo Franco"/>
    <s v="Silla de Gargas"/>
    <s v="Bellmack"/>
    <n v="0.05"/>
    <n v="500000"/>
    <n v="7765000"/>
  </r>
  <r>
    <s v="3-3002462009junioJ16"/>
    <n v="3"/>
    <n v="300"/>
    <d v="2009-06-24T00:00:00"/>
    <n v="14"/>
    <n v="5"/>
    <x v="1"/>
    <n v="1450000"/>
    <n v="6"/>
    <s v="Damiens"/>
    <x v="1"/>
    <s v="Hortuiti Felier"/>
    <s v="Alexandra Bully"/>
    <s v="Silla de Gargas"/>
    <s v="Bellmack"/>
    <n v="0.05"/>
    <n v="200000"/>
    <n v="8065000"/>
  </r>
  <r>
    <s v="14-2002242009abrilA18"/>
    <n v="14"/>
    <n v="200"/>
    <d v="2009-04-22T00:00:00"/>
    <n v="14"/>
    <n v="24"/>
    <x v="5"/>
    <n v="750000"/>
    <n v="12"/>
    <s v="Antiguedades FV"/>
    <x v="5"/>
    <s v="Hortuiti Felier"/>
    <s v="Andrea Panda"/>
    <s v="Sillón Cama 3 Cuerpos"/>
    <s v="Bellmack"/>
    <n v="0.08"/>
    <n v="100000"/>
    <n v="8180000"/>
  </r>
  <r>
    <s v="6-301052009mayoA18"/>
    <n v="6"/>
    <n v="30"/>
    <d v="2009-05-10T00:00:00"/>
    <n v="14"/>
    <n v="12"/>
    <x v="5"/>
    <n v="750000"/>
    <n v="12"/>
    <s v="Sucursal Ñuñoa"/>
    <x v="2"/>
    <s v="Hortuiti Felier"/>
    <s v="Nga Escandinavo"/>
    <s v="Sillón Cama 3 Cuerpos"/>
    <s v="Bellmack"/>
    <n v="0.08"/>
    <n v="300000"/>
    <n v="7980000"/>
  </r>
  <r>
    <s v="10-200642010abrilA18"/>
    <n v="10"/>
    <n v="200"/>
    <d v="2010-04-06T00:00:00"/>
    <n v="17"/>
    <n v="20"/>
    <x v="5"/>
    <n v="750000"/>
    <n v="12"/>
    <s v="Sacrilegios Gloria"/>
    <x v="5"/>
    <s v="Gabriel Manzanero"/>
    <s v="Tatán Linterna"/>
    <s v="Sillón Cama 3 Cuerpos"/>
    <s v="Bellmack"/>
    <n v="0.08"/>
    <n v="100000"/>
    <n v="8180000"/>
  </r>
  <r>
    <s v="13-20762009junioA18"/>
    <n v="13"/>
    <n v="20"/>
    <d v="2009-06-07T00:00:00"/>
    <n v="17"/>
    <n v="26"/>
    <x v="5"/>
    <n v="750000"/>
    <n v="12"/>
    <s v="Sales"/>
    <x v="0"/>
    <s v="Gabriel Manzanero"/>
    <s v="Edward Phycka"/>
    <s v="Sillón Cama 3 Cuerpos"/>
    <s v="Bellmack"/>
    <n v="0.08"/>
    <n v="30000"/>
    <n v="8250000"/>
  </r>
  <r>
    <s v="4-2001442009abrilG12"/>
    <n v="4"/>
    <n v="200"/>
    <d v="2009-04-14T00:00:00"/>
    <n v="18"/>
    <n v="31"/>
    <x v="4"/>
    <n v="800000"/>
    <n v="11"/>
    <s v="Galería Ñuble"/>
    <x v="5"/>
    <s v="Gato Lizana"/>
    <s v="Sofia Uribe"/>
    <s v="Estante Metalico 2mts alt"/>
    <s v="Leymas"/>
    <n v="0.08"/>
    <n v="200000"/>
    <n v="7896000"/>
  </r>
  <r>
    <s v="8-200512009eneroG12"/>
    <n v="8"/>
    <n v="200"/>
    <d v="2009-01-05T00:00:00"/>
    <n v="14"/>
    <n v="3"/>
    <x v="4"/>
    <n v="800000"/>
    <n v="11"/>
    <s v="El Rincón de la Madera"/>
    <x v="5"/>
    <s v="Hortuiti Felier"/>
    <s v="Johny Negrero"/>
    <s v="Estante Metalico 2mts alt"/>
    <s v="Leymas"/>
    <n v="0.08"/>
    <n v="200000"/>
    <n v="7896000"/>
  </r>
  <r>
    <s v="5-10492009septiembreG12"/>
    <n v="5"/>
    <n v="10"/>
    <d v="2009-09-04T00:00:00"/>
    <n v="13"/>
    <n v="4"/>
    <x v="4"/>
    <n v="800000"/>
    <n v="11"/>
    <s v="Muebles El Oso"/>
    <x v="4"/>
    <s v="Caesar Ortencia"/>
    <s v="JayJay Barriga"/>
    <s v="Estante Metalico 2mts alt"/>
    <s v="Leymas"/>
    <n v="0.08"/>
    <n v="100000"/>
    <n v="7996000"/>
  </r>
  <r>
    <s v="5-10722009febreroG12"/>
    <n v="5"/>
    <n v="10"/>
    <d v="2009-02-07T00:00:00"/>
    <n v="15"/>
    <n v="12"/>
    <x v="4"/>
    <n v="800000"/>
    <n v="11"/>
    <s v="Muebles El Oso"/>
    <x v="4"/>
    <s v="Suárez Mujica"/>
    <s v="Nga Escandinavo"/>
    <s v="Estante Metalico 2mts alt"/>
    <s v="Leymas"/>
    <n v="0.08"/>
    <n v="100000"/>
    <n v="7996000"/>
  </r>
  <r>
    <s v="11-2025112010noviembreG12"/>
    <n v="11"/>
    <n v="20"/>
    <d v="2010-11-25T00:00:00"/>
    <n v="12"/>
    <n v="3"/>
    <x v="4"/>
    <n v="800000"/>
    <n v="11"/>
    <s v="Antiguedades FL"/>
    <x v="0"/>
    <s v="Feibian Bizancio"/>
    <s v="Johny Negrero"/>
    <s v="Estante Metalico 2mts alt"/>
    <s v="Leymas"/>
    <n v="0.08"/>
    <n v="10000"/>
    <n v="8086000"/>
  </r>
  <r>
    <s v="2-2001282009agostoA18"/>
    <n v="2"/>
    <n v="200"/>
    <d v="2009-08-12T00:00:00"/>
    <n v="13"/>
    <n v="9"/>
    <x v="5"/>
    <n v="750000"/>
    <n v="12"/>
    <s v="Muebles San Genaro"/>
    <x v="5"/>
    <s v="Caesar Ortencia"/>
    <s v="Camilo Parranda"/>
    <s v="Sillón Cama 3 Cuerpos"/>
    <s v="Bellmack"/>
    <n v="0.08"/>
    <n v="100000"/>
    <n v="8180000"/>
  </r>
  <r>
    <s v="4-20592009septiembreE20"/>
    <n v="4"/>
    <n v="20"/>
    <d v="2009-09-05T00:00:00"/>
    <n v="14"/>
    <n v="25"/>
    <x v="7"/>
    <n v="650000"/>
    <n v="14"/>
    <s v="Galería Ñuble"/>
    <x v="0"/>
    <s v="Hortuiti Felier"/>
    <s v="Felipe Medero"/>
    <s v="Escritorio Madera 3 Espacios"/>
    <s v="Bellmack"/>
    <n v="0.08"/>
    <n v="1500000"/>
    <n v="6872000"/>
  </r>
  <r>
    <s v="11-307122009diciembreJ16"/>
    <n v="11"/>
    <n v="30"/>
    <d v="2009-12-07T00:00:00"/>
    <n v="17"/>
    <n v="12"/>
    <x v="1"/>
    <n v="1450000"/>
    <n v="6"/>
    <s v="Antiguedades FL"/>
    <x v="2"/>
    <s v="Gabriel Manzanero"/>
    <s v="Nga Escandinavo"/>
    <s v="Silla de Gargas"/>
    <s v="Bellmack"/>
    <n v="0.05"/>
    <n v="20000"/>
    <n v="8245000"/>
  </r>
  <r>
    <s v="8-201112009noviembreJ16"/>
    <n v="8"/>
    <n v="20"/>
    <d v="2009-11-01T00:00:00"/>
    <n v="15"/>
    <n v="20"/>
    <x v="1"/>
    <n v="1450000"/>
    <n v="6"/>
    <s v="El Rincón de la Madera"/>
    <x v="0"/>
    <s v="Suárez Mujica"/>
    <s v="Tatán Linterna"/>
    <s v="Silla de Gargas"/>
    <s v="Bellmack"/>
    <n v="0.05"/>
    <n v="300000"/>
    <n v="7965000"/>
  </r>
  <r>
    <s v="7-300922010febreroF12"/>
    <n v="7"/>
    <n v="300"/>
    <d v="2010-02-09T00:00:00"/>
    <n v="12"/>
    <n v="15"/>
    <x v="2"/>
    <n v="1250000"/>
    <n v="7"/>
    <s v="Blanco y En Calada"/>
    <x v="1"/>
    <s v="Feibian Bizancio"/>
    <s v="Maki Parachute"/>
    <s v="Cómoda Antigua"/>
    <s v="Bellmack"/>
    <n v="0.08"/>
    <n v="100000"/>
    <n v="7950000"/>
  </r>
  <r>
    <s v="9-3001332009marzoF12"/>
    <n v="9"/>
    <n v="300"/>
    <d v="2009-03-13T00:00:00"/>
    <n v="12"/>
    <n v="4"/>
    <x v="2"/>
    <n v="1250000"/>
    <n v="7"/>
    <s v="Sucursal San Bernardo"/>
    <x v="1"/>
    <s v="Feibian Bizancio"/>
    <s v="JayJay Barriga"/>
    <s v="Cómoda Antigua"/>
    <s v="Bellmack"/>
    <n v="0.08"/>
    <n v="100000"/>
    <n v="7950000"/>
  </r>
  <r>
    <s v="6-1001772010julioF12"/>
    <n v="6"/>
    <n v="100"/>
    <d v="2010-07-17T00:00:00"/>
    <n v="12"/>
    <n v="26"/>
    <x v="2"/>
    <n v="1250000"/>
    <n v="7"/>
    <s v="Sucursal Ñuñoa"/>
    <x v="3"/>
    <s v="Feibian Bizancio"/>
    <s v="Edward Phycka"/>
    <s v="Cómoda Antigua"/>
    <s v="Bellmack"/>
    <n v="0.08"/>
    <n v="20000"/>
    <n v="8030000"/>
  </r>
  <r>
    <s v="11-1002042010abrilF12"/>
    <n v="11"/>
    <n v="100"/>
    <d v="2010-04-20T00:00:00"/>
    <n v="17"/>
    <n v="1"/>
    <x v="2"/>
    <n v="1250000"/>
    <n v="7"/>
    <s v="Antiguedades FL"/>
    <x v="3"/>
    <s v="Gabriel Manzanero"/>
    <s v="Alejandro Moledero"/>
    <s v="Cómoda Antigua"/>
    <s v="Bellmack"/>
    <n v="0.08"/>
    <n v="20000"/>
    <n v="8030000"/>
  </r>
  <r>
    <s v="9-301512009eneroF12"/>
    <n v="9"/>
    <n v="30"/>
    <d v="2009-01-15T00:00:00"/>
    <n v="12"/>
    <n v="13"/>
    <x v="2"/>
    <n v="1250000"/>
    <n v="7"/>
    <s v="Sucursal San Bernardo"/>
    <x v="2"/>
    <s v="Feibian Bizancio"/>
    <s v="Peter Contreras"/>
    <s v="Cómoda Antigua"/>
    <s v="Bellmack"/>
    <n v="0.08"/>
    <n v="100000"/>
    <n v="7950000"/>
  </r>
  <r>
    <s v="1-20862009junioF12"/>
    <n v="1"/>
    <n v="20"/>
    <d v="2009-06-08T00:00:00"/>
    <n v="18"/>
    <n v="14"/>
    <x v="2"/>
    <n v="1250000"/>
    <n v="7"/>
    <s v="Sucursal Peñalolen Alto"/>
    <x v="0"/>
    <s v="Gato Lizana"/>
    <s v="Guillermo Franco"/>
    <s v="Cómoda Antigua"/>
    <s v="Bellmack"/>
    <n v="0.08"/>
    <n v="10000"/>
    <n v="8040000"/>
  </r>
  <r>
    <s v="2-302542009abrilF12"/>
    <n v="2"/>
    <n v="30"/>
    <d v="2009-04-25T00:00:00"/>
    <n v="14"/>
    <n v="23"/>
    <x v="2"/>
    <n v="1250000"/>
    <n v="7"/>
    <s v="Muebles San Genaro"/>
    <x v="2"/>
    <s v="Hortuiti Felier"/>
    <s v="Ismael Olavarrieta"/>
    <s v="Cómoda Antigua"/>
    <s v="Bellmack"/>
    <n v="0.08"/>
    <n v="100000"/>
    <n v="7950000"/>
  </r>
  <r>
    <s v="6-10942009abrilF12"/>
    <n v="6"/>
    <n v="10"/>
    <d v="2009-04-09T00:00:00"/>
    <n v="15"/>
    <n v="14"/>
    <x v="2"/>
    <n v="1250000"/>
    <n v="7"/>
    <s v="Sucursal Ñuñoa"/>
    <x v="4"/>
    <s v="Suárez Mujica"/>
    <s v="Guillermo Franco"/>
    <s v="Cómoda Antigua"/>
    <s v="Bellmack"/>
    <n v="0.08"/>
    <n v="1000000"/>
    <n v="7050000"/>
  </r>
  <r>
    <s v="5-2001882010agostoF12"/>
    <n v="5"/>
    <n v="200"/>
    <d v="2010-08-18T00:00:00"/>
    <n v="15"/>
    <n v="30"/>
    <x v="2"/>
    <n v="1250000"/>
    <n v="7"/>
    <s v="Muebles El Oso"/>
    <x v="5"/>
    <s v="Suárez Mujica"/>
    <s v="Javiera Walder"/>
    <s v="Cómoda Antigua"/>
    <s v="Bellmack"/>
    <n v="0.08"/>
    <n v="10000"/>
    <n v="8040000"/>
  </r>
  <r>
    <s v="1-302282009agostoA14"/>
    <n v="1"/>
    <n v="30"/>
    <d v="2009-08-22T00:00:00"/>
    <n v="14"/>
    <n v="30"/>
    <x v="6"/>
    <n v="670000"/>
    <n v="13"/>
    <s v="Sucursal Peñalolen Alto"/>
    <x v="2"/>
    <s v="Hortuiti Felier"/>
    <s v="Javiera Walder"/>
    <s v="Cama 1,5 plazas"/>
    <s v="Dardunes"/>
    <n v="0.08"/>
    <n v="200000"/>
    <n v="7813200"/>
  </r>
  <r>
    <s v="9-204102009octubreA14"/>
    <n v="9"/>
    <n v="20"/>
    <d v="2009-10-04T00:00:00"/>
    <n v="12"/>
    <n v="15"/>
    <x v="6"/>
    <n v="670000"/>
    <n v="13"/>
    <s v="Sucursal San Bernardo"/>
    <x v="0"/>
    <s v="Feibian Bizancio"/>
    <s v="Maki Parachute"/>
    <s v="Cama 1,5 plazas"/>
    <s v="Dardunes"/>
    <n v="0.08"/>
    <n v="100000"/>
    <n v="7913200"/>
  </r>
  <r>
    <s v="7-301432009marzoG12"/>
    <n v="7"/>
    <n v="30"/>
    <d v="2009-03-14T00:00:00"/>
    <n v="15"/>
    <n v="33"/>
    <x v="4"/>
    <n v="800000"/>
    <n v="11"/>
    <s v="Blanco y En Calada"/>
    <x v="2"/>
    <s v="Suárez Mujica"/>
    <s v="Maricela Zapur"/>
    <s v="Estante Metalico 2mts alt"/>
    <s v="Leymas"/>
    <n v="0.08"/>
    <n v="100000"/>
    <n v="7996000"/>
  </r>
  <r>
    <s v="1-10882010agostoG12"/>
    <n v="1"/>
    <n v="10"/>
    <d v="2010-08-08T00:00:00"/>
    <n v="17"/>
    <n v="18"/>
    <x v="4"/>
    <n v="800000"/>
    <n v="11"/>
    <s v="Sucursal Peñalolen Alto"/>
    <x v="4"/>
    <s v="Gabriel Manzanero"/>
    <s v="Di Angelo Bonini"/>
    <s v="Estante Metalico 2mts alt"/>
    <s v="Leymas"/>
    <n v="0.08"/>
    <n v="100000"/>
    <n v="7996000"/>
  </r>
  <r>
    <s v="12-102552009mayoG12"/>
    <n v="12"/>
    <n v="10"/>
    <d v="2009-05-25T00:00:00"/>
    <n v="13"/>
    <n v="11"/>
    <x v="4"/>
    <n v="800000"/>
    <n v="11"/>
    <s v="El Deleite"/>
    <x v="4"/>
    <s v="Caesar Ortencia"/>
    <s v="Diva Torrengra"/>
    <s v="Estante Metalico 2mts alt"/>
    <s v="Leymas"/>
    <n v="0.08"/>
    <n v="100000"/>
    <n v="7996000"/>
  </r>
  <r>
    <s v="11-200232010marzoG12"/>
    <n v="11"/>
    <n v="200"/>
    <d v="2010-03-02T00:00:00"/>
    <n v="15"/>
    <n v="8"/>
    <x v="4"/>
    <n v="800000"/>
    <n v="11"/>
    <s v="Antiguedades FL"/>
    <x v="5"/>
    <s v="Suárez Mujica"/>
    <s v="Nicolás Red"/>
    <s v="Estante Metalico 2mts alt"/>
    <s v="Leymas"/>
    <n v="0.08"/>
    <n v="200000"/>
    <n v="7896000"/>
  </r>
  <r>
    <s v="9-10282009agostoG12"/>
    <n v="9"/>
    <n v="10"/>
    <d v="2009-08-02T00:00:00"/>
    <n v="15"/>
    <n v="20"/>
    <x v="4"/>
    <n v="800000"/>
    <n v="11"/>
    <s v="Sucursal San Bernardo"/>
    <x v="4"/>
    <s v="Suárez Mujica"/>
    <s v="Tatán Linterna"/>
    <s v="Estante Metalico 2mts alt"/>
    <s v="Leymas"/>
    <n v="0.08"/>
    <n v="100000"/>
    <n v="7996000"/>
  </r>
  <r>
    <s v="1-3001242009abrilG12"/>
    <n v="1"/>
    <n v="300"/>
    <d v="2009-04-12T00:00:00"/>
    <n v="15"/>
    <n v="18"/>
    <x v="4"/>
    <n v="800000"/>
    <n v="11"/>
    <s v="Sucursal Peñalolen Alto"/>
    <x v="1"/>
    <s v="Suárez Mujica"/>
    <s v="Di Angelo Bonini"/>
    <s v="Estante Metalico 2mts alt"/>
    <s v="Leymas"/>
    <n v="0.08"/>
    <n v="10000"/>
    <n v="8086000"/>
  </r>
  <r>
    <s v="8-20332009marzoA18"/>
    <n v="8"/>
    <n v="20"/>
    <d v="2009-03-03T00:00:00"/>
    <n v="18"/>
    <n v="25"/>
    <x v="5"/>
    <n v="750000"/>
    <n v="12"/>
    <s v="El Rincón de la Madera"/>
    <x v="0"/>
    <s v="Gato Lizana"/>
    <s v="Felipe Medero"/>
    <s v="Sillón Cama 3 Cuerpos"/>
    <s v="Bellmack"/>
    <n v="0.08"/>
    <n v="30000"/>
    <n v="8250000"/>
  </r>
  <r>
    <s v="3-302552009mayoE20"/>
    <n v="3"/>
    <n v="30"/>
    <d v="2009-05-25T00:00:00"/>
    <n v="18"/>
    <n v="22"/>
    <x v="7"/>
    <n v="650000"/>
    <n v="15"/>
    <s v="Damiens"/>
    <x v="2"/>
    <s v="Gato Lizana"/>
    <s v="Sergio Oliva"/>
    <s v="Escritorio Madera 3 Espacios"/>
    <s v="Bellmack"/>
    <n v="0.08"/>
    <n v="300000"/>
    <n v="8670000"/>
  </r>
  <r>
    <s v="6-3001222009febreroE20"/>
    <n v="6"/>
    <n v="300"/>
    <d v="2009-02-12T00:00:00"/>
    <n v="16"/>
    <n v="32"/>
    <x v="7"/>
    <n v="650000"/>
    <n v="15"/>
    <s v="Sucursal Ñuñoa"/>
    <x v="1"/>
    <s v="Michael Tree"/>
    <s v="Manu Bililar"/>
    <s v="Escritorio Madera 3 Espacios"/>
    <s v="Bellmack"/>
    <n v="0.08"/>
    <n v="100000"/>
    <n v="8870000"/>
  </r>
  <r>
    <s v="7-30012102009octubreE20"/>
    <n v="7"/>
    <n v="300"/>
    <d v="2009-10-12T00:00:00"/>
    <n v="18"/>
    <n v="32"/>
    <x v="7"/>
    <n v="650000"/>
    <n v="15"/>
    <s v="Blanco y En Calada"/>
    <x v="1"/>
    <s v="Gato Lizana"/>
    <s v="Manu Bililar"/>
    <s v="Escritorio Madera 3 Espacios"/>
    <s v="Bellmack"/>
    <n v="0.08"/>
    <n v="100000"/>
    <n v="8870000"/>
  </r>
  <r>
    <s v="14-2007122010diciembreE20"/>
    <n v="14"/>
    <n v="200"/>
    <d v="2010-12-07T00:00:00"/>
    <n v="18"/>
    <n v="6"/>
    <x v="7"/>
    <n v="650000"/>
    <n v="15"/>
    <s v="Antiguedades FV"/>
    <x v="5"/>
    <s v="Gato Lizana"/>
    <s v="Deco Valenti"/>
    <s v="Escritorio Madera 3 Espacios"/>
    <s v="Bellmack"/>
    <n v="0.08"/>
    <n v="10000"/>
    <n v="8960000"/>
  </r>
  <r>
    <s v="8-301152010mayoJ16"/>
    <n v="8"/>
    <n v="30"/>
    <d v="2010-05-11T00:00:00"/>
    <n v="18"/>
    <n v="24"/>
    <x v="1"/>
    <n v="1450000"/>
    <n v="6"/>
    <s v="El Rincón de la Madera"/>
    <x v="2"/>
    <s v="Gato Lizana"/>
    <s v="Andrea Panda"/>
    <s v="Silla de Gargas"/>
    <s v="Bellmack"/>
    <n v="0.05"/>
    <n v="20000"/>
    <n v="8245000"/>
  </r>
  <r>
    <s v="14-2008112009noviembreJ16"/>
    <n v="14"/>
    <n v="200"/>
    <d v="2009-11-08T00:00:00"/>
    <n v="17"/>
    <n v="12"/>
    <x v="1"/>
    <n v="1450000"/>
    <n v="6"/>
    <s v="Antiguedades FV"/>
    <x v="5"/>
    <s v="Gabriel Manzanero"/>
    <s v="Nga Escandinavo"/>
    <s v="Silla de Gargas"/>
    <s v="Bellmack"/>
    <n v="0.05"/>
    <n v="500000"/>
    <n v="7765000"/>
  </r>
  <r>
    <s v="13-20852010mayoJ16"/>
    <n v="13"/>
    <n v="20"/>
    <d v="2010-05-08T00:00:00"/>
    <n v="12"/>
    <n v="14"/>
    <x v="1"/>
    <n v="1450000"/>
    <n v="6"/>
    <s v="Sales"/>
    <x v="0"/>
    <s v="Feibian Bizancio"/>
    <s v="Guillermo Franco"/>
    <s v="Silla de Gargas"/>
    <s v="Bellmack"/>
    <n v="0.05"/>
    <n v="300000"/>
    <n v="7965000"/>
  </r>
  <r>
    <s v="2-3002512009eneroJ16"/>
    <n v="2"/>
    <n v="300"/>
    <d v="2009-01-25T00:00:00"/>
    <n v="14"/>
    <n v="19"/>
    <x v="1"/>
    <n v="1450000"/>
    <n v="6"/>
    <s v="Muebles San Genaro"/>
    <x v="1"/>
    <s v="Hortuiti Felier"/>
    <s v="Andrea Disappear"/>
    <s v="Silla de Gargas"/>
    <s v="Bellmack"/>
    <n v="0.05"/>
    <n v="200000"/>
    <n v="8065000"/>
  </r>
  <r>
    <s v="9-2002592010septiembreF12"/>
    <n v="9"/>
    <n v="200"/>
    <d v="2010-09-25T00:00:00"/>
    <n v="15"/>
    <n v="32"/>
    <x v="2"/>
    <n v="1250000"/>
    <n v="7"/>
    <s v="Sucursal San Bernardo"/>
    <x v="5"/>
    <s v="Suárez Mujica"/>
    <s v="Manu Bililar"/>
    <s v="Cómoda Antigua"/>
    <s v="Bellmack"/>
    <n v="0.08"/>
    <n v="10000"/>
    <n v="8040000"/>
  </r>
  <r>
    <s v="4-101592010septiembreF12"/>
    <n v="4"/>
    <n v="10"/>
    <d v="2010-09-15T00:00:00"/>
    <n v="13"/>
    <n v="21"/>
    <x v="2"/>
    <n v="1250000"/>
    <n v="7"/>
    <s v="Galería Ñuble"/>
    <x v="4"/>
    <s v="Caesar Ortencia"/>
    <s v="Alvarón Moledero"/>
    <s v="Cómoda Antigua"/>
    <s v="Bellmack"/>
    <n v="0.08"/>
    <n v="1000000"/>
    <n v="7050000"/>
  </r>
  <r>
    <s v="3-1002222010febreroF12"/>
    <n v="3"/>
    <n v="100"/>
    <d v="2010-02-22T00:00:00"/>
    <n v="18"/>
    <n v="15"/>
    <x v="2"/>
    <n v="1250000"/>
    <n v="7"/>
    <s v="Damiens"/>
    <x v="3"/>
    <s v="Gato Lizana"/>
    <s v="Maki Parachute"/>
    <s v="Cómoda Antigua"/>
    <s v="Bellmack"/>
    <n v="0.08"/>
    <n v="20000"/>
    <n v="8030000"/>
  </r>
  <r>
    <s v="14-1001262009junioF12"/>
    <n v="14"/>
    <n v="100"/>
    <d v="2009-06-12T00:00:00"/>
    <n v="13"/>
    <n v="21"/>
    <x v="2"/>
    <n v="1250000"/>
    <n v="7"/>
    <s v="Antiguedades FV"/>
    <x v="3"/>
    <s v="Caesar Ortencia"/>
    <s v="Alvarón Moledero"/>
    <s v="Cómoda Antigua"/>
    <s v="Bellmack"/>
    <n v="0.08"/>
    <n v="20000"/>
    <n v="8030000"/>
  </r>
  <r>
    <s v="10-2019102010octubreF12"/>
    <n v="10"/>
    <n v="20"/>
    <d v="2010-10-19T00:00:00"/>
    <n v="15"/>
    <n v="26"/>
    <x v="2"/>
    <n v="1250000"/>
    <n v="7"/>
    <s v="Sacrilegios Gloria"/>
    <x v="0"/>
    <s v="Suárez Mujica"/>
    <s v="Edward Phycka"/>
    <s v="Cómoda Antigua"/>
    <s v="Bellmack"/>
    <n v="0.08"/>
    <n v="10000"/>
    <n v="8040000"/>
  </r>
  <r>
    <s v="12-202452009mayoF12"/>
    <n v="12"/>
    <n v="20"/>
    <d v="2009-05-24T00:00:00"/>
    <n v="14"/>
    <n v="32"/>
    <x v="2"/>
    <n v="1250000"/>
    <n v="7"/>
    <s v="El Deleite"/>
    <x v="0"/>
    <s v="Hortuiti Felier"/>
    <s v="Manu Bililar"/>
    <s v="Cómoda Antigua"/>
    <s v="Bellmack"/>
    <n v="0.08"/>
    <n v="10000"/>
    <n v="8040000"/>
  </r>
  <r>
    <s v="15-201762010junioF12"/>
    <n v="15"/>
    <n v="20"/>
    <d v="2010-06-17T00:00:00"/>
    <n v="15"/>
    <n v="10"/>
    <x v="2"/>
    <n v="1250000"/>
    <n v="7"/>
    <s v="Galería la Tubería"/>
    <x v="0"/>
    <s v="Suárez Mujica"/>
    <s v="Natalia Safer"/>
    <s v="Cómoda Antigua"/>
    <s v="Bellmack"/>
    <n v="0.08"/>
    <n v="10000"/>
    <n v="8040000"/>
  </r>
  <r>
    <s v="3-101292009septiembreA14"/>
    <n v="3"/>
    <n v="10"/>
    <d v="2009-09-12T00:00:00"/>
    <n v="12"/>
    <n v="8"/>
    <x v="6"/>
    <n v="670000"/>
    <n v="13"/>
    <s v="Damiens"/>
    <x v="4"/>
    <s v="Feibian Bizancio"/>
    <s v="Nicolás Red"/>
    <s v="Cama 1,5 plazas"/>
    <s v="Dardunes"/>
    <n v="0.08"/>
    <n v="200000"/>
    <n v="7813200"/>
  </r>
  <r>
    <s v="10-1005102009octubreA14"/>
    <n v="10"/>
    <n v="100"/>
    <d v="2009-10-05T00:00:00"/>
    <n v="17"/>
    <n v="9"/>
    <x v="6"/>
    <n v="670000"/>
    <n v="13"/>
    <s v="Sacrilegios Gloria"/>
    <x v="3"/>
    <s v="Gabriel Manzanero"/>
    <s v="Camilo Parranda"/>
    <s v="Cama 1,5 plazas"/>
    <s v="Dardunes"/>
    <n v="0.08"/>
    <n v="10000"/>
    <n v="8003200"/>
  </r>
  <r>
    <s v="8-102022009febreroG12"/>
    <n v="8"/>
    <n v="10"/>
    <d v="2009-02-20T00:00:00"/>
    <n v="14"/>
    <n v="16"/>
    <x v="4"/>
    <n v="800000"/>
    <n v="11"/>
    <s v="El Rincón de la Madera"/>
    <x v="4"/>
    <s v="Hortuiti Felier"/>
    <s v="Go Leslier"/>
    <s v="Estante Metalico 2mts alt"/>
    <s v="Leymas"/>
    <n v="0.08"/>
    <n v="100000"/>
    <n v="7996000"/>
  </r>
  <r>
    <s v="8-20010102010octubreA14"/>
    <n v="8"/>
    <n v="200"/>
    <d v="2010-10-10T00:00:00"/>
    <n v="18"/>
    <n v="30"/>
    <x v="6"/>
    <n v="670000"/>
    <n v="13"/>
    <s v="El Rincón de la Madera"/>
    <x v="5"/>
    <s v="Gato Lizana"/>
    <s v="Javiera Walder"/>
    <s v="Cama 1,5 plazas"/>
    <s v="Dardunes"/>
    <n v="0.08"/>
    <n v="200000"/>
    <n v="7813200"/>
  </r>
  <r>
    <s v="11-3013102010octubreA14"/>
    <n v="11"/>
    <n v="30"/>
    <d v="2010-10-13T00:00:00"/>
    <n v="13"/>
    <n v="1"/>
    <x v="6"/>
    <n v="670000"/>
    <n v="13"/>
    <s v="Antiguedades FL"/>
    <x v="2"/>
    <s v="Caesar Ortencia"/>
    <s v="Alejandro Moledero"/>
    <s v="Cama 1,5 plazas"/>
    <s v="Dardunes"/>
    <n v="0.08"/>
    <n v="200000"/>
    <n v="7813200"/>
  </r>
  <r>
    <s v="8-202242009abrilA14"/>
    <n v="8"/>
    <n v="20"/>
    <d v="2009-04-22T00:00:00"/>
    <n v="14"/>
    <n v="31"/>
    <x v="6"/>
    <n v="670000"/>
    <n v="13"/>
    <s v="El Rincón de la Madera"/>
    <x v="0"/>
    <s v="Hortuiti Felier"/>
    <s v="Sofia Uribe"/>
    <s v="Cama 1,5 plazas"/>
    <s v="Dardunes"/>
    <n v="0.08"/>
    <n v="100000"/>
    <n v="7913200"/>
  </r>
  <r>
    <s v="9-1002122009febreroA14"/>
    <n v="9"/>
    <n v="100"/>
    <d v="2009-02-21T00:00:00"/>
    <n v="18"/>
    <n v="23"/>
    <x v="6"/>
    <n v="670000"/>
    <n v="13"/>
    <s v="Sucursal San Bernardo"/>
    <x v="3"/>
    <s v="Gato Lizana"/>
    <s v="Ismael Olavarrieta"/>
    <s v="Cama 1,5 plazas"/>
    <s v="Dardunes"/>
    <n v="0.08"/>
    <n v="10000"/>
    <n v="8003200"/>
  </r>
  <r>
    <s v="12-1001132009marzoA14"/>
    <n v="12"/>
    <n v="100"/>
    <d v="2009-03-11T00:00:00"/>
    <n v="18"/>
    <n v="12"/>
    <x v="6"/>
    <n v="670000"/>
    <n v="13"/>
    <s v="El Deleite"/>
    <x v="3"/>
    <s v="Gato Lizana"/>
    <s v="Nga Escandinavo"/>
    <s v="Cama 1,5 plazas"/>
    <s v="Dardunes"/>
    <n v="0.08"/>
    <n v="10000"/>
    <n v="8003200"/>
  </r>
  <r>
    <s v="15-1002172010julioJ18"/>
    <n v="15"/>
    <n v="100"/>
    <d v="2010-07-21T00:00:00"/>
    <n v="14"/>
    <n v="9"/>
    <x v="3"/>
    <n v="850000"/>
    <n v="10"/>
    <s v="Galería la Tubería"/>
    <x v="3"/>
    <s v="Hortuiti Felier"/>
    <s v="Camilo Parranda"/>
    <s v="Camarote 3 cuerpos"/>
    <s v="Deplos"/>
    <n v="0.08"/>
    <n v="10000"/>
    <n v="7810000"/>
  </r>
  <r>
    <s v="15-1001312010eneroJ18"/>
    <n v="15"/>
    <n v="100"/>
    <d v="2010-01-13T00:00:00"/>
    <n v="17"/>
    <n v="8"/>
    <x v="3"/>
    <n v="850000"/>
    <n v="10"/>
    <s v="Galería la Tubería"/>
    <x v="3"/>
    <s v="Gabriel Manzanero"/>
    <s v="Nicolás Red"/>
    <s v="Camarote 3 cuerpos"/>
    <s v="Deplos"/>
    <n v="0.08"/>
    <n v="10000"/>
    <n v="7810000"/>
  </r>
  <r>
    <s v="1-3008112009noviembreJ18"/>
    <n v="1"/>
    <n v="300"/>
    <d v="2009-11-08T00:00:00"/>
    <n v="15"/>
    <n v="30"/>
    <x v="3"/>
    <n v="850000"/>
    <n v="10"/>
    <s v="Sucursal Peñalolen Alto"/>
    <x v="1"/>
    <s v="Suárez Mujica"/>
    <s v="Javiera Walder"/>
    <s v="Camarote 3 cuerpos"/>
    <s v="Deplos"/>
    <n v="0.08"/>
    <n v="200000"/>
    <n v="7620000"/>
  </r>
  <r>
    <s v="10-301562010junioJ18"/>
    <n v="10"/>
    <n v="30"/>
    <d v="2010-06-15T00:00:00"/>
    <n v="12"/>
    <n v="1"/>
    <x v="3"/>
    <n v="850000"/>
    <n v="10"/>
    <s v="Sacrilegios Gloria"/>
    <x v="2"/>
    <s v="Feibian Bizancio"/>
    <s v="Alejandro Moledero"/>
    <s v="Camarote 3 cuerpos"/>
    <s v="Deplos"/>
    <n v="0.08"/>
    <n v="10000"/>
    <n v="7810000"/>
  </r>
  <r>
    <s v="14-302072010julioJ16"/>
    <n v="14"/>
    <n v="30"/>
    <d v="2010-07-20T00:00:00"/>
    <n v="14"/>
    <n v="16"/>
    <x v="1"/>
    <n v="1450000"/>
    <n v="6"/>
    <s v="Antiguedades FV"/>
    <x v="2"/>
    <s v="Hortuiti Felier"/>
    <s v="Go Leslier"/>
    <s v="Silla de Gargas"/>
    <s v="Bellmack"/>
    <n v="0.05"/>
    <n v="20000"/>
    <n v="8245000"/>
  </r>
  <r>
    <s v="2-20712010eneroJ16"/>
    <n v="2"/>
    <n v="20"/>
    <d v="2010-01-07T00:00:00"/>
    <n v="16"/>
    <n v="1"/>
    <x v="1"/>
    <n v="1450000"/>
    <n v="6"/>
    <s v="Muebles San Genaro"/>
    <x v="0"/>
    <s v="Michael Tree"/>
    <s v="Alejandro Moledero"/>
    <s v="Silla de Gargas"/>
    <s v="Bellmack"/>
    <n v="0.05"/>
    <n v="300000"/>
    <n v="7965000"/>
  </r>
  <r>
    <s v="7-202372010julioJ16"/>
    <n v="7"/>
    <n v="20"/>
    <d v="2010-07-23T00:00:00"/>
    <n v="17"/>
    <n v="30"/>
    <x v="1"/>
    <n v="1450000"/>
    <n v="6"/>
    <s v="Blanco y En Calada"/>
    <x v="0"/>
    <s v="Gabriel Manzanero"/>
    <s v="Javiera Walder"/>
    <s v="Silla de Gargas"/>
    <s v="Bellmack"/>
    <n v="0.05"/>
    <n v="300000"/>
    <n v="7965000"/>
  </r>
  <r>
    <s v="8-2005122010diciembreJ16"/>
    <n v="8"/>
    <n v="200"/>
    <d v="2010-12-05T00:00:00"/>
    <n v="16"/>
    <n v="12"/>
    <x v="1"/>
    <n v="1450000"/>
    <n v="6"/>
    <s v="El Rincón de la Madera"/>
    <x v="5"/>
    <s v="Michael Tree"/>
    <s v="Nga Escandinavo"/>
    <s v="Silla de Gargas"/>
    <s v="Bellmack"/>
    <n v="0.05"/>
    <n v="500000"/>
    <n v="7765000"/>
  </r>
  <r>
    <s v="13-301682010agostoE20"/>
    <n v="13"/>
    <n v="30"/>
    <d v="2010-08-16T00:00:00"/>
    <n v="16"/>
    <n v="14"/>
    <x v="7"/>
    <n v="650000"/>
    <n v="13"/>
    <s v="Sales"/>
    <x v="2"/>
    <s v="Michael Tree"/>
    <s v="Guillermo Franco"/>
    <s v="Escritorio Madera 3 Espacios"/>
    <s v="Bellmack"/>
    <n v="0.08"/>
    <n v="300000"/>
    <n v="7474000"/>
  </r>
  <r>
    <s v="3-10282009agostoA14"/>
    <n v="3"/>
    <n v="10"/>
    <d v="2009-08-02T00:00:00"/>
    <n v="15"/>
    <n v="31"/>
    <x v="6"/>
    <n v="670000"/>
    <n v="13"/>
    <s v="Damiens"/>
    <x v="4"/>
    <s v="Suárez Mujica"/>
    <s v="Sofia Uribe"/>
    <s v="Cama 1,5 plazas"/>
    <s v="Dardunes"/>
    <n v="0.08"/>
    <n v="200000"/>
    <n v="7813200"/>
  </r>
  <r>
    <s v="15-10952010mayoA14"/>
    <n v="15"/>
    <n v="10"/>
    <d v="2010-05-09T00:00:00"/>
    <n v="17"/>
    <n v="2"/>
    <x v="6"/>
    <n v="670000"/>
    <n v="13"/>
    <s v="Galería la Tubería"/>
    <x v="4"/>
    <s v="Gabriel Manzanero"/>
    <s v="John Chepicano"/>
    <s v="Cama 1,5 plazas"/>
    <s v="Dardunes"/>
    <n v="0.08"/>
    <n v="200000"/>
    <n v="7813200"/>
  </r>
  <r>
    <s v="8-302022009febreroA14"/>
    <n v="8"/>
    <n v="30"/>
    <d v="2009-02-20T00:00:00"/>
    <n v="18"/>
    <n v="13"/>
    <x v="6"/>
    <n v="670000"/>
    <n v="13"/>
    <s v="El Rincón de la Madera"/>
    <x v="2"/>
    <s v="Gato Lizana"/>
    <s v="Peter Contreras"/>
    <s v="Cama 1,5 plazas"/>
    <s v="Dardunes"/>
    <n v="0.08"/>
    <n v="200000"/>
    <n v="7813200"/>
  </r>
  <r>
    <s v="15-20722009febreroA14"/>
    <n v="15"/>
    <n v="20"/>
    <d v="2009-02-07T00:00:00"/>
    <n v="15"/>
    <n v="28"/>
    <x v="6"/>
    <n v="670000"/>
    <n v="13"/>
    <s v="Galería la Tubería"/>
    <x v="0"/>
    <s v="Suárez Mujica"/>
    <s v="Sebastián  Venegas"/>
    <s v="Cama 1,5 plazas"/>
    <s v="Dardunes"/>
    <n v="0.08"/>
    <n v="100000"/>
    <n v="7913200"/>
  </r>
  <r>
    <s v="5-101962010junioE20"/>
    <n v="5"/>
    <n v="10"/>
    <d v="2010-06-19T00:00:00"/>
    <n v="16"/>
    <n v="4"/>
    <x v="7"/>
    <n v="650000"/>
    <n v="13"/>
    <s v="Muebles El Oso"/>
    <x v="4"/>
    <s v="Michael Tree"/>
    <s v="JayJay Barriga"/>
    <s v="Escritorio Madera 3 Espacios"/>
    <s v="Bellmack"/>
    <n v="0.08"/>
    <n v="100000"/>
    <n v="7674000"/>
  </r>
  <r>
    <s v="9-30772009julioE20"/>
    <n v="9"/>
    <n v="30"/>
    <d v="2009-07-07T00:00:00"/>
    <n v="17"/>
    <n v="10"/>
    <x v="7"/>
    <n v="650000"/>
    <n v="13"/>
    <s v="Sucursal San Bernardo"/>
    <x v="2"/>
    <s v="Gabriel Manzanero"/>
    <s v="Natalia Safer"/>
    <s v="Escritorio Madera 3 Espacios"/>
    <s v="Bellmack"/>
    <n v="0.08"/>
    <n v="300000"/>
    <n v="7474000"/>
  </r>
  <r>
    <s v="7-201852009mayoJ18"/>
    <n v="7"/>
    <n v="20"/>
    <d v="2009-05-18T00:00:00"/>
    <n v="13"/>
    <n v="15"/>
    <x v="3"/>
    <n v="850000"/>
    <n v="10"/>
    <s v="Blanco y En Calada"/>
    <x v="0"/>
    <s v="Caesar Ortencia"/>
    <s v="Maki Parachute"/>
    <s v="Camarote 3 cuerpos"/>
    <s v="Deplos"/>
    <n v="0.08"/>
    <n v="100000"/>
    <n v="7720000"/>
  </r>
  <r>
    <s v="13-2001192009septiembreJ18"/>
    <n v="13"/>
    <n v="200"/>
    <d v="2009-09-11T00:00:00"/>
    <n v="14"/>
    <n v="21"/>
    <x v="3"/>
    <n v="850000"/>
    <n v="10"/>
    <s v="Sales"/>
    <x v="5"/>
    <s v="Hortuiti Felier"/>
    <s v="Alvarón Moledero"/>
    <s v="Camarote 3 cuerpos"/>
    <s v="Deplos"/>
    <n v="0.08"/>
    <n v="30000"/>
    <n v="7790000"/>
  </r>
  <r>
    <s v="13-2002122009febreroJ18"/>
    <n v="13"/>
    <n v="200"/>
    <d v="2009-02-21T00:00:00"/>
    <n v="14"/>
    <n v="3"/>
    <x v="3"/>
    <n v="850000"/>
    <n v="10"/>
    <s v="Sales"/>
    <x v="5"/>
    <s v="Hortuiti Felier"/>
    <s v="Johny Negrero"/>
    <s v="Camarote 3 cuerpos"/>
    <s v="Deplos"/>
    <n v="0.08"/>
    <n v="30000"/>
    <n v="7790000"/>
  </r>
  <r>
    <s v="6-10462009junioF16"/>
    <n v="6"/>
    <n v="10"/>
    <d v="2009-06-04T00:00:00"/>
    <n v="15"/>
    <n v="28"/>
    <x v="8"/>
    <n v="550000"/>
    <n v="15"/>
    <s v="Sucursal Ñuñoa"/>
    <x v="4"/>
    <s v="Suárez Mujica"/>
    <s v="Sebastián  Venegas"/>
    <s v="Cama 2 Plazas"/>
    <s v="Dardunes"/>
    <n v="0.08"/>
    <n v="10000"/>
    <n v="7580000"/>
  </r>
  <r>
    <s v="6-3001962009junioF16"/>
    <n v="6"/>
    <n v="300"/>
    <d v="2009-06-19T00:00:00"/>
    <n v="16"/>
    <n v="12"/>
    <x v="8"/>
    <n v="550000"/>
    <n v="15"/>
    <s v="Sucursal Ñuñoa"/>
    <x v="1"/>
    <s v="Michael Tree"/>
    <s v="Nga Escandinavo"/>
    <s v="Cama 2 Plazas"/>
    <s v="Dardunes"/>
    <n v="0.08"/>
    <n v="30000"/>
    <n v="7560000"/>
  </r>
  <r>
    <s v="14-204112010noviembreF16"/>
    <n v="14"/>
    <n v="20"/>
    <d v="2010-11-04T00:00:00"/>
    <n v="14"/>
    <n v="24"/>
    <x v="8"/>
    <n v="550000"/>
    <n v="15"/>
    <s v="Antiguedades FV"/>
    <x v="0"/>
    <s v="Hortuiti Felier"/>
    <s v="Andrea Panda"/>
    <s v="Cama 2 Plazas"/>
    <s v="Dardunes"/>
    <n v="0.08"/>
    <n v="30000"/>
    <n v="7560000"/>
  </r>
  <r>
    <s v="3-3003112010noviembreA18"/>
    <n v="3"/>
    <n v="300"/>
    <d v="2010-11-03T00:00:00"/>
    <n v="12"/>
    <n v="25"/>
    <x v="5"/>
    <n v="750000"/>
    <n v="11"/>
    <s v="Damiens"/>
    <x v="1"/>
    <s v="Feibian Bizancio"/>
    <s v="Felipe Medero"/>
    <s v="Sillón Cama 3 Cuerpos"/>
    <s v="Bellmack"/>
    <n v="0.08"/>
    <n v="200000"/>
    <n v="7390000"/>
  </r>
  <r>
    <s v="12-10312010eneroA18"/>
    <n v="12"/>
    <n v="10"/>
    <d v="2010-01-03T00:00:00"/>
    <n v="13"/>
    <n v="14"/>
    <x v="5"/>
    <n v="750000"/>
    <n v="11"/>
    <s v="El Deleite"/>
    <x v="4"/>
    <s v="Caesar Ortencia"/>
    <s v="Guillermo Franco"/>
    <s v="Sillón Cama 3 Cuerpos"/>
    <s v="Bellmack"/>
    <n v="0.08"/>
    <n v="200000"/>
    <n v="7390000"/>
  </r>
  <r>
    <s v="1-30452009mayoA18"/>
    <n v="1"/>
    <n v="30"/>
    <d v="2009-05-04T00:00:00"/>
    <n v="12"/>
    <n v="2"/>
    <x v="5"/>
    <n v="750000"/>
    <n v="11"/>
    <s v="Sucursal Peñalolen Alto"/>
    <x v="2"/>
    <s v="Feibian Bizancio"/>
    <s v="John Chepicano"/>
    <s v="Sillón Cama 3 Cuerpos"/>
    <s v="Bellmack"/>
    <n v="0.08"/>
    <n v="300000"/>
    <n v="7290000"/>
  </r>
  <r>
    <s v="1-20672010julioA18"/>
    <n v="1"/>
    <n v="20"/>
    <d v="2010-07-06T00:00:00"/>
    <n v="14"/>
    <n v="25"/>
    <x v="5"/>
    <n v="750000"/>
    <n v="11"/>
    <s v="Sucursal Peñalolen Alto"/>
    <x v="0"/>
    <s v="Hortuiti Felier"/>
    <s v="Felipe Medero"/>
    <s v="Sillón Cama 3 Cuerpos"/>
    <s v="Bellmack"/>
    <n v="0.08"/>
    <n v="30000"/>
    <n v="7560000"/>
  </r>
  <r>
    <s v="10-20982010agostoA18"/>
    <n v="10"/>
    <n v="20"/>
    <d v="2010-08-09T00:00:00"/>
    <n v="15"/>
    <n v="8"/>
    <x v="5"/>
    <n v="750000"/>
    <n v="11"/>
    <s v="Sacrilegios Gloria"/>
    <x v="0"/>
    <s v="Suárez Mujica"/>
    <s v="Nicolás Red"/>
    <s v="Sillón Cama 3 Cuerpos"/>
    <s v="Bellmack"/>
    <n v="0.08"/>
    <n v="30000"/>
    <n v="7560000"/>
  </r>
  <r>
    <s v="3-201132009marzoG16"/>
    <n v="3"/>
    <n v="20"/>
    <d v="2009-03-11T00:00:00"/>
    <n v="13"/>
    <n v="18"/>
    <x v="9"/>
    <n v="550000"/>
    <n v="15"/>
    <s v="Damiens"/>
    <x v="0"/>
    <s v="Caesar Ortencia"/>
    <s v="Di Angelo Bonini"/>
    <s v="Cómoda 2 cuerpos, 2x1x1,5"/>
    <s v="Deplos"/>
    <n v="0.08"/>
    <n v="300000"/>
    <n v="7290000"/>
  </r>
  <r>
    <s v="13-1016102009octubreA18"/>
    <n v="13"/>
    <n v="10"/>
    <d v="2009-10-16T00:00:00"/>
    <n v="17"/>
    <n v="20"/>
    <x v="5"/>
    <n v="750000"/>
    <n v="11"/>
    <s v="Sales"/>
    <x v="4"/>
    <s v="Gabriel Manzanero"/>
    <s v="Tatán Linterna"/>
    <s v="Sillón Cama 3 Cuerpos"/>
    <s v="Bellmack"/>
    <n v="0.08"/>
    <n v="200000"/>
    <n v="7390000"/>
  </r>
  <r>
    <s v="12-10025112009noviembreF16"/>
    <n v="12"/>
    <n v="100"/>
    <d v="2009-11-25T00:00:00"/>
    <n v="18"/>
    <n v="15"/>
    <x v="8"/>
    <n v="550000"/>
    <n v="15"/>
    <s v="El Deleite"/>
    <x v="3"/>
    <s v="Gato Lizana"/>
    <s v="Maki Parachute"/>
    <s v="Cama 2 Plazas"/>
    <s v="Dardunes"/>
    <n v="0.08"/>
    <n v="200000"/>
    <n v="7390000"/>
  </r>
  <r>
    <s v="4-2002522009febreroF16"/>
    <n v="4"/>
    <n v="200"/>
    <d v="2009-02-25T00:00:00"/>
    <n v="16"/>
    <n v="3"/>
    <x v="8"/>
    <n v="550000"/>
    <n v="15"/>
    <s v="Galería Ñuble"/>
    <x v="5"/>
    <s v="Michael Tree"/>
    <s v="Johny Negrero"/>
    <s v="Cama 2 Plazas"/>
    <s v="Dardunes"/>
    <n v="0.08"/>
    <n v="30000"/>
    <n v="7560000"/>
  </r>
  <r>
    <s v="14-30015102009octubreG16"/>
    <n v="14"/>
    <n v="300"/>
    <d v="2009-10-15T00:00:00"/>
    <n v="15"/>
    <n v="4"/>
    <x v="9"/>
    <n v="550000"/>
    <n v="15"/>
    <s v="Antiguedades FV"/>
    <x v="1"/>
    <s v="Suárez Mujica"/>
    <s v="JayJay Barriga"/>
    <s v="Cómoda 2 cuerpos, 2x1x1,5"/>
    <s v="Deplos"/>
    <n v="0.08"/>
    <n v="30000"/>
    <n v="7560000"/>
  </r>
  <r>
    <s v="10-302082010agostoF16"/>
    <n v="10"/>
    <n v="30"/>
    <d v="2010-08-20T00:00:00"/>
    <n v="12"/>
    <n v="26"/>
    <x v="8"/>
    <n v="550000"/>
    <n v="15"/>
    <s v="Sacrilegios Gloria"/>
    <x v="2"/>
    <s v="Feibian Bizancio"/>
    <s v="Edward Phycka"/>
    <s v="Cama 2 Plazas"/>
    <s v="Dardunes"/>
    <n v="0.08"/>
    <n v="100000"/>
    <n v="7490000"/>
  </r>
  <r>
    <s v="5-3001692009septiembreG16"/>
    <n v="5"/>
    <n v="300"/>
    <d v="2009-09-16T00:00:00"/>
    <n v="13"/>
    <n v="5"/>
    <x v="9"/>
    <n v="550000"/>
    <n v="15"/>
    <s v="Muebles El Oso"/>
    <x v="1"/>
    <s v="Caesar Ortencia"/>
    <s v="Alexandra Bully"/>
    <s v="Cómoda 2 cuerpos, 2x1x1,5"/>
    <s v="Deplos"/>
    <n v="0.08"/>
    <n v="30000"/>
    <n v="7560000"/>
  </r>
  <r>
    <s v="5-300452009mayoF16"/>
    <n v="5"/>
    <n v="300"/>
    <d v="2009-05-04T00:00:00"/>
    <n v="14"/>
    <n v="8"/>
    <x v="8"/>
    <n v="550000"/>
    <n v="15"/>
    <s v="Muebles El Oso"/>
    <x v="1"/>
    <s v="Hortuiti Felier"/>
    <s v="Nicolás Red"/>
    <s v="Cama 2 Plazas"/>
    <s v="Dardunes"/>
    <n v="0.08"/>
    <n v="30000"/>
    <n v="7560000"/>
  </r>
  <r>
    <s v="5-10692010septiembreF16"/>
    <n v="5"/>
    <n v="10"/>
    <d v="2010-09-06T00:00:00"/>
    <n v="17"/>
    <n v="30"/>
    <x v="8"/>
    <n v="550000"/>
    <n v="15"/>
    <s v="Muebles El Oso"/>
    <x v="4"/>
    <s v="Gabriel Manzanero"/>
    <s v="Javiera Walder"/>
    <s v="Cama 2 Plazas"/>
    <s v="Dardunes"/>
    <n v="0.08"/>
    <n v="10000"/>
    <n v="7580000"/>
  </r>
  <r>
    <s v="6-2001162009junioG16"/>
    <n v="6"/>
    <n v="200"/>
    <d v="2009-06-11T00:00:00"/>
    <n v="15"/>
    <n v="26"/>
    <x v="9"/>
    <n v="550000"/>
    <n v="15"/>
    <s v="Sucursal Ñuñoa"/>
    <x v="5"/>
    <s v="Suárez Mujica"/>
    <s v="Edward Phycka"/>
    <s v="Cómoda 2 cuerpos, 2x1x1,5"/>
    <s v="Deplos"/>
    <n v="0.08"/>
    <n v="100000"/>
    <n v="7490000"/>
  </r>
  <r>
    <s v="2-107112009noviembreA18"/>
    <n v="2"/>
    <n v="10"/>
    <d v="2009-11-07T00:00:00"/>
    <n v="18"/>
    <n v="12"/>
    <x v="5"/>
    <n v="750000"/>
    <n v="11"/>
    <s v="Muebles San Genaro"/>
    <x v="4"/>
    <s v="Gato Lizana"/>
    <s v="Nga Escandinavo"/>
    <s v="Sillón Cama 3 Cuerpos"/>
    <s v="Bellmack"/>
    <n v="0.08"/>
    <n v="200000"/>
    <n v="7390000"/>
  </r>
  <r>
    <s v="9-201852010mayoG16"/>
    <n v="9"/>
    <n v="20"/>
    <d v="2010-05-18T00:00:00"/>
    <n v="14"/>
    <n v="13"/>
    <x v="9"/>
    <n v="550000"/>
    <n v="15"/>
    <s v="Sucursal San Bernardo"/>
    <x v="0"/>
    <s v="Hortuiti Felier"/>
    <s v="Peter Contreras"/>
    <s v="Cómoda 2 cuerpos, 2x1x1,5"/>
    <s v="Deplos"/>
    <n v="0.08"/>
    <n v="300000"/>
    <n v="7290000"/>
  </r>
  <r>
    <s v="8-302452010mayoF16"/>
    <n v="8"/>
    <n v="30"/>
    <d v="2010-05-24T00:00:00"/>
    <n v="16"/>
    <n v="24"/>
    <x v="8"/>
    <n v="550000"/>
    <n v="15"/>
    <s v="El Rincón de la Madera"/>
    <x v="2"/>
    <s v="Michael Tree"/>
    <s v="Andrea Panda"/>
    <s v="Cama 2 Plazas"/>
    <s v="Dardunes"/>
    <n v="0.08"/>
    <n v="100000"/>
    <n v="7490000"/>
  </r>
  <r>
    <s v="9-302222009febreroF16"/>
    <n v="9"/>
    <n v="30"/>
    <d v="2009-02-22T00:00:00"/>
    <n v="16"/>
    <n v="15"/>
    <x v="8"/>
    <n v="550000"/>
    <n v="15"/>
    <s v="Sucursal San Bernardo"/>
    <x v="2"/>
    <s v="Michael Tree"/>
    <s v="Maki Parachute"/>
    <s v="Cama 2 Plazas"/>
    <s v="Dardunes"/>
    <n v="0.08"/>
    <n v="100000"/>
    <n v="7490000"/>
  </r>
  <r>
    <s v="1-10412009eneroG16"/>
    <n v="1"/>
    <n v="10"/>
    <d v="2009-01-04T00:00:00"/>
    <n v="16"/>
    <n v="28"/>
    <x v="9"/>
    <n v="550000"/>
    <n v="15"/>
    <s v="Sucursal Peñalolen Alto"/>
    <x v="4"/>
    <s v="Michael Tree"/>
    <s v="Sebastián  Venegas"/>
    <s v="Cómoda 2 cuerpos, 2x1x1,5"/>
    <s v="Deplos"/>
    <n v="0.08"/>
    <n v="300000"/>
    <n v="7290000"/>
  </r>
  <r>
    <s v="8-302092009septiembreA18"/>
    <n v="8"/>
    <n v="30"/>
    <d v="2009-09-20T00:00:00"/>
    <n v="12"/>
    <n v="21"/>
    <x v="5"/>
    <n v="750000"/>
    <n v="11"/>
    <s v="El Rincón de la Madera"/>
    <x v="2"/>
    <s v="Feibian Bizancio"/>
    <s v="Alvarón Moledero"/>
    <s v="Sillón Cama 3 Cuerpos"/>
    <s v="Bellmack"/>
    <n v="0.08"/>
    <n v="300000"/>
    <n v="7290000"/>
  </r>
  <r>
    <s v="2-100742009abrilA18"/>
    <n v="2"/>
    <n v="100"/>
    <d v="2009-04-07T00:00:00"/>
    <n v="13"/>
    <n v="5"/>
    <x v="5"/>
    <n v="750000"/>
    <n v="11"/>
    <s v="Muebles San Genaro"/>
    <x v="3"/>
    <s v="Caesar Ortencia"/>
    <s v="Alexandra Bully"/>
    <s v="Sillón Cama 3 Cuerpos"/>
    <s v="Bellmack"/>
    <n v="0.08"/>
    <n v="20000"/>
    <n v="7570000"/>
  </r>
  <r>
    <s v="15-1001752009mayoE20"/>
    <n v="15"/>
    <n v="100"/>
    <d v="2009-05-17T00:00:00"/>
    <n v="14"/>
    <n v="31"/>
    <x v="7"/>
    <n v="650000"/>
    <n v="13"/>
    <s v="Galería la Tubería"/>
    <x v="3"/>
    <s v="Hortuiti Felier"/>
    <s v="Sofia Uribe"/>
    <s v="Escritorio Madera 3 Espacios"/>
    <s v="Bellmack"/>
    <n v="0.08"/>
    <n v="1000000"/>
    <n v="6774000"/>
  </r>
  <r>
    <s v="14-2001772009julioE20"/>
    <n v="14"/>
    <n v="200"/>
    <d v="2009-07-17T00:00:00"/>
    <n v="18"/>
    <n v="16"/>
    <x v="7"/>
    <n v="650000"/>
    <n v="13"/>
    <s v="Antiguedades FV"/>
    <x v="5"/>
    <s v="Gato Lizana"/>
    <s v="Go Leslier"/>
    <s v="Escritorio Madera 3 Espacios"/>
    <s v="Bellmack"/>
    <n v="0.08"/>
    <n v="10000"/>
    <n v="7764000"/>
  </r>
  <r>
    <s v="12-102212009eneroE20"/>
    <n v="12"/>
    <n v="10"/>
    <d v="2009-01-22T00:00:00"/>
    <n v="14"/>
    <n v="4"/>
    <x v="7"/>
    <n v="650000"/>
    <n v="13"/>
    <s v="El Deleite"/>
    <x v="4"/>
    <s v="Hortuiti Felier"/>
    <s v="JayJay Barriga"/>
    <s v="Escritorio Madera 3 Espacios"/>
    <s v="Bellmack"/>
    <n v="0.08"/>
    <n v="100000"/>
    <n v="7674000"/>
  </r>
  <r>
    <s v="9-301442009abrilE20"/>
    <n v="9"/>
    <n v="30"/>
    <d v="2009-04-14T00:00:00"/>
    <n v="12"/>
    <n v="9"/>
    <x v="7"/>
    <n v="650000"/>
    <n v="13"/>
    <s v="Sucursal San Bernardo"/>
    <x v="2"/>
    <s v="Feibian Bizancio"/>
    <s v="Camilo Parranda"/>
    <s v="Escritorio Madera 3 Espacios"/>
    <s v="Bellmack"/>
    <n v="0.08"/>
    <n v="300000"/>
    <n v="7474000"/>
  </r>
  <r>
    <s v="12-2017112010noviembreE20"/>
    <n v="12"/>
    <n v="20"/>
    <d v="2010-11-17T00:00:00"/>
    <n v="14"/>
    <n v="17"/>
    <x v="7"/>
    <n v="650000"/>
    <n v="15"/>
    <s v="El Deleite"/>
    <x v="0"/>
    <s v="Hortuiti Felier"/>
    <s v="Mathias Albus"/>
    <s v="Escritorio Madera 3 Espacios"/>
    <s v="Bellmack"/>
    <n v="0.08"/>
    <n v="1500000"/>
    <n v="7470000"/>
  </r>
  <r>
    <s v="12-2013122009diciembreE20"/>
    <n v="12"/>
    <n v="20"/>
    <d v="2009-12-13T00:00:00"/>
    <n v="15"/>
    <n v="18"/>
    <x v="7"/>
    <n v="650000"/>
    <n v="15"/>
    <s v="El Deleite"/>
    <x v="0"/>
    <s v="Suárez Mujica"/>
    <s v="Di Angelo Bonini"/>
    <s v="Escritorio Madera 3 Espacios"/>
    <s v="Bellmack"/>
    <n v="0.08"/>
    <n v="1500000"/>
    <n v="7470000"/>
  </r>
  <r>
    <s v="8-10017112009noviembreE20"/>
    <n v="8"/>
    <n v="100"/>
    <d v="2009-11-17T00:00:00"/>
    <n v="15"/>
    <n v="26"/>
    <x v="7"/>
    <n v="650000"/>
    <n v="15"/>
    <s v="El Rincón de la Madera"/>
    <x v="3"/>
    <s v="Suárez Mujica"/>
    <s v="Edward Phycka"/>
    <s v="Escritorio Madera 3 Espacios"/>
    <s v="Bellmack"/>
    <n v="0.08"/>
    <n v="1000000"/>
    <n v="7970000"/>
  </r>
  <r>
    <s v="9-30552009mayoA18"/>
    <n v="9"/>
    <n v="30"/>
    <d v="2009-05-05T00:00:00"/>
    <n v="12"/>
    <n v="11"/>
    <x v="5"/>
    <n v="750000"/>
    <n v="11"/>
    <s v="Sucursal San Bernardo"/>
    <x v="2"/>
    <s v="Feibian Bizancio"/>
    <s v="Diva Torrengra"/>
    <s v="Sillón Cama 3 Cuerpos"/>
    <s v="Bellmack"/>
    <n v="0.08"/>
    <n v="300000"/>
    <n v="7290000"/>
  </r>
  <r>
    <s v="9-300562010junioA18"/>
    <n v="9"/>
    <n v="300"/>
    <d v="2010-06-05T00:00:00"/>
    <n v="15"/>
    <n v="1"/>
    <x v="5"/>
    <n v="750000"/>
    <n v="11"/>
    <s v="Sucursal San Bernardo"/>
    <x v="1"/>
    <s v="Suárez Mujica"/>
    <s v="Alejandro Moledero"/>
    <s v="Sillón Cama 3 Cuerpos"/>
    <s v="Bellmack"/>
    <n v="0.08"/>
    <n v="200000"/>
    <n v="7390000"/>
  </r>
  <r>
    <s v="8-101022010febreroF16"/>
    <n v="8"/>
    <n v="10"/>
    <d v="2010-02-10T00:00:00"/>
    <n v="12"/>
    <n v="29"/>
    <x v="8"/>
    <n v="550000"/>
    <n v="15"/>
    <s v="El Rincón de la Madera"/>
    <x v="4"/>
    <s v="Feibian Bizancio"/>
    <s v="Reina Queen"/>
    <s v="Cama 2 Plazas"/>
    <s v="Dardunes"/>
    <n v="0.08"/>
    <n v="10000"/>
    <n v="7580000"/>
  </r>
  <r>
    <s v="5-200152010mayoA18"/>
    <n v="5"/>
    <n v="200"/>
    <d v="2010-05-01T00:00:00"/>
    <n v="14"/>
    <n v="3"/>
    <x v="5"/>
    <n v="750000"/>
    <n v="11"/>
    <s v="Muebles El Oso"/>
    <x v="5"/>
    <s v="Hortuiti Felier"/>
    <s v="Johny Negrero"/>
    <s v="Sillón Cama 3 Cuerpos"/>
    <s v="Bellmack"/>
    <n v="0.08"/>
    <n v="100000"/>
    <n v="7490000"/>
  </r>
  <r>
    <s v="9-200992010septiembreA18"/>
    <n v="9"/>
    <n v="200"/>
    <d v="2010-09-09T00:00:00"/>
    <n v="16"/>
    <n v="13"/>
    <x v="5"/>
    <n v="750000"/>
    <n v="11"/>
    <s v="Sucursal San Bernardo"/>
    <x v="5"/>
    <s v="Michael Tree"/>
    <s v="Peter Contreras"/>
    <s v="Sillón Cama 3 Cuerpos"/>
    <s v="Bellmack"/>
    <n v="0.08"/>
    <n v="100000"/>
    <n v="7490000"/>
  </r>
  <r>
    <s v="10-2002542010abrilF16"/>
    <n v="10"/>
    <n v="200"/>
    <d v="2010-04-25T00:00:00"/>
    <n v="15"/>
    <n v="1"/>
    <x v="8"/>
    <n v="550000"/>
    <n v="15"/>
    <s v="Sacrilegios Gloria"/>
    <x v="5"/>
    <s v="Suárez Mujica"/>
    <s v="Alejandro Moledero"/>
    <s v="Cama 2 Plazas"/>
    <s v="Dardunes"/>
    <n v="0.08"/>
    <n v="30000"/>
    <n v="7560000"/>
  </r>
  <r>
    <s v="2-20014102009octubreA14"/>
    <n v="2"/>
    <n v="200"/>
    <d v="2009-10-14T00:00:00"/>
    <n v="18"/>
    <n v="16"/>
    <x v="6"/>
    <n v="670000"/>
    <n v="12"/>
    <s v="Muebles San Genaro"/>
    <x v="5"/>
    <s v="Gato Lizana"/>
    <s v="Go Leslier"/>
    <s v="Cama 1,5 plazas"/>
    <s v="Dardunes"/>
    <n v="0.08"/>
    <n v="200000"/>
    <n v="7196800"/>
  </r>
  <r>
    <s v="11-1002262009junioG12"/>
    <n v="11"/>
    <n v="100"/>
    <d v="2009-06-22T00:00:00"/>
    <n v="16"/>
    <n v="14"/>
    <x v="4"/>
    <n v="800000"/>
    <n v="10"/>
    <s v="Antiguedades FL"/>
    <x v="3"/>
    <s v="Michael Tree"/>
    <s v="Guillermo Franco"/>
    <s v="Estante Metalico 2mts alt"/>
    <s v="Leymas"/>
    <n v="0.08"/>
    <n v="100000"/>
    <n v="7260000"/>
  </r>
  <r>
    <s v="5-100632010marzoG12"/>
    <n v="5"/>
    <n v="100"/>
    <d v="2010-03-06T00:00:00"/>
    <n v="12"/>
    <n v="19"/>
    <x v="4"/>
    <n v="800000"/>
    <n v="10"/>
    <s v="Muebles El Oso"/>
    <x v="3"/>
    <s v="Feibian Bizancio"/>
    <s v="Andrea Disappear"/>
    <s v="Estante Metalico 2mts alt"/>
    <s v="Leymas"/>
    <n v="0.08"/>
    <n v="100000"/>
    <n v="7260000"/>
  </r>
  <r>
    <s v="4-200612009eneroG12"/>
    <n v="4"/>
    <n v="200"/>
    <d v="2009-01-06T00:00:00"/>
    <n v="12"/>
    <n v="25"/>
    <x v="4"/>
    <n v="800000"/>
    <n v="10"/>
    <s v="Galería Ñuble"/>
    <x v="5"/>
    <s v="Feibian Bizancio"/>
    <s v="Felipe Medero"/>
    <s v="Estante Metalico 2mts alt"/>
    <s v="Leymas"/>
    <n v="0.08"/>
    <n v="200000"/>
    <n v="7160000"/>
  </r>
  <r>
    <s v="11-3019122010diciembreG12"/>
    <n v="11"/>
    <n v="30"/>
    <d v="2010-12-19T00:00:00"/>
    <n v="15"/>
    <n v="29"/>
    <x v="4"/>
    <n v="800000"/>
    <n v="10"/>
    <s v="Antiguedades FL"/>
    <x v="2"/>
    <s v="Suárez Mujica"/>
    <s v="Reina Queen"/>
    <s v="Estante Metalico 2mts alt"/>
    <s v="Leymas"/>
    <n v="0.08"/>
    <n v="100000"/>
    <n v="7260000"/>
  </r>
  <r>
    <s v="4-3002052009mayoA14"/>
    <n v="4"/>
    <n v="300"/>
    <d v="2009-05-20T00:00:00"/>
    <n v="12"/>
    <n v="8"/>
    <x v="6"/>
    <n v="670000"/>
    <n v="12"/>
    <s v="Galería Ñuble"/>
    <x v="1"/>
    <s v="Feibian Bizancio"/>
    <s v="Nicolás Red"/>
    <s v="Cama 1,5 plazas"/>
    <s v="Dardunes"/>
    <n v="0.08"/>
    <n v="300000"/>
    <n v="7096800"/>
  </r>
  <r>
    <s v="1-3001922010febreroA14"/>
    <n v="1"/>
    <n v="300"/>
    <d v="2010-02-19T00:00:00"/>
    <n v="15"/>
    <n v="30"/>
    <x v="6"/>
    <n v="670000"/>
    <n v="12"/>
    <s v="Sucursal Peñalolen Alto"/>
    <x v="1"/>
    <s v="Suárez Mujica"/>
    <s v="Javiera Walder"/>
    <s v="Cama 1,5 plazas"/>
    <s v="Dardunes"/>
    <n v="0.08"/>
    <n v="300000"/>
    <n v="7096800"/>
  </r>
  <r>
    <s v="8-1001342010abrilA14"/>
    <n v="8"/>
    <n v="100"/>
    <d v="2010-04-13T00:00:00"/>
    <n v="13"/>
    <n v="31"/>
    <x v="6"/>
    <n v="670000"/>
    <n v="12"/>
    <s v="El Rincón de la Madera"/>
    <x v="3"/>
    <s v="Caesar Ortencia"/>
    <s v="Sofia Uribe"/>
    <s v="Cama 1,5 plazas"/>
    <s v="Dardunes"/>
    <n v="0.08"/>
    <n v="10000"/>
    <n v="7386800"/>
  </r>
  <r>
    <s v="9-1002562010junioA14"/>
    <n v="9"/>
    <n v="100"/>
    <d v="2010-06-25T00:00:00"/>
    <n v="15"/>
    <n v="7"/>
    <x v="6"/>
    <n v="670000"/>
    <n v="12"/>
    <s v="Sucursal San Bernardo"/>
    <x v="3"/>
    <s v="Suárez Mujica"/>
    <s v="Veraz Dedal"/>
    <s v="Cama 1,5 plazas"/>
    <s v="Dardunes"/>
    <n v="0.08"/>
    <n v="10000"/>
    <n v="7386800"/>
  </r>
  <r>
    <s v="2-3023102009octubreG16"/>
    <n v="2"/>
    <n v="30"/>
    <d v="2009-10-23T00:00:00"/>
    <n v="13"/>
    <n v="34"/>
    <x v="9"/>
    <n v="550000"/>
    <n v="15"/>
    <s v="Muebles San Genaro"/>
    <x v="2"/>
    <s v="Caesar Ortencia"/>
    <s v="JP Farfanas"/>
    <s v="Cómoda 2 cuerpos, 2x1x1,5"/>
    <s v="Deplos"/>
    <n v="0.08"/>
    <n v="500000"/>
    <n v="7090000"/>
  </r>
  <r>
    <s v="15-101162010junioG16"/>
    <n v="15"/>
    <n v="10"/>
    <d v="2010-06-11T00:00:00"/>
    <n v="16"/>
    <n v="11"/>
    <x v="9"/>
    <n v="550000"/>
    <n v="15"/>
    <s v="Galería la Tubería"/>
    <x v="4"/>
    <s v="Michael Tree"/>
    <s v="Diva Torrengra"/>
    <s v="Cómoda 2 cuerpos, 2x1x1,5"/>
    <s v="Deplos"/>
    <n v="0.08"/>
    <n v="300000"/>
    <n v="7290000"/>
  </r>
  <r>
    <s v="2-1015122009diciembreG16"/>
    <n v="2"/>
    <n v="10"/>
    <d v="2009-12-15T00:00:00"/>
    <n v="16"/>
    <n v="6"/>
    <x v="9"/>
    <n v="550000"/>
    <n v="15"/>
    <s v="Muebles San Genaro"/>
    <x v="4"/>
    <s v="Michael Tree"/>
    <s v="Deco Valenti"/>
    <s v="Cómoda 2 cuerpos, 2x1x1,5"/>
    <s v="Deplos"/>
    <n v="0.08"/>
    <n v="300000"/>
    <n v="7290000"/>
  </r>
  <r>
    <s v="12-300942010abrilG16"/>
    <n v="12"/>
    <n v="300"/>
    <d v="2010-04-09T00:00:00"/>
    <n v="13"/>
    <n v="26"/>
    <x v="9"/>
    <n v="550000"/>
    <n v="15"/>
    <s v="El Deleite"/>
    <x v="1"/>
    <s v="Caesar Ortencia"/>
    <s v="Edward Phycka"/>
    <s v="Cómoda 2 cuerpos, 2x1x1,5"/>
    <s v="Deplos"/>
    <n v="0.08"/>
    <n v="30000"/>
    <n v="7560000"/>
  </r>
  <r>
    <s v="10-201942010abrilA18"/>
    <n v="10"/>
    <n v="20"/>
    <d v="2010-04-19T00:00:00"/>
    <n v="18"/>
    <n v="10"/>
    <x v="5"/>
    <n v="750000"/>
    <n v="11"/>
    <s v="Sacrilegios Gloria"/>
    <x v="0"/>
    <s v="Gato Lizana"/>
    <s v="Natalia Safer"/>
    <s v="Sillón Cama 3 Cuerpos"/>
    <s v="Bellmack"/>
    <n v="0.08"/>
    <n v="30000"/>
    <n v="7560000"/>
  </r>
  <r>
    <s v="15-203122010diciembreA18"/>
    <n v="15"/>
    <n v="20"/>
    <d v="2010-12-03T00:00:00"/>
    <n v="18"/>
    <n v="29"/>
    <x v="5"/>
    <n v="750000"/>
    <n v="11"/>
    <s v="Galería la Tubería"/>
    <x v="0"/>
    <s v="Gato Lizana"/>
    <s v="Reina Queen"/>
    <s v="Sillón Cama 3 Cuerpos"/>
    <s v="Bellmack"/>
    <n v="0.08"/>
    <n v="30000"/>
    <n v="7560000"/>
  </r>
  <r>
    <s v="1-3002212010eneroG16"/>
    <n v="1"/>
    <n v="300"/>
    <d v="2010-01-22T00:00:00"/>
    <n v="18"/>
    <n v="6"/>
    <x v="9"/>
    <n v="550000"/>
    <n v="15"/>
    <s v="Sucursal Peñalolen Alto"/>
    <x v="1"/>
    <s v="Gato Lizana"/>
    <s v="Deco Valenti"/>
    <s v="Cómoda 2 cuerpos, 2x1x1,5"/>
    <s v="Deplos"/>
    <n v="0.08"/>
    <n v="30000"/>
    <n v="7560000"/>
  </r>
  <r>
    <s v="1-102162010junioJ16"/>
    <n v="1"/>
    <n v="10"/>
    <d v="2010-06-21T00:00:00"/>
    <n v="15"/>
    <n v="31"/>
    <x v="1"/>
    <n v="1450000"/>
    <n v="6"/>
    <s v="Sucursal Peñalolen Alto"/>
    <x v="4"/>
    <s v="Suárez Mujica"/>
    <s v="Sofia Uribe"/>
    <s v="Silla de Gargas"/>
    <s v="Bellmack"/>
    <n v="0.05"/>
    <n v="1000000"/>
    <n v="7265000"/>
  </r>
  <r>
    <s v="13-20652009mayoJ16"/>
    <n v="13"/>
    <n v="20"/>
    <d v="2009-05-06T00:00:00"/>
    <n v="13"/>
    <n v="23"/>
    <x v="1"/>
    <n v="1450000"/>
    <n v="6"/>
    <s v="Sales"/>
    <x v="0"/>
    <s v="Caesar Ortencia"/>
    <s v="Ismael Olavarrieta"/>
    <s v="Silla de Gargas"/>
    <s v="Bellmack"/>
    <n v="0.05"/>
    <n v="300000"/>
    <n v="7965000"/>
  </r>
  <r>
    <s v="13-2001152010mayoG12"/>
    <n v="13"/>
    <n v="200"/>
    <d v="2010-05-11T00:00:00"/>
    <n v="13"/>
    <n v="4"/>
    <x v="4"/>
    <n v="800000"/>
    <n v="10"/>
    <s v="Sales"/>
    <x v="5"/>
    <s v="Caesar Ortencia"/>
    <s v="JayJay Barriga"/>
    <s v="Estante Metalico 2mts alt"/>
    <s v="Leymas"/>
    <n v="0.08"/>
    <n v="200000"/>
    <n v="7160000"/>
  </r>
  <r>
    <s v="10-1001062010junioG12"/>
    <n v="10"/>
    <n v="100"/>
    <d v="2010-06-10T00:00:00"/>
    <n v="13"/>
    <n v="1"/>
    <x v="4"/>
    <n v="800000"/>
    <n v="10"/>
    <s v="Sacrilegios Gloria"/>
    <x v="3"/>
    <s v="Caesar Ortencia"/>
    <s v="Alejandro Moledero"/>
    <s v="Estante Metalico 2mts alt"/>
    <s v="Leymas"/>
    <n v="0.08"/>
    <n v="100000"/>
    <n v="7260000"/>
  </r>
  <r>
    <s v="13-10322010febreroG12"/>
    <n v="13"/>
    <n v="10"/>
    <d v="2010-02-03T00:00:00"/>
    <n v="18"/>
    <n v="9"/>
    <x v="4"/>
    <n v="800000"/>
    <n v="10"/>
    <s v="Sales"/>
    <x v="4"/>
    <s v="Gato Lizana"/>
    <s v="Camilo Parranda"/>
    <s v="Estante Metalico 2mts alt"/>
    <s v="Leymas"/>
    <n v="0.08"/>
    <n v="100000"/>
    <n v="7260000"/>
  </r>
  <r>
    <s v="2-30512009eneroG12"/>
    <n v="2"/>
    <n v="30"/>
    <d v="2009-01-05T00:00:00"/>
    <n v="17"/>
    <n v="19"/>
    <x v="4"/>
    <n v="800000"/>
    <n v="10"/>
    <s v="Muebles San Genaro"/>
    <x v="2"/>
    <s v="Gabriel Manzanero"/>
    <s v="Andrea Disappear"/>
    <s v="Estante Metalico 2mts alt"/>
    <s v="Leymas"/>
    <n v="0.08"/>
    <n v="100000"/>
    <n v="7260000"/>
  </r>
  <r>
    <s v="7-30452009mayoG12"/>
    <n v="7"/>
    <n v="30"/>
    <d v="2009-05-04T00:00:00"/>
    <n v="13"/>
    <n v="3"/>
    <x v="4"/>
    <n v="800000"/>
    <n v="10"/>
    <s v="Blanco y En Calada"/>
    <x v="2"/>
    <s v="Caesar Ortencia"/>
    <s v="Johny Negrero"/>
    <s v="Estante Metalico 2mts alt"/>
    <s v="Leymas"/>
    <n v="0.08"/>
    <n v="100000"/>
    <n v="7260000"/>
  </r>
  <r>
    <s v="5-30662009junioG12"/>
    <n v="5"/>
    <n v="30"/>
    <d v="2009-06-06T00:00:00"/>
    <n v="12"/>
    <n v="25"/>
    <x v="4"/>
    <n v="800000"/>
    <n v="10"/>
    <s v="Muebles El Oso"/>
    <x v="2"/>
    <s v="Feibian Bizancio"/>
    <s v="Felipe Medero"/>
    <s v="Estante Metalico 2mts alt"/>
    <s v="Leymas"/>
    <n v="0.08"/>
    <n v="100000"/>
    <n v="7260000"/>
  </r>
  <r>
    <s v="12-1002522009febreroG12"/>
    <n v="12"/>
    <n v="100"/>
    <d v="2009-02-25T00:00:00"/>
    <n v="16"/>
    <n v="12"/>
    <x v="4"/>
    <n v="800000"/>
    <n v="10"/>
    <s v="El Deleite"/>
    <x v="3"/>
    <s v="Michael Tree"/>
    <s v="Nga Escandinavo"/>
    <s v="Estante Metalico 2mts alt"/>
    <s v="Leymas"/>
    <n v="0.08"/>
    <n v="100000"/>
    <n v="7260000"/>
  </r>
  <r>
    <s v="5-1002482009agostoG12"/>
    <n v="5"/>
    <n v="100"/>
    <d v="2009-08-24T00:00:00"/>
    <n v="12"/>
    <n v="8"/>
    <x v="4"/>
    <n v="800000"/>
    <n v="10"/>
    <s v="Muebles El Oso"/>
    <x v="3"/>
    <s v="Feibian Bizancio"/>
    <s v="Nicolás Red"/>
    <s v="Estante Metalico 2mts alt"/>
    <s v="Leymas"/>
    <n v="0.08"/>
    <n v="100000"/>
    <n v="7260000"/>
  </r>
  <r>
    <s v="12-201722009febreroG12"/>
    <n v="12"/>
    <n v="20"/>
    <d v="2009-02-17T00:00:00"/>
    <n v="13"/>
    <n v="30"/>
    <x v="4"/>
    <n v="800000"/>
    <n v="10"/>
    <s v="El Deleite"/>
    <x v="0"/>
    <s v="Caesar Ortencia"/>
    <s v="Javiera Walder"/>
    <s v="Estante Metalico 2mts alt"/>
    <s v="Leymas"/>
    <n v="0.08"/>
    <n v="10000"/>
    <n v="7350000"/>
  </r>
  <r>
    <s v="10-20012102010octubreA14"/>
    <n v="10"/>
    <n v="200"/>
    <d v="2010-10-12T00:00:00"/>
    <n v="12"/>
    <n v="25"/>
    <x v="6"/>
    <n v="670000"/>
    <n v="12"/>
    <s v="Sacrilegios Gloria"/>
    <x v="5"/>
    <s v="Feibian Bizancio"/>
    <s v="Felipe Medero"/>
    <s v="Cama 1,5 plazas"/>
    <s v="Dardunes"/>
    <n v="0.08"/>
    <n v="200000"/>
    <n v="7196800"/>
  </r>
  <r>
    <s v="15-2007112010noviembreA14"/>
    <n v="15"/>
    <n v="200"/>
    <d v="2010-11-07T00:00:00"/>
    <n v="18"/>
    <n v="5"/>
    <x v="6"/>
    <n v="670000"/>
    <n v="12"/>
    <s v="Galería la Tubería"/>
    <x v="5"/>
    <s v="Gato Lizana"/>
    <s v="Alexandra Bully"/>
    <s v="Cama 1,5 plazas"/>
    <s v="Dardunes"/>
    <n v="0.08"/>
    <n v="200000"/>
    <n v="7196800"/>
  </r>
  <r>
    <s v="15-200122010febreroA14"/>
    <n v="15"/>
    <n v="200"/>
    <d v="2010-02-01T00:00:00"/>
    <n v="12"/>
    <n v="14"/>
    <x v="6"/>
    <n v="670000"/>
    <n v="12"/>
    <s v="Galería la Tubería"/>
    <x v="5"/>
    <s v="Feibian Bizancio"/>
    <s v="Guillermo Franco"/>
    <s v="Cama 1,5 plazas"/>
    <s v="Dardunes"/>
    <n v="0.08"/>
    <n v="200000"/>
    <n v="7196800"/>
  </r>
  <r>
    <s v="5-201212009eneroA14"/>
    <n v="5"/>
    <n v="20"/>
    <d v="2009-01-12T00:00:00"/>
    <n v="18"/>
    <n v="16"/>
    <x v="6"/>
    <n v="670000"/>
    <n v="12"/>
    <s v="Muebles El Oso"/>
    <x v="0"/>
    <s v="Gato Lizana"/>
    <s v="Go Leslier"/>
    <s v="Cama 1,5 plazas"/>
    <s v="Dardunes"/>
    <n v="0.08"/>
    <n v="100000"/>
    <n v="7296800"/>
  </r>
  <r>
    <s v="15-10015112009noviembreA14"/>
    <n v="15"/>
    <n v="100"/>
    <d v="2009-11-15T00:00:00"/>
    <n v="13"/>
    <n v="22"/>
    <x v="6"/>
    <n v="670000"/>
    <n v="12"/>
    <s v="Galería la Tubería"/>
    <x v="3"/>
    <s v="Caesar Ortencia"/>
    <s v="Sergio Oliva"/>
    <s v="Cama 1,5 plazas"/>
    <s v="Dardunes"/>
    <n v="0.08"/>
    <n v="10000"/>
    <n v="7386800"/>
  </r>
  <r>
    <s v="1-1002332010marzoA14"/>
    <n v="1"/>
    <n v="100"/>
    <d v="2010-03-23T00:00:00"/>
    <n v="12"/>
    <n v="17"/>
    <x v="6"/>
    <n v="670000"/>
    <n v="12"/>
    <s v="Sucursal Peñalolen Alto"/>
    <x v="3"/>
    <s v="Feibian Bizancio"/>
    <s v="Mathias Albus"/>
    <s v="Cama 1,5 plazas"/>
    <s v="Dardunes"/>
    <n v="0.08"/>
    <n v="10000"/>
    <n v="7386800"/>
  </r>
  <r>
    <s v="1-2020112009noviembreE20"/>
    <n v="1"/>
    <n v="20"/>
    <d v="2009-11-20T00:00:00"/>
    <n v="13"/>
    <n v="25"/>
    <x v="7"/>
    <n v="650000"/>
    <n v="12"/>
    <s v="Sucursal Peñalolen Alto"/>
    <x v="0"/>
    <s v="Caesar Ortencia"/>
    <s v="Felipe Medero"/>
    <s v="Escritorio Madera 3 Espacios"/>
    <s v="Bellmack"/>
    <n v="0.08"/>
    <n v="1500000"/>
    <n v="5676000"/>
  </r>
  <r>
    <s v="9-104112010noviembreE20"/>
    <n v="9"/>
    <n v="10"/>
    <d v="2010-11-04T00:00:00"/>
    <n v="14"/>
    <n v="1"/>
    <x v="7"/>
    <n v="650000"/>
    <n v="12"/>
    <s v="Sucursal San Bernardo"/>
    <x v="4"/>
    <s v="Hortuiti Felier"/>
    <s v="Alejandro Moledero"/>
    <s v="Escritorio Madera 3 Espacios"/>
    <s v="Bellmack"/>
    <n v="0.08"/>
    <n v="100000"/>
    <n v="7076000"/>
  </r>
  <r>
    <s v="9-2004122010diciembreE20"/>
    <n v="9"/>
    <n v="200"/>
    <d v="2010-12-04T00:00:00"/>
    <n v="14"/>
    <n v="29"/>
    <x v="7"/>
    <n v="650000"/>
    <n v="12"/>
    <s v="Sucursal San Bernardo"/>
    <x v="5"/>
    <s v="Hortuiti Felier"/>
    <s v="Reina Queen"/>
    <s v="Escritorio Madera 3 Espacios"/>
    <s v="Bellmack"/>
    <n v="0.08"/>
    <n v="10000"/>
    <n v="7166000"/>
  </r>
  <r>
    <s v="5-1024102010octubreG12"/>
    <n v="5"/>
    <n v="10"/>
    <d v="2010-10-24T00:00:00"/>
    <n v="17"/>
    <n v="5"/>
    <x v="4"/>
    <n v="800000"/>
    <n v="10"/>
    <s v="Muebles El Oso"/>
    <x v="4"/>
    <s v="Gabriel Manzanero"/>
    <s v="Alexandra Bully"/>
    <s v="Estante Metalico 2mts alt"/>
    <s v="Leymas"/>
    <n v="0.08"/>
    <n v="100000"/>
    <n v="7260000"/>
  </r>
  <r>
    <s v="3-207122010diciembreG12"/>
    <n v="3"/>
    <n v="20"/>
    <d v="2010-12-07T00:00:00"/>
    <n v="14"/>
    <n v="6"/>
    <x v="4"/>
    <n v="800000"/>
    <n v="10"/>
    <s v="Damiens"/>
    <x v="0"/>
    <s v="Hortuiti Felier"/>
    <s v="Deco Valenti"/>
    <s v="Estante Metalico 2mts alt"/>
    <s v="Leymas"/>
    <n v="0.08"/>
    <n v="10000"/>
    <n v="7350000"/>
  </r>
  <r>
    <s v="2-20015102010octubreF12"/>
    <n v="2"/>
    <n v="200"/>
    <d v="2010-10-15T00:00:00"/>
    <n v="12"/>
    <n v="33"/>
    <x v="2"/>
    <n v="1250000"/>
    <n v="6"/>
    <s v="Muebles San Genaro"/>
    <x v="5"/>
    <s v="Feibian Bizancio"/>
    <s v="Maricela Zapur"/>
    <s v="Cómoda Antigua"/>
    <s v="Bellmack"/>
    <n v="0.05"/>
    <n v="10000"/>
    <n v="7115000"/>
  </r>
  <r>
    <s v="11-300232010marzoF12"/>
    <n v="11"/>
    <n v="300"/>
    <d v="2010-03-02T00:00:00"/>
    <n v="18"/>
    <n v="22"/>
    <x v="2"/>
    <n v="1250000"/>
    <n v="6"/>
    <s v="Antiguedades FL"/>
    <x v="1"/>
    <s v="Gato Lizana"/>
    <s v="Sergio Oliva"/>
    <s v="Cómoda Antigua"/>
    <s v="Bellmack"/>
    <n v="0.05"/>
    <n v="100000"/>
    <n v="7025000"/>
  </r>
  <r>
    <s v="9-204102010octubreF12"/>
    <n v="9"/>
    <n v="20"/>
    <d v="2010-10-04T00:00:00"/>
    <n v="17"/>
    <n v="3"/>
    <x v="2"/>
    <n v="1250000"/>
    <n v="6"/>
    <s v="Sucursal San Bernardo"/>
    <x v="0"/>
    <s v="Gabriel Manzanero"/>
    <s v="Johny Negrero"/>
    <s v="Cómoda Antigua"/>
    <s v="Bellmack"/>
    <n v="0.05"/>
    <n v="10000"/>
    <n v="7115000"/>
  </r>
  <r>
    <s v="11-201232009marzoF12"/>
    <n v="11"/>
    <n v="20"/>
    <d v="2009-03-12T00:00:00"/>
    <n v="13"/>
    <n v="20"/>
    <x v="2"/>
    <n v="1250000"/>
    <n v="6"/>
    <s v="Antiguedades FL"/>
    <x v="0"/>
    <s v="Caesar Ortencia"/>
    <s v="Tatán Linterna"/>
    <s v="Cómoda Antigua"/>
    <s v="Bellmack"/>
    <n v="0.05"/>
    <n v="10000"/>
    <n v="7115000"/>
  </r>
  <r>
    <s v="14-2001122010diciembreA14"/>
    <n v="14"/>
    <n v="200"/>
    <d v="2010-12-01T00:00:00"/>
    <n v="17"/>
    <n v="2"/>
    <x v="6"/>
    <n v="670000"/>
    <n v="12"/>
    <s v="Antiguedades FV"/>
    <x v="5"/>
    <s v="Gabriel Manzanero"/>
    <s v="John Chepicano"/>
    <s v="Cama 1,5 plazas"/>
    <s v="Dardunes"/>
    <n v="0.08"/>
    <n v="200000"/>
    <n v="7196800"/>
  </r>
  <r>
    <s v="1-1015102009octubreA14"/>
    <n v="1"/>
    <n v="10"/>
    <d v="2009-10-15T00:00:00"/>
    <n v="17"/>
    <n v="14"/>
    <x v="6"/>
    <n v="670000"/>
    <n v="12"/>
    <s v="Sucursal Peñalolen Alto"/>
    <x v="4"/>
    <s v="Gabriel Manzanero"/>
    <s v="Guillermo Franco"/>
    <s v="Cama 1,5 plazas"/>
    <s v="Dardunes"/>
    <n v="0.08"/>
    <n v="200000"/>
    <n v="7196800"/>
  </r>
  <r>
    <s v="15-2016112009noviembreA14"/>
    <n v="15"/>
    <n v="20"/>
    <d v="2009-11-16T00:00:00"/>
    <n v="18"/>
    <n v="17"/>
    <x v="6"/>
    <n v="670000"/>
    <n v="12"/>
    <s v="Galería la Tubería"/>
    <x v="0"/>
    <s v="Gato Lizana"/>
    <s v="Mathias Albus"/>
    <s v="Cama 1,5 plazas"/>
    <s v="Dardunes"/>
    <n v="0.08"/>
    <n v="100000"/>
    <n v="7296800"/>
  </r>
  <r>
    <s v="15-3002512009eneroG16"/>
    <n v="15"/>
    <n v="300"/>
    <d v="2009-01-25T00:00:00"/>
    <n v="13"/>
    <n v="18"/>
    <x v="9"/>
    <n v="550000"/>
    <n v="15"/>
    <s v="Galería la Tubería"/>
    <x v="1"/>
    <s v="Caesar Ortencia"/>
    <s v="Di Angelo Bonini"/>
    <s v="Cómoda 2 cuerpos, 2x1x1,5"/>
    <s v="Deplos"/>
    <n v="0.08"/>
    <n v="30000"/>
    <n v="7560000"/>
  </r>
  <r>
    <s v="15-10017122009diciembreG16"/>
    <n v="15"/>
    <n v="100"/>
    <d v="2009-12-17T00:00:00"/>
    <n v="12"/>
    <n v="6"/>
    <x v="9"/>
    <n v="550000"/>
    <n v="15"/>
    <s v="Galería la Tubería"/>
    <x v="3"/>
    <s v="Feibian Bizancio"/>
    <s v="Deco Valenti"/>
    <s v="Cómoda 2 cuerpos, 2x1x1,5"/>
    <s v="Deplos"/>
    <n v="0.08"/>
    <n v="20000"/>
    <n v="7570000"/>
  </r>
  <r>
    <s v="13-3006122009diciembreE20"/>
    <n v="13"/>
    <n v="300"/>
    <d v="2009-12-06T00:00:00"/>
    <n v="15"/>
    <n v="6"/>
    <x v="7"/>
    <n v="650000"/>
    <n v="12"/>
    <s v="Sales"/>
    <x v="1"/>
    <s v="Suárez Mujica"/>
    <s v="Deco Valenti"/>
    <s v="Escritorio Madera 3 Espacios"/>
    <s v="Bellmack"/>
    <n v="0.08"/>
    <n v="100000"/>
    <n v="7076000"/>
  </r>
  <r>
    <s v="1-3001422010febreroE20"/>
    <n v="1"/>
    <n v="300"/>
    <d v="2010-02-14T00:00:00"/>
    <n v="16"/>
    <n v="7"/>
    <x v="7"/>
    <n v="650000"/>
    <n v="12"/>
    <s v="Sucursal Peñalolen Alto"/>
    <x v="1"/>
    <s v="Michael Tree"/>
    <s v="Veraz Dedal"/>
    <s v="Escritorio Madera 3 Espacios"/>
    <s v="Bellmack"/>
    <n v="0.08"/>
    <n v="100000"/>
    <n v="7076000"/>
  </r>
  <r>
    <s v="9-3004122009diciembreE20"/>
    <n v="9"/>
    <n v="300"/>
    <d v="2009-12-04T00:00:00"/>
    <n v="15"/>
    <n v="28"/>
    <x v="7"/>
    <n v="650000"/>
    <n v="12"/>
    <s v="Sucursal San Bernardo"/>
    <x v="1"/>
    <s v="Suárez Mujica"/>
    <s v="Sebastián  Venegas"/>
    <s v="Escritorio Madera 3 Espacios"/>
    <s v="Bellmack"/>
    <n v="0.08"/>
    <n v="100000"/>
    <n v="7076000"/>
  </r>
  <r>
    <s v="1-30742010abrilE20"/>
    <n v="1"/>
    <n v="30"/>
    <d v="2010-04-07T00:00:00"/>
    <n v="15"/>
    <n v="14"/>
    <x v="7"/>
    <n v="650000"/>
    <n v="12"/>
    <s v="Sucursal Peñalolen Alto"/>
    <x v="2"/>
    <s v="Suárez Mujica"/>
    <s v="Guillermo Franco"/>
    <s v="Escritorio Madera 3 Espacios"/>
    <s v="Bellmack"/>
    <n v="0.08"/>
    <n v="300000"/>
    <n v="6876000"/>
  </r>
  <r>
    <s v="14-1002222010febreroF16"/>
    <n v="14"/>
    <n v="100"/>
    <d v="2010-02-22T00:00:00"/>
    <n v="14"/>
    <n v="4"/>
    <x v="8"/>
    <n v="550000"/>
    <n v="14"/>
    <s v="Antiguedades FV"/>
    <x v="3"/>
    <s v="Hortuiti Felier"/>
    <s v="JayJay Barriga"/>
    <s v="Cama 2 Plazas"/>
    <s v="Dardunes"/>
    <n v="0.08"/>
    <n v="200000"/>
    <n v="6884000"/>
  </r>
  <r>
    <s v="8-3022112010noviembreG16"/>
    <n v="8"/>
    <n v="30"/>
    <d v="2010-11-22T00:00:00"/>
    <n v="13"/>
    <n v="14"/>
    <x v="9"/>
    <n v="550000"/>
    <n v="14"/>
    <s v="El Rincón de la Madera"/>
    <x v="2"/>
    <s v="Caesar Ortencia"/>
    <s v="Guillermo Franco"/>
    <s v="Cómoda 2 cuerpos, 2x1x1,5"/>
    <s v="Deplos"/>
    <n v="0.08"/>
    <n v="500000"/>
    <n v="6584000"/>
  </r>
  <r>
    <s v="9-2001252009mayoG16"/>
    <n v="9"/>
    <n v="200"/>
    <d v="2009-05-12T00:00:00"/>
    <n v="17"/>
    <n v="18"/>
    <x v="9"/>
    <n v="550000"/>
    <n v="14"/>
    <s v="Sucursal San Bernardo"/>
    <x v="5"/>
    <s v="Gabriel Manzanero"/>
    <s v="Di Angelo Bonini"/>
    <s v="Cómoda 2 cuerpos, 2x1x1,5"/>
    <s v="Deplos"/>
    <n v="0.08"/>
    <n v="100000"/>
    <n v="6984000"/>
  </r>
  <r>
    <s v="13-20019112009noviembreG16"/>
    <n v="13"/>
    <n v="200"/>
    <d v="2009-11-19T00:00:00"/>
    <n v="12"/>
    <n v="24"/>
    <x v="9"/>
    <n v="550000"/>
    <n v="14"/>
    <s v="Sales"/>
    <x v="5"/>
    <s v="Feibian Bizancio"/>
    <s v="Andrea Panda"/>
    <s v="Cómoda 2 cuerpos, 2x1x1,5"/>
    <s v="Deplos"/>
    <n v="0.08"/>
    <n v="100000"/>
    <n v="6984000"/>
  </r>
  <r>
    <s v="13-100892010septiembreG16"/>
    <n v="13"/>
    <n v="100"/>
    <d v="2010-09-08T00:00:00"/>
    <n v="13"/>
    <n v="6"/>
    <x v="9"/>
    <n v="550000"/>
    <n v="14"/>
    <s v="Sales"/>
    <x v="3"/>
    <s v="Caesar Ortencia"/>
    <s v="Deco Valenti"/>
    <s v="Cómoda 2 cuerpos, 2x1x1,5"/>
    <s v="Deplos"/>
    <n v="0.08"/>
    <n v="20000"/>
    <n v="7064000"/>
  </r>
  <r>
    <s v="8-10882009agostoG16"/>
    <n v="8"/>
    <n v="10"/>
    <d v="2009-08-08T00:00:00"/>
    <n v="15"/>
    <n v="11"/>
    <x v="9"/>
    <n v="550000"/>
    <n v="14"/>
    <s v="El Rincón de la Madera"/>
    <x v="4"/>
    <s v="Suárez Mujica"/>
    <s v="Diva Torrengra"/>
    <s v="Cómoda 2 cuerpos, 2x1x1,5"/>
    <s v="Deplos"/>
    <n v="0.08"/>
    <n v="300000"/>
    <n v="6784000"/>
  </r>
  <r>
    <s v="4-105102009octubreG16"/>
    <n v="4"/>
    <n v="10"/>
    <d v="2009-10-05T00:00:00"/>
    <n v="12"/>
    <n v="8"/>
    <x v="9"/>
    <n v="550000"/>
    <n v="14"/>
    <s v="Galería Ñuble"/>
    <x v="4"/>
    <s v="Feibian Bizancio"/>
    <s v="Nicolás Red"/>
    <s v="Cómoda 2 cuerpos, 2x1x1,5"/>
    <s v="Deplos"/>
    <n v="0.08"/>
    <n v="300000"/>
    <n v="6784000"/>
  </r>
  <r>
    <s v="8-2020112009noviembreG16"/>
    <n v="8"/>
    <n v="20"/>
    <d v="2009-11-20T00:00:00"/>
    <n v="18"/>
    <n v="21"/>
    <x v="9"/>
    <n v="550000"/>
    <n v="14"/>
    <s v="El Rincón de la Madera"/>
    <x v="0"/>
    <s v="Gato Lizana"/>
    <s v="Alvarón Moledero"/>
    <s v="Cómoda 2 cuerpos, 2x1x1,5"/>
    <s v="Deplos"/>
    <n v="0.08"/>
    <n v="300000"/>
    <n v="6784000"/>
  </r>
  <r>
    <s v="9-101822009febreroF16"/>
    <n v="9"/>
    <n v="10"/>
    <d v="2009-02-18T00:00:00"/>
    <n v="14"/>
    <n v="26"/>
    <x v="8"/>
    <n v="550000"/>
    <n v="14"/>
    <s v="Sucursal San Bernardo"/>
    <x v="4"/>
    <s v="Hortuiti Felier"/>
    <s v="Edward Phycka"/>
    <s v="Cama 2 Plazas"/>
    <s v="Dardunes"/>
    <n v="0.08"/>
    <n v="10000"/>
    <n v="7074000"/>
  </r>
  <r>
    <s v="14-3002362009junioG16"/>
    <n v="14"/>
    <n v="300"/>
    <d v="2009-06-23T00:00:00"/>
    <n v="18"/>
    <n v="31"/>
    <x v="9"/>
    <n v="550000"/>
    <n v="14"/>
    <s v="Antiguedades FV"/>
    <x v="1"/>
    <s v="Gato Lizana"/>
    <s v="Sofia Uribe"/>
    <s v="Cómoda 2 cuerpos, 2x1x1,5"/>
    <s v="Deplos"/>
    <n v="0.08"/>
    <n v="30000"/>
    <n v="7054000"/>
  </r>
  <r>
    <s v="1-20015112010noviembreF16"/>
    <n v="1"/>
    <n v="200"/>
    <d v="2010-11-15T00:00:00"/>
    <n v="13"/>
    <n v="23"/>
    <x v="8"/>
    <n v="550000"/>
    <n v="14"/>
    <s v="Sucursal Peñalolen Alto"/>
    <x v="5"/>
    <s v="Caesar Ortencia"/>
    <s v="Ismael Olavarrieta"/>
    <s v="Cama 2 Plazas"/>
    <s v="Dardunes"/>
    <n v="0.08"/>
    <n v="30000"/>
    <n v="7054000"/>
  </r>
  <r>
    <s v="11-301282010agostoF16"/>
    <n v="11"/>
    <n v="30"/>
    <d v="2010-08-12T00:00:00"/>
    <n v="14"/>
    <n v="10"/>
    <x v="8"/>
    <n v="550000"/>
    <n v="14"/>
    <s v="Antiguedades FL"/>
    <x v="2"/>
    <s v="Hortuiti Felier"/>
    <s v="Natalia Safer"/>
    <s v="Cama 2 Plazas"/>
    <s v="Dardunes"/>
    <n v="0.08"/>
    <n v="100000"/>
    <n v="6984000"/>
  </r>
  <r>
    <s v="8-200532009marzoF16"/>
    <n v="8"/>
    <n v="200"/>
    <d v="2009-03-05T00:00:00"/>
    <n v="15"/>
    <n v="5"/>
    <x v="8"/>
    <n v="550000"/>
    <n v="14"/>
    <s v="El Rincón de la Madera"/>
    <x v="5"/>
    <s v="Suárez Mujica"/>
    <s v="Alexandra Bully"/>
    <s v="Cama 2 Plazas"/>
    <s v="Dardunes"/>
    <n v="0.08"/>
    <n v="30000"/>
    <n v="7054000"/>
  </r>
  <r>
    <s v="9-30020122010diciembreG16"/>
    <n v="9"/>
    <n v="300"/>
    <d v="2010-12-20T00:00:00"/>
    <n v="12"/>
    <n v="15"/>
    <x v="9"/>
    <n v="550000"/>
    <n v="14"/>
    <s v="Sucursal San Bernardo"/>
    <x v="1"/>
    <s v="Feibian Bizancio"/>
    <s v="Maki Parachute"/>
    <s v="Cómoda 2 cuerpos, 2x1x1,5"/>
    <s v="Deplos"/>
    <n v="0.08"/>
    <n v="30000"/>
    <n v="7054000"/>
  </r>
  <r>
    <s v="4-2001212009eneroF16"/>
    <n v="4"/>
    <n v="200"/>
    <d v="2009-01-12T00:00:00"/>
    <n v="15"/>
    <n v="8"/>
    <x v="8"/>
    <n v="550000"/>
    <n v="14"/>
    <s v="Galería Ñuble"/>
    <x v="5"/>
    <s v="Suárez Mujica"/>
    <s v="Nicolás Red"/>
    <s v="Cama 2 Plazas"/>
    <s v="Dardunes"/>
    <n v="0.08"/>
    <n v="30000"/>
    <n v="7054000"/>
  </r>
  <r>
    <s v="13-302472010julioF12"/>
    <n v="13"/>
    <n v="30"/>
    <d v="2010-07-24T00:00:00"/>
    <n v="15"/>
    <n v="15"/>
    <x v="2"/>
    <n v="1250000"/>
    <n v="7"/>
    <s v="Sales"/>
    <x v="2"/>
    <s v="Suárez Mujica"/>
    <s v="Maki Parachute"/>
    <s v="Cómoda Antigua"/>
    <s v="Bellmack"/>
    <n v="0.08"/>
    <n v="100000"/>
    <n v="7950000"/>
  </r>
  <r>
    <s v="5-301632010marzoF12"/>
    <n v="5"/>
    <n v="30"/>
    <d v="2010-03-16T00:00:00"/>
    <n v="13"/>
    <n v="14"/>
    <x v="2"/>
    <n v="1250000"/>
    <n v="7"/>
    <s v="Muebles El Oso"/>
    <x v="2"/>
    <s v="Caesar Ortencia"/>
    <s v="Guillermo Franco"/>
    <s v="Cómoda Antigua"/>
    <s v="Bellmack"/>
    <n v="0.08"/>
    <n v="100000"/>
    <n v="7950000"/>
  </r>
  <r>
    <s v="4-20882010agostoF12"/>
    <n v="4"/>
    <n v="20"/>
    <d v="2010-08-08T00:00:00"/>
    <n v="15"/>
    <n v="5"/>
    <x v="2"/>
    <n v="1250000"/>
    <n v="7"/>
    <s v="Galería Ñuble"/>
    <x v="0"/>
    <s v="Suárez Mujica"/>
    <s v="Alexandra Bully"/>
    <s v="Cómoda Antigua"/>
    <s v="Bellmack"/>
    <n v="0.08"/>
    <n v="10000"/>
    <n v="8040000"/>
  </r>
  <r>
    <s v="11-30682009agostoJ15"/>
    <n v="11"/>
    <n v="30"/>
    <d v="2009-08-06T00:00:00"/>
    <n v="17"/>
    <n v="11"/>
    <x v="0"/>
    <n v="1800000"/>
    <n v="5"/>
    <s v="Antiguedades FL"/>
    <x v="2"/>
    <s v="Gabriel Manzanero"/>
    <s v="Diva Torrengra"/>
    <s v="Bar L Sobredimensionado"/>
    <s v="Qwerty"/>
    <n v="0.05"/>
    <n v="300000"/>
    <n v="8250000"/>
  </r>
  <r>
    <s v="10-201842010abrilJ15"/>
    <n v="10"/>
    <n v="20"/>
    <d v="2010-04-18T00:00:00"/>
    <n v="12"/>
    <n v="19"/>
    <x v="0"/>
    <n v="1800000"/>
    <n v="5"/>
    <s v="Sacrilegios Gloria"/>
    <x v="0"/>
    <s v="Feibian Bizancio"/>
    <s v="Andrea Disappear"/>
    <s v="Bar L Sobredimensionado"/>
    <s v="Qwerty"/>
    <n v="0.05"/>
    <n v="20000"/>
    <n v="8530000"/>
  </r>
  <r>
    <s v="10-202032009marzoJ15"/>
    <n v="10"/>
    <n v="20"/>
    <d v="2009-03-20T00:00:00"/>
    <n v="13"/>
    <n v="17"/>
    <x v="0"/>
    <n v="1800000"/>
    <n v="5"/>
    <s v="Sacrilegios Gloria"/>
    <x v="0"/>
    <s v="Caesar Ortencia"/>
    <s v="Mathias Albus"/>
    <s v="Bar L Sobredimensionado"/>
    <s v="Qwerty"/>
    <n v="0.05"/>
    <n v="20000"/>
    <n v="8530000"/>
  </r>
  <r>
    <s v="1-3002532010marzoJ18"/>
    <n v="1"/>
    <n v="300"/>
    <d v="2010-03-25T00:00:00"/>
    <n v="18"/>
    <n v="3"/>
    <x v="3"/>
    <n v="850000"/>
    <n v="9"/>
    <s v="Sucursal Peñalolen Alto"/>
    <x v="1"/>
    <s v="Gato Lizana"/>
    <s v="Johny Negrero"/>
    <s v="Camarote 3 cuerpos"/>
    <s v="Deplos"/>
    <n v="0.08"/>
    <n v="200000"/>
    <n v="6838000"/>
  </r>
  <r>
    <s v="9-201852009mayoJ18"/>
    <n v="9"/>
    <n v="20"/>
    <d v="2009-05-18T00:00:00"/>
    <n v="13"/>
    <n v="20"/>
    <x v="3"/>
    <n v="850000"/>
    <n v="9"/>
    <s v="Sucursal San Bernardo"/>
    <x v="0"/>
    <s v="Caesar Ortencia"/>
    <s v="Tatán Linterna"/>
    <s v="Camarote 3 cuerpos"/>
    <s v="Deplos"/>
    <n v="0.08"/>
    <n v="100000"/>
    <n v="6938000"/>
  </r>
  <r>
    <s v="4-2009102010octubreJ18"/>
    <n v="4"/>
    <n v="200"/>
    <d v="2010-10-09T00:00:00"/>
    <n v="17"/>
    <n v="6"/>
    <x v="3"/>
    <n v="850000"/>
    <n v="9"/>
    <s v="Galería Ñuble"/>
    <x v="5"/>
    <s v="Gabriel Manzanero"/>
    <s v="Deco Valenti"/>
    <s v="Camarote 3 cuerpos"/>
    <s v="Deplos"/>
    <n v="0.08"/>
    <n v="30000"/>
    <n v="7008000"/>
  </r>
  <r>
    <s v="10-301352010mayoJ18"/>
    <n v="10"/>
    <n v="30"/>
    <d v="2010-05-13T00:00:00"/>
    <n v="16"/>
    <n v="19"/>
    <x v="3"/>
    <n v="850000"/>
    <n v="9"/>
    <s v="Sacrilegios Gloria"/>
    <x v="2"/>
    <s v="Michael Tree"/>
    <s v="Andrea Disappear"/>
    <s v="Camarote 3 cuerpos"/>
    <s v="Deplos"/>
    <n v="0.08"/>
    <n v="10000"/>
    <n v="7028000"/>
  </r>
  <r>
    <s v="11-30832010marzoJ18"/>
    <n v="11"/>
    <n v="30"/>
    <d v="2010-03-08T00:00:00"/>
    <n v="18"/>
    <n v="1"/>
    <x v="3"/>
    <n v="850000"/>
    <n v="9"/>
    <s v="Antiguedades FL"/>
    <x v="2"/>
    <s v="Gato Lizana"/>
    <s v="Alejandro Moledero"/>
    <s v="Camarote 3 cuerpos"/>
    <s v="Deplos"/>
    <n v="0.08"/>
    <n v="10000"/>
    <n v="7028000"/>
  </r>
  <r>
    <s v="7-100142009abrilJ18"/>
    <n v="7"/>
    <n v="100"/>
    <d v="2009-04-01T00:00:00"/>
    <n v="16"/>
    <n v="15"/>
    <x v="3"/>
    <n v="850000"/>
    <n v="9"/>
    <s v="Blanco y En Calada"/>
    <x v="3"/>
    <s v="Michael Tree"/>
    <s v="Maki Parachute"/>
    <s v="Camarote 3 cuerpos"/>
    <s v="Deplos"/>
    <n v="0.08"/>
    <n v="10000"/>
    <n v="7028000"/>
  </r>
  <r>
    <s v="15-1002282009agostoF12"/>
    <n v="15"/>
    <n v="100"/>
    <d v="2009-08-22T00:00:00"/>
    <n v="14"/>
    <n v="6"/>
    <x v="2"/>
    <n v="1250000"/>
    <n v="6"/>
    <s v="Galería la Tubería"/>
    <x v="3"/>
    <s v="Hortuiti Felier"/>
    <s v="Deco Valenti"/>
    <s v="Cómoda Antigua"/>
    <s v="Bellmack"/>
    <n v="0.05"/>
    <n v="20000"/>
    <n v="7105000"/>
  </r>
  <r>
    <s v="14-10442010abrilF12"/>
    <n v="14"/>
    <n v="10"/>
    <d v="2010-04-04T00:00:00"/>
    <n v="18"/>
    <n v="4"/>
    <x v="2"/>
    <n v="1250000"/>
    <n v="6"/>
    <s v="Antiguedades FV"/>
    <x v="4"/>
    <s v="Gato Lizana"/>
    <s v="JayJay Barriga"/>
    <s v="Cómoda Antigua"/>
    <s v="Bellmack"/>
    <n v="0.05"/>
    <n v="1000000"/>
    <n v="6125000"/>
  </r>
  <r>
    <s v="11-2014122009diciembreJ18"/>
    <n v="11"/>
    <n v="20"/>
    <d v="2009-12-14T00:00:00"/>
    <n v="17"/>
    <n v="10"/>
    <x v="3"/>
    <n v="850000"/>
    <n v="9"/>
    <s v="Antiguedades FL"/>
    <x v="0"/>
    <s v="Gabriel Manzanero"/>
    <s v="Natalia Safer"/>
    <s v="Camarote 3 cuerpos"/>
    <s v="Deplos"/>
    <n v="0.08"/>
    <n v="100000"/>
    <n v="6938000"/>
  </r>
  <r>
    <s v="11-100212010eneroJ18"/>
    <n v="11"/>
    <n v="100"/>
    <d v="2010-01-02T00:00:00"/>
    <n v="15"/>
    <n v="11"/>
    <x v="3"/>
    <n v="850000"/>
    <n v="9"/>
    <s v="Antiguedades FL"/>
    <x v="3"/>
    <s v="Suárez Mujica"/>
    <s v="Diva Torrengra"/>
    <s v="Camarote 3 cuerpos"/>
    <s v="Deplos"/>
    <n v="0.08"/>
    <n v="10000"/>
    <n v="7028000"/>
  </r>
  <r>
    <s v="2-202582010agostoJ18"/>
    <n v="2"/>
    <n v="20"/>
    <d v="2010-08-25T00:00:00"/>
    <n v="14"/>
    <n v="24"/>
    <x v="3"/>
    <n v="850000"/>
    <n v="9"/>
    <s v="Muebles San Genaro"/>
    <x v="0"/>
    <s v="Hortuiti Felier"/>
    <s v="Andrea Panda"/>
    <s v="Camarote 3 cuerpos"/>
    <s v="Deplos"/>
    <n v="0.08"/>
    <n v="100000"/>
    <n v="6938000"/>
  </r>
  <r>
    <s v="15-101342009abrilF16"/>
    <n v="15"/>
    <n v="10"/>
    <d v="2009-04-13T00:00:00"/>
    <n v="13"/>
    <n v="13"/>
    <x v="8"/>
    <n v="550000"/>
    <n v="14"/>
    <s v="Galería la Tubería"/>
    <x v="4"/>
    <s v="Caesar Ortencia"/>
    <s v="Peter Contreras"/>
    <s v="Cama 2 Plazas"/>
    <s v="Dardunes"/>
    <n v="0.08"/>
    <n v="10000"/>
    <n v="7074000"/>
  </r>
  <r>
    <s v="15-3011112010noviembreJ18"/>
    <n v="15"/>
    <n v="30"/>
    <d v="2010-11-11T00:00:00"/>
    <n v="12"/>
    <n v="5"/>
    <x v="3"/>
    <n v="850000"/>
    <n v="9"/>
    <s v="Galería la Tubería"/>
    <x v="2"/>
    <s v="Feibian Bizancio"/>
    <s v="Alexandra Bully"/>
    <s v="Camarote 3 cuerpos"/>
    <s v="Deplos"/>
    <n v="0.08"/>
    <n v="10000"/>
    <n v="7028000"/>
  </r>
  <r>
    <s v="12-100722010febreroF16"/>
    <n v="12"/>
    <n v="100"/>
    <d v="2010-02-07T00:00:00"/>
    <n v="17"/>
    <n v="13"/>
    <x v="8"/>
    <n v="550000"/>
    <n v="14"/>
    <s v="El Deleite"/>
    <x v="3"/>
    <s v="Gabriel Manzanero"/>
    <s v="Peter Contreras"/>
    <s v="Cama 2 Plazas"/>
    <s v="Dardunes"/>
    <n v="0.08"/>
    <n v="200000"/>
    <n v="6884000"/>
  </r>
  <r>
    <s v="7-201952010mayoF16"/>
    <n v="7"/>
    <n v="20"/>
    <d v="2010-05-19T00:00:00"/>
    <n v="13"/>
    <n v="25"/>
    <x v="8"/>
    <n v="550000"/>
    <n v="14"/>
    <s v="Blanco y En Calada"/>
    <x v="0"/>
    <s v="Caesar Ortencia"/>
    <s v="Felipe Medero"/>
    <s v="Cama 2 Plazas"/>
    <s v="Dardunes"/>
    <n v="0.08"/>
    <n v="30000"/>
    <n v="7054000"/>
  </r>
  <r>
    <s v="6-1001032010marzoA18"/>
    <n v="6"/>
    <n v="100"/>
    <d v="2010-03-10T00:00:00"/>
    <n v="17"/>
    <n v="24"/>
    <x v="5"/>
    <n v="750000"/>
    <n v="10"/>
    <s v="Sucursal Ñuñoa"/>
    <x v="3"/>
    <s v="Gabriel Manzanero"/>
    <s v="Andrea Panda"/>
    <s v="Sillón Cama 3 Cuerpos"/>
    <s v="Bellmack"/>
    <n v="0.08"/>
    <n v="20000"/>
    <n v="6880000"/>
  </r>
  <r>
    <s v="14-201172009julioE20"/>
    <n v="14"/>
    <n v="20"/>
    <d v="2009-07-11T00:00:00"/>
    <n v="16"/>
    <n v="14"/>
    <x v="7"/>
    <n v="650000"/>
    <n v="12"/>
    <s v="Antiguedades FV"/>
    <x v="0"/>
    <s v="Michael Tree"/>
    <s v="Guillermo Franco"/>
    <s v="Escritorio Madera 3 Espacios"/>
    <s v="Bellmack"/>
    <n v="0.08"/>
    <n v="1500000"/>
    <n v="5676000"/>
  </r>
  <r>
    <s v="7-20292009septiembreE20"/>
    <n v="7"/>
    <n v="20"/>
    <d v="2009-09-02T00:00:00"/>
    <n v="12"/>
    <n v="24"/>
    <x v="7"/>
    <n v="650000"/>
    <n v="12"/>
    <s v="Blanco y En Calada"/>
    <x v="0"/>
    <s v="Feibian Bizancio"/>
    <s v="Andrea Panda"/>
    <s v="Escritorio Madera 3 Espacios"/>
    <s v="Bellmack"/>
    <n v="0.08"/>
    <n v="1500000"/>
    <n v="5676000"/>
  </r>
  <r>
    <s v="5-10492010septiembreE20"/>
    <n v="5"/>
    <n v="10"/>
    <d v="2010-09-04T00:00:00"/>
    <n v="15"/>
    <n v="34"/>
    <x v="7"/>
    <n v="650000"/>
    <n v="12"/>
    <s v="Muebles El Oso"/>
    <x v="4"/>
    <s v="Suárez Mujica"/>
    <s v="JP Farfanas"/>
    <s v="Escritorio Madera 3 Espacios"/>
    <s v="Bellmack"/>
    <n v="0.08"/>
    <n v="100000"/>
    <n v="7076000"/>
  </r>
  <r>
    <s v="12-20019102010octubreE20"/>
    <n v="12"/>
    <n v="200"/>
    <d v="2010-10-19T00:00:00"/>
    <n v="18"/>
    <n v="10"/>
    <x v="7"/>
    <n v="650000"/>
    <n v="12"/>
    <s v="El Deleite"/>
    <x v="5"/>
    <s v="Gato Lizana"/>
    <s v="Natalia Safer"/>
    <s v="Escritorio Madera 3 Espacios"/>
    <s v="Bellmack"/>
    <n v="0.08"/>
    <n v="10000"/>
    <n v="7166000"/>
  </r>
  <r>
    <s v="2-202172009julioE20"/>
    <n v="2"/>
    <n v="20"/>
    <d v="2009-07-21T00:00:00"/>
    <n v="17"/>
    <n v="33"/>
    <x v="7"/>
    <n v="650000"/>
    <n v="14"/>
    <s v="Muebles San Genaro"/>
    <x v="0"/>
    <s v="Gabriel Manzanero"/>
    <s v="Maricela Zapur"/>
    <s v="Escritorio Madera 3 Espacios"/>
    <s v="Bellmack"/>
    <n v="0.08"/>
    <n v="1500000"/>
    <n v="6872000"/>
  </r>
  <r>
    <s v="7-202362010junioE20"/>
    <n v="7"/>
    <n v="20"/>
    <d v="2010-06-23T00:00:00"/>
    <n v="12"/>
    <n v="16"/>
    <x v="7"/>
    <n v="650000"/>
    <n v="14"/>
    <s v="Blanco y En Calada"/>
    <x v="0"/>
    <s v="Feibian Bizancio"/>
    <s v="Go Leslier"/>
    <s v="Escritorio Madera 3 Espacios"/>
    <s v="Bellmack"/>
    <n v="0.08"/>
    <n v="1500000"/>
    <n v="6872000"/>
  </r>
  <r>
    <s v="13-202332010marzoE20"/>
    <n v="13"/>
    <n v="20"/>
    <d v="2010-03-23T00:00:00"/>
    <n v="12"/>
    <n v="12"/>
    <x v="7"/>
    <n v="650000"/>
    <n v="14"/>
    <s v="Sales"/>
    <x v="0"/>
    <s v="Feibian Bizancio"/>
    <s v="Nga Escandinavo"/>
    <s v="Escritorio Madera 3 Espacios"/>
    <s v="Bellmack"/>
    <n v="0.08"/>
    <n v="1500000"/>
    <n v="6872000"/>
  </r>
  <r>
    <s v="6-3001652010mayoA18"/>
    <n v="6"/>
    <n v="300"/>
    <d v="2010-05-16T00:00:00"/>
    <n v="15"/>
    <n v="11"/>
    <x v="5"/>
    <n v="750000"/>
    <n v="10"/>
    <s v="Sucursal Ñuñoa"/>
    <x v="1"/>
    <s v="Suárez Mujica"/>
    <s v="Diva Torrengra"/>
    <s v="Sillón Cama 3 Cuerpos"/>
    <s v="Bellmack"/>
    <n v="0.08"/>
    <n v="200000"/>
    <n v="6700000"/>
  </r>
  <r>
    <s v="15-2002092010septiembreA18"/>
    <n v="15"/>
    <n v="200"/>
    <d v="2010-09-20T00:00:00"/>
    <n v="16"/>
    <n v="17"/>
    <x v="5"/>
    <n v="750000"/>
    <n v="10"/>
    <s v="Galería la Tubería"/>
    <x v="5"/>
    <s v="Michael Tree"/>
    <s v="Mathias Albus"/>
    <s v="Sillón Cama 3 Cuerpos"/>
    <s v="Bellmack"/>
    <n v="0.08"/>
    <n v="100000"/>
    <n v="6800000"/>
  </r>
  <r>
    <s v="12-201992010septiembreJ16"/>
    <n v="12"/>
    <n v="20"/>
    <d v="2010-09-19T00:00:00"/>
    <n v="15"/>
    <n v="17"/>
    <x v="1"/>
    <n v="1450000"/>
    <n v="5"/>
    <s v="El Deleite"/>
    <x v="0"/>
    <s v="Suárez Mujica"/>
    <s v="Mathias Albus"/>
    <s v="Silla de Gargas"/>
    <s v="Bellmack"/>
    <n v="0.05"/>
    <n v="300000"/>
    <n v="6587500"/>
  </r>
  <r>
    <s v="4-30018102009octubreJ16"/>
    <n v="4"/>
    <n v="300"/>
    <d v="2009-10-18T00:00:00"/>
    <n v="18"/>
    <n v="13"/>
    <x v="1"/>
    <n v="1450000"/>
    <n v="5"/>
    <s v="Galería Ñuble"/>
    <x v="1"/>
    <s v="Gato Lizana"/>
    <s v="Peter Contreras"/>
    <s v="Silla de Gargas"/>
    <s v="Bellmack"/>
    <n v="0.05"/>
    <n v="200000"/>
    <n v="6687500"/>
  </r>
  <r>
    <s v="15-2003102009octubreJ16"/>
    <n v="15"/>
    <n v="200"/>
    <d v="2009-10-03T00:00:00"/>
    <n v="13"/>
    <n v="6"/>
    <x v="1"/>
    <n v="1450000"/>
    <n v="5"/>
    <s v="Galería la Tubería"/>
    <x v="5"/>
    <s v="Caesar Ortencia"/>
    <s v="Deco Valenti"/>
    <s v="Silla de Gargas"/>
    <s v="Bellmack"/>
    <n v="0.05"/>
    <n v="500000"/>
    <n v="6387500"/>
  </r>
  <r>
    <s v="11-202222009febreroJ18"/>
    <n v="11"/>
    <n v="20"/>
    <d v="2009-02-22T00:00:00"/>
    <n v="17"/>
    <n v="32"/>
    <x v="3"/>
    <n v="850000"/>
    <n v="9"/>
    <s v="Antiguedades FL"/>
    <x v="0"/>
    <s v="Gabriel Manzanero"/>
    <s v="Manu Bililar"/>
    <s v="Camarote 3 cuerpos"/>
    <s v="Deplos"/>
    <n v="0.08"/>
    <n v="100000"/>
    <n v="6938000"/>
  </r>
  <r>
    <s v="12-2001322009febreroJ18"/>
    <n v="12"/>
    <n v="200"/>
    <d v="2009-02-13T00:00:00"/>
    <n v="17"/>
    <n v="24"/>
    <x v="3"/>
    <n v="850000"/>
    <n v="9"/>
    <s v="El Deleite"/>
    <x v="5"/>
    <s v="Gabriel Manzanero"/>
    <s v="Andrea Panda"/>
    <s v="Camarote 3 cuerpos"/>
    <s v="Deplos"/>
    <n v="0.08"/>
    <n v="30000"/>
    <n v="7008000"/>
  </r>
  <r>
    <s v="4-3001582010agostoJ15"/>
    <n v="4"/>
    <n v="300"/>
    <d v="2010-08-15T00:00:00"/>
    <n v="12"/>
    <n v="33"/>
    <x v="0"/>
    <n v="1800000"/>
    <n v="4"/>
    <s v="Galería Ñuble"/>
    <x v="1"/>
    <s v="Feibian Bizancio"/>
    <s v="Maricela Zapur"/>
    <s v="Bar L Sobredimensionado"/>
    <s v="Qwerty"/>
    <n v="0.05"/>
    <n v="1500000"/>
    <n v="5340000"/>
  </r>
  <r>
    <s v="11-101712009eneroJ15"/>
    <n v="11"/>
    <n v="10"/>
    <d v="2009-01-17T00:00:00"/>
    <n v="16"/>
    <n v="16"/>
    <x v="0"/>
    <n v="1800000"/>
    <n v="4"/>
    <s v="Antiguedades FL"/>
    <x v="4"/>
    <s v="Michael Tree"/>
    <s v="Go Leslier"/>
    <s v="Bar L Sobredimensionado"/>
    <s v="Qwerty"/>
    <n v="0.05"/>
    <n v="300000"/>
    <n v="6540000"/>
  </r>
  <r>
    <s v="14-101552009mayoJ15"/>
    <n v="14"/>
    <n v="10"/>
    <d v="2009-05-15T00:00:00"/>
    <n v="13"/>
    <n v="33"/>
    <x v="0"/>
    <n v="1800000"/>
    <n v="4"/>
    <s v="Antiguedades FV"/>
    <x v="4"/>
    <s v="Caesar Ortencia"/>
    <s v="Maricela Zapur"/>
    <s v="Bar L Sobredimensionado"/>
    <s v="Qwerty"/>
    <n v="0.05"/>
    <n v="300000"/>
    <n v="6540000"/>
  </r>
  <r>
    <s v="1-2001922009febreroJ15"/>
    <n v="1"/>
    <n v="200"/>
    <d v="2009-02-19T00:00:00"/>
    <n v="16"/>
    <n v="5"/>
    <x v="0"/>
    <n v="1800000"/>
    <n v="4"/>
    <s v="Sucursal Peñalolen Alto"/>
    <x v="5"/>
    <s v="Michael Tree"/>
    <s v="Alexandra Bully"/>
    <s v="Bar L Sobredimensionado"/>
    <s v="Qwerty"/>
    <n v="0.05"/>
    <n v="100000"/>
    <n v="6740000"/>
  </r>
  <r>
    <s v="1-301142010abrilJ15"/>
    <n v="1"/>
    <n v="30"/>
    <d v="2010-04-11T00:00:00"/>
    <n v="16"/>
    <n v="5"/>
    <x v="0"/>
    <n v="1800000"/>
    <n v="4"/>
    <s v="Sucursal Peñalolen Alto"/>
    <x v="2"/>
    <s v="Michael Tree"/>
    <s v="Alexandra Bully"/>
    <s v="Bar L Sobredimensionado"/>
    <s v="Qwerty"/>
    <n v="0.05"/>
    <n v="300000"/>
    <n v="6540000"/>
  </r>
  <r>
    <s v="15-3008122009diciembreJ15"/>
    <n v="15"/>
    <n v="300"/>
    <d v="2009-12-08T00:00:00"/>
    <n v="16"/>
    <n v="32"/>
    <x v="0"/>
    <n v="1800000"/>
    <n v="4"/>
    <s v="Galería la Tubería"/>
    <x v="1"/>
    <s v="Michael Tree"/>
    <s v="Manu Bililar"/>
    <s v="Bar L Sobredimensionado"/>
    <s v="Qwerty"/>
    <n v="0.05"/>
    <n v="1500000"/>
    <n v="5340000"/>
  </r>
  <r>
    <s v="8-300342010abrilA18"/>
    <n v="8"/>
    <n v="300"/>
    <d v="2010-04-03T00:00:00"/>
    <n v="16"/>
    <n v="31"/>
    <x v="5"/>
    <n v="750000"/>
    <n v="10"/>
    <s v="El Rincón de la Madera"/>
    <x v="1"/>
    <s v="Michael Tree"/>
    <s v="Sofia Uribe"/>
    <s v="Sillón Cama 3 Cuerpos"/>
    <s v="Bellmack"/>
    <n v="0.08"/>
    <n v="200000"/>
    <n v="6700000"/>
  </r>
  <r>
    <s v="11-2002292009septiembreA18"/>
    <n v="11"/>
    <n v="200"/>
    <d v="2009-09-22T00:00:00"/>
    <n v="17"/>
    <n v="1"/>
    <x v="5"/>
    <n v="750000"/>
    <n v="10"/>
    <s v="Antiguedades FL"/>
    <x v="5"/>
    <s v="Gabriel Manzanero"/>
    <s v="Alejandro Moledero"/>
    <s v="Sillón Cama 3 Cuerpos"/>
    <s v="Bellmack"/>
    <n v="0.08"/>
    <n v="100000"/>
    <n v="6800000"/>
  </r>
  <r>
    <s v="14-3008102010octubreA18"/>
    <n v="14"/>
    <n v="300"/>
    <d v="2010-10-08T00:00:00"/>
    <n v="15"/>
    <n v="25"/>
    <x v="5"/>
    <n v="750000"/>
    <n v="10"/>
    <s v="Antiguedades FV"/>
    <x v="1"/>
    <s v="Suárez Mujica"/>
    <s v="Felipe Medero"/>
    <s v="Sillón Cama 3 Cuerpos"/>
    <s v="Bellmack"/>
    <n v="0.08"/>
    <n v="200000"/>
    <n v="6700000"/>
  </r>
  <r>
    <s v="14-3001482010agostoA18"/>
    <n v="14"/>
    <n v="300"/>
    <d v="2010-08-14T00:00:00"/>
    <n v="17"/>
    <n v="28"/>
    <x v="5"/>
    <n v="750000"/>
    <n v="10"/>
    <s v="Antiguedades FV"/>
    <x v="1"/>
    <s v="Gabriel Manzanero"/>
    <s v="Sebastián  Venegas"/>
    <s v="Sillón Cama 3 Cuerpos"/>
    <s v="Bellmack"/>
    <n v="0.08"/>
    <n v="200000"/>
    <n v="6700000"/>
  </r>
  <r>
    <s v="8-1011112009noviembreA18"/>
    <n v="8"/>
    <n v="10"/>
    <d v="2009-11-11T00:00:00"/>
    <n v="17"/>
    <n v="20"/>
    <x v="5"/>
    <n v="750000"/>
    <n v="10"/>
    <s v="El Rincón de la Madera"/>
    <x v="4"/>
    <s v="Gabriel Manzanero"/>
    <s v="Tatán Linterna"/>
    <s v="Sillón Cama 3 Cuerpos"/>
    <s v="Bellmack"/>
    <n v="0.08"/>
    <n v="200000"/>
    <n v="6700000"/>
  </r>
  <r>
    <s v="1-30182010agostoA18"/>
    <n v="1"/>
    <n v="30"/>
    <d v="2010-08-01T00:00:00"/>
    <n v="17"/>
    <n v="24"/>
    <x v="5"/>
    <n v="750000"/>
    <n v="10"/>
    <s v="Sucursal Peñalolen Alto"/>
    <x v="2"/>
    <s v="Gabriel Manzanero"/>
    <s v="Andrea Panda"/>
    <s v="Sillón Cama 3 Cuerpos"/>
    <s v="Bellmack"/>
    <n v="0.08"/>
    <n v="300000"/>
    <n v="6600000"/>
  </r>
  <r>
    <s v="2-1001642010abrilA18"/>
    <n v="2"/>
    <n v="100"/>
    <d v="2010-04-16T00:00:00"/>
    <n v="18"/>
    <n v="19"/>
    <x v="5"/>
    <n v="750000"/>
    <n v="10"/>
    <s v="Muebles San Genaro"/>
    <x v="3"/>
    <s v="Gato Lizana"/>
    <s v="Andrea Disappear"/>
    <s v="Sillón Cama 3 Cuerpos"/>
    <s v="Bellmack"/>
    <n v="0.08"/>
    <n v="20000"/>
    <n v="6880000"/>
  </r>
  <r>
    <s v="15-200782010agostoG16"/>
    <n v="15"/>
    <n v="200"/>
    <d v="2010-08-07T00:00:00"/>
    <n v="17"/>
    <n v="23"/>
    <x v="9"/>
    <n v="550000"/>
    <n v="14"/>
    <s v="Galería la Tubería"/>
    <x v="5"/>
    <s v="Gabriel Manzanero"/>
    <s v="Ismael Olavarrieta"/>
    <s v="Cómoda 2 cuerpos, 2x1x1,5"/>
    <s v="Deplos"/>
    <n v="0.08"/>
    <n v="100000"/>
    <n v="6984000"/>
  </r>
  <r>
    <s v="6-1001442010abrilG16"/>
    <n v="6"/>
    <n v="100"/>
    <d v="2010-04-14T00:00:00"/>
    <n v="16"/>
    <n v="25"/>
    <x v="9"/>
    <n v="550000"/>
    <n v="14"/>
    <s v="Sucursal Ñuñoa"/>
    <x v="3"/>
    <s v="Michael Tree"/>
    <s v="Felipe Medero"/>
    <s v="Cómoda 2 cuerpos, 2x1x1,5"/>
    <s v="Deplos"/>
    <n v="0.08"/>
    <n v="20000"/>
    <n v="7064000"/>
  </r>
  <r>
    <s v="7-1009112009noviembreG16"/>
    <n v="7"/>
    <n v="100"/>
    <d v="2009-11-09T00:00:00"/>
    <n v="15"/>
    <n v="21"/>
    <x v="9"/>
    <n v="550000"/>
    <n v="14"/>
    <s v="Blanco y En Calada"/>
    <x v="3"/>
    <s v="Suárez Mujica"/>
    <s v="Alvarón Moledero"/>
    <s v="Cómoda 2 cuerpos, 2x1x1,5"/>
    <s v="Deplos"/>
    <n v="0.08"/>
    <n v="20000"/>
    <n v="7064000"/>
  </r>
  <r>
    <s v="11-1008112010noviembreG16"/>
    <n v="11"/>
    <n v="100"/>
    <d v="2010-11-08T00:00:00"/>
    <n v="18"/>
    <n v="21"/>
    <x v="9"/>
    <n v="550000"/>
    <n v="14"/>
    <s v="Antiguedades FL"/>
    <x v="3"/>
    <s v="Gato Lizana"/>
    <s v="Alvarón Moledero"/>
    <s v="Cómoda 2 cuerpos, 2x1x1,5"/>
    <s v="Deplos"/>
    <n v="0.08"/>
    <n v="20000"/>
    <n v="7064000"/>
  </r>
  <r>
    <s v="4-204122009diciembreE20"/>
    <n v="4"/>
    <n v="20"/>
    <d v="2009-12-04T00:00:00"/>
    <n v="17"/>
    <n v="8"/>
    <x v="7"/>
    <n v="650000"/>
    <n v="13"/>
    <s v="Galería Ñuble"/>
    <x v="0"/>
    <s v="Gabriel Manzanero"/>
    <s v="Nicolás Red"/>
    <s v="Escritorio Madera 3 Espacios"/>
    <s v="Bellmack"/>
    <n v="0.08"/>
    <n v="1500000"/>
    <n v="6274000"/>
  </r>
  <r>
    <s v="14-100962009junioE20"/>
    <n v="14"/>
    <n v="100"/>
    <d v="2009-06-09T00:00:00"/>
    <n v="12"/>
    <n v="7"/>
    <x v="7"/>
    <n v="650000"/>
    <n v="13"/>
    <s v="Antiguedades FV"/>
    <x v="3"/>
    <s v="Feibian Bizancio"/>
    <s v="Veraz Dedal"/>
    <s v="Escritorio Madera 3 Espacios"/>
    <s v="Bellmack"/>
    <n v="0.08"/>
    <n v="1000000"/>
    <n v="6774000"/>
  </r>
  <r>
    <s v="4-100372010julioE20"/>
    <n v="4"/>
    <n v="100"/>
    <d v="2010-07-03T00:00:00"/>
    <n v="13"/>
    <n v="8"/>
    <x v="7"/>
    <n v="650000"/>
    <n v="13"/>
    <s v="Galería Ñuble"/>
    <x v="3"/>
    <s v="Caesar Ortencia"/>
    <s v="Nicolás Red"/>
    <s v="Escritorio Madera 3 Espacios"/>
    <s v="Bellmack"/>
    <n v="0.08"/>
    <n v="1000000"/>
    <n v="6774000"/>
  </r>
  <r>
    <s v="4-10712009eneroE20"/>
    <n v="4"/>
    <n v="10"/>
    <d v="2009-01-07T00:00:00"/>
    <n v="18"/>
    <n v="30"/>
    <x v="7"/>
    <n v="650000"/>
    <n v="13"/>
    <s v="Galería Ñuble"/>
    <x v="4"/>
    <s v="Gato Lizana"/>
    <s v="Javiera Walder"/>
    <s v="Escritorio Madera 3 Espacios"/>
    <s v="Bellmack"/>
    <n v="0.08"/>
    <n v="100000"/>
    <n v="7674000"/>
  </r>
  <r>
    <s v="11-30942009abrilA14"/>
    <n v="11"/>
    <n v="30"/>
    <d v="2009-04-09T00:00:00"/>
    <n v="12"/>
    <n v="1"/>
    <x v="6"/>
    <n v="670000"/>
    <n v="11"/>
    <s v="Antiguedades FL"/>
    <x v="2"/>
    <s v="Feibian Bizancio"/>
    <s v="Alejandro Moledero"/>
    <s v="Cama 1,5 plazas"/>
    <s v="Dardunes"/>
    <n v="0.08"/>
    <n v="200000"/>
    <n v="6580400"/>
  </r>
  <r>
    <s v="10-20912010eneroA14"/>
    <n v="10"/>
    <n v="20"/>
    <d v="2010-01-09T00:00:00"/>
    <n v="15"/>
    <n v="16"/>
    <x v="6"/>
    <n v="670000"/>
    <n v="11"/>
    <s v="Sacrilegios Gloria"/>
    <x v="0"/>
    <s v="Suárez Mujica"/>
    <s v="Go Leslier"/>
    <s v="Cama 1,5 plazas"/>
    <s v="Dardunes"/>
    <n v="0.08"/>
    <n v="100000"/>
    <n v="6680400"/>
  </r>
  <r>
    <s v="5-20022122010diciembreJ15"/>
    <n v="5"/>
    <n v="200"/>
    <d v="2010-12-22T00:00:00"/>
    <n v="13"/>
    <n v="2"/>
    <x v="0"/>
    <n v="1800000"/>
    <n v="4"/>
    <s v="Muebles El Oso"/>
    <x v="5"/>
    <s v="Caesar Ortencia"/>
    <s v="John Chepicano"/>
    <s v="Bar L Sobredimensionado"/>
    <s v="Qwerty"/>
    <n v="0.05"/>
    <n v="100000"/>
    <n v="6740000"/>
  </r>
  <r>
    <s v="5-20017112009noviembreA18"/>
    <n v="5"/>
    <n v="200"/>
    <d v="2009-11-17T00:00:00"/>
    <n v="12"/>
    <n v="26"/>
    <x v="5"/>
    <n v="750000"/>
    <n v="10"/>
    <s v="Muebles El Oso"/>
    <x v="5"/>
    <s v="Feibian Bizancio"/>
    <s v="Edward Phycka"/>
    <s v="Sillón Cama 3 Cuerpos"/>
    <s v="Bellmack"/>
    <n v="0.08"/>
    <n v="100000"/>
    <n v="6800000"/>
  </r>
  <r>
    <s v="6-3001812010eneroA18"/>
    <n v="6"/>
    <n v="300"/>
    <d v="2010-01-18T00:00:00"/>
    <n v="16"/>
    <n v="12"/>
    <x v="5"/>
    <n v="750000"/>
    <n v="10"/>
    <s v="Sucursal Ñuñoa"/>
    <x v="1"/>
    <s v="Michael Tree"/>
    <s v="Nga Escandinavo"/>
    <s v="Sillón Cama 3 Cuerpos"/>
    <s v="Bellmack"/>
    <n v="0.08"/>
    <n v="200000"/>
    <n v="6700000"/>
  </r>
  <r>
    <s v="5-302292009septiembreA18"/>
    <n v="5"/>
    <n v="30"/>
    <d v="2009-09-22T00:00:00"/>
    <n v="13"/>
    <n v="23"/>
    <x v="5"/>
    <n v="750000"/>
    <n v="10"/>
    <s v="Muebles El Oso"/>
    <x v="2"/>
    <s v="Caesar Ortencia"/>
    <s v="Ismael Olavarrieta"/>
    <s v="Sillón Cama 3 Cuerpos"/>
    <s v="Bellmack"/>
    <n v="0.08"/>
    <n v="300000"/>
    <n v="6600000"/>
  </r>
  <r>
    <s v="14-2024102009octubreA18"/>
    <n v="14"/>
    <n v="20"/>
    <d v="2009-10-24T00:00:00"/>
    <n v="16"/>
    <n v="23"/>
    <x v="5"/>
    <n v="750000"/>
    <n v="10"/>
    <s v="Antiguedades FV"/>
    <x v="0"/>
    <s v="Michael Tree"/>
    <s v="Ismael Olavarrieta"/>
    <s v="Sillón Cama 3 Cuerpos"/>
    <s v="Bellmack"/>
    <n v="0.08"/>
    <n v="30000"/>
    <n v="6870000"/>
  </r>
  <r>
    <s v="4-1001292010septiembreJ16"/>
    <n v="4"/>
    <n v="100"/>
    <d v="2010-09-12T00:00:00"/>
    <n v="15"/>
    <n v="17"/>
    <x v="1"/>
    <n v="1450000"/>
    <n v="5"/>
    <s v="Galería Ñuble"/>
    <x v="3"/>
    <s v="Suárez Mujica"/>
    <s v="Mathias Albus"/>
    <s v="Silla de Gargas"/>
    <s v="Bellmack"/>
    <n v="0.05"/>
    <n v="500000"/>
    <n v="6387500"/>
  </r>
  <r>
    <s v="3-2023102009octubreJ16"/>
    <n v="3"/>
    <n v="20"/>
    <d v="2009-10-23T00:00:00"/>
    <n v="17"/>
    <n v="29"/>
    <x v="1"/>
    <n v="1450000"/>
    <n v="5"/>
    <s v="Damiens"/>
    <x v="0"/>
    <s v="Gabriel Manzanero"/>
    <s v="Reina Queen"/>
    <s v="Silla de Gargas"/>
    <s v="Bellmack"/>
    <n v="0.05"/>
    <n v="300000"/>
    <n v="6587500"/>
  </r>
  <r>
    <s v="8-102242009abrilA14"/>
    <n v="8"/>
    <n v="10"/>
    <d v="2009-04-22T00:00:00"/>
    <n v="12"/>
    <n v="25"/>
    <x v="6"/>
    <n v="670000"/>
    <n v="11"/>
    <s v="El Rincón de la Madera"/>
    <x v="4"/>
    <s v="Feibian Bizancio"/>
    <s v="Felipe Medero"/>
    <s v="Cama 1,5 plazas"/>
    <s v="Dardunes"/>
    <n v="0.08"/>
    <n v="200000"/>
    <n v="6580400"/>
  </r>
  <r>
    <s v="8-10692009septiembreA14"/>
    <n v="8"/>
    <n v="10"/>
    <d v="2009-09-06T00:00:00"/>
    <n v="12"/>
    <n v="5"/>
    <x v="6"/>
    <n v="670000"/>
    <n v="11"/>
    <s v="El Rincón de la Madera"/>
    <x v="4"/>
    <s v="Feibian Bizancio"/>
    <s v="Alexandra Bully"/>
    <s v="Cama 1,5 plazas"/>
    <s v="Dardunes"/>
    <n v="0.08"/>
    <n v="200000"/>
    <n v="6580400"/>
  </r>
  <r>
    <s v="1-201612010eneroA14"/>
    <n v="1"/>
    <n v="20"/>
    <d v="2010-01-16T00:00:00"/>
    <n v="14"/>
    <n v="5"/>
    <x v="6"/>
    <n v="670000"/>
    <n v="11"/>
    <s v="Sucursal Peñalolen Alto"/>
    <x v="0"/>
    <s v="Hortuiti Felier"/>
    <s v="Alexandra Bully"/>
    <s v="Cama 1,5 plazas"/>
    <s v="Dardunes"/>
    <n v="0.08"/>
    <n v="100000"/>
    <n v="6680400"/>
  </r>
  <r>
    <s v="6-100772010julioA14"/>
    <n v="6"/>
    <n v="100"/>
    <d v="2010-07-07T00:00:00"/>
    <n v="16"/>
    <n v="11"/>
    <x v="6"/>
    <n v="670000"/>
    <n v="11"/>
    <s v="Sucursal Ñuñoa"/>
    <x v="3"/>
    <s v="Michael Tree"/>
    <s v="Diva Torrengra"/>
    <s v="Cama 1,5 plazas"/>
    <s v="Dardunes"/>
    <n v="0.08"/>
    <n v="10000"/>
    <n v="6770400"/>
  </r>
  <r>
    <s v="7-101692010septiembreG12"/>
    <n v="7"/>
    <n v="10"/>
    <d v="2010-09-16T00:00:00"/>
    <n v="12"/>
    <n v="4"/>
    <x v="4"/>
    <n v="800000"/>
    <n v="9"/>
    <s v="Blanco y En Calada"/>
    <x v="4"/>
    <s v="Feibian Bizancio"/>
    <s v="JayJay Barriga"/>
    <s v="Estante Metalico 2mts alt"/>
    <s v="Leymas"/>
    <n v="0.08"/>
    <n v="100000"/>
    <n v="6524000"/>
  </r>
  <r>
    <s v="8-102082009agostoG12"/>
    <n v="8"/>
    <n v="10"/>
    <d v="2009-08-20T00:00:00"/>
    <n v="14"/>
    <n v="26"/>
    <x v="4"/>
    <n v="800000"/>
    <n v="9"/>
    <s v="El Rincón de la Madera"/>
    <x v="4"/>
    <s v="Hortuiti Felier"/>
    <s v="Edward Phycka"/>
    <s v="Estante Metalico 2mts alt"/>
    <s v="Leymas"/>
    <n v="0.08"/>
    <n v="100000"/>
    <n v="6524000"/>
  </r>
  <r>
    <s v="9-302112010noviembreG12"/>
    <n v="9"/>
    <n v="30"/>
    <d v="2010-11-02T00:00:00"/>
    <n v="15"/>
    <n v="30"/>
    <x v="4"/>
    <n v="800000"/>
    <n v="9"/>
    <s v="Sucursal San Bernardo"/>
    <x v="2"/>
    <s v="Suárez Mujica"/>
    <s v="Javiera Walder"/>
    <s v="Estante Metalico 2mts alt"/>
    <s v="Leymas"/>
    <n v="0.08"/>
    <n v="100000"/>
    <n v="6524000"/>
  </r>
  <r>
    <s v="1-2001292009septiembreG12"/>
    <n v="1"/>
    <n v="200"/>
    <d v="2009-09-12T00:00:00"/>
    <n v="13"/>
    <n v="11"/>
    <x v="4"/>
    <n v="800000"/>
    <n v="9"/>
    <s v="Sucursal Peñalolen Alto"/>
    <x v="5"/>
    <s v="Caesar Ortencia"/>
    <s v="Diva Torrengra"/>
    <s v="Estante Metalico 2mts alt"/>
    <s v="Leymas"/>
    <n v="0.08"/>
    <n v="200000"/>
    <n v="6424000"/>
  </r>
  <r>
    <s v="12-3001682009agostoG12"/>
    <n v="12"/>
    <n v="300"/>
    <d v="2009-08-16T00:00:00"/>
    <n v="16"/>
    <n v="26"/>
    <x v="4"/>
    <n v="800000"/>
    <n v="9"/>
    <s v="El Deleite"/>
    <x v="1"/>
    <s v="Michael Tree"/>
    <s v="Edward Phycka"/>
    <s v="Estante Metalico 2mts alt"/>
    <s v="Leymas"/>
    <n v="0.08"/>
    <n v="10000"/>
    <n v="6614000"/>
  </r>
  <r>
    <s v="12-201952009mayoJ16"/>
    <n v="12"/>
    <n v="20"/>
    <d v="2009-05-19T00:00:00"/>
    <n v="15"/>
    <n v="30"/>
    <x v="1"/>
    <n v="1450000"/>
    <n v="5"/>
    <s v="El Deleite"/>
    <x v="0"/>
    <s v="Suárez Mujica"/>
    <s v="Javiera Walder"/>
    <s v="Silla de Gargas"/>
    <s v="Bellmack"/>
    <n v="0.05"/>
    <n v="300000"/>
    <n v="6587500"/>
  </r>
  <r>
    <s v="4-2001882010agostoJ16"/>
    <n v="4"/>
    <n v="200"/>
    <d v="2010-08-18T00:00:00"/>
    <n v="17"/>
    <n v="20"/>
    <x v="1"/>
    <n v="1450000"/>
    <n v="5"/>
    <s v="Galería Ñuble"/>
    <x v="5"/>
    <s v="Gabriel Manzanero"/>
    <s v="Tatán Linterna"/>
    <s v="Silla de Gargas"/>
    <s v="Bellmack"/>
    <n v="0.05"/>
    <n v="500000"/>
    <n v="6387500"/>
  </r>
  <r>
    <s v="8-201732009marzoG16"/>
    <n v="8"/>
    <n v="20"/>
    <d v="2009-03-17T00:00:00"/>
    <n v="14"/>
    <n v="8"/>
    <x v="9"/>
    <n v="550000"/>
    <n v="14"/>
    <s v="El Rincón de la Madera"/>
    <x v="0"/>
    <s v="Hortuiti Felier"/>
    <s v="Nicolás Red"/>
    <s v="Cómoda 2 cuerpos, 2x1x1,5"/>
    <s v="Deplos"/>
    <n v="0.08"/>
    <n v="300000"/>
    <n v="6784000"/>
  </r>
  <r>
    <s v="2-103112009noviembreA14"/>
    <n v="2"/>
    <n v="10"/>
    <d v="2009-11-03T00:00:00"/>
    <n v="14"/>
    <n v="21"/>
    <x v="6"/>
    <n v="670000"/>
    <n v="11"/>
    <s v="Muebles San Genaro"/>
    <x v="4"/>
    <s v="Hortuiti Felier"/>
    <s v="Alvarón Moledero"/>
    <s v="Cama 1,5 plazas"/>
    <s v="Dardunes"/>
    <n v="0.08"/>
    <n v="200000"/>
    <n v="6580400"/>
  </r>
  <r>
    <s v="4-2001352010mayoA14"/>
    <n v="4"/>
    <n v="200"/>
    <d v="2010-05-13T00:00:00"/>
    <n v="12"/>
    <n v="9"/>
    <x v="6"/>
    <n v="670000"/>
    <n v="11"/>
    <s v="Galería Ñuble"/>
    <x v="5"/>
    <s v="Feibian Bizancio"/>
    <s v="Camilo Parranda"/>
    <s v="Cama 1,5 plazas"/>
    <s v="Dardunes"/>
    <n v="0.08"/>
    <n v="200000"/>
    <n v="6580400"/>
  </r>
  <r>
    <s v="12-201722009febreroA14"/>
    <n v="12"/>
    <n v="20"/>
    <d v="2009-02-17T00:00:00"/>
    <n v="18"/>
    <n v="11"/>
    <x v="6"/>
    <n v="670000"/>
    <n v="11"/>
    <s v="El Deleite"/>
    <x v="0"/>
    <s v="Gato Lizana"/>
    <s v="Diva Torrengra"/>
    <s v="Cama 1,5 plazas"/>
    <s v="Dardunes"/>
    <n v="0.08"/>
    <n v="100000"/>
    <n v="6680400"/>
  </r>
  <r>
    <s v="7-300432009marzoG16"/>
    <n v="7"/>
    <n v="300"/>
    <d v="2009-03-04T00:00:00"/>
    <n v="15"/>
    <n v="1"/>
    <x v="9"/>
    <n v="550000"/>
    <n v="13"/>
    <s v="Blanco y En Calada"/>
    <x v="1"/>
    <s v="Suárez Mujica"/>
    <s v="Alejandro Moledero"/>
    <s v="Cómoda 2 cuerpos, 2x1x1,5"/>
    <s v="Deplos"/>
    <n v="0.08"/>
    <n v="30000"/>
    <n v="6548000"/>
  </r>
  <r>
    <s v="8-1004122009diciembreF16"/>
    <n v="8"/>
    <n v="100"/>
    <d v="2009-12-04T00:00:00"/>
    <n v="13"/>
    <n v="30"/>
    <x v="8"/>
    <n v="550000"/>
    <n v="13"/>
    <s v="El Rincón de la Madera"/>
    <x v="3"/>
    <s v="Caesar Ortencia"/>
    <s v="Javiera Walder"/>
    <s v="Cama 2 Plazas"/>
    <s v="Dardunes"/>
    <n v="0.08"/>
    <n v="200000"/>
    <n v="6378000"/>
  </r>
  <r>
    <s v="5-102252009mayoF16"/>
    <n v="5"/>
    <n v="10"/>
    <d v="2009-05-22T00:00:00"/>
    <n v="13"/>
    <n v="23"/>
    <x v="8"/>
    <n v="550000"/>
    <n v="13"/>
    <s v="Muebles El Oso"/>
    <x v="4"/>
    <s v="Caesar Ortencia"/>
    <s v="Ismael Olavarrieta"/>
    <s v="Cama 2 Plazas"/>
    <s v="Dardunes"/>
    <n v="0.08"/>
    <n v="10000"/>
    <n v="6568000"/>
  </r>
  <r>
    <s v="12-10442009abrilG16"/>
    <n v="12"/>
    <n v="10"/>
    <d v="2009-04-04T00:00:00"/>
    <n v="17"/>
    <n v="33"/>
    <x v="9"/>
    <n v="550000"/>
    <n v="13"/>
    <s v="El Deleite"/>
    <x v="4"/>
    <s v="Gabriel Manzanero"/>
    <s v="Maricela Zapur"/>
    <s v="Cómoda 2 cuerpos, 2x1x1,5"/>
    <s v="Deplos"/>
    <n v="0.08"/>
    <n v="300000"/>
    <n v="6278000"/>
  </r>
  <r>
    <s v="11-3022122009diciembreG16"/>
    <n v="11"/>
    <n v="30"/>
    <d v="2009-12-22T00:00:00"/>
    <n v="12"/>
    <n v="29"/>
    <x v="9"/>
    <n v="550000"/>
    <n v="13"/>
    <s v="Antiguedades FL"/>
    <x v="2"/>
    <s v="Feibian Bizancio"/>
    <s v="Reina Queen"/>
    <s v="Cómoda 2 cuerpos, 2x1x1,5"/>
    <s v="Deplos"/>
    <n v="0.08"/>
    <n v="500000"/>
    <n v="6078000"/>
  </r>
  <r>
    <s v="8-300442009abrilF16"/>
    <n v="8"/>
    <n v="300"/>
    <d v="2009-04-04T00:00:00"/>
    <n v="16"/>
    <n v="6"/>
    <x v="8"/>
    <n v="550000"/>
    <n v="13"/>
    <s v="El Rincón de la Madera"/>
    <x v="1"/>
    <s v="Michael Tree"/>
    <s v="Deco Valenti"/>
    <s v="Cama 2 Plazas"/>
    <s v="Dardunes"/>
    <n v="0.08"/>
    <n v="30000"/>
    <n v="6548000"/>
  </r>
  <r>
    <s v="11-202182009agostoF16"/>
    <n v="11"/>
    <n v="20"/>
    <d v="2009-08-21T00:00:00"/>
    <n v="12"/>
    <n v="4"/>
    <x v="8"/>
    <n v="550000"/>
    <n v="13"/>
    <s v="Antiguedades FL"/>
    <x v="0"/>
    <s v="Feibian Bizancio"/>
    <s v="JayJay Barriga"/>
    <s v="Cama 2 Plazas"/>
    <s v="Dardunes"/>
    <n v="0.08"/>
    <n v="30000"/>
    <n v="6548000"/>
  </r>
  <r>
    <s v="5-301362009junioF16"/>
    <n v="5"/>
    <n v="30"/>
    <d v="2009-06-13T00:00:00"/>
    <n v="12"/>
    <n v="31"/>
    <x v="8"/>
    <n v="550000"/>
    <n v="13"/>
    <s v="Muebles El Oso"/>
    <x v="2"/>
    <s v="Feibian Bizancio"/>
    <s v="Sofia Uribe"/>
    <s v="Cama 2 Plazas"/>
    <s v="Dardunes"/>
    <n v="0.08"/>
    <n v="100000"/>
    <n v="6478000"/>
  </r>
  <r>
    <s v="3-102182010agostoJ15"/>
    <n v="3"/>
    <n v="10"/>
    <d v="2010-08-21T00:00:00"/>
    <n v="15"/>
    <n v="31"/>
    <x v="0"/>
    <n v="1800000"/>
    <n v="4"/>
    <s v="Damiens"/>
    <x v="4"/>
    <s v="Suárez Mujica"/>
    <s v="Sofia Uribe"/>
    <s v="Bar L Sobredimensionado"/>
    <s v="Qwerty"/>
    <n v="0.05"/>
    <n v="300000"/>
    <n v="6540000"/>
  </r>
  <r>
    <s v="14-10542010abrilG12"/>
    <n v="14"/>
    <n v="10"/>
    <d v="2010-04-05T00:00:00"/>
    <n v="16"/>
    <n v="15"/>
    <x v="4"/>
    <n v="800000"/>
    <n v="9"/>
    <s v="Antiguedades FV"/>
    <x v="4"/>
    <s v="Michael Tree"/>
    <s v="Maki Parachute"/>
    <s v="Estante Metalico 2mts alt"/>
    <s v="Leymas"/>
    <n v="0.08"/>
    <n v="100000"/>
    <n v="6524000"/>
  </r>
  <r>
    <s v="10-301522010febreroG12"/>
    <n v="10"/>
    <n v="30"/>
    <d v="2010-02-15T00:00:00"/>
    <n v="12"/>
    <n v="10"/>
    <x v="4"/>
    <n v="800000"/>
    <n v="9"/>
    <s v="Sacrilegios Gloria"/>
    <x v="2"/>
    <s v="Feibian Bizancio"/>
    <s v="Natalia Safer"/>
    <s v="Estante Metalico 2mts alt"/>
    <s v="Leymas"/>
    <n v="0.08"/>
    <n v="100000"/>
    <n v="6524000"/>
  </r>
  <r>
    <s v="3-30016112010noviembreG12"/>
    <n v="3"/>
    <n v="300"/>
    <d v="2010-11-16T00:00:00"/>
    <n v="16"/>
    <n v="30"/>
    <x v="4"/>
    <n v="800000"/>
    <n v="9"/>
    <s v="Damiens"/>
    <x v="1"/>
    <s v="Michael Tree"/>
    <s v="Javiera Walder"/>
    <s v="Estante Metalico 2mts alt"/>
    <s v="Leymas"/>
    <n v="0.08"/>
    <n v="10000"/>
    <n v="6614000"/>
  </r>
  <r>
    <s v="9-204112009noviembreG12"/>
    <n v="9"/>
    <n v="20"/>
    <d v="2009-11-04T00:00:00"/>
    <n v="14"/>
    <n v="26"/>
    <x v="4"/>
    <n v="800000"/>
    <n v="9"/>
    <s v="Sucursal San Bernardo"/>
    <x v="0"/>
    <s v="Hortuiti Felier"/>
    <s v="Edward Phycka"/>
    <s v="Estante Metalico 2mts alt"/>
    <s v="Leymas"/>
    <n v="0.08"/>
    <n v="10000"/>
    <n v="6614000"/>
  </r>
  <r>
    <s v="8-201952009mayoA14"/>
    <n v="8"/>
    <n v="20"/>
    <d v="2009-05-19T00:00:00"/>
    <n v="17"/>
    <n v="8"/>
    <x v="6"/>
    <n v="670000"/>
    <n v="11"/>
    <s v="El Rincón de la Madera"/>
    <x v="0"/>
    <s v="Gabriel Manzanero"/>
    <s v="Nicolás Red"/>
    <s v="Cama 1,5 plazas"/>
    <s v="Dardunes"/>
    <n v="0.08"/>
    <n v="100000"/>
    <n v="6680400"/>
  </r>
  <r>
    <s v="14-201132009marzoE20"/>
    <n v="14"/>
    <n v="20"/>
    <d v="2009-03-11T00:00:00"/>
    <n v="12"/>
    <n v="10"/>
    <x v="7"/>
    <n v="650000"/>
    <n v="11"/>
    <s v="Antiguedades FV"/>
    <x v="0"/>
    <s v="Feibian Bizancio"/>
    <s v="Natalia Safer"/>
    <s v="Escritorio Madera 3 Espacios"/>
    <s v="Bellmack"/>
    <n v="0.08"/>
    <n v="1500000"/>
    <n v="5078000"/>
  </r>
  <r>
    <s v="12-1002162009junioE20"/>
    <n v="12"/>
    <n v="100"/>
    <d v="2009-06-21T00:00:00"/>
    <n v="14"/>
    <n v="4"/>
    <x v="7"/>
    <n v="650000"/>
    <n v="11"/>
    <s v="El Deleite"/>
    <x v="3"/>
    <s v="Hortuiti Felier"/>
    <s v="JayJay Barriga"/>
    <s v="Escritorio Madera 3 Espacios"/>
    <s v="Bellmack"/>
    <n v="0.08"/>
    <n v="1000000"/>
    <n v="5578000"/>
  </r>
  <r>
    <s v="9-1001572009julioE20"/>
    <n v="9"/>
    <n v="100"/>
    <d v="2009-07-15T00:00:00"/>
    <n v="14"/>
    <n v="2"/>
    <x v="7"/>
    <n v="650000"/>
    <n v="11"/>
    <s v="Sucursal San Bernardo"/>
    <x v="3"/>
    <s v="Hortuiti Felier"/>
    <s v="John Chepicano"/>
    <s v="Escritorio Madera 3 Espacios"/>
    <s v="Bellmack"/>
    <n v="0.08"/>
    <n v="1000000"/>
    <n v="5578000"/>
  </r>
  <r>
    <s v="6-100752009mayoE20"/>
    <n v="6"/>
    <n v="100"/>
    <d v="2009-05-07T00:00:00"/>
    <n v="12"/>
    <n v="31"/>
    <x v="7"/>
    <n v="650000"/>
    <n v="11"/>
    <s v="Sucursal Ñuñoa"/>
    <x v="3"/>
    <s v="Feibian Bizancio"/>
    <s v="Sofia Uribe"/>
    <s v="Escritorio Madera 3 Espacios"/>
    <s v="Bellmack"/>
    <n v="0.08"/>
    <n v="1000000"/>
    <n v="5578000"/>
  </r>
  <r>
    <s v="7-2017112009noviembreG16"/>
    <n v="7"/>
    <n v="20"/>
    <d v="2009-11-17T00:00:00"/>
    <n v="15"/>
    <n v="34"/>
    <x v="9"/>
    <n v="550000"/>
    <n v="13"/>
    <s v="Blanco y En Calada"/>
    <x v="0"/>
    <s v="Suárez Mujica"/>
    <s v="JP Farfanas"/>
    <s v="Cómoda 2 cuerpos, 2x1x1,5"/>
    <s v="Deplos"/>
    <n v="0.08"/>
    <n v="300000"/>
    <n v="6278000"/>
  </r>
  <r>
    <s v="4-2007122010diciembreE20"/>
    <n v="4"/>
    <n v="200"/>
    <d v="2010-12-07T00:00:00"/>
    <n v="18"/>
    <n v="12"/>
    <x v="7"/>
    <n v="650000"/>
    <n v="11"/>
    <s v="Galería Ñuble"/>
    <x v="5"/>
    <s v="Gato Lizana"/>
    <s v="Nga Escandinavo"/>
    <s v="Escritorio Madera 3 Espacios"/>
    <s v="Bellmack"/>
    <n v="0.08"/>
    <n v="10000"/>
    <n v="6568000"/>
  </r>
  <r>
    <s v="15-30012112010noviembreG16"/>
    <n v="15"/>
    <n v="300"/>
    <d v="2010-11-12T00:00:00"/>
    <n v="15"/>
    <n v="32"/>
    <x v="9"/>
    <n v="550000"/>
    <n v="13"/>
    <s v="Galería la Tubería"/>
    <x v="1"/>
    <s v="Suárez Mujica"/>
    <s v="Manu Bililar"/>
    <s v="Cómoda 2 cuerpos, 2x1x1,5"/>
    <s v="Deplos"/>
    <n v="0.08"/>
    <n v="30000"/>
    <n v="6548000"/>
  </r>
  <r>
    <s v="11-103122009diciembreE20"/>
    <n v="11"/>
    <n v="10"/>
    <d v="2009-12-03T00:00:00"/>
    <n v="16"/>
    <n v="31"/>
    <x v="7"/>
    <n v="650000"/>
    <n v="11"/>
    <s v="Antiguedades FL"/>
    <x v="4"/>
    <s v="Michael Tree"/>
    <s v="Sofia Uribe"/>
    <s v="Escritorio Madera 3 Espacios"/>
    <s v="Bellmack"/>
    <n v="0.08"/>
    <n v="100000"/>
    <n v="6478000"/>
  </r>
  <r>
    <s v="1-20011102010octubreF16"/>
    <n v="1"/>
    <n v="200"/>
    <d v="2010-10-11T00:00:00"/>
    <n v="18"/>
    <n v="28"/>
    <x v="8"/>
    <n v="550000"/>
    <n v="13"/>
    <s v="Sucursal Peñalolen Alto"/>
    <x v="5"/>
    <s v="Gato Lizana"/>
    <s v="Sebastián  Venegas"/>
    <s v="Cama 2 Plazas"/>
    <s v="Dardunes"/>
    <n v="0.08"/>
    <n v="30000"/>
    <n v="6548000"/>
  </r>
  <r>
    <s v="8-102322009febreroG12"/>
    <n v="8"/>
    <n v="10"/>
    <d v="2009-02-23T00:00:00"/>
    <n v="18"/>
    <n v="25"/>
    <x v="4"/>
    <n v="800000"/>
    <n v="9"/>
    <s v="El Rincón de la Madera"/>
    <x v="4"/>
    <s v="Gato Lizana"/>
    <s v="Felipe Medero"/>
    <s v="Estante Metalico 2mts alt"/>
    <s v="Leymas"/>
    <n v="0.08"/>
    <n v="100000"/>
    <n v="6524000"/>
  </r>
  <r>
    <s v="12-2001052010mayoG12"/>
    <n v="12"/>
    <n v="200"/>
    <d v="2010-05-10T00:00:00"/>
    <n v="12"/>
    <n v="11"/>
    <x v="4"/>
    <n v="800000"/>
    <n v="9"/>
    <s v="El Deleite"/>
    <x v="5"/>
    <s v="Feibian Bizancio"/>
    <s v="Diva Torrengra"/>
    <s v="Estante Metalico 2mts alt"/>
    <s v="Leymas"/>
    <n v="0.08"/>
    <n v="200000"/>
    <n v="6424000"/>
  </r>
  <r>
    <s v="4-1001962010junioG12"/>
    <n v="4"/>
    <n v="100"/>
    <d v="2010-06-19T00:00:00"/>
    <n v="17"/>
    <n v="23"/>
    <x v="4"/>
    <n v="800000"/>
    <n v="9"/>
    <s v="Galería Ñuble"/>
    <x v="3"/>
    <s v="Gabriel Manzanero"/>
    <s v="Ismael Olavarrieta"/>
    <s v="Estante Metalico 2mts alt"/>
    <s v="Leymas"/>
    <n v="0.08"/>
    <n v="100000"/>
    <n v="6524000"/>
  </r>
  <r>
    <s v="10-100732009marzoG12"/>
    <n v="10"/>
    <n v="100"/>
    <d v="2009-03-07T00:00:00"/>
    <n v="16"/>
    <n v="1"/>
    <x v="4"/>
    <n v="800000"/>
    <n v="9"/>
    <s v="Sacrilegios Gloria"/>
    <x v="3"/>
    <s v="Michael Tree"/>
    <s v="Alejandro Moledero"/>
    <s v="Estante Metalico 2mts alt"/>
    <s v="Leymas"/>
    <n v="0.08"/>
    <n v="100000"/>
    <n v="6524000"/>
  </r>
  <r>
    <s v="13-200192009septiembreJ16"/>
    <n v="13"/>
    <n v="200"/>
    <d v="2009-09-01T00:00:00"/>
    <n v="16"/>
    <n v="11"/>
    <x v="1"/>
    <n v="1450000"/>
    <n v="5"/>
    <s v="Sales"/>
    <x v="5"/>
    <s v="Michael Tree"/>
    <s v="Diva Torrengra"/>
    <s v="Silla de Gargas"/>
    <s v="Bellmack"/>
    <n v="0.05"/>
    <n v="500000"/>
    <n v="6387500"/>
  </r>
  <r>
    <s v="14-20017102009octubreJ16"/>
    <n v="14"/>
    <n v="200"/>
    <d v="2009-10-17T00:00:00"/>
    <n v="18"/>
    <n v="26"/>
    <x v="1"/>
    <n v="1450000"/>
    <n v="5"/>
    <s v="Antiguedades FV"/>
    <x v="5"/>
    <s v="Gato Lizana"/>
    <s v="Edward Phycka"/>
    <s v="Silla de Gargas"/>
    <s v="Bellmack"/>
    <n v="0.05"/>
    <n v="500000"/>
    <n v="6387500"/>
  </r>
  <r>
    <s v="12-3002042009abrilJ16"/>
    <n v="12"/>
    <n v="300"/>
    <d v="2009-04-20T00:00:00"/>
    <n v="12"/>
    <n v="7"/>
    <x v="1"/>
    <n v="1450000"/>
    <n v="5"/>
    <s v="El Deleite"/>
    <x v="1"/>
    <s v="Feibian Bizancio"/>
    <s v="Veraz Dedal"/>
    <s v="Silla de Gargas"/>
    <s v="Bellmack"/>
    <n v="0.05"/>
    <n v="200000"/>
    <n v="6687500"/>
  </r>
  <r>
    <s v="5-1001492009septiembreF16"/>
    <n v="5"/>
    <n v="100"/>
    <d v="2009-09-14T00:00:00"/>
    <n v="13"/>
    <n v="19"/>
    <x v="8"/>
    <n v="550000"/>
    <n v="13"/>
    <s v="Muebles El Oso"/>
    <x v="3"/>
    <s v="Caesar Ortencia"/>
    <s v="Andrea Disappear"/>
    <s v="Cama 2 Plazas"/>
    <s v="Dardunes"/>
    <n v="0.08"/>
    <n v="200000"/>
    <n v="6378000"/>
  </r>
  <r>
    <s v="15-30162010junioG16"/>
    <n v="15"/>
    <n v="30"/>
    <d v="2010-06-01T00:00:00"/>
    <n v="16"/>
    <n v="25"/>
    <x v="9"/>
    <n v="550000"/>
    <n v="13"/>
    <s v="Galería la Tubería"/>
    <x v="2"/>
    <s v="Michael Tree"/>
    <s v="Felipe Medero"/>
    <s v="Cómoda 2 cuerpos, 2x1x1,5"/>
    <s v="Deplos"/>
    <n v="0.08"/>
    <n v="500000"/>
    <n v="6078000"/>
  </r>
  <r>
    <s v="4-20010102009octubreE20"/>
    <n v="4"/>
    <n v="200"/>
    <d v="2009-10-10T00:00:00"/>
    <n v="17"/>
    <n v="32"/>
    <x v="7"/>
    <n v="650000"/>
    <n v="11"/>
    <s v="Galería Ñuble"/>
    <x v="5"/>
    <s v="Gabriel Manzanero"/>
    <s v="Manu Bililar"/>
    <s v="Escritorio Madera 3 Espacios"/>
    <s v="Bellmack"/>
    <n v="0.08"/>
    <n v="10000"/>
    <n v="6568000"/>
  </r>
  <r>
    <s v="8-2001132009marzoG16"/>
    <n v="8"/>
    <n v="200"/>
    <d v="2009-03-11T00:00:00"/>
    <n v="12"/>
    <n v="7"/>
    <x v="9"/>
    <n v="550000"/>
    <n v="13"/>
    <s v="El Rincón de la Madera"/>
    <x v="5"/>
    <s v="Feibian Bizancio"/>
    <s v="Veraz Dedal"/>
    <s v="Cómoda 2 cuerpos, 2x1x1,5"/>
    <s v="Deplos"/>
    <n v="0.08"/>
    <n v="100000"/>
    <n v="6478000"/>
  </r>
  <r>
    <s v="12-2002552009mayoG16"/>
    <n v="12"/>
    <n v="200"/>
    <d v="2009-05-25T00:00:00"/>
    <n v="17"/>
    <n v="8"/>
    <x v="9"/>
    <n v="550000"/>
    <n v="13"/>
    <s v="El Deleite"/>
    <x v="5"/>
    <s v="Gabriel Manzanero"/>
    <s v="Nicolás Red"/>
    <s v="Cómoda 2 cuerpos, 2x1x1,5"/>
    <s v="Deplos"/>
    <n v="0.08"/>
    <n v="100000"/>
    <n v="6478000"/>
  </r>
  <r>
    <s v="12-101732010marzoG16"/>
    <n v="12"/>
    <n v="10"/>
    <d v="2010-03-17T00:00:00"/>
    <n v="13"/>
    <n v="14"/>
    <x v="9"/>
    <n v="550000"/>
    <n v="13"/>
    <s v="El Deleite"/>
    <x v="4"/>
    <s v="Caesar Ortencia"/>
    <s v="Guillermo Franco"/>
    <s v="Cómoda 2 cuerpos, 2x1x1,5"/>
    <s v="Deplos"/>
    <n v="0.08"/>
    <n v="300000"/>
    <n v="6278000"/>
  </r>
  <r>
    <s v="7-301542010abrilG16"/>
    <n v="7"/>
    <n v="30"/>
    <d v="2010-04-15T00:00:00"/>
    <n v="18"/>
    <n v="23"/>
    <x v="9"/>
    <n v="550000"/>
    <n v="13"/>
    <s v="Blanco y En Calada"/>
    <x v="2"/>
    <s v="Gato Lizana"/>
    <s v="Ismael Olavarrieta"/>
    <s v="Cómoda 2 cuerpos, 2x1x1,5"/>
    <s v="Deplos"/>
    <n v="0.08"/>
    <n v="500000"/>
    <n v="6078000"/>
  </r>
  <r>
    <s v="1-3002582009agostoE20"/>
    <n v="1"/>
    <n v="300"/>
    <d v="2009-08-25T00:00:00"/>
    <n v="18"/>
    <n v="17"/>
    <x v="7"/>
    <n v="650000"/>
    <n v="11"/>
    <s v="Sucursal Peñalolen Alto"/>
    <x v="1"/>
    <s v="Gato Lizana"/>
    <s v="Mathias Albus"/>
    <s v="Escritorio Madera 3 Espacios"/>
    <s v="Bellmack"/>
    <n v="0.08"/>
    <n v="100000"/>
    <n v="6478000"/>
  </r>
  <r>
    <s v="10-300232009marzoE20"/>
    <n v="10"/>
    <n v="300"/>
    <d v="2009-03-02T00:00:00"/>
    <n v="14"/>
    <n v="17"/>
    <x v="7"/>
    <n v="650000"/>
    <n v="11"/>
    <s v="Sacrilegios Gloria"/>
    <x v="1"/>
    <s v="Hortuiti Felier"/>
    <s v="Mathias Albus"/>
    <s v="Escritorio Madera 3 Espacios"/>
    <s v="Bellmack"/>
    <n v="0.08"/>
    <n v="100000"/>
    <n v="6478000"/>
  </r>
  <r>
    <s v="10-1001292010septiembreG16"/>
    <n v="10"/>
    <n v="100"/>
    <d v="2010-09-12T00:00:00"/>
    <n v="16"/>
    <n v="15"/>
    <x v="9"/>
    <n v="550000"/>
    <n v="13"/>
    <s v="Sacrilegios Gloria"/>
    <x v="3"/>
    <s v="Michael Tree"/>
    <s v="Maki Parachute"/>
    <s v="Cómoda 2 cuerpos, 2x1x1,5"/>
    <s v="Deplos"/>
    <n v="0.08"/>
    <n v="20000"/>
    <n v="6558000"/>
  </r>
  <r>
    <s v="6-1001192009septiembreG16"/>
    <n v="6"/>
    <n v="100"/>
    <d v="2009-09-11T00:00:00"/>
    <n v="18"/>
    <n v="24"/>
    <x v="9"/>
    <n v="550000"/>
    <n v="13"/>
    <s v="Sucursal Ñuñoa"/>
    <x v="3"/>
    <s v="Gato Lizana"/>
    <s v="Andrea Panda"/>
    <s v="Cómoda 2 cuerpos, 2x1x1,5"/>
    <s v="Deplos"/>
    <n v="0.08"/>
    <n v="20000"/>
    <n v="6558000"/>
  </r>
  <r>
    <s v="9-308122010diciembreE20"/>
    <n v="9"/>
    <n v="30"/>
    <d v="2010-12-08T00:00:00"/>
    <n v="15"/>
    <n v="4"/>
    <x v="7"/>
    <n v="650000"/>
    <n v="13"/>
    <s v="Sucursal San Bernardo"/>
    <x v="2"/>
    <s v="Suárez Mujica"/>
    <s v="JayJay Barriga"/>
    <s v="Escritorio Madera 3 Espacios"/>
    <s v="Bellmack"/>
    <n v="0.08"/>
    <n v="300000"/>
    <n v="7474000"/>
  </r>
  <r>
    <s v="12-202532009marzoJ18"/>
    <n v="12"/>
    <n v="20"/>
    <d v="2009-03-25T00:00:00"/>
    <n v="15"/>
    <n v="34"/>
    <x v="3"/>
    <n v="850000"/>
    <n v="8"/>
    <s v="El Deleite"/>
    <x v="0"/>
    <s v="Suárez Mujica"/>
    <s v="JP Farfanas"/>
    <s v="Camarote 3 cuerpos"/>
    <s v="Deplos"/>
    <n v="0.08"/>
    <n v="100000"/>
    <n v="6156000"/>
  </r>
  <r>
    <s v="1-1023102009octubreJ18"/>
    <n v="1"/>
    <n v="10"/>
    <d v="2009-10-23T00:00:00"/>
    <n v="16"/>
    <n v="30"/>
    <x v="3"/>
    <n v="850000"/>
    <n v="8"/>
    <s v="Sucursal Peñalolen Alto"/>
    <x v="4"/>
    <s v="Michael Tree"/>
    <s v="Javiera Walder"/>
    <s v="Camarote 3 cuerpos"/>
    <s v="Deplos"/>
    <n v="0.08"/>
    <n v="20000"/>
    <n v="6236000"/>
  </r>
  <r>
    <s v="4-10922010febreroJ18"/>
    <n v="4"/>
    <n v="10"/>
    <d v="2010-02-09T00:00:00"/>
    <n v="13"/>
    <n v="2"/>
    <x v="3"/>
    <n v="850000"/>
    <n v="8"/>
    <s v="Galería Ñuble"/>
    <x v="4"/>
    <s v="Caesar Ortencia"/>
    <s v="John Chepicano"/>
    <s v="Camarote 3 cuerpos"/>
    <s v="Deplos"/>
    <n v="0.08"/>
    <n v="20000"/>
    <n v="6236000"/>
  </r>
  <r>
    <s v="1-20932009marzoJ18"/>
    <n v="1"/>
    <n v="20"/>
    <d v="2009-03-09T00:00:00"/>
    <n v="14"/>
    <n v="15"/>
    <x v="3"/>
    <n v="850000"/>
    <n v="8"/>
    <s v="Sucursal Peñalolen Alto"/>
    <x v="0"/>
    <s v="Hortuiti Felier"/>
    <s v="Maki Parachute"/>
    <s v="Camarote 3 cuerpos"/>
    <s v="Deplos"/>
    <n v="0.08"/>
    <n v="100000"/>
    <n v="6156000"/>
  </r>
  <r>
    <s v="9-202352010mayoJ18"/>
    <n v="9"/>
    <n v="20"/>
    <d v="2010-05-23T00:00:00"/>
    <n v="16"/>
    <n v="25"/>
    <x v="3"/>
    <n v="850000"/>
    <n v="8"/>
    <s v="Sucursal San Bernardo"/>
    <x v="0"/>
    <s v="Michael Tree"/>
    <s v="Felipe Medero"/>
    <s v="Camarote 3 cuerpos"/>
    <s v="Deplos"/>
    <n v="0.08"/>
    <n v="100000"/>
    <n v="6156000"/>
  </r>
  <r>
    <s v="9-101842009abrilJ18"/>
    <n v="9"/>
    <n v="10"/>
    <d v="2009-04-18T00:00:00"/>
    <n v="15"/>
    <n v="23"/>
    <x v="3"/>
    <n v="850000"/>
    <n v="8"/>
    <s v="Sucursal San Bernardo"/>
    <x v="4"/>
    <s v="Suárez Mujica"/>
    <s v="Ismael Olavarrieta"/>
    <s v="Camarote 3 cuerpos"/>
    <s v="Deplos"/>
    <n v="0.08"/>
    <n v="20000"/>
    <n v="6236000"/>
  </r>
  <r>
    <s v="14-3001422009febreroA18"/>
    <n v="14"/>
    <n v="300"/>
    <d v="2009-02-14T00:00:00"/>
    <n v="13"/>
    <n v="2"/>
    <x v="5"/>
    <n v="750000"/>
    <n v="9"/>
    <s v="Antiguedades FV"/>
    <x v="1"/>
    <s v="Caesar Ortencia"/>
    <s v="John Chepicano"/>
    <s v="Sillón Cama 3 Cuerpos"/>
    <s v="Bellmack"/>
    <n v="0.08"/>
    <n v="200000"/>
    <n v="6010000"/>
  </r>
  <r>
    <s v="8-2001582010agostoA18"/>
    <n v="8"/>
    <n v="200"/>
    <d v="2010-08-15T00:00:00"/>
    <n v="13"/>
    <n v="9"/>
    <x v="5"/>
    <n v="750000"/>
    <n v="9"/>
    <s v="El Rincón de la Madera"/>
    <x v="5"/>
    <s v="Caesar Ortencia"/>
    <s v="Camilo Parranda"/>
    <s v="Sillón Cama 3 Cuerpos"/>
    <s v="Bellmack"/>
    <n v="0.08"/>
    <n v="100000"/>
    <n v="6110000"/>
  </r>
  <r>
    <s v="13-3002282010agostoE20"/>
    <n v="13"/>
    <n v="300"/>
    <d v="2010-08-22T00:00:00"/>
    <n v="15"/>
    <n v="33"/>
    <x v="7"/>
    <n v="650000"/>
    <n v="12"/>
    <s v="Sales"/>
    <x v="1"/>
    <s v="Suárez Mujica"/>
    <s v="Maricela Zapur"/>
    <s v="Escritorio Madera 3 Espacios"/>
    <s v="Bellmack"/>
    <n v="0.08"/>
    <n v="100000"/>
    <n v="7076000"/>
  </r>
  <r>
    <s v="3-300952010mayoE20"/>
    <n v="3"/>
    <n v="300"/>
    <d v="2010-05-09T00:00:00"/>
    <n v="14"/>
    <n v="24"/>
    <x v="7"/>
    <n v="650000"/>
    <n v="12"/>
    <s v="Damiens"/>
    <x v="1"/>
    <s v="Hortuiti Felier"/>
    <s v="Andrea Panda"/>
    <s v="Escritorio Madera 3 Espacios"/>
    <s v="Bellmack"/>
    <n v="0.08"/>
    <n v="100000"/>
    <n v="7076000"/>
  </r>
  <r>
    <s v="6-3001292009septiembreJ18"/>
    <n v="6"/>
    <n v="300"/>
    <d v="2009-09-12T00:00:00"/>
    <n v="17"/>
    <n v="8"/>
    <x v="3"/>
    <n v="850000"/>
    <n v="8"/>
    <s v="Sucursal Ñuñoa"/>
    <x v="1"/>
    <s v="Gabriel Manzanero"/>
    <s v="Nicolás Red"/>
    <s v="Camarote 3 cuerpos"/>
    <s v="Deplos"/>
    <n v="0.08"/>
    <n v="200000"/>
    <n v="6056000"/>
  </r>
  <r>
    <s v="10-20492010septiembreJ18"/>
    <n v="10"/>
    <n v="20"/>
    <d v="2010-09-04T00:00:00"/>
    <n v="14"/>
    <n v="24"/>
    <x v="3"/>
    <n v="850000"/>
    <n v="8"/>
    <s v="Sacrilegios Gloria"/>
    <x v="0"/>
    <s v="Hortuiti Felier"/>
    <s v="Andrea Panda"/>
    <s v="Camarote 3 cuerpos"/>
    <s v="Deplos"/>
    <n v="0.08"/>
    <n v="100000"/>
    <n v="6156000"/>
  </r>
  <r>
    <s v="6-2001232010marzoJ18"/>
    <n v="6"/>
    <n v="200"/>
    <d v="2010-03-12T00:00:00"/>
    <n v="17"/>
    <n v="6"/>
    <x v="3"/>
    <n v="850000"/>
    <n v="8"/>
    <s v="Sucursal Ñuñoa"/>
    <x v="5"/>
    <s v="Gabriel Manzanero"/>
    <s v="Deco Valenti"/>
    <s v="Camarote 3 cuerpos"/>
    <s v="Deplos"/>
    <n v="0.08"/>
    <n v="30000"/>
    <n v="6226000"/>
  </r>
  <r>
    <s v="13-300752010mayoA14"/>
    <n v="13"/>
    <n v="300"/>
    <d v="2010-05-07T00:00:00"/>
    <n v="15"/>
    <n v="23"/>
    <x v="6"/>
    <n v="670000"/>
    <n v="10"/>
    <s v="Sales"/>
    <x v="1"/>
    <s v="Suárez Mujica"/>
    <s v="Ismael Olavarrieta"/>
    <s v="Cama 1,5 plazas"/>
    <s v="Dardunes"/>
    <n v="0.08"/>
    <n v="300000"/>
    <n v="5864000"/>
  </r>
  <r>
    <s v="13-201442009abrilA14"/>
    <n v="13"/>
    <n v="20"/>
    <d v="2009-04-14T00:00:00"/>
    <n v="16"/>
    <n v="8"/>
    <x v="6"/>
    <n v="670000"/>
    <n v="10"/>
    <s v="Sales"/>
    <x v="0"/>
    <s v="Michael Tree"/>
    <s v="Nicolás Red"/>
    <s v="Cama 1,5 plazas"/>
    <s v="Dardunes"/>
    <n v="0.08"/>
    <n v="100000"/>
    <n v="6064000"/>
  </r>
  <r>
    <s v="9-201342009abrilA14"/>
    <n v="9"/>
    <n v="20"/>
    <d v="2009-04-13T00:00:00"/>
    <n v="14"/>
    <n v="22"/>
    <x v="6"/>
    <n v="670000"/>
    <n v="10"/>
    <s v="Sucursal San Bernardo"/>
    <x v="0"/>
    <s v="Hortuiti Felier"/>
    <s v="Sergio Oliva"/>
    <s v="Cama 1,5 plazas"/>
    <s v="Dardunes"/>
    <n v="0.08"/>
    <n v="100000"/>
    <n v="6064000"/>
  </r>
  <r>
    <s v="11-1001032009marzoA14"/>
    <n v="11"/>
    <n v="100"/>
    <d v="2009-03-10T00:00:00"/>
    <n v="18"/>
    <n v="6"/>
    <x v="6"/>
    <n v="670000"/>
    <n v="10"/>
    <s v="Antiguedades FL"/>
    <x v="3"/>
    <s v="Gato Lizana"/>
    <s v="Deco Valenti"/>
    <s v="Cama 1,5 plazas"/>
    <s v="Dardunes"/>
    <n v="0.08"/>
    <n v="10000"/>
    <n v="6154000"/>
  </r>
  <r>
    <s v="1-101842010abrilG16"/>
    <n v="1"/>
    <n v="10"/>
    <d v="2010-04-18T00:00:00"/>
    <n v="16"/>
    <n v="18"/>
    <x v="9"/>
    <n v="550000"/>
    <n v="13"/>
    <s v="Sucursal Peñalolen Alto"/>
    <x v="4"/>
    <s v="Michael Tree"/>
    <s v="Di Angelo Bonini"/>
    <s v="Cómoda 2 cuerpos, 2x1x1,5"/>
    <s v="Deplos"/>
    <n v="0.08"/>
    <n v="300000"/>
    <n v="6278000"/>
  </r>
  <r>
    <s v="3-301532009marzoG16"/>
    <n v="3"/>
    <n v="30"/>
    <d v="2009-03-15T00:00:00"/>
    <n v="18"/>
    <n v="7"/>
    <x v="9"/>
    <n v="550000"/>
    <n v="13"/>
    <s v="Damiens"/>
    <x v="2"/>
    <s v="Gato Lizana"/>
    <s v="Veraz Dedal"/>
    <s v="Cómoda 2 cuerpos, 2x1x1,5"/>
    <s v="Deplos"/>
    <n v="0.08"/>
    <n v="500000"/>
    <n v="6078000"/>
  </r>
  <r>
    <s v="1-3001102010octubreA14"/>
    <n v="1"/>
    <n v="300"/>
    <d v="2010-10-01T00:00:00"/>
    <n v="12"/>
    <n v="10"/>
    <x v="6"/>
    <n v="670000"/>
    <n v="10"/>
    <s v="Sucursal Peñalolen Alto"/>
    <x v="1"/>
    <s v="Feibian Bizancio"/>
    <s v="Natalia Safer"/>
    <s v="Cama 1,5 plazas"/>
    <s v="Dardunes"/>
    <n v="0.08"/>
    <n v="300000"/>
    <n v="5864000"/>
  </r>
  <r>
    <s v="12-3004112009noviembreF16"/>
    <n v="12"/>
    <n v="300"/>
    <d v="2009-11-04T00:00:00"/>
    <n v="14"/>
    <n v="34"/>
    <x v="8"/>
    <n v="550000"/>
    <n v="12"/>
    <s v="El Deleite"/>
    <x v="1"/>
    <s v="Hortuiti Felier"/>
    <s v="JP Farfanas"/>
    <s v="Cama 2 Plazas"/>
    <s v="Dardunes"/>
    <n v="0.08"/>
    <n v="30000"/>
    <n v="6042000"/>
  </r>
  <r>
    <s v="11-201072009julioF16"/>
    <n v="11"/>
    <n v="20"/>
    <d v="2009-07-10T00:00:00"/>
    <n v="18"/>
    <n v="15"/>
    <x v="8"/>
    <n v="550000"/>
    <n v="12"/>
    <s v="Antiguedades FL"/>
    <x v="0"/>
    <s v="Gato Lizana"/>
    <s v="Maki Parachute"/>
    <s v="Cama 2 Plazas"/>
    <s v="Dardunes"/>
    <n v="0.08"/>
    <n v="30000"/>
    <n v="6042000"/>
  </r>
  <r>
    <s v="11-302032010marzoJ18"/>
    <n v="11"/>
    <n v="30"/>
    <d v="2010-03-20T00:00:00"/>
    <n v="14"/>
    <n v="34"/>
    <x v="3"/>
    <n v="850000"/>
    <n v="8"/>
    <s v="Antiguedades FL"/>
    <x v="2"/>
    <s v="Hortuiti Felier"/>
    <s v="JP Farfanas"/>
    <s v="Camarote 3 cuerpos"/>
    <s v="Deplos"/>
    <n v="0.08"/>
    <n v="10000"/>
    <n v="6246000"/>
  </r>
  <r>
    <s v="7-20812010eneroG16"/>
    <n v="7"/>
    <n v="20"/>
    <d v="2010-01-08T00:00:00"/>
    <n v="13"/>
    <n v="27"/>
    <x v="9"/>
    <n v="550000"/>
    <n v="12"/>
    <s v="Blanco y En Calada"/>
    <x v="0"/>
    <s v="Caesar Ortencia"/>
    <s v="Daniel Saint John"/>
    <s v="Cómoda 2 cuerpos, 2x1x1,5"/>
    <s v="Deplos"/>
    <n v="0.08"/>
    <n v="300000"/>
    <n v="5772000"/>
  </r>
  <r>
    <s v="2-100812010eneroG16"/>
    <n v="2"/>
    <n v="100"/>
    <d v="2010-01-08T00:00:00"/>
    <n v="15"/>
    <n v="27"/>
    <x v="9"/>
    <n v="550000"/>
    <n v="12"/>
    <s v="Muebles San Genaro"/>
    <x v="3"/>
    <s v="Suárez Mujica"/>
    <s v="Daniel Saint John"/>
    <s v="Cómoda 2 cuerpos, 2x1x1,5"/>
    <s v="Deplos"/>
    <n v="0.08"/>
    <n v="20000"/>
    <n v="6052000"/>
  </r>
  <r>
    <s v="2-202012010eneroG16"/>
    <n v="2"/>
    <n v="20"/>
    <d v="2010-01-20T00:00:00"/>
    <n v="12"/>
    <n v="22"/>
    <x v="9"/>
    <n v="550000"/>
    <n v="12"/>
    <s v="Muebles San Genaro"/>
    <x v="0"/>
    <s v="Feibian Bizancio"/>
    <s v="Sergio Oliva"/>
    <s v="Cómoda 2 cuerpos, 2x1x1,5"/>
    <s v="Deplos"/>
    <n v="0.08"/>
    <n v="300000"/>
    <n v="5772000"/>
  </r>
  <r>
    <s v="7-100112009eneroF16"/>
    <n v="7"/>
    <n v="100"/>
    <d v="2009-01-01T00:00:00"/>
    <n v="15"/>
    <n v="9"/>
    <x v="8"/>
    <n v="550000"/>
    <n v="12"/>
    <s v="Blanco y En Calada"/>
    <x v="3"/>
    <s v="Suárez Mujica"/>
    <s v="Camilo Parranda"/>
    <s v="Cama 2 Plazas"/>
    <s v="Dardunes"/>
    <n v="0.08"/>
    <n v="200000"/>
    <n v="5872000"/>
  </r>
  <r>
    <s v="12-101372009julioG16"/>
    <n v="12"/>
    <n v="10"/>
    <d v="2009-07-13T00:00:00"/>
    <n v="18"/>
    <n v="14"/>
    <x v="9"/>
    <n v="550000"/>
    <n v="12"/>
    <s v="El Deleite"/>
    <x v="4"/>
    <s v="Gato Lizana"/>
    <s v="Guillermo Franco"/>
    <s v="Cómoda 2 cuerpos, 2x1x1,5"/>
    <s v="Deplos"/>
    <n v="0.08"/>
    <n v="300000"/>
    <n v="5772000"/>
  </r>
  <r>
    <s v="9-3001062009junioF16"/>
    <n v="9"/>
    <n v="300"/>
    <d v="2009-06-10T00:00:00"/>
    <n v="14"/>
    <n v="23"/>
    <x v="8"/>
    <n v="550000"/>
    <n v="12"/>
    <s v="Sucursal San Bernardo"/>
    <x v="1"/>
    <s v="Hortuiti Felier"/>
    <s v="Ismael Olavarrieta"/>
    <s v="Cama 2 Plazas"/>
    <s v="Dardunes"/>
    <n v="0.08"/>
    <n v="30000"/>
    <n v="6042000"/>
  </r>
  <r>
    <s v="4-106102010octubreF16"/>
    <n v="4"/>
    <n v="10"/>
    <d v="2010-10-06T00:00:00"/>
    <n v="14"/>
    <n v="32"/>
    <x v="8"/>
    <n v="550000"/>
    <n v="12"/>
    <s v="Galería Ñuble"/>
    <x v="4"/>
    <s v="Hortuiti Felier"/>
    <s v="Manu Bililar"/>
    <s v="Cama 2 Plazas"/>
    <s v="Dardunes"/>
    <n v="0.08"/>
    <n v="10000"/>
    <n v="6062000"/>
  </r>
  <r>
    <s v="14-201012009eneroF16"/>
    <n v="14"/>
    <n v="20"/>
    <d v="2009-01-10T00:00:00"/>
    <n v="16"/>
    <n v="11"/>
    <x v="8"/>
    <n v="550000"/>
    <n v="12"/>
    <s v="Antiguedades FV"/>
    <x v="0"/>
    <s v="Michael Tree"/>
    <s v="Diva Torrengra"/>
    <s v="Cama 2 Plazas"/>
    <s v="Dardunes"/>
    <n v="0.08"/>
    <n v="30000"/>
    <n v="6042000"/>
  </r>
  <r>
    <s v="13-301492009septiembreA18"/>
    <n v="13"/>
    <n v="30"/>
    <d v="2009-09-14T00:00:00"/>
    <n v="17"/>
    <n v="12"/>
    <x v="5"/>
    <n v="750000"/>
    <n v="9"/>
    <s v="Sales"/>
    <x v="2"/>
    <s v="Gabriel Manzanero"/>
    <s v="Nga Escandinavo"/>
    <s v="Sillón Cama 3 Cuerpos"/>
    <s v="Bellmack"/>
    <n v="0.08"/>
    <n v="300000"/>
    <n v="5910000"/>
  </r>
  <r>
    <s v="5-30012122010diciembreA18"/>
    <n v="5"/>
    <n v="300"/>
    <d v="2010-12-12T00:00:00"/>
    <n v="13"/>
    <n v="12"/>
    <x v="5"/>
    <n v="750000"/>
    <n v="9"/>
    <s v="Muebles El Oso"/>
    <x v="1"/>
    <s v="Caesar Ortencia"/>
    <s v="Nga Escandinavo"/>
    <s v="Sillón Cama 3 Cuerpos"/>
    <s v="Bellmack"/>
    <n v="0.08"/>
    <n v="200000"/>
    <n v="6010000"/>
  </r>
  <r>
    <s v="1-10232009marzoA18"/>
    <n v="1"/>
    <n v="10"/>
    <d v="2009-03-02T00:00:00"/>
    <n v="14"/>
    <n v="20"/>
    <x v="5"/>
    <n v="750000"/>
    <n v="9"/>
    <s v="Sucursal Peñalolen Alto"/>
    <x v="4"/>
    <s v="Hortuiti Felier"/>
    <s v="Tatán Linterna"/>
    <s v="Sillón Cama 3 Cuerpos"/>
    <s v="Bellmack"/>
    <n v="0.08"/>
    <n v="200000"/>
    <n v="6010000"/>
  </r>
  <r>
    <s v="15-206112010noviembreA18"/>
    <n v="15"/>
    <n v="20"/>
    <d v="2010-11-06T00:00:00"/>
    <n v="13"/>
    <n v="8"/>
    <x v="5"/>
    <n v="750000"/>
    <n v="9"/>
    <s v="Galería la Tubería"/>
    <x v="0"/>
    <s v="Caesar Ortencia"/>
    <s v="Nicolás Red"/>
    <s v="Sillón Cama 3 Cuerpos"/>
    <s v="Bellmack"/>
    <n v="0.08"/>
    <n v="30000"/>
    <n v="6180000"/>
  </r>
  <r>
    <s v="2-1001112010noviembreA18"/>
    <n v="2"/>
    <n v="100"/>
    <d v="2010-11-01T00:00:00"/>
    <n v="16"/>
    <n v="4"/>
    <x v="5"/>
    <n v="750000"/>
    <n v="9"/>
    <s v="Muebles San Genaro"/>
    <x v="3"/>
    <s v="Michael Tree"/>
    <s v="JayJay Barriga"/>
    <s v="Sillón Cama 3 Cuerpos"/>
    <s v="Bellmack"/>
    <n v="0.08"/>
    <n v="20000"/>
    <n v="6190000"/>
  </r>
  <r>
    <s v="12-100122010febreroF16"/>
    <n v="12"/>
    <n v="100"/>
    <d v="2010-02-01T00:00:00"/>
    <n v="18"/>
    <n v="30"/>
    <x v="8"/>
    <n v="550000"/>
    <n v="12"/>
    <s v="El Deleite"/>
    <x v="3"/>
    <s v="Gato Lizana"/>
    <s v="Javiera Walder"/>
    <s v="Cama 2 Plazas"/>
    <s v="Dardunes"/>
    <n v="0.08"/>
    <n v="200000"/>
    <n v="5872000"/>
  </r>
  <r>
    <s v="7-300172009julioF16"/>
    <n v="7"/>
    <n v="300"/>
    <d v="2009-07-01T00:00:00"/>
    <n v="12"/>
    <n v="27"/>
    <x v="8"/>
    <n v="550000"/>
    <n v="12"/>
    <s v="Blanco y En Calada"/>
    <x v="1"/>
    <s v="Feibian Bizancio"/>
    <s v="Daniel Saint John"/>
    <s v="Cama 2 Plazas"/>
    <s v="Dardunes"/>
    <n v="0.08"/>
    <n v="30000"/>
    <n v="6042000"/>
  </r>
  <r>
    <s v="13-101142009abrilA14"/>
    <n v="13"/>
    <n v="10"/>
    <d v="2009-04-11T00:00:00"/>
    <n v="13"/>
    <n v="1"/>
    <x v="6"/>
    <n v="670000"/>
    <n v="10"/>
    <s v="Sales"/>
    <x v="4"/>
    <s v="Caesar Ortencia"/>
    <s v="Alejandro Moledero"/>
    <s v="Cama 1,5 plazas"/>
    <s v="Dardunes"/>
    <n v="0.08"/>
    <n v="200000"/>
    <n v="5964000"/>
  </r>
  <r>
    <s v="7-102022010febreroA14"/>
    <n v="7"/>
    <n v="10"/>
    <d v="2010-02-20T00:00:00"/>
    <n v="12"/>
    <n v="25"/>
    <x v="6"/>
    <n v="670000"/>
    <n v="10"/>
    <s v="Blanco y En Calada"/>
    <x v="4"/>
    <s v="Feibian Bizancio"/>
    <s v="Felipe Medero"/>
    <s v="Cama 1,5 plazas"/>
    <s v="Dardunes"/>
    <n v="0.08"/>
    <n v="200000"/>
    <n v="5964000"/>
  </r>
  <r>
    <s v="12-101882010agostoA14"/>
    <n v="12"/>
    <n v="10"/>
    <d v="2010-08-18T00:00:00"/>
    <n v="14"/>
    <n v="20"/>
    <x v="6"/>
    <n v="670000"/>
    <n v="10"/>
    <s v="El Deleite"/>
    <x v="4"/>
    <s v="Hortuiti Felier"/>
    <s v="Tatán Linterna"/>
    <s v="Cama 1,5 plazas"/>
    <s v="Dardunes"/>
    <n v="0.08"/>
    <n v="200000"/>
    <n v="5964000"/>
  </r>
  <r>
    <s v="9-30682009agostoA14"/>
    <n v="9"/>
    <n v="30"/>
    <d v="2009-08-06T00:00:00"/>
    <n v="15"/>
    <n v="1"/>
    <x v="6"/>
    <n v="670000"/>
    <n v="10"/>
    <s v="Sucursal San Bernardo"/>
    <x v="2"/>
    <s v="Suárez Mujica"/>
    <s v="Alejandro Moledero"/>
    <s v="Cama 1,5 plazas"/>
    <s v="Dardunes"/>
    <n v="0.08"/>
    <n v="200000"/>
    <n v="5964000"/>
  </r>
  <r>
    <s v="4-10732009marzoA14"/>
    <n v="4"/>
    <n v="10"/>
    <d v="2009-03-07T00:00:00"/>
    <n v="13"/>
    <n v="22"/>
    <x v="6"/>
    <n v="670000"/>
    <n v="10"/>
    <s v="Galería Ñuble"/>
    <x v="4"/>
    <s v="Caesar Ortencia"/>
    <s v="Sergio Oliva"/>
    <s v="Cama 1,5 plazas"/>
    <s v="Dardunes"/>
    <n v="0.08"/>
    <n v="200000"/>
    <n v="5964000"/>
  </r>
  <r>
    <s v="9-203122009diciembreA14"/>
    <n v="9"/>
    <n v="20"/>
    <d v="2009-12-03T00:00:00"/>
    <n v="13"/>
    <n v="24"/>
    <x v="6"/>
    <n v="670000"/>
    <n v="10"/>
    <s v="Sucursal San Bernardo"/>
    <x v="0"/>
    <s v="Caesar Ortencia"/>
    <s v="Andrea Panda"/>
    <s v="Cama 1,5 plazas"/>
    <s v="Dardunes"/>
    <n v="0.08"/>
    <n v="100000"/>
    <n v="6064000"/>
  </r>
  <r>
    <s v="7-1001062009junioA14"/>
    <n v="7"/>
    <n v="100"/>
    <d v="2009-06-10T00:00:00"/>
    <n v="17"/>
    <n v="16"/>
    <x v="6"/>
    <n v="670000"/>
    <n v="10"/>
    <s v="Blanco y En Calada"/>
    <x v="3"/>
    <s v="Gabriel Manzanero"/>
    <s v="Go Leslier"/>
    <s v="Cama 1,5 plazas"/>
    <s v="Dardunes"/>
    <n v="0.08"/>
    <n v="10000"/>
    <n v="6154000"/>
  </r>
  <r>
    <s v="10-301732010marzoF12"/>
    <n v="10"/>
    <n v="30"/>
    <d v="2010-03-17T00:00:00"/>
    <n v="13"/>
    <n v="23"/>
    <x v="2"/>
    <n v="1250000"/>
    <n v="5"/>
    <s v="Sacrilegios Gloria"/>
    <x v="2"/>
    <s v="Caesar Ortencia"/>
    <s v="Ismael Olavarrieta"/>
    <s v="Cómoda Antigua"/>
    <s v="Bellmack"/>
    <n v="0.05"/>
    <n v="100000"/>
    <n v="5837500"/>
  </r>
  <r>
    <s v="7-302172010julioF12"/>
    <n v="7"/>
    <n v="30"/>
    <d v="2010-07-21T00:00:00"/>
    <n v="18"/>
    <n v="23"/>
    <x v="2"/>
    <n v="1250000"/>
    <n v="5"/>
    <s v="Blanco y En Calada"/>
    <x v="2"/>
    <s v="Gato Lizana"/>
    <s v="Ismael Olavarrieta"/>
    <s v="Cómoda Antigua"/>
    <s v="Bellmack"/>
    <n v="0.05"/>
    <n v="100000"/>
    <n v="5837500"/>
  </r>
  <r>
    <s v="10-3002192010septiembreF12"/>
    <n v="10"/>
    <n v="300"/>
    <d v="2010-09-21T00:00:00"/>
    <n v="14"/>
    <n v="14"/>
    <x v="2"/>
    <n v="1250000"/>
    <n v="5"/>
    <s v="Sacrilegios Gloria"/>
    <x v="1"/>
    <s v="Hortuiti Felier"/>
    <s v="Guillermo Franco"/>
    <s v="Cómoda Antigua"/>
    <s v="Bellmack"/>
    <n v="0.05"/>
    <n v="100000"/>
    <n v="5837500"/>
  </r>
  <r>
    <s v="7-201962009junioF12"/>
    <n v="7"/>
    <n v="20"/>
    <d v="2009-06-19T00:00:00"/>
    <n v="14"/>
    <n v="34"/>
    <x v="2"/>
    <n v="1250000"/>
    <n v="5"/>
    <s v="Blanco y En Calada"/>
    <x v="0"/>
    <s v="Hortuiti Felier"/>
    <s v="JP Farfanas"/>
    <s v="Cómoda Antigua"/>
    <s v="Bellmack"/>
    <n v="0.05"/>
    <n v="10000"/>
    <n v="5927500"/>
  </r>
  <r>
    <s v="15-101422009febreroF12"/>
    <n v="15"/>
    <n v="10"/>
    <d v="2009-02-14T00:00:00"/>
    <n v="13"/>
    <n v="12"/>
    <x v="2"/>
    <n v="1250000"/>
    <n v="5"/>
    <s v="Galería la Tubería"/>
    <x v="4"/>
    <s v="Caesar Ortencia"/>
    <s v="Nga Escandinavo"/>
    <s v="Cómoda Antigua"/>
    <s v="Bellmack"/>
    <n v="0.05"/>
    <n v="1000000"/>
    <n v="4937500"/>
  </r>
  <r>
    <s v="12-304102009octubreF12"/>
    <n v="12"/>
    <n v="30"/>
    <d v="2009-10-04T00:00:00"/>
    <n v="16"/>
    <n v="4"/>
    <x v="2"/>
    <n v="1250000"/>
    <n v="5"/>
    <s v="El Deleite"/>
    <x v="2"/>
    <s v="Michael Tree"/>
    <s v="JayJay Barriga"/>
    <s v="Cómoda Antigua"/>
    <s v="Bellmack"/>
    <n v="0.05"/>
    <n v="100000"/>
    <n v="5837500"/>
  </r>
  <r>
    <s v="10-101282009agostoA18"/>
    <n v="10"/>
    <n v="10"/>
    <d v="2009-08-12T00:00:00"/>
    <n v="18"/>
    <n v="27"/>
    <x v="5"/>
    <n v="750000"/>
    <n v="9"/>
    <s v="Sacrilegios Gloria"/>
    <x v="4"/>
    <s v="Gato Lizana"/>
    <s v="Daniel Saint John"/>
    <s v="Sillón Cama 3 Cuerpos"/>
    <s v="Bellmack"/>
    <n v="0.08"/>
    <n v="200000"/>
    <n v="6010000"/>
  </r>
  <r>
    <s v="10-20312010eneroA18"/>
    <n v="10"/>
    <n v="20"/>
    <d v="2010-01-03T00:00:00"/>
    <n v="13"/>
    <n v="3"/>
    <x v="5"/>
    <n v="750000"/>
    <n v="9"/>
    <s v="Sacrilegios Gloria"/>
    <x v="0"/>
    <s v="Caesar Ortencia"/>
    <s v="Johny Negrero"/>
    <s v="Sillón Cama 3 Cuerpos"/>
    <s v="Bellmack"/>
    <n v="0.08"/>
    <n v="30000"/>
    <n v="6180000"/>
  </r>
  <r>
    <s v="5-1002452009mayoJ16"/>
    <n v="5"/>
    <n v="100"/>
    <d v="2009-05-24T00:00:00"/>
    <n v="18"/>
    <n v="23"/>
    <x v="1"/>
    <n v="1450000"/>
    <n v="5"/>
    <s v="Muebles El Oso"/>
    <x v="3"/>
    <s v="Gato Lizana"/>
    <s v="Ismael Olavarrieta"/>
    <s v="Silla de Gargas"/>
    <s v="Bellmack"/>
    <n v="0.05"/>
    <n v="500000"/>
    <n v="6387500"/>
  </r>
  <r>
    <s v="9-201132009marzoJ16"/>
    <n v="9"/>
    <n v="20"/>
    <d v="2009-03-11T00:00:00"/>
    <n v="13"/>
    <n v="30"/>
    <x v="1"/>
    <n v="1450000"/>
    <n v="5"/>
    <s v="Sucursal San Bernardo"/>
    <x v="0"/>
    <s v="Caesar Ortencia"/>
    <s v="Javiera Walder"/>
    <s v="Silla de Gargas"/>
    <s v="Bellmack"/>
    <n v="0.05"/>
    <n v="300000"/>
    <n v="6587500"/>
  </r>
  <r>
    <s v="4-201332010marzoE20"/>
    <n v="4"/>
    <n v="20"/>
    <d v="2010-03-13T00:00:00"/>
    <n v="15"/>
    <n v="24"/>
    <x v="7"/>
    <n v="650000"/>
    <n v="10"/>
    <s v="Galería Ñuble"/>
    <x v="0"/>
    <s v="Suárez Mujica"/>
    <s v="Andrea Panda"/>
    <s v="Escritorio Madera 3 Espacios"/>
    <s v="Bellmack"/>
    <n v="0.08"/>
    <n v="1500000"/>
    <n v="4480000"/>
  </r>
  <r>
    <s v="3-1001982010agostoE20"/>
    <n v="3"/>
    <n v="100"/>
    <d v="2010-08-19T00:00:00"/>
    <n v="18"/>
    <n v="29"/>
    <x v="7"/>
    <n v="650000"/>
    <n v="10"/>
    <s v="Damiens"/>
    <x v="3"/>
    <s v="Gato Lizana"/>
    <s v="Reina Queen"/>
    <s v="Escritorio Madera 3 Espacios"/>
    <s v="Bellmack"/>
    <n v="0.08"/>
    <n v="1000000"/>
    <n v="4980000"/>
  </r>
  <r>
    <s v="1-2002292010septiembreE20"/>
    <n v="1"/>
    <n v="200"/>
    <d v="2010-09-22T00:00:00"/>
    <n v="18"/>
    <n v="29"/>
    <x v="7"/>
    <n v="650000"/>
    <n v="10"/>
    <s v="Sucursal Peñalolen Alto"/>
    <x v="5"/>
    <s v="Gato Lizana"/>
    <s v="Reina Queen"/>
    <s v="Escritorio Madera 3 Espacios"/>
    <s v="Bellmack"/>
    <n v="0.08"/>
    <n v="10000"/>
    <n v="5970000"/>
  </r>
  <r>
    <s v="2-101122009febreroE20"/>
    <n v="2"/>
    <n v="10"/>
    <d v="2009-02-11T00:00:00"/>
    <n v="13"/>
    <n v="9"/>
    <x v="7"/>
    <n v="650000"/>
    <n v="10"/>
    <s v="Muebles San Genaro"/>
    <x v="4"/>
    <s v="Caesar Ortencia"/>
    <s v="Camilo Parranda"/>
    <s v="Escritorio Madera 3 Espacios"/>
    <s v="Bellmack"/>
    <n v="0.08"/>
    <n v="100000"/>
    <n v="5880000"/>
  </r>
  <r>
    <s v="8-3002062009junioE20"/>
    <n v="8"/>
    <n v="300"/>
    <d v="2009-06-20T00:00:00"/>
    <n v="18"/>
    <n v="3"/>
    <x v="7"/>
    <n v="650000"/>
    <n v="10"/>
    <s v="El Rincón de la Madera"/>
    <x v="1"/>
    <s v="Gato Lizana"/>
    <s v="Johny Negrero"/>
    <s v="Escritorio Madera 3 Espacios"/>
    <s v="Bellmack"/>
    <n v="0.08"/>
    <n v="100000"/>
    <n v="5880000"/>
  </r>
  <r>
    <s v="5-1001152009mayoG12"/>
    <n v="5"/>
    <n v="100"/>
    <d v="2009-05-11T00:00:00"/>
    <n v="12"/>
    <n v="33"/>
    <x v="4"/>
    <n v="800000"/>
    <n v="8"/>
    <s v="Muebles El Oso"/>
    <x v="3"/>
    <s v="Feibian Bizancio"/>
    <s v="Maricela Zapur"/>
    <s v="Estante Metalico 2mts alt"/>
    <s v="Leymas"/>
    <n v="0.08"/>
    <n v="100000"/>
    <n v="5788000"/>
  </r>
  <r>
    <s v="4-2001722009febreroG12"/>
    <n v="4"/>
    <n v="200"/>
    <d v="2009-02-17T00:00:00"/>
    <n v="18"/>
    <n v="14"/>
    <x v="4"/>
    <n v="800000"/>
    <n v="8"/>
    <s v="Galería Ñuble"/>
    <x v="5"/>
    <s v="Gato Lizana"/>
    <s v="Guillermo Franco"/>
    <s v="Estante Metalico 2mts alt"/>
    <s v="Leymas"/>
    <n v="0.08"/>
    <n v="200000"/>
    <n v="5688000"/>
  </r>
  <r>
    <s v="15-307122009diciembreG12"/>
    <n v="15"/>
    <n v="30"/>
    <d v="2009-12-07T00:00:00"/>
    <n v="13"/>
    <n v="30"/>
    <x v="4"/>
    <n v="800000"/>
    <n v="8"/>
    <s v="Galería la Tubería"/>
    <x v="2"/>
    <s v="Caesar Ortencia"/>
    <s v="Javiera Walder"/>
    <s v="Estante Metalico 2mts alt"/>
    <s v="Leymas"/>
    <n v="0.08"/>
    <n v="100000"/>
    <n v="5788000"/>
  </r>
  <r>
    <s v="4-301172010julioG12"/>
    <n v="4"/>
    <n v="30"/>
    <d v="2010-07-11T00:00:00"/>
    <n v="12"/>
    <n v="13"/>
    <x v="4"/>
    <n v="800000"/>
    <n v="8"/>
    <s v="Galería Ñuble"/>
    <x v="2"/>
    <s v="Feibian Bizancio"/>
    <s v="Peter Contreras"/>
    <s v="Estante Metalico 2mts alt"/>
    <s v="Leymas"/>
    <n v="0.08"/>
    <n v="100000"/>
    <n v="5788000"/>
  </r>
  <r>
    <s v="12-1001882009agostoF16"/>
    <n v="12"/>
    <n v="100"/>
    <d v="2009-08-18T00:00:00"/>
    <n v="15"/>
    <n v="23"/>
    <x v="8"/>
    <n v="550000"/>
    <n v="12"/>
    <s v="El Deleite"/>
    <x v="3"/>
    <s v="Suárez Mujica"/>
    <s v="Ismael Olavarrieta"/>
    <s v="Cama 2 Plazas"/>
    <s v="Dardunes"/>
    <n v="0.08"/>
    <n v="200000"/>
    <n v="5872000"/>
  </r>
  <r>
    <s v="9-1010122009diciembreA14"/>
    <n v="9"/>
    <n v="10"/>
    <d v="2009-12-10T00:00:00"/>
    <n v="14"/>
    <n v="17"/>
    <x v="6"/>
    <n v="670000"/>
    <n v="10"/>
    <s v="Sucursal San Bernardo"/>
    <x v="4"/>
    <s v="Hortuiti Felier"/>
    <s v="Mathias Albus"/>
    <s v="Cama 1,5 plazas"/>
    <s v="Dardunes"/>
    <n v="0.08"/>
    <n v="200000"/>
    <n v="5964000"/>
  </r>
  <r>
    <s v="11-20017122010diciembreA14"/>
    <n v="11"/>
    <n v="200"/>
    <d v="2010-12-17T00:00:00"/>
    <n v="17"/>
    <n v="23"/>
    <x v="6"/>
    <n v="670000"/>
    <n v="10"/>
    <s v="Antiguedades FL"/>
    <x v="5"/>
    <s v="Gabriel Manzanero"/>
    <s v="Ismael Olavarrieta"/>
    <s v="Cama 1,5 plazas"/>
    <s v="Dardunes"/>
    <n v="0.08"/>
    <n v="200000"/>
    <n v="5964000"/>
  </r>
  <r>
    <s v="1-30020102010octubreF12"/>
    <n v="1"/>
    <n v="300"/>
    <d v="2010-10-20T00:00:00"/>
    <n v="12"/>
    <n v="1"/>
    <x v="2"/>
    <n v="1250000"/>
    <n v="5"/>
    <s v="Sucursal Peñalolen Alto"/>
    <x v="1"/>
    <s v="Feibian Bizancio"/>
    <s v="Alejandro Moledero"/>
    <s v="Cómoda Antigua"/>
    <s v="Bellmack"/>
    <n v="0.05"/>
    <n v="100000"/>
    <n v="5837500"/>
  </r>
  <r>
    <s v="15-3001982010agostoF12"/>
    <n v="15"/>
    <n v="300"/>
    <d v="2010-08-19T00:00:00"/>
    <n v="12"/>
    <n v="13"/>
    <x v="2"/>
    <n v="1250000"/>
    <n v="5"/>
    <s v="Galería la Tubería"/>
    <x v="1"/>
    <s v="Feibian Bizancio"/>
    <s v="Peter Contreras"/>
    <s v="Cómoda Antigua"/>
    <s v="Bellmack"/>
    <n v="0.05"/>
    <n v="100000"/>
    <n v="5837500"/>
  </r>
  <r>
    <s v="2-101512010eneroF12"/>
    <n v="2"/>
    <n v="10"/>
    <d v="2010-01-15T00:00:00"/>
    <n v="13"/>
    <n v="4"/>
    <x v="2"/>
    <n v="1250000"/>
    <n v="5"/>
    <s v="Muebles San Genaro"/>
    <x v="4"/>
    <s v="Caesar Ortencia"/>
    <s v="JayJay Barriga"/>
    <s v="Cómoda Antigua"/>
    <s v="Bellmack"/>
    <n v="0.05"/>
    <n v="1000000"/>
    <n v="4937500"/>
  </r>
  <r>
    <s v="1-300412010eneroF12"/>
    <n v="1"/>
    <n v="300"/>
    <d v="2010-01-04T00:00:00"/>
    <n v="12"/>
    <n v="20"/>
    <x v="2"/>
    <n v="1250000"/>
    <n v="5"/>
    <s v="Sucursal Peñalolen Alto"/>
    <x v="1"/>
    <s v="Feibian Bizancio"/>
    <s v="Tatán Linterna"/>
    <s v="Cómoda Antigua"/>
    <s v="Bellmack"/>
    <n v="0.05"/>
    <n v="100000"/>
    <n v="5837500"/>
  </r>
  <r>
    <s v="14-20222010febreroF12"/>
    <n v="14"/>
    <n v="20"/>
    <d v="2010-02-02T00:00:00"/>
    <n v="16"/>
    <n v="1"/>
    <x v="2"/>
    <n v="1250000"/>
    <n v="5"/>
    <s v="Antiguedades FV"/>
    <x v="0"/>
    <s v="Michael Tree"/>
    <s v="Alejandro Moledero"/>
    <s v="Cómoda Antigua"/>
    <s v="Bellmack"/>
    <n v="0.05"/>
    <n v="10000"/>
    <n v="5927500"/>
  </r>
  <r>
    <s v="13-301262009junioF12"/>
    <n v="13"/>
    <n v="30"/>
    <d v="2009-06-12T00:00:00"/>
    <n v="17"/>
    <n v="19"/>
    <x v="2"/>
    <n v="1250000"/>
    <n v="5"/>
    <s v="Sales"/>
    <x v="2"/>
    <s v="Gabriel Manzanero"/>
    <s v="Andrea Disappear"/>
    <s v="Cómoda Antigua"/>
    <s v="Bellmack"/>
    <n v="0.05"/>
    <n v="100000"/>
    <n v="5837500"/>
  </r>
  <r>
    <s v="2-102572009julioG12"/>
    <n v="2"/>
    <n v="10"/>
    <d v="2009-07-25T00:00:00"/>
    <n v="15"/>
    <n v="5"/>
    <x v="4"/>
    <n v="800000"/>
    <n v="8"/>
    <s v="Muebles San Genaro"/>
    <x v="4"/>
    <s v="Suárez Mujica"/>
    <s v="Alexandra Bully"/>
    <s v="Estante Metalico 2mts alt"/>
    <s v="Leymas"/>
    <n v="0.08"/>
    <n v="100000"/>
    <n v="5788000"/>
  </r>
  <r>
    <s v="14-101932009marzoG12"/>
    <n v="14"/>
    <n v="10"/>
    <d v="2009-03-19T00:00:00"/>
    <n v="17"/>
    <n v="10"/>
    <x v="4"/>
    <n v="800000"/>
    <n v="8"/>
    <s v="Antiguedades FV"/>
    <x v="4"/>
    <s v="Gabriel Manzanero"/>
    <s v="Natalia Safer"/>
    <s v="Estante Metalico 2mts alt"/>
    <s v="Leymas"/>
    <n v="0.08"/>
    <n v="100000"/>
    <n v="5788000"/>
  </r>
  <r>
    <s v="3-301532010marzoG12"/>
    <n v="3"/>
    <n v="30"/>
    <d v="2010-03-15T00:00:00"/>
    <n v="13"/>
    <n v="20"/>
    <x v="4"/>
    <n v="800000"/>
    <n v="8"/>
    <s v="Damiens"/>
    <x v="2"/>
    <s v="Caesar Ortencia"/>
    <s v="Tatán Linterna"/>
    <s v="Estante Metalico 2mts alt"/>
    <s v="Leymas"/>
    <n v="0.08"/>
    <n v="100000"/>
    <n v="5788000"/>
  </r>
  <r>
    <s v="13-102582009agostoG12"/>
    <n v="13"/>
    <n v="10"/>
    <d v="2009-08-25T00:00:00"/>
    <n v="12"/>
    <n v="27"/>
    <x v="4"/>
    <n v="800000"/>
    <n v="8"/>
    <s v="Sales"/>
    <x v="4"/>
    <s v="Feibian Bizancio"/>
    <s v="Daniel Saint John"/>
    <s v="Estante Metalico 2mts alt"/>
    <s v="Leymas"/>
    <n v="0.08"/>
    <n v="100000"/>
    <n v="5788000"/>
  </r>
  <r>
    <s v="12-2009102009octubreG12"/>
    <n v="12"/>
    <n v="200"/>
    <d v="2009-10-09T00:00:00"/>
    <n v="16"/>
    <n v="27"/>
    <x v="4"/>
    <n v="800000"/>
    <n v="8"/>
    <s v="El Deleite"/>
    <x v="5"/>
    <s v="Michael Tree"/>
    <s v="Daniel Saint John"/>
    <s v="Estante Metalico 2mts alt"/>
    <s v="Leymas"/>
    <n v="0.08"/>
    <n v="200000"/>
    <n v="5688000"/>
  </r>
  <r>
    <s v="7-3005112010noviembreG12"/>
    <n v="7"/>
    <n v="300"/>
    <d v="2010-11-05T00:00:00"/>
    <n v="18"/>
    <n v="31"/>
    <x v="4"/>
    <n v="800000"/>
    <n v="8"/>
    <s v="Blanco y En Calada"/>
    <x v="1"/>
    <s v="Gato Lizana"/>
    <s v="Sofia Uribe"/>
    <s v="Estante Metalico 2mts alt"/>
    <s v="Leymas"/>
    <n v="0.08"/>
    <n v="10000"/>
    <n v="5878000"/>
  </r>
  <r>
    <s v="3-1017102010octubreG16"/>
    <n v="3"/>
    <n v="10"/>
    <d v="2010-10-17T00:00:00"/>
    <n v="12"/>
    <n v="10"/>
    <x v="9"/>
    <n v="550000"/>
    <n v="12"/>
    <s v="Damiens"/>
    <x v="4"/>
    <s v="Feibian Bizancio"/>
    <s v="Natalia Safer"/>
    <s v="Cómoda 2 cuerpos, 2x1x1,5"/>
    <s v="Deplos"/>
    <n v="0.08"/>
    <n v="300000"/>
    <n v="5772000"/>
  </r>
  <r>
    <s v="6-101562009junioG16"/>
    <n v="6"/>
    <n v="10"/>
    <d v="2009-06-15T00:00:00"/>
    <n v="14"/>
    <n v="3"/>
    <x v="9"/>
    <n v="550000"/>
    <n v="12"/>
    <s v="Sucursal Ñuñoa"/>
    <x v="4"/>
    <s v="Hortuiti Felier"/>
    <s v="Johny Negrero"/>
    <s v="Cómoda 2 cuerpos, 2x1x1,5"/>
    <s v="Deplos"/>
    <n v="0.08"/>
    <n v="300000"/>
    <n v="5772000"/>
  </r>
  <r>
    <s v="7-3001812009eneroG16"/>
    <n v="7"/>
    <n v="300"/>
    <d v="2009-01-18T00:00:00"/>
    <n v="13"/>
    <n v="32"/>
    <x v="9"/>
    <n v="550000"/>
    <n v="12"/>
    <s v="Blanco y En Calada"/>
    <x v="1"/>
    <s v="Caesar Ortencia"/>
    <s v="Manu Bililar"/>
    <s v="Cómoda 2 cuerpos, 2x1x1,5"/>
    <s v="Deplos"/>
    <n v="0.08"/>
    <n v="30000"/>
    <n v="6042000"/>
  </r>
  <r>
    <s v="10-30422010febreroG12"/>
    <n v="10"/>
    <n v="30"/>
    <d v="2010-02-04T00:00:00"/>
    <n v="14"/>
    <n v="1"/>
    <x v="4"/>
    <n v="800000"/>
    <n v="8"/>
    <s v="Sacrilegios Gloria"/>
    <x v="2"/>
    <s v="Hortuiti Felier"/>
    <s v="Alejandro Moledero"/>
    <s v="Estante Metalico 2mts alt"/>
    <s v="Leymas"/>
    <n v="0.08"/>
    <n v="100000"/>
    <n v="5788000"/>
  </r>
  <r>
    <s v="10-2013102009octubreG12"/>
    <n v="10"/>
    <n v="20"/>
    <d v="2009-10-13T00:00:00"/>
    <n v="14"/>
    <n v="1"/>
    <x v="4"/>
    <n v="800000"/>
    <n v="8"/>
    <s v="Sacrilegios Gloria"/>
    <x v="0"/>
    <s v="Hortuiti Felier"/>
    <s v="Alejandro Moledero"/>
    <s v="Estante Metalico 2mts alt"/>
    <s v="Leymas"/>
    <n v="0.08"/>
    <n v="10000"/>
    <n v="5878000"/>
  </r>
  <r>
    <s v="3-3002052010mayoG12"/>
    <n v="3"/>
    <n v="300"/>
    <d v="2010-05-20T00:00:00"/>
    <n v="17"/>
    <n v="2"/>
    <x v="4"/>
    <n v="800000"/>
    <n v="8"/>
    <s v="Damiens"/>
    <x v="1"/>
    <s v="Gabriel Manzanero"/>
    <s v="John Chepicano"/>
    <s v="Estante Metalico 2mts alt"/>
    <s v="Leymas"/>
    <n v="0.08"/>
    <n v="10000"/>
    <n v="5878000"/>
  </r>
  <r>
    <s v="1-102442010abrilE20"/>
    <n v="1"/>
    <n v="10"/>
    <d v="2010-04-24T00:00:00"/>
    <n v="17"/>
    <n v="5"/>
    <x v="7"/>
    <n v="650000"/>
    <n v="10"/>
    <s v="Sucursal Peñalolen Alto"/>
    <x v="4"/>
    <s v="Gabriel Manzanero"/>
    <s v="Alexandra Bully"/>
    <s v="Escritorio Madera 3 Espacios"/>
    <s v="Bellmack"/>
    <n v="0.08"/>
    <n v="100000"/>
    <n v="5880000"/>
  </r>
  <r>
    <s v="4-204112009noviembreE20"/>
    <n v="4"/>
    <n v="20"/>
    <d v="2009-11-04T00:00:00"/>
    <n v="17"/>
    <n v="13"/>
    <x v="7"/>
    <n v="650000"/>
    <n v="12"/>
    <s v="Galería Ñuble"/>
    <x v="0"/>
    <s v="Gabriel Manzanero"/>
    <s v="Peter Contreras"/>
    <s v="Escritorio Madera 3 Espacios"/>
    <s v="Bellmack"/>
    <n v="0.08"/>
    <n v="1500000"/>
    <n v="5676000"/>
  </r>
  <r>
    <s v="2-201622009febreroE20"/>
    <n v="2"/>
    <n v="20"/>
    <d v="2009-02-16T00:00:00"/>
    <n v="14"/>
    <n v="5"/>
    <x v="7"/>
    <n v="650000"/>
    <n v="11"/>
    <s v="Muebles San Genaro"/>
    <x v="0"/>
    <s v="Hortuiti Felier"/>
    <s v="Alexandra Bully"/>
    <s v="Escritorio Madera 3 Espacios"/>
    <s v="Bellmack"/>
    <n v="0.08"/>
    <n v="1500000"/>
    <n v="5078000"/>
  </r>
  <r>
    <s v="15-1002162009junioE20"/>
    <n v="15"/>
    <n v="100"/>
    <d v="2009-06-21T00:00:00"/>
    <n v="15"/>
    <n v="10"/>
    <x v="7"/>
    <n v="650000"/>
    <n v="11"/>
    <s v="Galería la Tubería"/>
    <x v="3"/>
    <s v="Suárez Mujica"/>
    <s v="Natalia Safer"/>
    <s v="Escritorio Madera 3 Espacios"/>
    <s v="Bellmack"/>
    <n v="0.08"/>
    <n v="1000000"/>
    <n v="5578000"/>
  </r>
  <r>
    <s v="10-301852010mayoE20"/>
    <n v="10"/>
    <n v="30"/>
    <d v="2010-05-18T00:00:00"/>
    <n v="12"/>
    <n v="20"/>
    <x v="7"/>
    <n v="650000"/>
    <n v="11"/>
    <s v="Sacrilegios Gloria"/>
    <x v="2"/>
    <s v="Feibian Bizancio"/>
    <s v="Tatán Linterna"/>
    <s v="Escritorio Madera 3 Espacios"/>
    <s v="Bellmack"/>
    <n v="0.08"/>
    <n v="300000"/>
    <n v="6278000"/>
  </r>
  <r>
    <s v="10-1018122009diciembreE20"/>
    <n v="10"/>
    <n v="10"/>
    <d v="2009-12-18T00:00:00"/>
    <n v="15"/>
    <n v="2"/>
    <x v="7"/>
    <n v="650000"/>
    <n v="11"/>
    <s v="Sacrilegios Gloria"/>
    <x v="4"/>
    <s v="Suárez Mujica"/>
    <s v="John Chepicano"/>
    <s v="Escritorio Madera 3 Espacios"/>
    <s v="Bellmack"/>
    <n v="0.08"/>
    <n v="100000"/>
    <n v="6478000"/>
  </r>
  <r>
    <s v="10-305112009noviembreG16"/>
    <n v="10"/>
    <n v="30"/>
    <d v="2009-11-05T00:00:00"/>
    <n v="15"/>
    <n v="30"/>
    <x v="9"/>
    <n v="550000"/>
    <n v="12"/>
    <s v="Sacrilegios Gloria"/>
    <x v="2"/>
    <s v="Suárez Mujica"/>
    <s v="Javiera Walder"/>
    <s v="Cómoda 2 cuerpos, 2x1x1,5"/>
    <s v="Deplos"/>
    <n v="0.08"/>
    <n v="500000"/>
    <n v="5572000"/>
  </r>
  <r>
    <s v="3-10662009junioG16"/>
    <n v="3"/>
    <n v="10"/>
    <d v="2009-06-06T00:00:00"/>
    <n v="13"/>
    <n v="1"/>
    <x v="9"/>
    <n v="550000"/>
    <n v="12"/>
    <s v="Damiens"/>
    <x v="4"/>
    <s v="Caesar Ortencia"/>
    <s v="Alejandro Moledero"/>
    <s v="Cómoda 2 cuerpos, 2x1x1,5"/>
    <s v="Deplos"/>
    <n v="0.08"/>
    <n v="300000"/>
    <n v="5772000"/>
  </r>
  <r>
    <s v="2-3022122009diciembreG16"/>
    <n v="2"/>
    <n v="30"/>
    <d v="2009-12-22T00:00:00"/>
    <n v="14"/>
    <n v="3"/>
    <x v="9"/>
    <n v="550000"/>
    <n v="12"/>
    <s v="Muebles San Genaro"/>
    <x v="2"/>
    <s v="Hortuiti Felier"/>
    <s v="Johny Negrero"/>
    <s v="Cómoda 2 cuerpos, 2x1x1,5"/>
    <s v="Deplos"/>
    <n v="0.08"/>
    <n v="500000"/>
    <n v="5572000"/>
  </r>
  <r>
    <s v="9-3001842009abrilG16"/>
    <n v="9"/>
    <n v="300"/>
    <d v="2009-04-18T00:00:00"/>
    <n v="12"/>
    <n v="24"/>
    <x v="9"/>
    <n v="550000"/>
    <n v="12"/>
    <s v="Sucursal San Bernardo"/>
    <x v="1"/>
    <s v="Feibian Bizancio"/>
    <s v="Andrea Panda"/>
    <s v="Cómoda 2 cuerpos, 2x1x1,5"/>
    <s v="Deplos"/>
    <n v="0.08"/>
    <n v="30000"/>
    <n v="6042000"/>
  </r>
  <r>
    <s v="8-300382009agostoF16"/>
    <n v="8"/>
    <n v="300"/>
    <d v="2009-08-03T00:00:00"/>
    <n v="15"/>
    <n v="29"/>
    <x v="8"/>
    <n v="550000"/>
    <n v="11"/>
    <s v="El Rincón de la Madera"/>
    <x v="1"/>
    <s v="Suárez Mujica"/>
    <s v="Reina Queen"/>
    <s v="Cama 2 Plazas"/>
    <s v="Dardunes"/>
    <n v="0.08"/>
    <n v="30000"/>
    <n v="5536000"/>
  </r>
  <r>
    <s v="10-30017122010diciembreG16"/>
    <n v="10"/>
    <n v="300"/>
    <d v="2010-12-17T00:00:00"/>
    <n v="18"/>
    <n v="8"/>
    <x v="9"/>
    <n v="550000"/>
    <n v="11"/>
    <s v="Sacrilegios Gloria"/>
    <x v="1"/>
    <s v="Gato Lizana"/>
    <s v="Nicolás Red"/>
    <s v="Cómoda 2 cuerpos, 2x1x1,5"/>
    <s v="Deplos"/>
    <n v="0.08"/>
    <n v="30000"/>
    <n v="5536000"/>
  </r>
  <r>
    <s v="8-101572009julioA14"/>
    <n v="8"/>
    <n v="10"/>
    <d v="2009-07-15T00:00:00"/>
    <n v="16"/>
    <n v="18"/>
    <x v="6"/>
    <n v="670000"/>
    <n v="9"/>
    <s v="El Rincón de la Madera"/>
    <x v="4"/>
    <s v="Michael Tree"/>
    <s v="Di Angelo Bonini"/>
    <s v="Cama 1,5 plazas"/>
    <s v="Dardunes"/>
    <n v="0.08"/>
    <n v="200000"/>
    <n v="5347600"/>
  </r>
  <r>
    <s v="14-201772010julioA14"/>
    <n v="14"/>
    <n v="20"/>
    <d v="2010-07-17T00:00:00"/>
    <n v="18"/>
    <n v="29"/>
    <x v="6"/>
    <n v="670000"/>
    <n v="9"/>
    <s v="Antiguedades FV"/>
    <x v="0"/>
    <s v="Gato Lizana"/>
    <s v="Reina Queen"/>
    <s v="Cama 1,5 plazas"/>
    <s v="Dardunes"/>
    <n v="0.08"/>
    <n v="100000"/>
    <n v="5447600"/>
  </r>
  <r>
    <s v="4-20962010junioA14"/>
    <n v="4"/>
    <n v="20"/>
    <d v="2010-06-09T00:00:00"/>
    <n v="15"/>
    <n v="2"/>
    <x v="6"/>
    <n v="670000"/>
    <n v="9"/>
    <s v="Galería Ñuble"/>
    <x v="0"/>
    <s v="Suárez Mujica"/>
    <s v="John Chepicano"/>
    <s v="Cama 1,5 plazas"/>
    <s v="Dardunes"/>
    <n v="0.08"/>
    <n v="100000"/>
    <n v="5447600"/>
  </r>
  <r>
    <s v="13-10232010marzoG16"/>
    <n v="13"/>
    <n v="10"/>
    <d v="2010-03-02T00:00:00"/>
    <n v="13"/>
    <n v="18"/>
    <x v="9"/>
    <n v="550000"/>
    <n v="11"/>
    <s v="Sales"/>
    <x v="4"/>
    <s v="Caesar Ortencia"/>
    <s v="Di Angelo Bonini"/>
    <s v="Cómoda 2 cuerpos, 2x1x1,5"/>
    <s v="Deplos"/>
    <n v="0.08"/>
    <n v="300000"/>
    <n v="5266000"/>
  </r>
  <r>
    <s v="10-202282009agostoG16"/>
    <n v="10"/>
    <n v="20"/>
    <d v="2009-08-22T00:00:00"/>
    <n v="15"/>
    <n v="29"/>
    <x v="9"/>
    <n v="550000"/>
    <n v="11"/>
    <s v="Sacrilegios Gloria"/>
    <x v="0"/>
    <s v="Suárez Mujica"/>
    <s v="Reina Queen"/>
    <s v="Cómoda 2 cuerpos, 2x1x1,5"/>
    <s v="Deplos"/>
    <n v="0.08"/>
    <n v="300000"/>
    <n v="5266000"/>
  </r>
  <r>
    <s v="6-1001152009mayoF16"/>
    <n v="6"/>
    <n v="100"/>
    <d v="2009-05-11T00:00:00"/>
    <n v="12"/>
    <n v="16"/>
    <x v="8"/>
    <n v="550000"/>
    <n v="11"/>
    <s v="Sucursal Ñuñoa"/>
    <x v="3"/>
    <s v="Feibian Bizancio"/>
    <s v="Go Leslier"/>
    <s v="Cama 2 Plazas"/>
    <s v="Dardunes"/>
    <n v="0.08"/>
    <n v="200000"/>
    <n v="5366000"/>
  </r>
  <r>
    <s v="8-30942010abrilF16"/>
    <n v="8"/>
    <n v="30"/>
    <d v="2010-04-09T00:00:00"/>
    <n v="13"/>
    <n v="11"/>
    <x v="8"/>
    <n v="550000"/>
    <n v="11"/>
    <s v="El Rincón de la Madera"/>
    <x v="2"/>
    <s v="Caesar Ortencia"/>
    <s v="Diva Torrengra"/>
    <s v="Cama 2 Plazas"/>
    <s v="Dardunes"/>
    <n v="0.08"/>
    <n v="100000"/>
    <n v="5466000"/>
  </r>
  <r>
    <s v="1-300722010febreroF16"/>
    <n v="1"/>
    <n v="300"/>
    <d v="2010-02-07T00:00:00"/>
    <n v="14"/>
    <n v="34"/>
    <x v="8"/>
    <n v="550000"/>
    <n v="11"/>
    <s v="Sucursal Peñalolen Alto"/>
    <x v="1"/>
    <s v="Hortuiti Felier"/>
    <s v="JP Farfanas"/>
    <s v="Cama 2 Plazas"/>
    <s v="Dardunes"/>
    <n v="0.08"/>
    <n v="30000"/>
    <n v="5536000"/>
  </r>
  <r>
    <s v="3-3001982010agostoF16"/>
    <n v="3"/>
    <n v="300"/>
    <d v="2010-08-19T00:00:00"/>
    <n v="12"/>
    <n v="23"/>
    <x v="8"/>
    <n v="550000"/>
    <n v="11"/>
    <s v="Damiens"/>
    <x v="1"/>
    <s v="Feibian Bizancio"/>
    <s v="Ismael Olavarrieta"/>
    <s v="Cama 2 Plazas"/>
    <s v="Dardunes"/>
    <n v="0.08"/>
    <n v="30000"/>
    <n v="5536000"/>
  </r>
  <r>
    <s v="12-20023102009octubreF16"/>
    <n v="12"/>
    <n v="200"/>
    <d v="2009-10-23T00:00:00"/>
    <n v="13"/>
    <n v="31"/>
    <x v="8"/>
    <n v="550000"/>
    <n v="11"/>
    <s v="El Deleite"/>
    <x v="5"/>
    <s v="Caesar Ortencia"/>
    <s v="Sofia Uribe"/>
    <s v="Cama 2 Plazas"/>
    <s v="Dardunes"/>
    <n v="0.08"/>
    <n v="30000"/>
    <n v="5536000"/>
  </r>
  <r>
    <s v="5-1001492009septiembreA18"/>
    <n v="5"/>
    <n v="100"/>
    <d v="2009-09-14T00:00:00"/>
    <n v="18"/>
    <n v="29"/>
    <x v="5"/>
    <n v="750000"/>
    <n v="8"/>
    <s v="Muebles El Oso"/>
    <x v="3"/>
    <s v="Gato Lizana"/>
    <s v="Reina Queen"/>
    <s v="Sillón Cama 3 Cuerpos"/>
    <s v="Bellmack"/>
    <n v="0.08"/>
    <n v="20000"/>
    <n v="5500000"/>
  </r>
  <r>
    <s v="15-200622009febreroJ16"/>
    <n v="15"/>
    <n v="200"/>
    <d v="2009-02-06T00:00:00"/>
    <n v="13"/>
    <n v="31"/>
    <x v="1"/>
    <n v="1450000"/>
    <n v="4"/>
    <s v="Galería la Tubería"/>
    <x v="5"/>
    <s v="Caesar Ortencia"/>
    <s v="Sofia Uribe"/>
    <s v="Silla de Gargas"/>
    <s v="Bellmack"/>
    <n v="0.05"/>
    <n v="500000"/>
    <n v="5010000"/>
  </r>
  <r>
    <s v="15-1002412009eneroJ16"/>
    <n v="15"/>
    <n v="100"/>
    <d v="2009-01-24T00:00:00"/>
    <n v="13"/>
    <n v="13"/>
    <x v="1"/>
    <n v="1450000"/>
    <n v="4"/>
    <s v="Galería la Tubería"/>
    <x v="3"/>
    <s v="Caesar Ortencia"/>
    <s v="Peter Contreras"/>
    <s v="Silla de Gargas"/>
    <s v="Bellmack"/>
    <n v="0.05"/>
    <n v="500000"/>
    <n v="5010000"/>
  </r>
  <r>
    <s v="2-301912009eneroA18"/>
    <n v="2"/>
    <n v="30"/>
    <d v="2009-01-19T00:00:00"/>
    <n v="16"/>
    <n v="11"/>
    <x v="5"/>
    <n v="750000"/>
    <n v="8"/>
    <s v="Muebles San Genaro"/>
    <x v="2"/>
    <s v="Michael Tree"/>
    <s v="Diva Torrengra"/>
    <s v="Sillón Cama 3 Cuerpos"/>
    <s v="Bellmack"/>
    <n v="0.08"/>
    <n v="300000"/>
    <n v="5220000"/>
  </r>
  <r>
    <s v="13-3002292009septiembreJ16"/>
    <n v="13"/>
    <n v="300"/>
    <d v="2009-09-22T00:00:00"/>
    <n v="18"/>
    <n v="17"/>
    <x v="1"/>
    <n v="1450000"/>
    <n v="4"/>
    <s v="Sales"/>
    <x v="1"/>
    <s v="Gato Lizana"/>
    <s v="Mathias Albus"/>
    <s v="Silla de Gargas"/>
    <s v="Bellmack"/>
    <n v="0.05"/>
    <n v="200000"/>
    <n v="5310000"/>
  </r>
  <r>
    <s v="14-3001542009abrilA18"/>
    <n v="14"/>
    <n v="300"/>
    <d v="2009-04-15T00:00:00"/>
    <n v="17"/>
    <n v="16"/>
    <x v="5"/>
    <n v="750000"/>
    <n v="8"/>
    <s v="Antiguedades FV"/>
    <x v="1"/>
    <s v="Gabriel Manzanero"/>
    <s v="Go Leslier"/>
    <s v="Sillón Cama 3 Cuerpos"/>
    <s v="Bellmack"/>
    <n v="0.08"/>
    <n v="200000"/>
    <n v="5320000"/>
  </r>
  <r>
    <s v="3-10582009agostoG16"/>
    <n v="3"/>
    <n v="10"/>
    <d v="2009-08-05T00:00:00"/>
    <n v="17"/>
    <n v="32"/>
    <x v="9"/>
    <n v="550000"/>
    <n v="11"/>
    <s v="Damiens"/>
    <x v="4"/>
    <s v="Gabriel Manzanero"/>
    <s v="Manu Bililar"/>
    <s v="Cómoda 2 cuerpos, 2x1x1,5"/>
    <s v="Deplos"/>
    <n v="0.08"/>
    <n v="300000"/>
    <n v="5266000"/>
  </r>
  <r>
    <s v="14-20962010junioG16"/>
    <n v="14"/>
    <n v="20"/>
    <d v="2010-06-09T00:00:00"/>
    <n v="13"/>
    <n v="17"/>
    <x v="9"/>
    <n v="550000"/>
    <n v="11"/>
    <s v="Antiguedades FV"/>
    <x v="0"/>
    <s v="Caesar Ortencia"/>
    <s v="Mathias Albus"/>
    <s v="Cómoda 2 cuerpos, 2x1x1,5"/>
    <s v="Deplos"/>
    <n v="0.08"/>
    <n v="300000"/>
    <n v="5266000"/>
  </r>
  <r>
    <s v="15-30932010marzoF16"/>
    <n v="15"/>
    <n v="30"/>
    <d v="2010-03-09T00:00:00"/>
    <n v="14"/>
    <n v="34"/>
    <x v="8"/>
    <n v="550000"/>
    <n v="11"/>
    <s v="Galería la Tubería"/>
    <x v="2"/>
    <s v="Hortuiti Felier"/>
    <s v="JP Farfanas"/>
    <s v="Cama 2 Plazas"/>
    <s v="Dardunes"/>
    <n v="0.08"/>
    <n v="100000"/>
    <n v="5466000"/>
  </r>
  <r>
    <s v="2-202272009julioJ18"/>
    <n v="2"/>
    <n v="20"/>
    <d v="2009-07-22T00:00:00"/>
    <n v="17"/>
    <n v="5"/>
    <x v="3"/>
    <n v="850000"/>
    <n v="7"/>
    <s v="Muebles San Genaro"/>
    <x v="0"/>
    <s v="Gabriel Manzanero"/>
    <s v="Alexandra Bully"/>
    <s v="Camarote 3 cuerpos"/>
    <s v="Deplos"/>
    <n v="0.08"/>
    <n v="100000"/>
    <n v="5374000"/>
  </r>
  <r>
    <s v="1-1001792010septiembreJ18"/>
    <n v="1"/>
    <n v="100"/>
    <d v="2010-09-17T00:00:00"/>
    <n v="16"/>
    <n v="14"/>
    <x v="3"/>
    <n v="850000"/>
    <n v="7"/>
    <s v="Sucursal Peñalolen Alto"/>
    <x v="3"/>
    <s v="Michael Tree"/>
    <s v="Guillermo Franco"/>
    <s v="Camarote 3 cuerpos"/>
    <s v="Deplos"/>
    <n v="0.08"/>
    <n v="10000"/>
    <n v="5464000"/>
  </r>
  <r>
    <s v="3-300292009septiembreA14"/>
    <n v="3"/>
    <n v="300"/>
    <d v="2009-09-02T00:00:00"/>
    <n v="18"/>
    <n v="31"/>
    <x v="6"/>
    <n v="670000"/>
    <n v="9"/>
    <s v="Damiens"/>
    <x v="1"/>
    <s v="Gato Lizana"/>
    <s v="Sofia Uribe"/>
    <s v="Cama 1,5 plazas"/>
    <s v="Dardunes"/>
    <n v="0.08"/>
    <n v="300000"/>
    <n v="5247600"/>
  </r>
  <r>
    <s v="9-301622010febreroA14"/>
    <n v="9"/>
    <n v="30"/>
    <d v="2010-02-16T00:00:00"/>
    <n v="14"/>
    <n v="1"/>
    <x v="6"/>
    <n v="670000"/>
    <n v="9"/>
    <s v="Sucursal San Bernardo"/>
    <x v="2"/>
    <s v="Hortuiti Felier"/>
    <s v="Alejandro Moledero"/>
    <s v="Cama 1,5 plazas"/>
    <s v="Dardunes"/>
    <n v="0.08"/>
    <n v="200000"/>
    <n v="5347600"/>
  </r>
  <r>
    <s v="11-101592009septiembreA14"/>
    <n v="11"/>
    <n v="10"/>
    <d v="2009-09-15T00:00:00"/>
    <n v="18"/>
    <n v="26"/>
    <x v="6"/>
    <n v="670000"/>
    <n v="9"/>
    <s v="Antiguedades FL"/>
    <x v="4"/>
    <s v="Gato Lizana"/>
    <s v="Edward Phycka"/>
    <s v="Cama 1,5 plazas"/>
    <s v="Dardunes"/>
    <n v="0.08"/>
    <n v="200000"/>
    <n v="5347600"/>
  </r>
  <r>
    <s v="1-1002142009abrilA14"/>
    <n v="1"/>
    <n v="100"/>
    <d v="2009-04-21T00:00:00"/>
    <n v="14"/>
    <n v="6"/>
    <x v="6"/>
    <n v="670000"/>
    <n v="9"/>
    <s v="Sucursal Peñalolen Alto"/>
    <x v="3"/>
    <s v="Hortuiti Felier"/>
    <s v="Deco Valenti"/>
    <s v="Cama 1,5 plazas"/>
    <s v="Dardunes"/>
    <n v="0.08"/>
    <n v="10000"/>
    <n v="5537600"/>
  </r>
  <r>
    <s v="1-200682010agostoA18"/>
    <n v="1"/>
    <n v="200"/>
    <d v="2010-08-06T00:00:00"/>
    <n v="17"/>
    <n v="33"/>
    <x v="5"/>
    <n v="750000"/>
    <n v="8"/>
    <s v="Sucursal Peñalolen Alto"/>
    <x v="5"/>
    <s v="Gabriel Manzanero"/>
    <s v="Maricela Zapur"/>
    <s v="Sillón Cama 3 Cuerpos"/>
    <s v="Bellmack"/>
    <n v="0.08"/>
    <n v="100000"/>
    <n v="5420000"/>
  </r>
  <r>
    <s v="13-1001762010junioA18"/>
    <n v="13"/>
    <n v="100"/>
    <d v="2010-06-17T00:00:00"/>
    <n v="15"/>
    <n v="13"/>
    <x v="5"/>
    <n v="750000"/>
    <n v="8"/>
    <s v="Sales"/>
    <x v="3"/>
    <s v="Suárez Mujica"/>
    <s v="Peter Contreras"/>
    <s v="Sillón Cama 3 Cuerpos"/>
    <s v="Bellmack"/>
    <n v="0.08"/>
    <n v="20000"/>
    <n v="5500000"/>
  </r>
  <r>
    <s v="14-10362009junioJ15"/>
    <n v="14"/>
    <n v="10"/>
    <d v="2009-06-03T00:00:00"/>
    <n v="12"/>
    <n v="8"/>
    <x v="0"/>
    <n v="1800000"/>
    <n v="3"/>
    <s v="Antiguedades FV"/>
    <x v="4"/>
    <s v="Feibian Bizancio"/>
    <s v="Nicolás Red"/>
    <s v="Bar L Sobredimensionado"/>
    <s v="Qwerty"/>
    <n v="0"/>
    <n v="300000"/>
    <n v="5100000"/>
  </r>
  <r>
    <s v="1-201052010mayoJ15"/>
    <n v="1"/>
    <n v="20"/>
    <d v="2010-05-10T00:00:00"/>
    <n v="14"/>
    <n v="30"/>
    <x v="0"/>
    <n v="1800000"/>
    <n v="3"/>
    <s v="Sucursal Peñalolen Alto"/>
    <x v="0"/>
    <s v="Hortuiti Felier"/>
    <s v="Javiera Walder"/>
    <s v="Bar L Sobredimensionado"/>
    <s v="Qwerty"/>
    <n v="0"/>
    <n v="20000"/>
    <n v="5380000"/>
  </r>
  <r>
    <s v="2-300672010julioJ18"/>
    <n v="2"/>
    <n v="300"/>
    <d v="2010-07-06T00:00:00"/>
    <n v="14"/>
    <n v="28"/>
    <x v="3"/>
    <n v="850000"/>
    <n v="7"/>
    <s v="Muebles San Genaro"/>
    <x v="1"/>
    <s v="Hortuiti Felier"/>
    <s v="Sebastián  Venegas"/>
    <s v="Camarote 3 cuerpos"/>
    <s v="Deplos"/>
    <n v="0.08"/>
    <n v="200000"/>
    <n v="5274000"/>
  </r>
  <r>
    <s v="4-30132009marzoJ18"/>
    <n v="4"/>
    <n v="30"/>
    <d v="2009-03-01T00:00:00"/>
    <n v="17"/>
    <n v="10"/>
    <x v="3"/>
    <n v="850000"/>
    <n v="7"/>
    <s v="Galería Ñuble"/>
    <x v="2"/>
    <s v="Gabriel Manzanero"/>
    <s v="Natalia Safer"/>
    <s v="Camarote 3 cuerpos"/>
    <s v="Deplos"/>
    <n v="0.08"/>
    <n v="10000"/>
    <n v="5464000"/>
  </r>
  <r>
    <s v="2-10562009junioJ18"/>
    <n v="2"/>
    <n v="10"/>
    <d v="2009-06-05T00:00:00"/>
    <n v="15"/>
    <n v="29"/>
    <x v="3"/>
    <n v="850000"/>
    <n v="7"/>
    <s v="Muebles San Genaro"/>
    <x v="4"/>
    <s v="Suárez Mujica"/>
    <s v="Reina Queen"/>
    <s v="Camarote 3 cuerpos"/>
    <s v="Deplos"/>
    <n v="0.08"/>
    <n v="20000"/>
    <n v="5454000"/>
  </r>
  <r>
    <s v="10-1001112010noviembreJ18"/>
    <n v="10"/>
    <n v="100"/>
    <d v="2010-11-01T00:00:00"/>
    <n v="17"/>
    <n v="19"/>
    <x v="3"/>
    <n v="850000"/>
    <n v="7"/>
    <s v="Sacrilegios Gloria"/>
    <x v="3"/>
    <s v="Gabriel Manzanero"/>
    <s v="Andrea Disappear"/>
    <s v="Camarote 3 cuerpos"/>
    <s v="Deplos"/>
    <n v="0.08"/>
    <n v="10000"/>
    <n v="5464000"/>
  </r>
  <r>
    <s v="6-3001432009marzoE20"/>
    <n v="6"/>
    <n v="300"/>
    <d v="2009-03-14T00:00:00"/>
    <n v="16"/>
    <n v="8"/>
    <x v="7"/>
    <n v="650000"/>
    <n v="9"/>
    <s v="Sucursal Ñuñoa"/>
    <x v="1"/>
    <s v="Michael Tree"/>
    <s v="Nicolás Red"/>
    <s v="Escritorio Madera 3 Espacios"/>
    <s v="Bellmack"/>
    <n v="0.08"/>
    <n v="100000"/>
    <n v="5282000"/>
  </r>
  <r>
    <s v="7-3002182009agostoF16"/>
    <n v="7"/>
    <n v="300"/>
    <d v="2009-08-21T00:00:00"/>
    <n v="12"/>
    <n v="27"/>
    <x v="8"/>
    <n v="550000"/>
    <n v="11"/>
    <s v="Blanco y En Calada"/>
    <x v="1"/>
    <s v="Feibian Bizancio"/>
    <s v="Daniel Saint John"/>
    <s v="Cama 2 Plazas"/>
    <s v="Dardunes"/>
    <n v="0.08"/>
    <n v="30000"/>
    <n v="5536000"/>
  </r>
  <r>
    <s v="2-30023112010noviembreA14"/>
    <n v="2"/>
    <n v="300"/>
    <d v="2010-11-23T00:00:00"/>
    <n v="13"/>
    <n v="22"/>
    <x v="6"/>
    <n v="670000"/>
    <n v="9"/>
    <s v="Muebles San Genaro"/>
    <x v="1"/>
    <s v="Caesar Ortencia"/>
    <s v="Sergio Oliva"/>
    <s v="Cama 1,5 plazas"/>
    <s v="Dardunes"/>
    <n v="0.08"/>
    <n v="300000"/>
    <n v="5247600"/>
  </r>
  <r>
    <s v="9-30492009septiembreA14"/>
    <n v="9"/>
    <n v="30"/>
    <d v="2009-09-04T00:00:00"/>
    <n v="14"/>
    <n v="3"/>
    <x v="6"/>
    <n v="670000"/>
    <n v="9"/>
    <s v="Sucursal San Bernardo"/>
    <x v="2"/>
    <s v="Hortuiti Felier"/>
    <s v="Johny Negrero"/>
    <s v="Cama 1,5 plazas"/>
    <s v="Dardunes"/>
    <n v="0.08"/>
    <n v="200000"/>
    <n v="5347600"/>
  </r>
  <r>
    <s v="2-200982009agostoA14"/>
    <n v="2"/>
    <n v="200"/>
    <d v="2009-08-09T00:00:00"/>
    <n v="12"/>
    <n v="28"/>
    <x v="6"/>
    <n v="670000"/>
    <n v="9"/>
    <s v="Muebles San Genaro"/>
    <x v="5"/>
    <s v="Feibian Bizancio"/>
    <s v="Sebastián  Venegas"/>
    <s v="Cama 1,5 plazas"/>
    <s v="Dardunes"/>
    <n v="0.08"/>
    <n v="200000"/>
    <n v="5347600"/>
  </r>
  <r>
    <s v="5-205102010octubreA14"/>
    <n v="5"/>
    <n v="20"/>
    <d v="2010-10-05T00:00:00"/>
    <n v="18"/>
    <n v="16"/>
    <x v="6"/>
    <n v="670000"/>
    <n v="9"/>
    <s v="Muebles El Oso"/>
    <x v="0"/>
    <s v="Gato Lizana"/>
    <s v="Go Leslier"/>
    <s v="Cama 1,5 plazas"/>
    <s v="Dardunes"/>
    <n v="0.08"/>
    <n v="100000"/>
    <n v="5447600"/>
  </r>
  <r>
    <s v="3-10022122010diciembreA14"/>
    <n v="3"/>
    <n v="100"/>
    <d v="2010-12-22T00:00:00"/>
    <n v="15"/>
    <n v="23"/>
    <x v="6"/>
    <n v="670000"/>
    <n v="9"/>
    <s v="Damiens"/>
    <x v="3"/>
    <s v="Suárez Mujica"/>
    <s v="Ismael Olavarrieta"/>
    <s v="Cama 1,5 plazas"/>
    <s v="Dardunes"/>
    <n v="0.08"/>
    <n v="10000"/>
    <n v="5537600"/>
  </r>
  <r>
    <s v="12-100712009eneroA14"/>
    <n v="12"/>
    <n v="100"/>
    <d v="2009-01-07T00:00:00"/>
    <n v="13"/>
    <n v="33"/>
    <x v="6"/>
    <n v="670000"/>
    <n v="9"/>
    <s v="El Deleite"/>
    <x v="3"/>
    <s v="Caesar Ortencia"/>
    <s v="Maricela Zapur"/>
    <s v="Cama 1,5 plazas"/>
    <s v="Dardunes"/>
    <n v="0.08"/>
    <n v="10000"/>
    <n v="5537600"/>
  </r>
  <r>
    <s v="15-3012102009octubreJ15"/>
    <n v="15"/>
    <n v="30"/>
    <d v="2009-10-12T00:00:00"/>
    <n v="16"/>
    <n v="26"/>
    <x v="0"/>
    <n v="1800000"/>
    <n v="4"/>
    <s v="Galería la Tubería"/>
    <x v="2"/>
    <s v="Michael Tree"/>
    <s v="Edward Phycka"/>
    <s v="Bar L Sobredimensionado"/>
    <s v="Qwerty"/>
    <n v="0.05"/>
    <n v="300000"/>
    <n v="6540000"/>
  </r>
  <r>
    <s v="14-202162009junioJ15"/>
    <n v="14"/>
    <n v="20"/>
    <d v="2009-06-21T00:00:00"/>
    <n v="16"/>
    <n v="21"/>
    <x v="0"/>
    <n v="1800000"/>
    <n v="4"/>
    <s v="Antiguedades FV"/>
    <x v="0"/>
    <s v="Michael Tree"/>
    <s v="Alvarón Moledero"/>
    <s v="Bar L Sobredimensionado"/>
    <s v="Qwerty"/>
    <n v="0.05"/>
    <n v="20000"/>
    <n v="6820000"/>
  </r>
  <r>
    <s v="15-307122009diciembreA18"/>
    <n v="15"/>
    <n v="30"/>
    <d v="2009-12-07T00:00:00"/>
    <n v="13"/>
    <n v="16"/>
    <x v="5"/>
    <n v="750000"/>
    <n v="8"/>
    <s v="Galería la Tubería"/>
    <x v="2"/>
    <s v="Caesar Ortencia"/>
    <s v="Go Leslier"/>
    <s v="Sillón Cama 3 Cuerpos"/>
    <s v="Bellmack"/>
    <n v="0.08"/>
    <n v="300000"/>
    <n v="5220000"/>
  </r>
  <r>
    <s v="9-3002422009febreroA18"/>
    <n v="9"/>
    <n v="300"/>
    <d v="2009-02-24T00:00:00"/>
    <n v="18"/>
    <n v="4"/>
    <x v="5"/>
    <n v="750000"/>
    <n v="8"/>
    <s v="Sucursal San Bernardo"/>
    <x v="1"/>
    <s v="Gato Lizana"/>
    <s v="JayJay Barriga"/>
    <s v="Sillón Cama 3 Cuerpos"/>
    <s v="Bellmack"/>
    <n v="0.08"/>
    <n v="200000"/>
    <n v="5320000"/>
  </r>
  <r>
    <s v="14-102512009eneroA18"/>
    <n v="14"/>
    <n v="10"/>
    <d v="2009-01-25T00:00:00"/>
    <n v="17"/>
    <n v="33"/>
    <x v="5"/>
    <n v="750000"/>
    <n v="8"/>
    <s v="Antiguedades FV"/>
    <x v="4"/>
    <s v="Gabriel Manzanero"/>
    <s v="Maricela Zapur"/>
    <s v="Sillón Cama 3 Cuerpos"/>
    <s v="Bellmack"/>
    <n v="0.08"/>
    <n v="200000"/>
    <n v="5320000"/>
  </r>
  <r>
    <s v="12-200342009abrilA18"/>
    <n v="12"/>
    <n v="200"/>
    <d v="2009-04-03T00:00:00"/>
    <n v="12"/>
    <n v="9"/>
    <x v="5"/>
    <n v="750000"/>
    <n v="8"/>
    <s v="El Deleite"/>
    <x v="5"/>
    <s v="Feibian Bizancio"/>
    <s v="Camilo Parranda"/>
    <s v="Sillón Cama 3 Cuerpos"/>
    <s v="Bellmack"/>
    <n v="0.08"/>
    <n v="100000"/>
    <n v="5420000"/>
  </r>
  <r>
    <s v="8-201022009febreroA18"/>
    <n v="8"/>
    <n v="20"/>
    <d v="2009-02-10T00:00:00"/>
    <n v="14"/>
    <n v="10"/>
    <x v="5"/>
    <n v="750000"/>
    <n v="8"/>
    <s v="El Rincón de la Madera"/>
    <x v="0"/>
    <s v="Hortuiti Felier"/>
    <s v="Natalia Safer"/>
    <s v="Sillón Cama 3 Cuerpos"/>
    <s v="Bellmack"/>
    <n v="0.08"/>
    <n v="30000"/>
    <n v="5490000"/>
  </r>
  <r>
    <s v="1-203102010octubreJ16"/>
    <n v="1"/>
    <n v="20"/>
    <d v="2010-10-03T00:00:00"/>
    <n v="14"/>
    <n v="18"/>
    <x v="1"/>
    <n v="1450000"/>
    <n v="4"/>
    <s v="Sucursal Peñalolen Alto"/>
    <x v="0"/>
    <s v="Hortuiti Felier"/>
    <s v="Di Angelo Bonini"/>
    <s v="Silla de Gargas"/>
    <s v="Bellmack"/>
    <n v="0.05"/>
    <n v="300000"/>
    <n v="5210000"/>
  </r>
  <r>
    <s v="6-107102010octubreJ16"/>
    <n v="6"/>
    <n v="10"/>
    <d v="2010-10-07T00:00:00"/>
    <n v="14"/>
    <n v="29"/>
    <x v="1"/>
    <n v="1450000"/>
    <n v="4"/>
    <s v="Sucursal Ñuñoa"/>
    <x v="4"/>
    <s v="Hortuiti Felier"/>
    <s v="Reina Queen"/>
    <s v="Silla de Gargas"/>
    <s v="Bellmack"/>
    <n v="0.05"/>
    <n v="1000000"/>
    <n v="4510000"/>
  </r>
  <r>
    <s v="3-3001192009septiembreJ15"/>
    <n v="3"/>
    <n v="300"/>
    <d v="2009-09-11T00:00:00"/>
    <n v="12"/>
    <n v="14"/>
    <x v="0"/>
    <n v="1800000"/>
    <n v="3"/>
    <s v="Damiens"/>
    <x v="1"/>
    <s v="Feibian Bizancio"/>
    <s v="Guillermo Franco"/>
    <s v="Bar L Sobredimensionado"/>
    <s v="Qwerty"/>
    <n v="0"/>
    <n v="1500000"/>
    <n v="3900000"/>
  </r>
  <r>
    <s v="1-3002372009julioJ15"/>
    <n v="1"/>
    <n v="300"/>
    <d v="2009-07-23T00:00:00"/>
    <n v="14"/>
    <n v="14"/>
    <x v="0"/>
    <n v="1800000"/>
    <n v="3"/>
    <s v="Sucursal Peñalolen Alto"/>
    <x v="1"/>
    <s v="Hortuiti Felier"/>
    <s v="Guillermo Franco"/>
    <s v="Bar L Sobredimensionado"/>
    <s v="Qwerty"/>
    <n v="0"/>
    <n v="1500000"/>
    <n v="3900000"/>
  </r>
  <r>
    <s v="11-201322009febreroE20"/>
    <n v="11"/>
    <n v="20"/>
    <d v="2009-02-13T00:00:00"/>
    <n v="14"/>
    <n v="15"/>
    <x v="7"/>
    <n v="650000"/>
    <n v="9"/>
    <s v="Antiguedades FL"/>
    <x v="0"/>
    <s v="Hortuiti Felier"/>
    <s v="Maki Parachute"/>
    <s v="Escritorio Madera 3 Espacios"/>
    <s v="Bellmack"/>
    <n v="0.08"/>
    <n v="1500000"/>
    <n v="3882000"/>
  </r>
  <r>
    <s v="13-1001212009eneroE20"/>
    <n v="13"/>
    <n v="100"/>
    <d v="2009-01-12T00:00:00"/>
    <n v="17"/>
    <n v="10"/>
    <x v="7"/>
    <n v="650000"/>
    <n v="9"/>
    <s v="Sales"/>
    <x v="3"/>
    <s v="Gabriel Manzanero"/>
    <s v="Natalia Safer"/>
    <s v="Escritorio Madera 3 Espacios"/>
    <s v="Bellmack"/>
    <n v="0.08"/>
    <n v="1000000"/>
    <n v="4382000"/>
  </r>
  <r>
    <s v="9-1001102009octubreE20"/>
    <n v="9"/>
    <n v="100"/>
    <d v="2009-10-01T00:00:00"/>
    <n v="16"/>
    <n v="30"/>
    <x v="7"/>
    <n v="650000"/>
    <n v="9"/>
    <s v="Sucursal San Bernardo"/>
    <x v="3"/>
    <s v="Michael Tree"/>
    <s v="Javiera Walder"/>
    <s v="Escritorio Madera 3 Espacios"/>
    <s v="Bellmack"/>
    <n v="0.08"/>
    <n v="1000000"/>
    <n v="4382000"/>
  </r>
  <r>
    <s v="5-1001522010febreroE20"/>
    <n v="5"/>
    <n v="100"/>
    <d v="2010-02-15T00:00:00"/>
    <n v="14"/>
    <n v="22"/>
    <x v="7"/>
    <n v="650000"/>
    <n v="9"/>
    <s v="Muebles El Oso"/>
    <x v="3"/>
    <s v="Hortuiti Felier"/>
    <s v="Sergio Oliva"/>
    <s v="Escritorio Madera 3 Espacios"/>
    <s v="Bellmack"/>
    <n v="0.08"/>
    <n v="1000000"/>
    <n v="4382000"/>
  </r>
  <r>
    <s v="2-302422009febreroE20"/>
    <n v="2"/>
    <n v="30"/>
    <d v="2009-02-24T00:00:00"/>
    <n v="14"/>
    <n v="24"/>
    <x v="7"/>
    <n v="650000"/>
    <n v="9"/>
    <s v="Muebles San Genaro"/>
    <x v="2"/>
    <s v="Hortuiti Felier"/>
    <s v="Andrea Panda"/>
    <s v="Escritorio Madera 3 Espacios"/>
    <s v="Bellmack"/>
    <n v="0.08"/>
    <n v="300000"/>
    <n v="5082000"/>
  </r>
  <r>
    <s v="8-102462010junioE20"/>
    <n v="8"/>
    <n v="10"/>
    <d v="2010-06-24T00:00:00"/>
    <n v="12"/>
    <n v="10"/>
    <x v="7"/>
    <n v="650000"/>
    <n v="9"/>
    <s v="El Rincón de la Madera"/>
    <x v="4"/>
    <s v="Feibian Bizancio"/>
    <s v="Natalia Safer"/>
    <s v="Escritorio Madera 3 Espacios"/>
    <s v="Bellmack"/>
    <n v="0.08"/>
    <n v="100000"/>
    <n v="5282000"/>
  </r>
  <r>
    <s v="11-1023122009diciembreG16"/>
    <n v="11"/>
    <n v="10"/>
    <d v="2009-12-23T00:00:00"/>
    <n v="12"/>
    <n v="11"/>
    <x v="9"/>
    <n v="550000"/>
    <n v="11"/>
    <s v="Antiguedades FL"/>
    <x v="4"/>
    <s v="Feibian Bizancio"/>
    <s v="Diva Torrengra"/>
    <s v="Cómoda 2 cuerpos, 2x1x1,5"/>
    <s v="Deplos"/>
    <n v="0.08"/>
    <n v="300000"/>
    <n v="5266000"/>
  </r>
  <r>
    <s v="5-201862009junioG16"/>
    <n v="5"/>
    <n v="20"/>
    <d v="2009-06-18T00:00:00"/>
    <n v="17"/>
    <n v="28"/>
    <x v="9"/>
    <n v="550000"/>
    <n v="11"/>
    <s v="Muebles El Oso"/>
    <x v="0"/>
    <s v="Gabriel Manzanero"/>
    <s v="Sebastián  Venegas"/>
    <s v="Cómoda 2 cuerpos, 2x1x1,5"/>
    <s v="Deplos"/>
    <n v="0.08"/>
    <n v="300000"/>
    <n v="5266000"/>
  </r>
  <r>
    <s v="2-2001672009julioG16"/>
    <n v="2"/>
    <n v="200"/>
    <d v="2009-07-16T00:00:00"/>
    <n v="18"/>
    <n v="6"/>
    <x v="9"/>
    <n v="550000"/>
    <n v="11"/>
    <s v="Muebles San Genaro"/>
    <x v="5"/>
    <s v="Gato Lizana"/>
    <s v="Deco Valenti"/>
    <s v="Cómoda 2 cuerpos, 2x1x1,5"/>
    <s v="Deplos"/>
    <n v="0.08"/>
    <n v="100000"/>
    <n v="5466000"/>
  </r>
  <r>
    <s v="3-2002092010septiembreG16"/>
    <n v="3"/>
    <n v="200"/>
    <d v="2010-09-20T00:00:00"/>
    <n v="12"/>
    <n v="22"/>
    <x v="9"/>
    <n v="550000"/>
    <n v="11"/>
    <s v="Damiens"/>
    <x v="5"/>
    <s v="Feibian Bizancio"/>
    <s v="Sergio Oliva"/>
    <s v="Cómoda 2 cuerpos, 2x1x1,5"/>
    <s v="Deplos"/>
    <n v="0.08"/>
    <n v="100000"/>
    <n v="5466000"/>
  </r>
  <r>
    <s v="6-10662010junioA14"/>
    <n v="6"/>
    <n v="10"/>
    <d v="2010-06-06T00:00:00"/>
    <n v="12"/>
    <n v="11"/>
    <x v="6"/>
    <n v="670000"/>
    <n v="9"/>
    <s v="Sucursal Ñuñoa"/>
    <x v="4"/>
    <s v="Feibian Bizancio"/>
    <s v="Diva Torrengra"/>
    <s v="Cama 1,5 plazas"/>
    <s v="Dardunes"/>
    <n v="0.08"/>
    <n v="200000"/>
    <n v="5347600"/>
  </r>
  <r>
    <s v="14-1004122010diciembreA18"/>
    <n v="14"/>
    <n v="100"/>
    <d v="2010-12-04T00:00:00"/>
    <n v="15"/>
    <n v="11"/>
    <x v="5"/>
    <n v="750000"/>
    <n v="8"/>
    <s v="Antiguedades FV"/>
    <x v="3"/>
    <s v="Suárez Mujica"/>
    <s v="Diva Torrengra"/>
    <s v="Sillón Cama 3 Cuerpos"/>
    <s v="Bellmack"/>
    <n v="0.08"/>
    <n v="20000"/>
    <n v="5500000"/>
  </r>
  <r>
    <s v="15-1002132009marzoJ16"/>
    <n v="15"/>
    <n v="100"/>
    <d v="2009-03-21T00:00:00"/>
    <n v="12"/>
    <n v="29"/>
    <x v="1"/>
    <n v="1450000"/>
    <n v="4"/>
    <s v="Galería la Tubería"/>
    <x v="3"/>
    <s v="Feibian Bizancio"/>
    <s v="Reina Queen"/>
    <s v="Silla de Gargas"/>
    <s v="Bellmack"/>
    <n v="0.05"/>
    <n v="500000"/>
    <n v="5010000"/>
  </r>
  <r>
    <s v="9-104122009diciembreJ16"/>
    <n v="9"/>
    <n v="10"/>
    <d v="2009-12-04T00:00:00"/>
    <n v="15"/>
    <n v="31"/>
    <x v="1"/>
    <n v="1450000"/>
    <n v="4"/>
    <s v="Sucursal San Bernardo"/>
    <x v="4"/>
    <s v="Suárez Mujica"/>
    <s v="Sofia Uribe"/>
    <s v="Silla de Gargas"/>
    <s v="Bellmack"/>
    <n v="0.05"/>
    <n v="1000000"/>
    <n v="4510000"/>
  </r>
  <r>
    <s v="13-202462009junioJ16"/>
    <n v="13"/>
    <n v="20"/>
    <d v="2009-06-24T00:00:00"/>
    <n v="18"/>
    <n v="20"/>
    <x v="1"/>
    <n v="1450000"/>
    <n v="4"/>
    <s v="Sales"/>
    <x v="0"/>
    <s v="Gato Lizana"/>
    <s v="Tatán Linterna"/>
    <s v="Silla de Gargas"/>
    <s v="Bellmack"/>
    <n v="0.05"/>
    <n v="300000"/>
    <n v="5210000"/>
  </r>
  <r>
    <s v="4-300622010febreroG12"/>
    <n v="4"/>
    <n v="300"/>
    <d v="2010-02-06T00:00:00"/>
    <n v="17"/>
    <n v="5"/>
    <x v="4"/>
    <n v="800000"/>
    <n v="7"/>
    <s v="Galería Ñuble"/>
    <x v="1"/>
    <s v="Gabriel Manzanero"/>
    <s v="Alexandra Bully"/>
    <s v="Estante Metalico 2mts alt"/>
    <s v="Leymas"/>
    <n v="0.08"/>
    <n v="10000"/>
    <n v="5142000"/>
  </r>
  <r>
    <s v="2-2019102009octubreG12"/>
    <n v="2"/>
    <n v="20"/>
    <d v="2009-10-19T00:00:00"/>
    <n v="14"/>
    <n v="3"/>
    <x v="4"/>
    <n v="800000"/>
    <n v="7"/>
    <s v="Muebles San Genaro"/>
    <x v="0"/>
    <s v="Hortuiti Felier"/>
    <s v="Johny Negrero"/>
    <s v="Estante Metalico 2mts alt"/>
    <s v="Leymas"/>
    <n v="0.08"/>
    <n v="10000"/>
    <n v="5142000"/>
  </r>
  <r>
    <s v="8-201522009febreroG12"/>
    <n v="8"/>
    <n v="20"/>
    <d v="2009-02-15T00:00:00"/>
    <n v="14"/>
    <n v="3"/>
    <x v="4"/>
    <n v="800000"/>
    <n v="7"/>
    <s v="El Rincón de la Madera"/>
    <x v="0"/>
    <s v="Hortuiti Felier"/>
    <s v="Johny Negrero"/>
    <s v="Estante Metalico 2mts alt"/>
    <s v="Leymas"/>
    <n v="0.08"/>
    <n v="10000"/>
    <n v="5142000"/>
  </r>
  <r>
    <s v="5-300472009julioJ15"/>
    <n v="5"/>
    <n v="300"/>
    <d v="2009-07-04T00:00:00"/>
    <n v="16"/>
    <n v="1"/>
    <x v="0"/>
    <n v="1800000"/>
    <n v="3"/>
    <s v="Muebles El Oso"/>
    <x v="1"/>
    <s v="Michael Tree"/>
    <s v="Alejandro Moledero"/>
    <s v="Bar L Sobredimensionado"/>
    <s v="Qwerty"/>
    <n v="0"/>
    <n v="1500000"/>
    <n v="3900000"/>
  </r>
  <r>
    <s v="2-1002082010agostoJ15"/>
    <n v="2"/>
    <n v="100"/>
    <d v="2010-08-20T00:00:00"/>
    <n v="14"/>
    <n v="18"/>
    <x v="0"/>
    <n v="1800000"/>
    <n v="3"/>
    <s v="Muebles San Genaro"/>
    <x v="3"/>
    <s v="Hortuiti Felier"/>
    <s v="Di Angelo Bonini"/>
    <s v="Bar L Sobredimensionado"/>
    <s v="Qwerty"/>
    <n v="0"/>
    <n v="10000"/>
    <n v="5390000"/>
  </r>
  <r>
    <s v="1-101482009agostoE20"/>
    <n v="1"/>
    <n v="10"/>
    <d v="2009-08-14T00:00:00"/>
    <n v="12"/>
    <n v="9"/>
    <x v="7"/>
    <n v="650000"/>
    <n v="9"/>
    <s v="Sucursal Peñalolen Alto"/>
    <x v="4"/>
    <s v="Feibian Bizancio"/>
    <s v="Camilo Parranda"/>
    <s v="Escritorio Madera 3 Espacios"/>
    <s v="Bellmack"/>
    <n v="0.08"/>
    <n v="100000"/>
    <n v="5282000"/>
  </r>
  <r>
    <s v="5-10452009mayoE20"/>
    <n v="5"/>
    <n v="10"/>
    <d v="2009-05-04T00:00:00"/>
    <n v="17"/>
    <n v="14"/>
    <x v="7"/>
    <n v="650000"/>
    <n v="9"/>
    <s v="Muebles El Oso"/>
    <x v="4"/>
    <s v="Gabriel Manzanero"/>
    <s v="Guillermo Franco"/>
    <s v="Escritorio Madera 3 Espacios"/>
    <s v="Bellmack"/>
    <n v="0.08"/>
    <n v="100000"/>
    <n v="5282000"/>
  </r>
  <r>
    <s v="12-30472010julioE20"/>
    <n v="12"/>
    <n v="30"/>
    <d v="2010-07-04T00:00:00"/>
    <n v="17"/>
    <n v="19"/>
    <x v="7"/>
    <n v="650000"/>
    <n v="9"/>
    <s v="El Deleite"/>
    <x v="2"/>
    <s v="Gabriel Manzanero"/>
    <s v="Andrea Disappear"/>
    <s v="Escritorio Madera 3 Espacios"/>
    <s v="Bellmack"/>
    <n v="0.08"/>
    <n v="300000"/>
    <n v="5082000"/>
  </r>
  <r>
    <s v="13-20012122009diciembreE20"/>
    <n v="13"/>
    <n v="200"/>
    <d v="2009-12-12T00:00:00"/>
    <n v="17"/>
    <n v="22"/>
    <x v="7"/>
    <n v="650000"/>
    <n v="11"/>
    <s v="Sales"/>
    <x v="5"/>
    <s v="Gabriel Manzanero"/>
    <s v="Sergio Oliva"/>
    <s v="Escritorio Madera 3 Espacios"/>
    <s v="Bellmack"/>
    <n v="0.08"/>
    <n v="10000"/>
    <n v="6568000"/>
  </r>
  <r>
    <s v="3-30642010abrilE20"/>
    <n v="3"/>
    <n v="30"/>
    <d v="2010-04-06T00:00:00"/>
    <n v="12"/>
    <n v="10"/>
    <x v="7"/>
    <n v="650000"/>
    <n v="11"/>
    <s v="Damiens"/>
    <x v="2"/>
    <s v="Feibian Bizancio"/>
    <s v="Natalia Safer"/>
    <s v="Escritorio Madera 3 Espacios"/>
    <s v="Bellmack"/>
    <n v="0.08"/>
    <n v="300000"/>
    <n v="6278000"/>
  </r>
  <r>
    <s v="15-200672010julioG16"/>
    <n v="15"/>
    <n v="200"/>
    <d v="2010-07-06T00:00:00"/>
    <n v="15"/>
    <n v="24"/>
    <x v="9"/>
    <n v="550000"/>
    <n v="11"/>
    <s v="Galería la Tubería"/>
    <x v="5"/>
    <s v="Suárez Mujica"/>
    <s v="Andrea Panda"/>
    <s v="Cómoda 2 cuerpos, 2x1x1,5"/>
    <s v="Deplos"/>
    <n v="0.08"/>
    <n v="100000"/>
    <n v="5466000"/>
  </r>
  <r>
    <s v="13-309102009octubreG12"/>
    <n v="13"/>
    <n v="30"/>
    <d v="2009-10-09T00:00:00"/>
    <n v="13"/>
    <n v="8"/>
    <x v="4"/>
    <n v="800000"/>
    <n v="7"/>
    <s v="Sales"/>
    <x v="2"/>
    <s v="Caesar Ortencia"/>
    <s v="Nicolás Red"/>
    <s v="Estante Metalico 2mts alt"/>
    <s v="Leymas"/>
    <n v="0.08"/>
    <n v="100000"/>
    <n v="5052000"/>
  </r>
  <r>
    <s v="10-2001552009mayoG12"/>
    <n v="10"/>
    <n v="200"/>
    <d v="2009-05-15T00:00:00"/>
    <n v="12"/>
    <n v="10"/>
    <x v="4"/>
    <n v="800000"/>
    <n v="7"/>
    <s v="Sacrilegios Gloria"/>
    <x v="5"/>
    <s v="Feibian Bizancio"/>
    <s v="Natalia Safer"/>
    <s v="Estante Metalico 2mts alt"/>
    <s v="Leymas"/>
    <n v="0.08"/>
    <n v="200000"/>
    <n v="4952000"/>
  </r>
  <r>
    <s v="8-1012102009octubreG12"/>
    <n v="8"/>
    <n v="10"/>
    <d v="2009-10-12T00:00:00"/>
    <n v="17"/>
    <n v="30"/>
    <x v="4"/>
    <n v="800000"/>
    <n v="7"/>
    <s v="El Rincón de la Madera"/>
    <x v="4"/>
    <s v="Gabriel Manzanero"/>
    <s v="Javiera Walder"/>
    <s v="Estante Metalico 2mts alt"/>
    <s v="Leymas"/>
    <n v="0.08"/>
    <n v="100000"/>
    <n v="5052000"/>
  </r>
  <r>
    <s v="9-1001332010marzoG12"/>
    <n v="9"/>
    <n v="100"/>
    <d v="2010-03-13T00:00:00"/>
    <n v="12"/>
    <n v="6"/>
    <x v="4"/>
    <n v="800000"/>
    <n v="7"/>
    <s v="Sucursal San Bernardo"/>
    <x v="3"/>
    <s v="Feibian Bizancio"/>
    <s v="Deco Valenti"/>
    <s v="Estante Metalico 2mts alt"/>
    <s v="Leymas"/>
    <n v="0.08"/>
    <n v="100000"/>
    <n v="5052000"/>
  </r>
  <r>
    <s v="10-3017102010octubreG12"/>
    <n v="10"/>
    <n v="30"/>
    <d v="2010-10-17T00:00:00"/>
    <n v="15"/>
    <n v="1"/>
    <x v="4"/>
    <n v="800000"/>
    <n v="7"/>
    <s v="Sacrilegios Gloria"/>
    <x v="2"/>
    <s v="Suárez Mujica"/>
    <s v="Alejandro Moledero"/>
    <s v="Estante Metalico 2mts alt"/>
    <s v="Leymas"/>
    <n v="0.08"/>
    <n v="100000"/>
    <n v="5052000"/>
  </r>
  <r>
    <s v="15-20021122010diciembreG12"/>
    <n v="15"/>
    <n v="200"/>
    <d v="2010-12-21T00:00:00"/>
    <n v="14"/>
    <n v="19"/>
    <x v="4"/>
    <n v="800000"/>
    <n v="7"/>
    <s v="Galería la Tubería"/>
    <x v="5"/>
    <s v="Hortuiti Felier"/>
    <s v="Andrea Disappear"/>
    <s v="Estante Metalico 2mts alt"/>
    <s v="Leymas"/>
    <n v="0.08"/>
    <n v="200000"/>
    <n v="4952000"/>
  </r>
  <r>
    <s v="2-202122009febreroG12"/>
    <n v="2"/>
    <n v="20"/>
    <d v="2009-02-21T00:00:00"/>
    <n v="12"/>
    <n v="14"/>
    <x v="4"/>
    <n v="800000"/>
    <n v="7"/>
    <s v="Muebles San Genaro"/>
    <x v="0"/>
    <s v="Feibian Bizancio"/>
    <s v="Guillermo Franco"/>
    <s v="Estante Metalico 2mts alt"/>
    <s v="Leymas"/>
    <n v="0.08"/>
    <n v="10000"/>
    <n v="5142000"/>
  </r>
  <r>
    <s v="3-30010122010diciembreG12"/>
    <n v="3"/>
    <n v="300"/>
    <d v="2010-12-10T00:00:00"/>
    <n v="16"/>
    <n v="5"/>
    <x v="4"/>
    <n v="800000"/>
    <n v="7"/>
    <s v="Damiens"/>
    <x v="1"/>
    <s v="Michael Tree"/>
    <s v="Alexandra Bully"/>
    <s v="Estante Metalico 2mts alt"/>
    <s v="Leymas"/>
    <n v="0.08"/>
    <n v="10000"/>
    <n v="5142000"/>
  </r>
  <r>
    <s v="14-3001862010junioG12"/>
    <n v="14"/>
    <n v="300"/>
    <d v="2010-06-18T00:00:00"/>
    <n v="12"/>
    <n v="2"/>
    <x v="4"/>
    <n v="800000"/>
    <n v="7"/>
    <s v="Antiguedades FV"/>
    <x v="1"/>
    <s v="Feibian Bizancio"/>
    <s v="John Chepicano"/>
    <s v="Estante Metalico 2mts alt"/>
    <s v="Leymas"/>
    <n v="0.08"/>
    <n v="10000"/>
    <n v="5142000"/>
  </r>
  <r>
    <s v="5-300352009mayoG12"/>
    <n v="5"/>
    <n v="300"/>
    <d v="2009-05-03T00:00:00"/>
    <n v="13"/>
    <n v="30"/>
    <x v="4"/>
    <n v="800000"/>
    <n v="7"/>
    <s v="Muebles El Oso"/>
    <x v="1"/>
    <s v="Caesar Ortencia"/>
    <s v="Javiera Walder"/>
    <s v="Estante Metalico 2mts alt"/>
    <s v="Leymas"/>
    <n v="0.08"/>
    <n v="10000"/>
    <n v="5142000"/>
  </r>
  <r>
    <s v="10-2018112010noviembreG12"/>
    <n v="10"/>
    <n v="20"/>
    <d v="2010-11-18T00:00:00"/>
    <n v="13"/>
    <n v="3"/>
    <x v="4"/>
    <n v="800000"/>
    <n v="7"/>
    <s v="Sacrilegios Gloria"/>
    <x v="0"/>
    <s v="Caesar Ortencia"/>
    <s v="Johny Negrero"/>
    <s v="Estante Metalico 2mts alt"/>
    <s v="Leymas"/>
    <n v="0.08"/>
    <n v="10000"/>
    <n v="5142000"/>
  </r>
  <r>
    <s v="11-300552009mayoG12"/>
    <n v="11"/>
    <n v="300"/>
    <d v="2009-05-05T00:00:00"/>
    <n v="13"/>
    <n v="33"/>
    <x v="4"/>
    <n v="800000"/>
    <n v="7"/>
    <s v="Antiguedades FL"/>
    <x v="1"/>
    <s v="Caesar Ortencia"/>
    <s v="Maricela Zapur"/>
    <s v="Estante Metalico 2mts alt"/>
    <s v="Leymas"/>
    <n v="0.08"/>
    <n v="10000"/>
    <n v="5142000"/>
  </r>
  <r>
    <s v="15-2023102010octubreG12"/>
    <n v="15"/>
    <n v="20"/>
    <d v="2010-10-23T00:00:00"/>
    <n v="13"/>
    <n v="32"/>
    <x v="4"/>
    <n v="800000"/>
    <n v="7"/>
    <s v="Galería la Tubería"/>
    <x v="0"/>
    <s v="Caesar Ortencia"/>
    <s v="Manu Bililar"/>
    <s v="Estante Metalico 2mts alt"/>
    <s v="Leymas"/>
    <n v="0.08"/>
    <n v="10000"/>
    <n v="5142000"/>
  </r>
  <r>
    <s v="1-30024102010octubreG12"/>
    <n v="1"/>
    <n v="300"/>
    <d v="2010-10-24T00:00:00"/>
    <n v="13"/>
    <n v="31"/>
    <x v="4"/>
    <n v="800000"/>
    <n v="7"/>
    <s v="Sucursal Peñalolen Alto"/>
    <x v="1"/>
    <s v="Caesar Ortencia"/>
    <s v="Sofia Uribe"/>
    <s v="Estante Metalico 2mts alt"/>
    <s v="Leymas"/>
    <n v="0.08"/>
    <n v="10000"/>
    <n v="5142000"/>
  </r>
  <r>
    <s v="10-20572010julioF16"/>
    <n v="10"/>
    <n v="20"/>
    <d v="2010-07-05T00:00:00"/>
    <n v="12"/>
    <n v="11"/>
    <x v="8"/>
    <n v="550000"/>
    <n v="10"/>
    <s v="Sacrilegios Gloria"/>
    <x v="0"/>
    <s v="Feibian Bizancio"/>
    <s v="Diva Torrengra"/>
    <s v="Cama 2 Plazas"/>
    <s v="Dardunes"/>
    <n v="0.08"/>
    <n v="30000"/>
    <n v="5030000"/>
  </r>
  <r>
    <s v="7-200512010eneroG16"/>
    <n v="7"/>
    <n v="200"/>
    <d v="2010-01-05T00:00:00"/>
    <n v="16"/>
    <n v="34"/>
    <x v="9"/>
    <n v="550000"/>
    <n v="10"/>
    <s v="Blanco y En Calada"/>
    <x v="5"/>
    <s v="Michael Tree"/>
    <s v="JP Farfanas"/>
    <s v="Cómoda 2 cuerpos, 2x1x1,5"/>
    <s v="Deplos"/>
    <n v="0.08"/>
    <n v="100000"/>
    <n v="4960000"/>
  </r>
  <r>
    <s v="7-1008122010diciembreG16"/>
    <n v="7"/>
    <n v="100"/>
    <d v="2010-12-08T00:00:00"/>
    <n v="16"/>
    <n v="20"/>
    <x v="9"/>
    <n v="550000"/>
    <n v="10"/>
    <s v="Blanco y En Calada"/>
    <x v="3"/>
    <s v="Michael Tree"/>
    <s v="Tatán Linterna"/>
    <s v="Cómoda 2 cuerpos, 2x1x1,5"/>
    <s v="Deplos"/>
    <n v="0.08"/>
    <n v="20000"/>
    <n v="5040000"/>
  </r>
  <r>
    <s v="13-1009122010diciembreG16"/>
    <n v="13"/>
    <n v="100"/>
    <d v="2010-12-09T00:00:00"/>
    <n v="14"/>
    <n v="33"/>
    <x v="9"/>
    <n v="550000"/>
    <n v="10"/>
    <s v="Sales"/>
    <x v="3"/>
    <s v="Hortuiti Felier"/>
    <s v="Maricela Zapur"/>
    <s v="Cómoda 2 cuerpos, 2x1x1,5"/>
    <s v="Deplos"/>
    <n v="0.08"/>
    <n v="20000"/>
    <n v="5040000"/>
  </r>
  <r>
    <s v="12-105112010noviembreG16"/>
    <n v="12"/>
    <n v="10"/>
    <d v="2010-11-05T00:00:00"/>
    <n v="12"/>
    <n v="12"/>
    <x v="9"/>
    <n v="550000"/>
    <n v="10"/>
    <s v="El Deleite"/>
    <x v="4"/>
    <s v="Feibian Bizancio"/>
    <s v="Nga Escandinavo"/>
    <s v="Cómoda 2 cuerpos, 2x1x1,5"/>
    <s v="Deplos"/>
    <n v="0.08"/>
    <n v="300000"/>
    <n v="4760000"/>
  </r>
  <r>
    <s v="8-30312010eneroG16"/>
    <n v="8"/>
    <n v="30"/>
    <d v="2010-01-03T00:00:00"/>
    <n v="12"/>
    <n v="20"/>
    <x v="9"/>
    <n v="550000"/>
    <n v="10"/>
    <s v="El Rincón de la Madera"/>
    <x v="2"/>
    <s v="Feibian Bizancio"/>
    <s v="Tatán Linterna"/>
    <s v="Cómoda 2 cuerpos, 2x1x1,5"/>
    <s v="Deplos"/>
    <n v="0.08"/>
    <n v="500000"/>
    <n v="4560000"/>
  </r>
  <r>
    <s v="11-2001512010eneroG16"/>
    <n v="11"/>
    <n v="200"/>
    <d v="2010-01-15T00:00:00"/>
    <n v="13"/>
    <n v="13"/>
    <x v="9"/>
    <n v="550000"/>
    <n v="10"/>
    <s v="Antiguedades FL"/>
    <x v="5"/>
    <s v="Caesar Ortencia"/>
    <s v="Peter Contreras"/>
    <s v="Cómoda 2 cuerpos, 2x1x1,5"/>
    <s v="Deplos"/>
    <n v="0.08"/>
    <n v="100000"/>
    <n v="4960000"/>
  </r>
  <r>
    <s v="7-1001782010agostoF16"/>
    <n v="7"/>
    <n v="100"/>
    <d v="2010-08-17T00:00:00"/>
    <n v="15"/>
    <n v="17"/>
    <x v="8"/>
    <n v="550000"/>
    <n v="10"/>
    <s v="Blanco y En Calada"/>
    <x v="3"/>
    <s v="Suárez Mujica"/>
    <s v="Mathias Albus"/>
    <s v="Cama 2 Plazas"/>
    <s v="Dardunes"/>
    <n v="0.08"/>
    <n v="200000"/>
    <n v="4860000"/>
  </r>
  <r>
    <s v="10-3001182010agostoF16"/>
    <n v="10"/>
    <n v="300"/>
    <d v="2010-08-11T00:00:00"/>
    <n v="18"/>
    <n v="30"/>
    <x v="8"/>
    <n v="550000"/>
    <n v="10"/>
    <s v="Sacrilegios Gloria"/>
    <x v="1"/>
    <s v="Gato Lizana"/>
    <s v="Javiera Walder"/>
    <s v="Cama 2 Plazas"/>
    <s v="Dardunes"/>
    <n v="0.08"/>
    <n v="30000"/>
    <n v="5030000"/>
  </r>
  <r>
    <s v="1-30024102010octubreF16"/>
    <n v="1"/>
    <n v="300"/>
    <d v="2010-10-24T00:00:00"/>
    <n v="18"/>
    <n v="3"/>
    <x v="8"/>
    <n v="550000"/>
    <n v="10"/>
    <s v="Sucursal Peñalolen Alto"/>
    <x v="1"/>
    <s v="Gato Lizana"/>
    <s v="Johny Negrero"/>
    <s v="Cama 2 Plazas"/>
    <s v="Dardunes"/>
    <n v="0.08"/>
    <n v="30000"/>
    <n v="5030000"/>
  </r>
  <r>
    <s v="7-101532009marzoF16"/>
    <n v="7"/>
    <n v="10"/>
    <d v="2009-03-15T00:00:00"/>
    <n v="17"/>
    <n v="10"/>
    <x v="8"/>
    <n v="550000"/>
    <n v="10"/>
    <s v="Blanco y En Calada"/>
    <x v="4"/>
    <s v="Gabriel Manzanero"/>
    <s v="Natalia Safer"/>
    <s v="Cama 2 Plazas"/>
    <s v="Dardunes"/>
    <n v="0.08"/>
    <n v="10000"/>
    <n v="5050000"/>
  </r>
  <r>
    <s v="14-1002092009septiembreJ16"/>
    <n v="14"/>
    <n v="100"/>
    <d v="2009-09-20T00:00:00"/>
    <n v="12"/>
    <n v="29"/>
    <x v="1"/>
    <n v="1450000"/>
    <n v="4"/>
    <s v="Antiguedades FV"/>
    <x v="3"/>
    <s v="Feibian Bizancio"/>
    <s v="Reina Queen"/>
    <s v="Silla de Gargas"/>
    <s v="Bellmack"/>
    <n v="0.05"/>
    <n v="500000"/>
    <n v="5010000"/>
  </r>
  <r>
    <s v="15-1001252009mayoJ16"/>
    <n v="15"/>
    <n v="100"/>
    <d v="2009-05-12T00:00:00"/>
    <n v="12"/>
    <n v="14"/>
    <x v="1"/>
    <n v="1450000"/>
    <n v="4"/>
    <s v="Galería la Tubería"/>
    <x v="3"/>
    <s v="Feibian Bizancio"/>
    <s v="Guillermo Franco"/>
    <s v="Silla de Gargas"/>
    <s v="Bellmack"/>
    <n v="0.05"/>
    <n v="500000"/>
    <n v="5010000"/>
  </r>
  <r>
    <s v="15-201652009mayoJ16"/>
    <n v="15"/>
    <n v="20"/>
    <d v="2009-05-16T00:00:00"/>
    <n v="13"/>
    <n v="33"/>
    <x v="1"/>
    <n v="1450000"/>
    <n v="4"/>
    <s v="Galería la Tubería"/>
    <x v="0"/>
    <s v="Caesar Ortencia"/>
    <s v="Maricela Zapur"/>
    <s v="Silla de Gargas"/>
    <s v="Bellmack"/>
    <n v="0.05"/>
    <n v="300000"/>
    <n v="5210000"/>
  </r>
  <r>
    <s v="14-200552010mayoE20"/>
    <n v="14"/>
    <n v="200"/>
    <d v="2010-05-05T00:00:00"/>
    <n v="15"/>
    <n v="27"/>
    <x v="7"/>
    <n v="650000"/>
    <n v="10"/>
    <s v="Antiguedades FV"/>
    <x v="5"/>
    <s v="Suárez Mujica"/>
    <s v="Daniel Saint John"/>
    <s v="Escritorio Madera 3 Espacios"/>
    <s v="Bellmack"/>
    <n v="0.08"/>
    <n v="10000"/>
    <n v="5970000"/>
  </r>
  <r>
    <s v="15-101342009abrilE20"/>
    <n v="15"/>
    <n v="10"/>
    <d v="2009-04-13T00:00:00"/>
    <n v="17"/>
    <n v="26"/>
    <x v="7"/>
    <n v="650000"/>
    <n v="10"/>
    <s v="Galería la Tubería"/>
    <x v="4"/>
    <s v="Gabriel Manzanero"/>
    <s v="Edward Phycka"/>
    <s v="Escritorio Madera 3 Espacios"/>
    <s v="Bellmack"/>
    <n v="0.08"/>
    <n v="100000"/>
    <n v="5880000"/>
  </r>
  <r>
    <s v="14-1002292009septiembreF16"/>
    <n v="14"/>
    <n v="100"/>
    <d v="2009-09-22T00:00:00"/>
    <n v="12"/>
    <n v="12"/>
    <x v="8"/>
    <n v="550000"/>
    <n v="10"/>
    <s v="Antiguedades FV"/>
    <x v="3"/>
    <s v="Feibian Bizancio"/>
    <s v="Nga Escandinavo"/>
    <s v="Cama 2 Plazas"/>
    <s v="Dardunes"/>
    <n v="0.08"/>
    <n v="200000"/>
    <n v="4860000"/>
  </r>
  <r>
    <s v="2-102372009julioF16"/>
    <n v="2"/>
    <n v="10"/>
    <d v="2009-07-23T00:00:00"/>
    <n v="16"/>
    <n v="13"/>
    <x v="8"/>
    <n v="550000"/>
    <n v="10"/>
    <s v="Muebles San Genaro"/>
    <x v="4"/>
    <s v="Michael Tree"/>
    <s v="Peter Contreras"/>
    <s v="Cama 2 Plazas"/>
    <s v="Dardunes"/>
    <n v="0.08"/>
    <n v="10000"/>
    <n v="5050000"/>
  </r>
  <r>
    <s v="6-30018112009noviembreG16"/>
    <n v="6"/>
    <n v="300"/>
    <d v="2009-11-18T00:00:00"/>
    <n v="12"/>
    <n v="5"/>
    <x v="9"/>
    <n v="550000"/>
    <n v="10"/>
    <s v="Sucursal Ñuñoa"/>
    <x v="1"/>
    <s v="Feibian Bizancio"/>
    <s v="Alexandra Bully"/>
    <s v="Cómoda 2 cuerpos, 2x1x1,5"/>
    <s v="Deplos"/>
    <n v="0.08"/>
    <n v="30000"/>
    <n v="5030000"/>
  </r>
  <r>
    <s v="14-305122010diciembreF16"/>
    <n v="14"/>
    <n v="30"/>
    <d v="2010-12-05T00:00:00"/>
    <n v="15"/>
    <n v="10"/>
    <x v="8"/>
    <n v="550000"/>
    <n v="10"/>
    <s v="Antiguedades FV"/>
    <x v="2"/>
    <s v="Suárez Mujica"/>
    <s v="Natalia Safer"/>
    <s v="Cama 2 Plazas"/>
    <s v="Dardunes"/>
    <n v="0.08"/>
    <n v="100000"/>
    <n v="4960000"/>
  </r>
  <r>
    <s v="9-301892010septiembreG12"/>
    <n v="9"/>
    <n v="30"/>
    <d v="2010-09-18T00:00:00"/>
    <n v="12"/>
    <n v="13"/>
    <x v="4"/>
    <n v="800000"/>
    <n v="7"/>
    <s v="Sucursal San Bernardo"/>
    <x v="2"/>
    <s v="Feibian Bizancio"/>
    <s v="Peter Contreras"/>
    <s v="Estante Metalico 2mts alt"/>
    <s v="Leymas"/>
    <n v="0.08"/>
    <n v="100000"/>
    <n v="5052000"/>
  </r>
  <r>
    <s v="14-2001392010septiembreG12"/>
    <n v="14"/>
    <n v="200"/>
    <d v="2010-09-13T00:00:00"/>
    <n v="17"/>
    <n v="15"/>
    <x v="4"/>
    <n v="800000"/>
    <n v="7"/>
    <s v="Antiguedades FV"/>
    <x v="5"/>
    <s v="Gabriel Manzanero"/>
    <s v="Maki Parachute"/>
    <s v="Estante Metalico 2mts alt"/>
    <s v="Leymas"/>
    <n v="0.08"/>
    <n v="200000"/>
    <n v="4952000"/>
  </r>
  <r>
    <s v="5-2001952009mayoG12"/>
    <n v="5"/>
    <n v="200"/>
    <d v="2009-05-19T00:00:00"/>
    <n v="12"/>
    <n v="33"/>
    <x v="4"/>
    <n v="800000"/>
    <n v="7"/>
    <s v="Muebles El Oso"/>
    <x v="5"/>
    <s v="Feibian Bizancio"/>
    <s v="Maricela Zapur"/>
    <s v="Estante Metalico 2mts alt"/>
    <s v="Leymas"/>
    <n v="0.08"/>
    <n v="200000"/>
    <n v="4952000"/>
  </r>
  <r>
    <s v="11-201632009marzoG12"/>
    <n v="11"/>
    <n v="20"/>
    <d v="2009-03-16T00:00:00"/>
    <n v="15"/>
    <n v="16"/>
    <x v="4"/>
    <n v="800000"/>
    <n v="7"/>
    <s v="Antiguedades FL"/>
    <x v="0"/>
    <s v="Suárez Mujica"/>
    <s v="Go Leslier"/>
    <s v="Estante Metalico 2mts alt"/>
    <s v="Leymas"/>
    <n v="0.08"/>
    <n v="10000"/>
    <n v="5142000"/>
  </r>
  <r>
    <s v="3-30012122009diciembreG12"/>
    <n v="3"/>
    <n v="300"/>
    <d v="2009-12-12T00:00:00"/>
    <n v="15"/>
    <n v="30"/>
    <x v="4"/>
    <n v="800000"/>
    <n v="7"/>
    <s v="Damiens"/>
    <x v="1"/>
    <s v="Suárez Mujica"/>
    <s v="Javiera Walder"/>
    <s v="Estante Metalico 2mts alt"/>
    <s v="Leymas"/>
    <n v="0.08"/>
    <n v="10000"/>
    <n v="5142000"/>
  </r>
  <r>
    <s v="6-202212010eneroF12"/>
    <n v="6"/>
    <n v="20"/>
    <d v="2010-01-22T00:00:00"/>
    <n v="15"/>
    <n v="12"/>
    <x v="2"/>
    <n v="1250000"/>
    <n v="5"/>
    <s v="Sucursal Ñuñoa"/>
    <x v="0"/>
    <s v="Suárez Mujica"/>
    <s v="Nga Escandinavo"/>
    <s v="Cómoda Antigua"/>
    <s v="Bellmack"/>
    <n v="0.05"/>
    <n v="10000"/>
    <n v="5927500"/>
  </r>
  <r>
    <s v="6-208102010octubreF12"/>
    <n v="6"/>
    <n v="20"/>
    <d v="2010-10-08T00:00:00"/>
    <n v="18"/>
    <n v="1"/>
    <x v="2"/>
    <n v="1250000"/>
    <n v="5"/>
    <s v="Sucursal Ñuñoa"/>
    <x v="0"/>
    <s v="Gato Lizana"/>
    <s v="Alejandro Moledero"/>
    <s v="Cómoda Antigua"/>
    <s v="Bellmack"/>
    <n v="0.05"/>
    <n v="10000"/>
    <n v="5927500"/>
  </r>
  <r>
    <s v="3-3002322010febreroA14"/>
    <n v="3"/>
    <n v="300"/>
    <d v="2010-02-23T00:00:00"/>
    <n v="16"/>
    <n v="12"/>
    <x v="6"/>
    <n v="670000"/>
    <n v="8"/>
    <s v="Damiens"/>
    <x v="1"/>
    <s v="Michael Tree"/>
    <s v="Nga Escandinavo"/>
    <s v="Cama 1,5 plazas"/>
    <s v="Dardunes"/>
    <n v="0.08"/>
    <n v="300000"/>
    <n v="4631200"/>
  </r>
  <r>
    <s v="6-10872009julioA14"/>
    <n v="6"/>
    <n v="10"/>
    <d v="2009-07-08T00:00:00"/>
    <n v="17"/>
    <n v="20"/>
    <x v="6"/>
    <n v="670000"/>
    <n v="8"/>
    <s v="Sucursal Ñuñoa"/>
    <x v="4"/>
    <s v="Gabriel Manzanero"/>
    <s v="Tatán Linterna"/>
    <s v="Cama 1,5 plazas"/>
    <s v="Dardunes"/>
    <n v="0.08"/>
    <n v="200000"/>
    <n v="4731200"/>
  </r>
  <r>
    <s v="14-201522009febreroA14"/>
    <n v="14"/>
    <n v="20"/>
    <d v="2009-02-15T00:00:00"/>
    <n v="15"/>
    <n v="20"/>
    <x v="6"/>
    <n v="670000"/>
    <n v="8"/>
    <s v="Antiguedades FV"/>
    <x v="0"/>
    <s v="Suárez Mujica"/>
    <s v="Tatán Linterna"/>
    <s v="Cama 1,5 plazas"/>
    <s v="Dardunes"/>
    <n v="0.08"/>
    <n v="100000"/>
    <n v="4831200"/>
  </r>
  <r>
    <s v="12-201052010mayoA14"/>
    <n v="12"/>
    <n v="20"/>
    <d v="2010-05-10T00:00:00"/>
    <n v="14"/>
    <n v="23"/>
    <x v="6"/>
    <n v="670000"/>
    <n v="8"/>
    <s v="El Deleite"/>
    <x v="0"/>
    <s v="Hortuiti Felier"/>
    <s v="Ismael Olavarrieta"/>
    <s v="Cama 1,5 plazas"/>
    <s v="Dardunes"/>
    <n v="0.08"/>
    <n v="100000"/>
    <n v="4831200"/>
  </r>
  <r>
    <s v="4-301752010mayoF16"/>
    <n v="4"/>
    <n v="30"/>
    <d v="2010-05-17T00:00:00"/>
    <n v="14"/>
    <n v="32"/>
    <x v="8"/>
    <n v="550000"/>
    <n v="10"/>
    <s v="Galería Ñuble"/>
    <x v="2"/>
    <s v="Hortuiti Felier"/>
    <s v="Manu Bililar"/>
    <s v="Cama 2 Plazas"/>
    <s v="Dardunes"/>
    <n v="0.08"/>
    <n v="100000"/>
    <n v="4960000"/>
  </r>
  <r>
    <s v="11-300522010febreroJ18"/>
    <n v="11"/>
    <n v="300"/>
    <d v="2010-02-05T00:00:00"/>
    <n v="12"/>
    <n v="9"/>
    <x v="3"/>
    <n v="850000"/>
    <n v="6"/>
    <s v="Antiguedades FL"/>
    <x v="1"/>
    <s v="Feibian Bizancio"/>
    <s v="Camilo Parranda"/>
    <s v="Camarote 3 cuerpos"/>
    <s v="Deplos"/>
    <n v="0.05"/>
    <n v="200000"/>
    <n v="4645000"/>
  </r>
  <r>
    <s v="15-300212010eneroJ18"/>
    <n v="15"/>
    <n v="300"/>
    <d v="2010-01-02T00:00:00"/>
    <n v="16"/>
    <n v="32"/>
    <x v="3"/>
    <n v="850000"/>
    <n v="6"/>
    <s v="Galería la Tubería"/>
    <x v="1"/>
    <s v="Michael Tree"/>
    <s v="Manu Bililar"/>
    <s v="Camarote 3 cuerpos"/>
    <s v="Deplos"/>
    <n v="0.05"/>
    <n v="200000"/>
    <n v="4645000"/>
  </r>
  <r>
    <s v="14-202342010abrilJ18"/>
    <n v="14"/>
    <n v="20"/>
    <d v="2010-04-23T00:00:00"/>
    <n v="13"/>
    <n v="27"/>
    <x v="3"/>
    <n v="850000"/>
    <n v="6"/>
    <s v="Antiguedades FV"/>
    <x v="0"/>
    <s v="Caesar Ortencia"/>
    <s v="Daniel Saint John"/>
    <s v="Camarote 3 cuerpos"/>
    <s v="Deplos"/>
    <n v="0.05"/>
    <n v="100000"/>
    <n v="4745000"/>
  </r>
  <r>
    <s v="6-100652009mayoJ18"/>
    <n v="6"/>
    <n v="100"/>
    <d v="2009-05-06T00:00:00"/>
    <n v="18"/>
    <n v="8"/>
    <x v="3"/>
    <n v="850000"/>
    <n v="6"/>
    <s v="Sucursal Ñuñoa"/>
    <x v="3"/>
    <s v="Gato Lizana"/>
    <s v="Nicolás Red"/>
    <s v="Camarote 3 cuerpos"/>
    <s v="Deplos"/>
    <n v="0.05"/>
    <n v="10000"/>
    <n v="4835000"/>
  </r>
  <r>
    <s v="7-100992009septiembreJ18"/>
    <n v="7"/>
    <n v="100"/>
    <d v="2009-09-09T00:00:00"/>
    <n v="15"/>
    <n v="10"/>
    <x v="3"/>
    <n v="850000"/>
    <n v="6"/>
    <s v="Blanco y En Calada"/>
    <x v="3"/>
    <s v="Suárez Mujica"/>
    <s v="Natalia Safer"/>
    <s v="Camarote 3 cuerpos"/>
    <s v="Deplos"/>
    <n v="0.05"/>
    <n v="10000"/>
    <n v="4835000"/>
  </r>
  <r>
    <s v="1-3001472010julioA14"/>
    <n v="1"/>
    <n v="300"/>
    <d v="2010-07-14T00:00:00"/>
    <n v="17"/>
    <n v="11"/>
    <x v="6"/>
    <n v="670000"/>
    <n v="8"/>
    <s v="Sucursal Peñalolen Alto"/>
    <x v="1"/>
    <s v="Gabriel Manzanero"/>
    <s v="Diva Torrengra"/>
    <s v="Cama 1,5 plazas"/>
    <s v="Dardunes"/>
    <n v="0.08"/>
    <n v="300000"/>
    <n v="4631200"/>
  </r>
  <r>
    <s v="10-20017112009noviembreA14"/>
    <n v="10"/>
    <n v="200"/>
    <d v="2009-11-17T00:00:00"/>
    <n v="16"/>
    <n v="30"/>
    <x v="6"/>
    <n v="670000"/>
    <n v="8"/>
    <s v="Sacrilegios Gloria"/>
    <x v="5"/>
    <s v="Michael Tree"/>
    <s v="Javiera Walder"/>
    <s v="Cama 1,5 plazas"/>
    <s v="Dardunes"/>
    <n v="0.08"/>
    <n v="200000"/>
    <n v="4731200"/>
  </r>
  <r>
    <s v="3-20962009junioA14"/>
    <n v="3"/>
    <n v="20"/>
    <d v="2009-06-09T00:00:00"/>
    <n v="17"/>
    <n v="27"/>
    <x v="6"/>
    <n v="670000"/>
    <n v="8"/>
    <s v="Damiens"/>
    <x v="0"/>
    <s v="Gabriel Manzanero"/>
    <s v="Daniel Saint John"/>
    <s v="Cama 1,5 plazas"/>
    <s v="Dardunes"/>
    <n v="0.08"/>
    <n v="100000"/>
    <n v="4831200"/>
  </r>
  <r>
    <s v="2-1001352010mayoA14"/>
    <n v="2"/>
    <n v="100"/>
    <d v="2010-05-13T00:00:00"/>
    <n v="13"/>
    <n v="14"/>
    <x v="6"/>
    <n v="670000"/>
    <n v="8"/>
    <s v="Muebles San Genaro"/>
    <x v="3"/>
    <s v="Caesar Ortencia"/>
    <s v="Guillermo Franco"/>
    <s v="Cama 1,5 plazas"/>
    <s v="Dardunes"/>
    <n v="0.08"/>
    <n v="10000"/>
    <n v="4921200"/>
  </r>
  <r>
    <s v="15-1024122010diciembreJ18"/>
    <n v="15"/>
    <n v="10"/>
    <d v="2010-12-24T00:00:00"/>
    <n v="12"/>
    <n v="3"/>
    <x v="3"/>
    <n v="850000"/>
    <n v="6"/>
    <s v="Galería la Tubería"/>
    <x v="4"/>
    <s v="Feibian Bizancio"/>
    <s v="Johny Negrero"/>
    <s v="Camarote 3 cuerpos"/>
    <s v="Deplos"/>
    <n v="0.05"/>
    <n v="20000"/>
    <n v="4825000"/>
  </r>
  <r>
    <s v="8-1002552009mayoJ18"/>
    <n v="8"/>
    <n v="100"/>
    <d v="2009-05-25T00:00:00"/>
    <n v="12"/>
    <n v="32"/>
    <x v="3"/>
    <n v="850000"/>
    <n v="6"/>
    <s v="El Rincón de la Madera"/>
    <x v="3"/>
    <s v="Feibian Bizancio"/>
    <s v="Manu Bililar"/>
    <s v="Camarote 3 cuerpos"/>
    <s v="Deplos"/>
    <n v="0.05"/>
    <n v="10000"/>
    <n v="4835000"/>
  </r>
  <r>
    <s v="15-1002142009abrilJ18"/>
    <n v="15"/>
    <n v="100"/>
    <d v="2009-04-21T00:00:00"/>
    <n v="12"/>
    <n v="29"/>
    <x v="3"/>
    <n v="850000"/>
    <n v="6"/>
    <s v="Galería la Tubería"/>
    <x v="3"/>
    <s v="Feibian Bizancio"/>
    <s v="Reina Queen"/>
    <s v="Camarote 3 cuerpos"/>
    <s v="Deplos"/>
    <n v="0.05"/>
    <n v="10000"/>
    <n v="4835000"/>
  </r>
  <r>
    <s v="10-300262010junioJ18"/>
    <n v="10"/>
    <n v="300"/>
    <d v="2010-06-02T00:00:00"/>
    <n v="18"/>
    <n v="27"/>
    <x v="3"/>
    <n v="850000"/>
    <n v="6"/>
    <s v="Sacrilegios Gloria"/>
    <x v="1"/>
    <s v="Gato Lizana"/>
    <s v="Daniel Saint John"/>
    <s v="Camarote 3 cuerpos"/>
    <s v="Deplos"/>
    <n v="0.05"/>
    <n v="200000"/>
    <n v="4645000"/>
  </r>
  <r>
    <s v="14-3001452010mayoJ18"/>
    <n v="14"/>
    <n v="300"/>
    <d v="2010-05-14T00:00:00"/>
    <n v="13"/>
    <n v="13"/>
    <x v="3"/>
    <n v="850000"/>
    <n v="6"/>
    <s v="Antiguedades FV"/>
    <x v="1"/>
    <s v="Caesar Ortencia"/>
    <s v="Peter Contreras"/>
    <s v="Camarote 3 cuerpos"/>
    <s v="Deplos"/>
    <n v="0.05"/>
    <n v="200000"/>
    <n v="4645000"/>
  </r>
  <r>
    <s v="8-2006102010octubreJ18"/>
    <n v="8"/>
    <n v="200"/>
    <d v="2010-10-06T00:00:00"/>
    <n v="14"/>
    <n v="2"/>
    <x v="3"/>
    <n v="850000"/>
    <n v="6"/>
    <s v="El Rincón de la Madera"/>
    <x v="5"/>
    <s v="Hortuiti Felier"/>
    <s v="John Chepicano"/>
    <s v="Camarote 3 cuerpos"/>
    <s v="Deplos"/>
    <n v="0.05"/>
    <n v="30000"/>
    <n v="4815000"/>
  </r>
  <r>
    <s v="1-100622010febreroJ18"/>
    <n v="1"/>
    <n v="100"/>
    <d v="2010-02-06T00:00:00"/>
    <n v="14"/>
    <n v="32"/>
    <x v="3"/>
    <n v="850000"/>
    <n v="6"/>
    <s v="Sucursal Peñalolen Alto"/>
    <x v="3"/>
    <s v="Hortuiti Felier"/>
    <s v="Manu Bililar"/>
    <s v="Camarote 3 cuerpos"/>
    <s v="Deplos"/>
    <n v="0.05"/>
    <n v="10000"/>
    <n v="4835000"/>
  </r>
  <r>
    <s v="6-200952010mayoJ18"/>
    <n v="6"/>
    <n v="200"/>
    <d v="2010-05-09T00:00:00"/>
    <n v="14"/>
    <n v="15"/>
    <x v="3"/>
    <n v="850000"/>
    <n v="6"/>
    <s v="Sucursal Ñuñoa"/>
    <x v="5"/>
    <s v="Hortuiti Felier"/>
    <s v="Maki Parachute"/>
    <s v="Camarote 3 cuerpos"/>
    <s v="Deplos"/>
    <n v="0.05"/>
    <n v="30000"/>
    <n v="4815000"/>
  </r>
  <r>
    <s v="7-300522010febreroA18"/>
    <n v="7"/>
    <n v="300"/>
    <d v="2010-02-05T00:00:00"/>
    <n v="17"/>
    <n v="26"/>
    <x v="5"/>
    <n v="750000"/>
    <n v="7"/>
    <s v="Blanco y En Calada"/>
    <x v="1"/>
    <s v="Gabriel Manzanero"/>
    <s v="Edward Phycka"/>
    <s v="Sillón Cama 3 Cuerpos"/>
    <s v="Bellmack"/>
    <n v="0.08"/>
    <n v="200000"/>
    <n v="4630000"/>
  </r>
  <r>
    <s v="3-10952010mayoA18"/>
    <n v="3"/>
    <n v="10"/>
    <d v="2010-05-09T00:00:00"/>
    <n v="14"/>
    <n v="23"/>
    <x v="5"/>
    <n v="750000"/>
    <n v="7"/>
    <s v="Damiens"/>
    <x v="4"/>
    <s v="Hortuiti Felier"/>
    <s v="Ismael Olavarrieta"/>
    <s v="Sillón Cama 3 Cuerpos"/>
    <s v="Bellmack"/>
    <n v="0.08"/>
    <n v="200000"/>
    <n v="4630000"/>
  </r>
  <r>
    <s v="3-2002152009mayoA18"/>
    <n v="3"/>
    <n v="200"/>
    <d v="2009-05-21T00:00:00"/>
    <n v="12"/>
    <n v="1"/>
    <x v="5"/>
    <n v="750000"/>
    <n v="7"/>
    <s v="Damiens"/>
    <x v="5"/>
    <s v="Feibian Bizancio"/>
    <s v="Alejandro Moledero"/>
    <s v="Sillón Cama 3 Cuerpos"/>
    <s v="Bellmack"/>
    <n v="0.08"/>
    <n v="100000"/>
    <n v="4730000"/>
  </r>
  <r>
    <s v="6-200122010febreroA18"/>
    <n v="6"/>
    <n v="200"/>
    <d v="2010-02-01T00:00:00"/>
    <n v="17"/>
    <n v="11"/>
    <x v="5"/>
    <n v="750000"/>
    <n v="7"/>
    <s v="Sucursal Ñuñoa"/>
    <x v="5"/>
    <s v="Gabriel Manzanero"/>
    <s v="Diva Torrengra"/>
    <s v="Sillón Cama 3 Cuerpos"/>
    <s v="Bellmack"/>
    <n v="0.08"/>
    <n v="100000"/>
    <n v="4730000"/>
  </r>
  <r>
    <s v="8-302012009eneroA18"/>
    <n v="8"/>
    <n v="30"/>
    <d v="2009-01-20T00:00:00"/>
    <n v="15"/>
    <n v="6"/>
    <x v="5"/>
    <n v="750000"/>
    <n v="7"/>
    <s v="El Rincón de la Madera"/>
    <x v="2"/>
    <s v="Suárez Mujica"/>
    <s v="Deco Valenti"/>
    <s v="Sillón Cama 3 Cuerpos"/>
    <s v="Bellmack"/>
    <n v="0.08"/>
    <n v="300000"/>
    <n v="4530000"/>
  </r>
  <r>
    <s v="3-100892010septiembreA18"/>
    <n v="3"/>
    <n v="100"/>
    <d v="2010-09-08T00:00:00"/>
    <n v="13"/>
    <n v="22"/>
    <x v="5"/>
    <n v="750000"/>
    <n v="7"/>
    <s v="Damiens"/>
    <x v="3"/>
    <s v="Caesar Ortencia"/>
    <s v="Sergio Oliva"/>
    <s v="Sillón Cama 3 Cuerpos"/>
    <s v="Bellmack"/>
    <n v="0.08"/>
    <n v="20000"/>
    <n v="4810000"/>
  </r>
  <r>
    <s v="9-30025112010noviembreE20"/>
    <n v="9"/>
    <n v="300"/>
    <d v="2010-11-25T00:00:00"/>
    <n v="14"/>
    <n v="15"/>
    <x v="7"/>
    <n v="650000"/>
    <n v="8"/>
    <s v="Sucursal San Bernardo"/>
    <x v="1"/>
    <s v="Hortuiti Felier"/>
    <s v="Maki Parachute"/>
    <s v="Escritorio Madera 3 Espacios"/>
    <s v="Bellmack"/>
    <n v="0.08"/>
    <n v="100000"/>
    <n v="4684000"/>
  </r>
  <r>
    <s v="3-301182010agostoE20"/>
    <n v="3"/>
    <n v="30"/>
    <d v="2010-08-11T00:00:00"/>
    <n v="12"/>
    <n v="34"/>
    <x v="7"/>
    <n v="650000"/>
    <n v="8"/>
    <s v="Damiens"/>
    <x v="2"/>
    <s v="Feibian Bizancio"/>
    <s v="JP Farfanas"/>
    <s v="Escritorio Madera 3 Espacios"/>
    <s v="Bellmack"/>
    <n v="0.08"/>
    <n v="300000"/>
    <n v="4484000"/>
  </r>
  <r>
    <s v="4-3002262009junioE20"/>
    <n v="4"/>
    <n v="300"/>
    <d v="2009-06-22T00:00:00"/>
    <n v="15"/>
    <n v="20"/>
    <x v="7"/>
    <n v="650000"/>
    <n v="8"/>
    <s v="Galería Ñuble"/>
    <x v="1"/>
    <s v="Suárez Mujica"/>
    <s v="Tatán Linterna"/>
    <s v="Escritorio Madera 3 Espacios"/>
    <s v="Bellmack"/>
    <n v="0.08"/>
    <n v="100000"/>
    <n v="4684000"/>
  </r>
  <r>
    <s v="1-1021102010octubreE20"/>
    <n v="1"/>
    <n v="10"/>
    <d v="2010-10-21T00:00:00"/>
    <n v="15"/>
    <n v="14"/>
    <x v="7"/>
    <n v="650000"/>
    <n v="8"/>
    <s v="Sucursal Peñalolen Alto"/>
    <x v="4"/>
    <s v="Suárez Mujica"/>
    <s v="Guillermo Franco"/>
    <s v="Escritorio Madera 3 Espacios"/>
    <s v="Bellmack"/>
    <n v="0.08"/>
    <n v="100000"/>
    <n v="4684000"/>
  </r>
  <r>
    <s v="3-30132009marzoG16"/>
    <n v="3"/>
    <n v="30"/>
    <d v="2009-03-01T00:00:00"/>
    <n v="17"/>
    <n v="19"/>
    <x v="9"/>
    <n v="550000"/>
    <n v="10"/>
    <s v="Damiens"/>
    <x v="2"/>
    <s v="Gabriel Manzanero"/>
    <s v="Andrea Disappear"/>
    <s v="Cómoda 2 cuerpos, 2x1x1,5"/>
    <s v="Deplos"/>
    <n v="0.08"/>
    <n v="500000"/>
    <n v="4560000"/>
  </r>
  <r>
    <s v="13-20432009marzoG16"/>
    <n v="13"/>
    <n v="20"/>
    <d v="2009-03-04T00:00:00"/>
    <n v="12"/>
    <n v="26"/>
    <x v="9"/>
    <n v="550000"/>
    <n v="10"/>
    <s v="Sales"/>
    <x v="0"/>
    <s v="Feibian Bizancio"/>
    <s v="Edward Phycka"/>
    <s v="Cómoda 2 cuerpos, 2x1x1,5"/>
    <s v="Deplos"/>
    <n v="0.08"/>
    <n v="300000"/>
    <n v="4760000"/>
  </r>
  <r>
    <s v="8-3004112010noviembreG16"/>
    <n v="8"/>
    <n v="300"/>
    <d v="2010-11-04T00:00:00"/>
    <n v="12"/>
    <n v="20"/>
    <x v="9"/>
    <n v="550000"/>
    <n v="10"/>
    <s v="El Rincón de la Madera"/>
    <x v="1"/>
    <s v="Feibian Bizancio"/>
    <s v="Tatán Linterna"/>
    <s v="Cómoda 2 cuerpos, 2x1x1,5"/>
    <s v="Deplos"/>
    <n v="0.08"/>
    <n v="30000"/>
    <n v="5030000"/>
  </r>
  <r>
    <s v="14-3002172010julioJ18"/>
    <n v="14"/>
    <n v="300"/>
    <d v="2010-07-21T00:00:00"/>
    <n v="12"/>
    <n v="21"/>
    <x v="3"/>
    <n v="850000"/>
    <n v="6"/>
    <s v="Antiguedades FV"/>
    <x v="1"/>
    <s v="Feibian Bizancio"/>
    <s v="Alvarón Moledero"/>
    <s v="Camarote 3 cuerpos"/>
    <s v="Deplos"/>
    <n v="0.05"/>
    <n v="200000"/>
    <n v="4645000"/>
  </r>
  <r>
    <s v="4-20018102009octubreF12"/>
    <n v="4"/>
    <n v="200"/>
    <d v="2009-10-18T00:00:00"/>
    <n v="18"/>
    <n v="21"/>
    <x v="2"/>
    <n v="1250000"/>
    <n v="4"/>
    <s v="Galería Ñuble"/>
    <x v="5"/>
    <s v="Gato Lizana"/>
    <s v="Alvarón Moledero"/>
    <s v="Cómoda Antigua"/>
    <s v="Bellmack"/>
    <n v="0.05"/>
    <n v="10000"/>
    <n v="4740000"/>
  </r>
  <r>
    <s v="12-102062010junioA14"/>
    <n v="12"/>
    <n v="10"/>
    <d v="2010-06-20T00:00:00"/>
    <n v="13"/>
    <n v="34"/>
    <x v="6"/>
    <n v="670000"/>
    <n v="8"/>
    <s v="El Deleite"/>
    <x v="4"/>
    <s v="Caesar Ortencia"/>
    <s v="JP Farfanas"/>
    <s v="Cama 1,5 plazas"/>
    <s v="Dardunes"/>
    <n v="0.08"/>
    <n v="200000"/>
    <n v="4731200"/>
  </r>
  <r>
    <s v="10-301052009mayoA14"/>
    <n v="10"/>
    <n v="30"/>
    <d v="2009-05-10T00:00:00"/>
    <n v="18"/>
    <n v="26"/>
    <x v="6"/>
    <n v="670000"/>
    <n v="8"/>
    <s v="Sacrilegios Gloria"/>
    <x v="2"/>
    <s v="Gato Lizana"/>
    <s v="Edward Phycka"/>
    <s v="Cama 1,5 plazas"/>
    <s v="Dardunes"/>
    <n v="0.08"/>
    <n v="200000"/>
    <n v="4731200"/>
  </r>
  <r>
    <s v="10-30562010junioA14"/>
    <n v="10"/>
    <n v="30"/>
    <d v="2010-06-05T00:00:00"/>
    <n v="12"/>
    <n v="16"/>
    <x v="6"/>
    <n v="670000"/>
    <n v="8"/>
    <s v="Sacrilegios Gloria"/>
    <x v="2"/>
    <s v="Feibian Bizancio"/>
    <s v="Go Leslier"/>
    <s v="Cama 1,5 plazas"/>
    <s v="Dardunes"/>
    <n v="0.08"/>
    <n v="200000"/>
    <n v="4731200"/>
  </r>
  <r>
    <s v="7-200462009junioA14"/>
    <n v="7"/>
    <n v="200"/>
    <d v="2009-06-04T00:00:00"/>
    <n v="16"/>
    <n v="23"/>
    <x v="6"/>
    <n v="670000"/>
    <n v="8"/>
    <s v="Blanco y En Calada"/>
    <x v="5"/>
    <s v="Michael Tree"/>
    <s v="Ismael Olavarrieta"/>
    <s v="Cama 1,5 plazas"/>
    <s v="Dardunes"/>
    <n v="0.08"/>
    <n v="200000"/>
    <n v="4731200"/>
  </r>
  <r>
    <s v="7-20842010abrilA14"/>
    <n v="7"/>
    <n v="20"/>
    <d v="2010-04-08T00:00:00"/>
    <n v="17"/>
    <n v="29"/>
    <x v="6"/>
    <n v="670000"/>
    <n v="8"/>
    <s v="Blanco y En Calada"/>
    <x v="0"/>
    <s v="Gabriel Manzanero"/>
    <s v="Reina Queen"/>
    <s v="Cama 1,5 plazas"/>
    <s v="Dardunes"/>
    <n v="0.08"/>
    <n v="100000"/>
    <n v="4831200"/>
  </r>
  <r>
    <s v="14-1005102009octubreA14"/>
    <n v="14"/>
    <n v="100"/>
    <d v="2009-10-05T00:00:00"/>
    <n v="15"/>
    <n v="13"/>
    <x v="6"/>
    <n v="670000"/>
    <n v="8"/>
    <s v="Antiguedades FV"/>
    <x v="3"/>
    <s v="Suárez Mujica"/>
    <s v="Peter Contreras"/>
    <s v="Cama 1,5 plazas"/>
    <s v="Dardunes"/>
    <n v="0.08"/>
    <n v="10000"/>
    <n v="4921200"/>
  </r>
  <r>
    <s v="11-100112009eneroA14"/>
    <n v="11"/>
    <n v="100"/>
    <d v="2009-01-01T00:00:00"/>
    <n v="16"/>
    <n v="16"/>
    <x v="6"/>
    <n v="670000"/>
    <n v="8"/>
    <s v="Antiguedades FL"/>
    <x v="3"/>
    <s v="Michael Tree"/>
    <s v="Go Leslier"/>
    <s v="Cama 1,5 plazas"/>
    <s v="Dardunes"/>
    <n v="0.08"/>
    <n v="10000"/>
    <n v="4921200"/>
  </r>
  <r>
    <s v="13-1003102009octubreA14"/>
    <n v="13"/>
    <n v="100"/>
    <d v="2009-10-03T00:00:00"/>
    <n v="13"/>
    <n v="17"/>
    <x v="6"/>
    <n v="670000"/>
    <n v="8"/>
    <s v="Sales"/>
    <x v="3"/>
    <s v="Caesar Ortencia"/>
    <s v="Mathias Albus"/>
    <s v="Cama 1,5 plazas"/>
    <s v="Dardunes"/>
    <n v="0.08"/>
    <n v="10000"/>
    <n v="4921200"/>
  </r>
  <r>
    <s v="2-202432010marzoB18"/>
    <n v="2"/>
    <n v="20"/>
    <d v="2010-03-24T00:00:00"/>
    <n v="16"/>
    <n v="31"/>
    <x v="10"/>
    <n v="350000"/>
    <n v="15"/>
    <s v="Muebles San Genaro"/>
    <x v="0"/>
    <s v="Michael Tree"/>
    <s v="Sofia Uribe"/>
    <s v="Escritorio Vidrio 1,38x50"/>
    <s v="Bellmack"/>
    <n v="0.08"/>
    <n v="1500000"/>
    <n v="3330000"/>
  </r>
  <r>
    <s v="14-201462010junioB18"/>
    <n v="14"/>
    <n v="20"/>
    <d v="2010-06-14T00:00:00"/>
    <n v="15"/>
    <n v="15"/>
    <x v="10"/>
    <n v="350000"/>
    <n v="15"/>
    <s v="Antiguedades FV"/>
    <x v="0"/>
    <s v="Suárez Mujica"/>
    <s v="Maki Parachute"/>
    <s v="Escritorio Vidrio 1,38x50"/>
    <s v="Bellmack"/>
    <n v="0.08"/>
    <n v="1500000"/>
    <n v="3330000"/>
  </r>
  <r>
    <s v="3-301842009abrilF12"/>
    <n v="3"/>
    <n v="30"/>
    <d v="2009-04-18T00:00:00"/>
    <n v="18"/>
    <n v="7"/>
    <x v="2"/>
    <n v="1250000"/>
    <n v="4"/>
    <s v="Damiens"/>
    <x v="2"/>
    <s v="Gato Lizana"/>
    <s v="Veraz Dedal"/>
    <s v="Cómoda Antigua"/>
    <s v="Bellmack"/>
    <n v="0.05"/>
    <n v="100000"/>
    <n v="4650000"/>
  </r>
  <r>
    <s v="1-1002272009julioB18"/>
    <n v="1"/>
    <n v="100"/>
    <d v="2009-07-22T00:00:00"/>
    <n v="12"/>
    <n v="2"/>
    <x v="10"/>
    <n v="350000"/>
    <n v="15"/>
    <s v="Sucursal Peñalolen Alto"/>
    <x v="3"/>
    <s v="Feibian Bizancio"/>
    <s v="John Chepicano"/>
    <s v="Escritorio Vidrio 1,38x50"/>
    <s v="Bellmack"/>
    <n v="0.08"/>
    <n v="300000"/>
    <n v="4530000"/>
  </r>
  <r>
    <s v="8-1001442009abrilB18"/>
    <n v="8"/>
    <n v="100"/>
    <d v="2009-04-14T00:00:00"/>
    <n v="18"/>
    <n v="2"/>
    <x v="10"/>
    <n v="350000"/>
    <n v="15"/>
    <s v="El Rincón de la Madera"/>
    <x v="3"/>
    <s v="Gato Lizana"/>
    <s v="John Chepicano"/>
    <s v="Escritorio Vidrio 1,38x50"/>
    <s v="Bellmack"/>
    <n v="0.08"/>
    <n v="300000"/>
    <n v="4530000"/>
  </r>
  <r>
    <s v="10-10892009septiembreA18"/>
    <n v="10"/>
    <n v="10"/>
    <d v="2009-09-08T00:00:00"/>
    <n v="14"/>
    <n v="15"/>
    <x v="5"/>
    <n v="750000"/>
    <n v="7"/>
    <s v="Sacrilegios Gloria"/>
    <x v="4"/>
    <s v="Hortuiti Felier"/>
    <s v="Maki Parachute"/>
    <s v="Sillón Cama 3 Cuerpos"/>
    <s v="Bellmack"/>
    <n v="0.08"/>
    <n v="200000"/>
    <n v="4630000"/>
  </r>
  <r>
    <s v="10-30013122009diciembreB18"/>
    <n v="10"/>
    <n v="300"/>
    <d v="2009-12-13T00:00:00"/>
    <n v="13"/>
    <n v="8"/>
    <x v="10"/>
    <n v="350000"/>
    <n v="15"/>
    <s v="Sacrilegios Gloria"/>
    <x v="1"/>
    <s v="Caesar Ortencia"/>
    <s v="Nicolás Red"/>
    <s v="Escritorio Vidrio 1,38x50"/>
    <s v="Bellmack"/>
    <n v="0.08"/>
    <n v="100000"/>
    <n v="4730000"/>
  </r>
  <r>
    <s v="4-302542009abrilB18"/>
    <n v="4"/>
    <n v="30"/>
    <d v="2009-04-25T00:00:00"/>
    <n v="12"/>
    <n v="13"/>
    <x v="10"/>
    <n v="350000"/>
    <n v="15"/>
    <s v="Galería Ñuble"/>
    <x v="2"/>
    <s v="Feibian Bizancio"/>
    <s v="Peter Contreras"/>
    <s v="Escritorio Vidrio 1,38x50"/>
    <s v="Bellmack"/>
    <n v="0.08"/>
    <n v="100000"/>
    <n v="4730000"/>
  </r>
  <r>
    <s v="13-20010112009noviembreB18"/>
    <n v="13"/>
    <n v="200"/>
    <d v="2009-11-10T00:00:00"/>
    <n v="14"/>
    <n v="26"/>
    <x v="10"/>
    <n v="350000"/>
    <n v="15"/>
    <s v="Sales"/>
    <x v="5"/>
    <s v="Hortuiti Felier"/>
    <s v="Edward Phycka"/>
    <s v="Escritorio Vidrio 1,38x50"/>
    <s v="Bellmack"/>
    <n v="0.08"/>
    <n v="100000"/>
    <n v="4730000"/>
  </r>
  <r>
    <s v="2-3011112009noviembreB18"/>
    <n v="2"/>
    <n v="30"/>
    <d v="2009-11-11T00:00:00"/>
    <n v="13"/>
    <n v="5"/>
    <x v="10"/>
    <n v="350000"/>
    <n v="15"/>
    <s v="Muebles San Genaro"/>
    <x v="2"/>
    <s v="Caesar Ortencia"/>
    <s v="Alexandra Bully"/>
    <s v="Escritorio Vidrio 1,38x50"/>
    <s v="Bellmack"/>
    <n v="0.08"/>
    <n v="100000"/>
    <n v="4730000"/>
  </r>
  <r>
    <s v="9-30742010abrilA18"/>
    <n v="9"/>
    <n v="30"/>
    <d v="2010-04-07T00:00:00"/>
    <n v="18"/>
    <n v="25"/>
    <x v="5"/>
    <n v="750000"/>
    <n v="7"/>
    <s v="Sucursal San Bernardo"/>
    <x v="2"/>
    <s v="Gato Lizana"/>
    <s v="Felipe Medero"/>
    <s v="Sillón Cama 3 Cuerpos"/>
    <s v="Bellmack"/>
    <n v="0.08"/>
    <n v="300000"/>
    <n v="4530000"/>
  </r>
  <r>
    <s v="14-202112010eneroA18"/>
    <n v="14"/>
    <n v="20"/>
    <d v="2010-01-21T00:00:00"/>
    <n v="18"/>
    <n v="20"/>
    <x v="5"/>
    <n v="750000"/>
    <n v="7"/>
    <s v="Antiguedades FV"/>
    <x v="0"/>
    <s v="Gato Lizana"/>
    <s v="Tatán Linterna"/>
    <s v="Sillón Cama 3 Cuerpos"/>
    <s v="Bellmack"/>
    <n v="0.08"/>
    <n v="30000"/>
    <n v="4800000"/>
  </r>
  <r>
    <s v="6-20762009junioE20"/>
    <n v="6"/>
    <n v="20"/>
    <d v="2009-06-07T00:00:00"/>
    <n v="15"/>
    <n v="28"/>
    <x v="7"/>
    <n v="650000"/>
    <n v="8"/>
    <s v="Sucursal Ñuñoa"/>
    <x v="0"/>
    <s v="Suárez Mujica"/>
    <s v="Sebastián  Venegas"/>
    <s v="Escritorio Madera 3 Espacios"/>
    <s v="Bellmack"/>
    <n v="0.08"/>
    <n v="1500000"/>
    <n v="3284000"/>
  </r>
  <r>
    <s v="11-201862010junioE20"/>
    <n v="11"/>
    <n v="20"/>
    <d v="2010-06-18T00:00:00"/>
    <n v="17"/>
    <n v="20"/>
    <x v="7"/>
    <n v="650000"/>
    <n v="8"/>
    <s v="Antiguedades FL"/>
    <x v="0"/>
    <s v="Gabriel Manzanero"/>
    <s v="Tatán Linterna"/>
    <s v="Escritorio Madera 3 Espacios"/>
    <s v="Bellmack"/>
    <n v="0.08"/>
    <n v="1500000"/>
    <n v="3284000"/>
  </r>
  <r>
    <s v="3-3002462010junioE20"/>
    <n v="3"/>
    <n v="300"/>
    <d v="2010-06-24T00:00:00"/>
    <n v="14"/>
    <n v="16"/>
    <x v="7"/>
    <n v="650000"/>
    <n v="8"/>
    <s v="Damiens"/>
    <x v="1"/>
    <s v="Hortuiti Felier"/>
    <s v="Go Leslier"/>
    <s v="Escritorio Madera 3 Espacios"/>
    <s v="Bellmack"/>
    <n v="0.08"/>
    <n v="100000"/>
    <n v="4684000"/>
  </r>
  <r>
    <s v="9-200542009abrilE20"/>
    <n v="9"/>
    <n v="200"/>
    <d v="2009-04-05T00:00:00"/>
    <n v="14"/>
    <n v="3"/>
    <x v="7"/>
    <n v="650000"/>
    <n v="8"/>
    <s v="Sucursal San Bernardo"/>
    <x v="5"/>
    <s v="Hortuiti Felier"/>
    <s v="Johny Negrero"/>
    <s v="Escritorio Madera 3 Espacios"/>
    <s v="Bellmack"/>
    <n v="0.08"/>
    <n v="10000"/>
    <n v="4774000"/>
  </r>
  <r>
    <s v="7-302332009marzoE20"/>
    <n v="7"/>
    <n v="30"/>
    <d v="2009-03-23T00:00:00"/>
    <n v="13"/>
    <n v="15"/>
    <x v="7"/>
    <n v="650000"/>
    <n v="8"/>
    <s v="Blanco y En Calada"/>
    <x v="2"/>
    <s v="Caesar Ortencia"/>
    <s v="Maki Parachute"/>
    <s v="Escritorio Madera 3 Espacios"/>
    <s v="Bellmack"/>
    <n v="0.08"/>
    <n v="300000"/>
    <n v="4484000"/>
  </r>
  <r>
    <s v="6-2001392009septiembreE20"/>
    <n v="6"/>
    <n v="200"/>
    <d v="2009-09-13T00:00:00"/>
    <n v="16"/>
    <n v="22"/>
    <x v="7"/>
    <n v="650000"/>
    <n v="8"/>
    <s v="Sucursal Ñuñoa"/>
    <x v="5"/>
    <s v="Michael Tree"/>
    <s v="Sergio Oliva"/>
    <s v="Escritorio Madera 3 Espacios"/>
    <s v="Bellmack"/>
    <n v="0.08"/>
    <n v="10000"/>
    <n v="4774000"/>
  </r>
  <r>
    <s v="10-2001922009febreroE20"/>
    <n v="10"/>
    <n v="200"/>
    <d v="2009-02-19T00:00:00"/>
    <n v="18"/>
    <n v="11"/>
    <x v="7"/>
    <n v="650000"/>
    <n v="8"/>
    <s v="Sacrilegios Gloria"/>
    <x v="5"/>
    <s v="Gato Lizana"/>
    <s v="Diva Torrengra"/>
    <s v="Escritorio Madera 3 Espacios"/>
    <s v="Bellmack"/>
    <n v="0.08"/>
    <n v="10000"/>
    <n v="4774000"/>
  </r>
  <r>
    <s v="5-300532010marzoF12"/>
    <n v="5"/>
    <n v="300"/>
    <d v="2010-03-05T00:00:00"/>
    <n v="15"/>
    <n v="2"/>
    <x v="2"/>
    <n v="1250000"/>
    <n v="4"/>
    <s v="Muebles El Oso"/>
    <x v="1"/>
    <s v="Suárez Mujica"/>
    <s v="John Chepicano"/>
    <s v="Cómoda Antigua"/>
    <s v="Bellmack"/>
    <n v="0.05"/>
    <n v="100000"/>
    <n v="4650000"/>
  </r>
  <r>
    <s v="10-20822009febreroF12"/>
    <n v="10"/>
    <n v="20"/>
    <d v="2009-02-08T00:00:00"/>
    <n v="12"/>
    <n v="21"/>
    <x v="2"/>
    <n v="1250000"/>
    <n v="4"/>
    <s v="Sacrilegios Gloria"/>
    <x v="0"/>
    <s v="Feibian Bizancio"/>
    <s v="Alvarón Moledero"/>
    <s v="Cómoda Antigua"/>
    <s v="Bellmack"/>
    <n v="0.05"/>
    <n v="10000"/>
    <n v="4740000"/>
  </r>
  <r>
    <s v="1-2001392010septiembreJ18"/>
    <n v="1"/>
    <n v="200"/>
    <d v="2010-09-13T00:00:00"/>
    <n v="15"/>
    <n v="16"/>
    <x v="3"/>
    <n v="850000"/>
    <n v="6"/>
    <s v="Sucursal Peñalolen Alto"/>
    <x v="5"/>
    <s v="Suárez Mujica"/>
    <s v="Go Leslier"/>
    <s v="Camarote 3 cuerpos"/>
    <s v="Deplos"/>
    <n v="0.05"/>
    <n v="30000"/>
    <n v="4815000"/>
  </r>
  <r>
    <s v="14-3002422010febreroA14"/>
    <n v="14"/>
    <n v="300"/>
    <d v="2010-02-24T00:00:00"/>
    <n v="12"/>
    <n v="24"/>
    <x v="6"/>
    <n v="670000"/>
    <n v="8"/>
    <s v="Antiguedades FV"/>
    <x v="1"/>
    <s v="Feibian Bizancio"/>
    <s v="Andrea Panda"/>
    <s v="Cama 1,5 plazas"/>
    <s v="Dardunes"/>
    <n v="0.08"/>
    <n v="300000"/>
    <n v="4631200"/>
  </r>
  <r>
    <s v="5-202532010marzoA14"/>
    <n v="5"/>
    <n v="20"/>
    <d v="2010-03-25T00:00:00"/>
    <n v="16"/>
    <n v="12"/>
    <x v="6"/>
    <n v="670000"/>
    <n v="8"/>
    <s v="Muebles El Oso"/>
    <x v="0"/>
    <s v="Michael Tree"/>
    <s v="Nga Escandinavo"/>
    <s v="Cama 1,5 plazas"/>
    <s v="Dardunes"/>
    <n v="0.08"/>
    <n v="100000"/>
    <n v="4831200"/>
  </r>
  <r>
    <s v="9-1001692010septiembreA14"/>
    <n v="9"/>
    <n v="100"/>
    <d v="2010-09-16T00:00:00"/>
    <n v="14"/>
    <n v="15"/>
    <x v="6"/>
    <n v="670000"/>
    <n v="8"/>
    <s v="Sucursal San Bernardo"/>
    <x v="3"/>
    <s v="Hortuiti Felier"/>
    <s v="Maki Parachute"/>
    <s v="Cama 1,5 plazas"/>
    <s v="Dardunes"/>
    <n v="0.08"/>
    <n v="10000"/>
    <n v="4921200"/>
  </r>
  <r>
    <s v="14-2001112009noviembreA18"/>
    <n v="14"/>
    <n v="200"/>
    <d v="2009-11-01T00:00:00"/>
    <n v="12"/>
    <n v="24"/>
    <x v="5"/>
    <n v="750000"/>
    <n v="7"/>
    <s v="Antiguedades FV"/>
    <x v="5"/>
    <s v="Feibian Bizancio"/>
    <s v="Andrea Panda"/>
    <s v="Sillón Cama 3 Cuerpos"/>
    <s v="Bellmack"/>
    <n v="0.08"/>
    <n v="100000"/>
    <n v="4730000"/>
  </r>
  <r>
    <s v="6-201912009eneroG16"/>
    <n v="6"/>
    <n v="20"/>
    <d v="2009-01-19T00:00:00"/>
    <n v="17"/>
    <n v="1"/>
    <x v="9"/>
    <n v="550000"/>
    <n v="10"/>
    <s v="Sucursal Ñuñoa"/>
    <x v="0"/>
    <s v="Gabriel Manzanero"/>
    <s v="Alejandro Moledero"/>
    <s v="Cómoda 2 cuerpos, 2x1x1,5"/>
    <s v="Deplos"/>
    <n v="0.08"/>
    <n v="300000"/>
    <n v="4760000"/>
  </r>
  <r>
    <s v="13-3003102010octubreG16"/>
    <n v="13"/>
    <n v="300"/>
    <d v="2010-10-03T00:00:00"/>
    <n v="16"/>
    <n v="22"/>
    <x v="9"/>
    <n v="550000"/>
    <n v="10"/>
    <s v="Sales"/>
    <x v="1"/>
    <s v="Michael Tree"/>
    <s v="Sergio Oliva"/>
    <s v="Cómoda 2 cuerpos, 2x1x1,5"/>
    <s v="Deplos"/>
    <n v="0.08"/>
    <n v="30000"/>
    <n v="5030000"/>
  </r>
  <r>
    <s v="8-1002442010abrilG12"/>
    <n v="8"/>
    <n v="100"/>
    <d v="2010-04-24T00:00:00"/>
    <n v="17"/>
    <n v="13"/>
    <x v="4"/>
    <n v="800000"/>
    <n v="6"/>
    <s v="El Rincón de la Madera"/>
    <x v="3"/>
    <s v="Gabriel Manzanero"/>
    <s v="Peter Contreras"/>
    <s v="Estante Metalico 2mts alt"/>
    <s v="Leymas"/>
    <n v="0.05"/>
    <n v="100000"/>
    <n v="4460000"/>
  </r>
  <r>
    <s v="6-10652009mayoG12"/>
    <n v="6"/>
    <n v="10"/>
    <d v="2009-05-06T00:00:00"/>
    <n v="17"/>
    <n v="6"/>
    <x v="4"/>
    <n v="800000"/>
    <n v="6"/>
    <s v="Sucursal Ñuñoa"/>
    <x v="4"/>
    <s v="Gabriel Manzanero"/>
    <s v="Deco Valenti"/>
    <s v="Estante Metalico 2mts alt"/>
    <s v="Leymas"/>
    <n v="0.05"/>
    <n v="100000"/>
    <n v="4460000"/>
  </r>
  <r>
    <s v="5-301412010eneroG12"/>
    <n v="5"/>
    <n v="30"/>
    <d v="2010-01-14T00:00:00"/>
    <n v="14"/>
    <n v="23"/>
    <x v="4"/>
    <n v="800000"/>
    <n v="6"/>
    <s v="Muebles El Oso"/>
    <x v="2"/>
    <s v="Hortuiti Felier"/>
    <s v="Ismael Olavarrieta"/>
    <s v="Estante Metalico 2mts alt"/>
    <s v="Leymas"/>
    <n v="0.05"/>
    <n v="100000"/>
    <n v="4460000"/>
  </r>
  <r>
    <s v="8-1001232009marzoG12"/>
    <n v="8"/>
    <n v="100"/>
    <d v="2009-03-12T00:00:00"/>
    <n v="12"/>
    <n v="4"/>
    <x v="4"/>
    <n v="800000"/>
    <n v="6"/>
    <s v="El Rincón de la Madera"/>
    <x v="3"/>
    <s v="Feibian Bizancio"/>
    <s v="JayJay Barriga"/>
    <s v="Estante Metalico 2mts alt"/>
    <s v="Leymas"/>
    <n v="0.05"/>
    <n v="100000"/>
    <n v="4460000"/>
  </r>
  <r>
    <s v="15-3001442009abrilG12"/>
    <n v="15"/>
    <n v="300"/>
    <d v="2009-04-14T00:00:00"/>
    <n v="15"/>
    <n v="1"/>
    <x v="4"/>
    <n v="800000"/>
    <n v="6"/>
    <s v="Galería la Tubería"/>
    <x v="1"/>
    <s v="Suárez Mujica"/>
    <s v="Alejandro Moledero"/>
    <s v="Estante Metalico 2mts alt"/>
    <s v="Leymas"/>
    <n v="0.05"/>
    <n v="10000"/>
    <n v="4550000"/>
  </r>
  <r>
    <s v="8-2007102010octubreF16"/>
    <n v="8"/>
    <n v="200"/>
    <d v="2010-10-07T00:00:00"/>
    <n v="15"/>
    <n v="3"/>
    <x v="8"/>
    <n v="550000"/>
    <n v="9"/>
    <s v="El Rincón de la Madera"/>
    <x v="5"/>
    <s v="Suárez Mujica"/>
    <s v="Johny Negrero"/>
    <s v="Cama 2 Plazas"/>
    <s v="Dardunes"/>
    <n v="0.08"/>
    <n v="30000"/>
    <n v="4524000"/>
  </r>
  <r>
    <s v="15-10892010septiembreG16"/>
    <n v="15"/>
    <n v="10"/>
    <d v="2010-09-08T00:00:00"/>
    <n v="14"/>
    <n v="27"/>
    <x v="9"/>
    <n v="550000"/>
    <n v="9"/>
    <s v="Galería la Tubería"/>
    <x v="4"/>
    <s v="Hortuiti Felier"/>
    <s v="Daniel Saint John"/>
    <s v="Cómoda 2 cuerpos, 2x1x1,5"/>
    <s v="Deplos"/>
    <n v="0.08"/>
    <n v="300000"/>
    <n v="4254000"/>
  </r>
  <r>
    <s v="1-200782010agostoG16"/>
    <n v="1"/>
    <n v="200"/>
    <d v="2010-08-07T00:00:00"/>
    <n v="14"/>
    <n v="29"/>
    <x v="9"/>
    <n v="550000"/>
    <n v="9"/>
    <s v="Sucursal Peñalolen Alto"/>
    <x v="5"/>
    <s v="Hortuiti Felier"/>
    <s v="Reina Queen"/>
    <s v="Cómoda 2 cuerpos, 2x1x1,5"/>
    <s v="Deplos"/>
    <n v="0.08"/>
    <n v="100000"/>
    <n v="4454000"/>
  </r>
  <r>
    <s v="14-10010102010octubreG16"/>
    <n v="14"/>
    <n v="100"/>
    <d v="2010-10-10T00:00:00"/>
    <n v="17"/>
    <n v="6"/>
    <x v="9"/>
    <n v="550000"/>
    <n v="9"/>
    <s v="Antiguedades FV"/>
    <x v="3"/>
    <s v="Gabriel Manzanero"/>
    <s v="Deco Valenti"/>
    <s v="Cómoda 2 cuerpos, 2x1x1,5"/>
    <s v="Deplos"/>
    <n v="0.08"/>
    <n v="20000"/>
    <n v="4534000"/>
  </r>
  <r>
    <s v="14-200652010mayoB18"/>
    <n v="14"/>
    <n v="200"/>
    <d v="2010-05-06T00:00:00"/>
    <n v="14"/>
    <n v="6"/>
    <x v="10"/>
    <n v="350000"/>
    <n v="15"/>
    <s v="Antiguedades FV"/>
    <x v="5"/>
    <s v="Hortuiti Felier"/>
    <s v="Deco Valenti"/>
    <s v="Escritorio Vidrio 1,38x50"/>
    <s v="Bellmack"/>
    <n v="0.08"/>
    <n v="100000"/>
    <n v="4730000"/>
  </r>
  <r>
    <s v="4-1006122009diciembreF16"/>
    <n v="4"/>
    <n v="100"/>
    <d v="2009-12-06T00:00:00"/>
    <n v="13"/>
    <n v="29"/>
    <x v="8"/>
    <n v="550000"/>
    <n v="9"/>
    <s v="Galería Ñuble"/>
    <x v="3"/>
    <s v="Caesar Ortencia"/>
    <s v="Reina Queen"/>
    <s v="Cama 2 Plazas"/>
    <s v="Dardunes"/>
    <n v="0.08"/>
    <n v="200000"/>
    <n v="4354000"/>
  </r>
  <r>
    <s v="12-301872009julioF16"/>
    <n v="12"/>
    <n v="30"/>
    <d v="2009-07-18T00:00:00"/>
    <n v="18"/>
    <n v="8"/>
    <x v="8"/>
    <n v="550000"/>
    <n v="9"/>
    <s v="El Deleite"/>
    <x v="2"/>
    <s v="Gato Lizana"/>
    <s v="Nicolás Red"/>
    <s v="Cama 2 Plazas"/>
    <s v="Dardunes"/>
    <n v="0.08"/>
    <n v="100000"/>
    <n v="4454000"/>
  </r>
  <r>
    <s v="8-301962009junioG16"/>
    <n v="8"/>
    <n v="30"/>
    <d v="2009-06-19T00:00:00"/>
    <n v="12"/>
    <n v="2"/>
    <x v="9"/>
    <n v="550000"/>
    <n v="9"/>
    <s v="El Rincón de la Madera"/>
    <x v="2"/>
    <s v="Feibian Bizancio"/>
    <s v="John Chepicano"/>
    <s v="Cómoda 2 cuerpos, 2x1x1,5"/>
    <s v="Deplos"/>
    <n v="0.08"/>
    <n v="500000"/>
    <n v="4054000"/>
  </r>
  <r>
    <s v="5-201852009mayoF16"/>
    <n v="5"/>
    <n v="20"/>
    <d v="2009-05-18T00:00:00"/>
    <n v="17"/>
    <n v="11"/>
    <x v="8"/>
    <n v="550000"/>
    <n v="9"/>
    <s v="Muebles El Oso"/>
    <x v="0"/>
    <s v="Gabriel Manzanero"/>
    <s v="Diva Torrengra"/>
    <s v="Cama 2 Plazas"/>
    <s v="Dardunes"/>
    <n v="0.08"/>
    <n v="30000"/>
    <n v="4524000"/>
  </r>
  <r>
    <s v="4-1007102010octubreG16"/>
    <n v="4"/>
    <n v="100"/>
    <d v="2010-10-07T00:00:00"/>
    <n v="16"/>
    <n v="29"/>
    <x v="9"/>
    <n v="550000"/>
    <n v="9"/>
    <s v="Galería Ñuble"/>
    <x v="3"/>
    <s v="Michael Tree"/>
    <s v="Reina Queen"/>
    <s v="Cómoda 2 cuerpos, 2x1x1,5"/>
    <s v="Deplos"/>
    <n v="0.08"/>
    <n v="20000"/>
    <n v="4534000"/>
  </r>
  <r>
    <s v="3-302102009octubreF16"/>
    <n v="3"/>
    <n v="30"/>
    <d v="2009-10-02T00:00:00"/>
    <n v="13"/>
    <n v="11"/>
    <x v="8"/>
    <n v="550000"/>
    <n v="9"/>
    <s v="Damiens"/>
    <x v="2"/>
    <s v="Caesar Ortencia"/>
    <s v="Diva Torrengra"/>
    <s v="Cama 2 Plazas"/>
    <s v="Dardunes"/>
    <n v="0.08"/>
    <n v="100000"/>
    <n v="4454000"/>
  </r>
  <r>
    <s v="2-104122010diciembreJ16"/>
    <n v="2"/>
    <n v="10"/>
    <d v="2010-12-04T00:00:00"/>
    <n v="16"/>
    <n v="34"/>
    <x v="1"/>
    <n v="1450000"/>
    <n v="4"/>
    <s v="Muebles San Genaro"/>
    <x v="4"/>
    <s v="Michael Tree"/>
    <s v="JP Farfanas"/>
    <s v="Silla de Gargas"/>
    <s v="Bellmack"/>
    <n v="0.05"/>
    <n v="1000000"/>
    <n v="4510000"/>
  </r>
  <r>
    <s v="9-10023112010noviembreE20"/>
    <n v="9"/>
    <n v="100"/>
    <d v="2010-11-23T00:00:00"/>
    <n v="17"/>
    <n v="33"/>
    <x v="7"/>
    <n v="650000"/>
    <n v="8"/>
    <s v="Sucursal San Bernardo"/>
    <x v="3"/>
    <s v="Gabriel Manzanero"/>
    <s v="Maricela Zapur"/>
    <s v="Escritorio Madera 3 Espacios"/>
    <s v="Bellmack"/>
    <n v="0.08"/>
    <n v="1000000"/>
    <n v="3784000"/>
  </r>
  <r>
    <s v="5-301842009abrilE20"/>
    <n v="5"/>
    <n v="30"/>
    <d v="2009-04-18T00:00:00"/>
    <n v="12"/>
    <n v="10"/>
    <x v="7"/>
    <n v="650000"/>
    <n v="8"/>
    <s v="Muebles El Oso"/>
    <x v="2"/>
    <s v="Feibian Bizancio"/>
    <s v="Natalia Safer"/>
    <s v="Escritorio Madera 3 Espacios"/>
    <s v="Bellmack"/>
    <n v="0.08"/>
    <n v="300000"/>
    <n v="4484000"/>
  </r>
  <r>
    <s v="9-2001052010mayoE20"/>
    <n v="9"/>
    <n v="200"/>
    <d v="2010-05-10T00:00:00"/>
    <n v="14"/>
    <n v="26"/>
    <x v="7"/>
    <n v="650000"/>
    <n v="10"/>
    <s v="Sucursal San Bernardo"/>
    <x v="5"/>
    <s v="Hortuiti Felier"/>
    <s v="Edward Phycka"/>
    <s v="Escritorio Madera 3 Espacios"/>
    <s v="Bellmack"/>
    <n v="0.08"/>
    <n v="10000"/>
    <n v="5970000"/>
  </r>
  <r>
    <s v="3-3013122009diciembreE20"/>
    <n v="3"/>
    <n v="30"/>
    <d v="2009-12-13T00:00:00"/>
    <n v="16"/>
    <n v="3"/>
    <x v="7"/>
    <n v="650000"/>
    <n v="10"/>
    <s v="Damiens"/>
    <x v="2"/>
    <s v="Michael Tree"/>
    <s v="Johny Negrero"/>
    <s v="Escritorio Madera 3 Espacios"/>
    <s v="Bellmack"/>
    <n v="0.08"/>
    <n v="300000"/>
    <n v="5680000"/>
  </r>
  <r>
    <s v="5-101042009abrilG12"/>
    <n v="5"/>
    <n v="10"/>
    <d v="2009-04-10T00:00:00"/>
    <n v="12"/>
    <n v="12"/>
    <x v="4"/>
    <n v="800000"/>
    <n v="6"/>
    <s v="Muebles El Oso"/>
    <x v="4"/>
    <s v="Feibian Bizancio"/>
    <s v="Nga Escandinavo"/>
    <s v="Estante Metalico 2mts alt"/>
    <s v="Leymas"/>
    <n v="0.05"/>
    <n v="100000"/>
    <n v="4460000"/>
  </r>
  <r>
    <s v="9-300412009eneroG12"/>
    <n v="9"/>
    <n v="300"/>
    <d v="2009-01-04T00:00:00"/>
    <n v="13"/>
    <n v="3"/>
    <x v="4"/>
    <n v="800000"/>
    <n v="6"/>
    <s v="Sucursal San Bernardo"/>
    <x v="1"/>
    <s v="Caesar Ortencia"/>
    <s v="Johny Negrero"/>
    <s v="Estante Metalico 2mts alt"/>
    <s v="Leymas"/>
    <n v="0.05"/>
    <n v="10000"/>
    <n v="4550000"/>
  </r>
  <r>
    <s v="7-300692009septiembreG12"/>
    <n v="7"/>
    <n v="300"/>
    <d v="2009-09-06T00:00:00"/>
    <n v="15"/>
    <n v="25"/>
    <x v="4"/>
    <n v="800000"/>
    <n v="6"/>
    <s v="Blanco y En Calada"/>
    <x v="1"/>
    <s v="Suárez Mujica"/>
    <s v="Felipe Medero"/>
    <s v="Estante Metalico 2mts alt"/>
    <s v="Leymas"/>
    <n v="0.05"/>
    <n v="10000"/>
    <n v="4550000"/>
  </r>
  <r>
    <s v="2-3001882010agostoG16"/>
    <n v="2"/>
    <n v="300"/>
    <d v="2010-08-18T00:00:00"/>
    <n v="15"/>
    <n v="19"/>
    <x v="9"/>
    <n v="550000"/>
    <n v="9"/>
    <s v="Muebles San Genaro"/>
    <x v="1"/>
    <s v="Suárez Mujica"/>
    <s v="Andrea Disappear"/>
    <s v="Cómoda 2 cuerpos, 2x1x1,5"/>
    <s v="Deplos"/>
    <n v="0.08"/>
    <n v="30000"/>
    <n v="4524000"/>
  </r>
  <r>
    <s v="3-201972009julioB18"/>
    <n v="3"/>
    <n v="20"/>
    <d v="2009-07-19T00:00:00"/>
    <n v="18"/>
    <n v="24"/>
    <x v="10"/>
    <n v="350000"/>
    <n v="14"/>
    <s v="Damiens"/>
    <x v="0"/>
    <s v="Gato Lizana"/>
    <s v="Andrea Panda"/>
    <s v="Escritorio Vidrio 1,38x50"/>
    <s v="Bellmack"/>
    <n v="0.08"/>
    <n v="1500000"/>
    <n v="3008000"/>
  </r>
  <r>
    <s v="1-1001272010julioB18"/>
    <n v="1"/>
    <n v="100"/>
    <d v="2010-07-12T00:00:00"/>
    <n v="14"/>
    <n v="7"/>
    <x v="10"/>
    <n v="350000"/>
    <n v="14"/>
    <s v="Sucursal Peñalolen Alto"/>
    <x v="3"/>
    <s v="Hortuiti Felier"/>
    <s v="Veraz Dedal"/>
    <s v="Escritorio Vidrio 1,38x50"/>
    <s v="Bellmack"/>
    <n v="0.08"/>
    <n v="300000"/>
    <n v="4208000"/>
  </r>
  <r>
    <s v="14-300932010marzoB18"/>
    <n v="14"/>
    <n v="300"/>
    <d v="2010-03-09T00:00:00"/>
    <n v="13"/>
    <n v="10"/>
    <x v="10"/>
    <n v="350000"/>
    <n v="14"/>
    <s v="Antiguedades FV"/>
    <x v="1"/>
    <s v="Caesar Ortencia"/>
    <s v="Natalia Safer"/>
    <s v="Escritorio Vidrio 1,38x50"/>
    <s v="Bellmack"/>
    <n v="0.08"/>
    <n v="100000"/>
    <n v="4408000"/>
  </r>
  <r>
    <s v="2-309112009noviembreB18"/>
    <n v="2"/>
    <n v="30"/>
    <d v="2009-11-09T00:00:00"/>
    <n v="13"/>
    <n v="28"/>
    <x v="10"/>
    <n v="350000"/>
    <n v="14"/>
    <s v="Muebles San Genaro"/>
    <x v="2"/>
    <s v="Caesar Ortencia"/>
    <s v="Sebastián  Venegas"/>
    <s v="Escritorio Vidrio 1,38x50"/>
    <s v="Bellmack"/>
    <n v="0.08"/>
    <n v="100000"/>
    <n v="4408000"/>
  </r>
  <r>
    <s v="10-30232010marzoB18"/>
    <n v="10"/>
    <n v="30"/>
    <d v="2010-03-02T00:00:00"/>
    <n v="17"/>
    <n v="10"/>
    <x v="10"/>
    <n v="350000"/>
    <n v="14"/>
    <s v="Sacrilegios Gloria"/>
    <x v="2"/>
    <s v="Gabriel Manzanero"/>
    <s v="Natalia Safer"/>
    <s v="Escritorio Vidrio 1,38x50"/>
    <s v="Bellmack"/>
    <n v="0.08"/>
    <n v="100000"/>
    <n v="4408000"/>
  </r>
  <r>
    <s v="3-10832009marzoB18"/>
    <n v="3"/>
    <n v="10"/>
    <d v="2009-03-08T00:00:00"/>
    <n v="16"/>
    <n v="14"/>
    <x v="10"/>
    <n v="350000"/>
    <n v="14"/>
    <s v="Damiens"/>
    <x v="4"/>
    <s v="Michael Tree"/>
    <s v="Guillermo Franco"/>
    <s v="Escritorio Vidrio 1,38x50"/>
    <s v="Bellmack"/>
    <n v="0.08"/>
    <n v="100000"/>
    <n v="4408000"/>
  </r>
  <r>
    <s v="15-2009122010diciembreB18"/>
    <n v="15"/>
    <n v="200"/>
    <d v="2010-12-09T00:00:00"/>
    <n v="18"/>
    <n v="17"/>
    <x v="10"/>
    <n v="350000"/>
    <n v="14"/>
    <s v="Galería la Tubería"/>
    <x v="5"/>
    <s v="Gato Lizana"/>
    <s v="Mathias Albus"/>
    <s v="Escritorio Vidrio 1,38x50"/>
    <s v="Bellmack"/>
    <n v="0.08"/>
    <n v="100000"/>
    <n v="4408000"/>
  </r>
  <r>
    <s v="14-102162009junioB18"/>
    <n v="14"/>
    <n v="10"/>
    <d v="2009-06-21T00:00:00"/>
    <n v="15"/>
    <n v="23"/>
    <x v="10"/>
    <n v="350000"/>
    <n v="14"/>
    <s v="Antiguedades FV"/>
    <x v="4"/>
    <s v="Suárez Mujica"/>
    <s v="Ismael Olavarrieta"/>
    <s v="Escritorio Vidrio 1,38x50"/>
    <s v="Bellmack"/>
    <n v="0.08"/>
    <n v="100000"/>
    <n v="4408000"/>
  </r>
  <r>
    <s v="10-2001122009diciembreB18"/>
    <n v="10"/>
    <n v="200"/>
    <d v="2009-12-01T00:00:00"/>
    <n v="13"/>
    <n v="8"/>
    <x v="10"/>
    <n v="350000"/>
    <n v="14"/>
    <s v="Sacrilegios Gloria"/>
    <x v="5"/>
    <s v="Caesar Ortencia"/>
    <s v="Nicolás Red"/>
    <s v="Escritorio Vidrio 1,38x50"/>
    <s v="Bellmack"/>
    <n v="0.08"/>
    <n v="100000"/>
    <n v="4408000"/>
  </r>
  <r>
    <s v="13-1020102009octubreB18"/>
    <n v="13"/>
    <n v="10"/>
    <d v="2009-10-20T00:00:00"/>
    <n v="14"/>
    <n v="3"/>
    <x v="10"/>
    <n v="350000"/>
    <n v="14"/>
    <s v="Sales"/>
    <x v="4"/>
    <s v="Hortuiti Felier"/>
    <s v="Johny Negrero"/>
    <s v="Escritorio Vidrio 1,38x50"/>
    <s v="Bellmack"/>
    <n v="0.08"/>
    <n v="100000"/>
    <n v="4408000"/>
  </r>
  <r>
    <s v="5-301712010eneroB18"/>
    <n v="5"/>
    <n v="30"/>
    <d v="2010-01-17T00:00:00"/>
    <n v="18"/>
    <n v="20"/>
    <x v="10"/>
    <n v="350000"/>
    <n v="14"/>
    <s v="Muebles El Oso"/>
    <x v="2"/>
    <s v="Gato Lizana"/>
    <s v="Tatán Linterna"/>
    <s v="Escritorio Vidrio 1,38x50"/>
    <s v="Bellmack"/>
    <n v="0.08"/>
    <n v="100000"/>
    <n v="4408000"/>
  </r>
  <r>
    <s v="3-3001222010febreroB18"/>
    <n v="3"/>
    <n v="300"/>
    <d v="2010-02-12T00:00:00"/>
    <n v="17"/>
    <n v="8"/>
    <x v="10"/>
    <n v="350000"/>
    <n v="14"/>
    <s v="Damiens"/>
    <x v="1"/>
    <s v="Gabriel Manzanero"/>
    <s v="Nicolás Red"/>
    <s v="Escritorio Vidrio 1,38x50"/>
    <s v="Bellmack"/>
    <n v="0.08"/>
    <n v="100000"/>
    <n v="4408000"/>
  </r>
  <r>
    <s v="9-1001742010abrilG12"/>
    <n v="9"/>
    <n v="100"/>
    <d v="2010-04-17T00:00:00"/>
    <n v="12"/>
    <n v="1"/>
    <x v="4"/>
    <n v="800000"/>
    <n v="6"/>
    <s v="Sucursal San Bernardo"/>
    <x v="3"/>
    <s v="Feibian Bizancio"/>
    <s v="Alejandro Moledero"/>
    <s v="Estante Metalico 2mts alt"/>
    <s v="Leymas"/>
    <n v="0.05"/>
    <n v="100000"/>
    <n v="4460000"/>
  </r>
  <r>
    <s v="2-10013122010diciembreF16"/>
    <n v="2"/>
    <n v="100"/>
    <d v="2010-12-13T00:00:00"/>
    <n v="18"/>
    <n v="9"/>
    <x v="8"/>
    <n v="550000"/>
    <n v="9"/>
    <s v="Muebles San Genaro"/>
    <x v="3"/>
    <s v="Gato Lizana"/>
    <s v="Camilo Parranda"/>
    <s v="Cama 2 Plazas"/>
    <s v="Dardunes"/>
    <n v="0.08"/>
    <n v="200000"/>
    <n v="4354000"/>
  </r>
  <r>
    <s v="14-1002112010eneroF16"/>
    <n v="14"/>
    <n v="100"/>
    <d v="2010-01-21T00:00:00"/>
    <n v="13"/>
    <n v="4"/>
    <x v="8"/>
    <n v="550000"/>
    <n v="9"/>
    <s v="Antiguedades FV"/>
    <x v="3"/>
    <s v="Caesar Ortencia"/>
    <s v="JayJay Barriga"/>
    <s v="Cama 2 Plazas"/>
    <s v="Dardunes"/>
    <n v="0.08"/>
    <n v="200000"/>
    <n v="4354000"/>
  </r>
  <r>
    <s v="1-30322009febreroF16"/>
    <n v="1"/>
    <n v="30"/>
    <d v="2009-02-03T00:00:00"/>
    <n v="15"/>
    <n v="10"/>
    <x v="8"/>
    <n v="550000"/>
    <n v="9"/>
    <s v="Sucursal Peñalolen Alto"/>
    <x v="2"/>
    <s v="Suárez Mujica"/>
    <s v="Natalia Safer"/>
    <s v="Cama 2 Plazas"/>
    <s v="Dardunes"/>
    <n v="0.08"/>
    <n v="100000"/>
    <n v="4454000"/>
  </r>
  <r>
    <s v="1-3001632010marzoF16"/>
    <n v="1"/>
    <n v="300"/>
    <d v="2010-03-16T00:00:00"/>
    <n v="18"/>
    <n v="29"/>
    <x v="8"/>
    <n v="550000"/>
    <n v="9"/>
    <s v="Sucursal Peñalolen Alto"/>
    <x v="1"/>
    <s v="Gato Lizana"/>
    <s v="Reina Queen"/>
    <s v="Cama 2 Plazas"/>
    <s v="Dardunes"/>
    <n v="0.08"/>
    <n v="30000"/>
    <n v="4524000"/>
  </r>
  <r>
    <s v="11-2002262009junioF16"/>
    <n v="11"/>
    <n v="200"/>
    <d v="2009-06-22T00:00:00"/>
    <n v="17"/>
    <n v="34"/>
    <x v="8"/>
    <n v="550000"/>
    <n v="9"/>
    <s v="Antiguedades FL"/>
    <x v="5"/>
    <s v="Gabriel Manzanero"/>
    <s v="JP Farfanas"/>
    <s v="Cama 2 Plazas"/>
    <s v="Dardunes"/>
    <n v="0.08"/>
    <n v="30000"/>
    <n v="4524000"/>
  </r>
  <r>
    <s v="5-10522010febreroF16"/>
    <n v="5"/>
    <n v="10"/>
    <d v="2010-02-05T00:00:00"/>
    <n v="12"/>
    <n v="11"/>
    <x v="8"/>
    <n v="550000"/>
    <n v="9"/>
    <s v="Muebles El Oso"/>
    <x v="4"/>
    <s v="Feibian Bizancio"/>
    <s v="Diva Torrengra"/>
    <s v="Cama 2 Plazas"/>
    <s v="Dardunes"/>
    <n v="0.08"/>
    <n v="10000"/>
    <n v="4544000"/>
  </r>
  <r>
    <s v="3-101882009agostoJ16"/>
    <n v="3"/>
    <n v="10"/>
    <d v="2009-08-18T00:00:00"/>
    <n v="18"/>
    <n v="25"/>
    <x v="1"/>
    <n v="1450000"/>
    <n v="3"/>
    <s v="Damiens"/>
    <x v="4"/>
    <s v="Gato Lizana"/>
    <s v="Felipe Medero"/>
    <s v="Silla de Gargas"/>
    <s v="Bellmack"/>
    <n v="0"/>
    <n v="1000000"/>
    <n v="3350000"/>
  </r>
  <r>
    <s v="6-3007102009octubreJ16"/>
    <n v="6"/>
    <n v="300"/>
    <d v="2009-10-07T00:00:00"/>
    <n v="16"/>
    <n v="14"/>
    <x v="1"/>
    <n v="1450000"/>
    <n v="3"/>
    <s v="Sucursal Ñuñoa"/>
    <x v="1"/>
    <s v="Michael Tree"/>
    <s v="Guillermo Franco"/>
    <s v="Silla de Gargas"/>
    <s v="Bellmack"/>
    <n v="0"/>
    <n v="200000"/>
    <n v="4150000"/>
  </r>
  <r>
    <s v="10-3001862009junioA14"/>
    <n v="10"/>
    <n v="300"/>
    <d v="2009-06-18T00:00:00"/>
    <n v="12"/>
    <n v="19"/>
    <x v="6"/>
    <n v="670000"/>
    <n v="7"/>
    <s v="Sacrilegios Gloria"/>
    <x v="1"/>
    <s v="Feibian Bizancio"/>
    <s v="Andrea Disappear"/>
    <s v="Cama 1,5 plazas"/>
    <s v="Dardunes"/>
    <n v="0.08"/>
    <n v="300000"/>
    <n v="4014800"/>
  </r>
  <r>
    <s v="14-3001652009mayoA14"/>
    <n v="14"/>
    <n v="300"/>
    <d v="2009-05-16T00:00:00"/>
    <n v="17"/>
    <n v="10"/>
    <x v="6"/>
    <n v="670000"/>
    <n v="7"/>
    <s v="Antiguedades FV"/>
    <x v="1"/>
    <s v="Gabriel Manzanero"/>
    <s v="Natalia Safer"/>
    <s v="Cama 1,5 plazas"/>
    <s v="Dardunes"/>
    <n v="0.08"/>
    <n v="300000"/>
    <n v="4014800"/>
  </r>
  <r>
    <s v="5-301372010julioA18"/>
    <n v="5"/>
    <n v="30"/>
    <d v="2010-07-13T00:00:00"/>
    <n v="15"/>
    <n v="1"/>
    <x v="5"/>
    <n v="750000"/>
    <n v="6"/>
    <s v="Muebles El Oso"/>
    <x v="2"/>
    <s v="Suárez Mujica"/>
    <s v="Alejandro Moledero"/>
    <s v="Sillón Cama 3 Cuerpos"/>
    <s v="Bellmack"/>
    <n v="0.05"/>
    <n v="300000"/>
    <n v="3975000"/>
  </r>
  <r>
    <s v="15-3015102010octubreA18"/>
    <n v="15"/>
    <n v="30"/>
    <d v="2010-10-15T00:00:00"/>
    <n v="12"/>
    <n v="20"/>
    <x v="5"/>
    <n v="750000"/>
    <n v="6"/>
    <s v="Galería la Tubería"/>
    <x v="2"/>
    <s v="Feibian Bizancio"/>
    <s v="Tatán Linterna"/>
    <s v="Sillón Cama 3 Cuerpos"/>
    <s v="Bellmack"/>
    <n v="0.05"/>
    <n v="300000"/>
    <n v="3975000"/>
  </r>
  <r>
    <s v="4-202142009abrilG16"/>
    <n v="4"/>
    <n v="20"/>
    <d v="2009-04-21T00:00:00"/>
    <n v="12"/>
    <n v="5"/>
    <x v="9"/>
    <n v="550000"/>
    <n v="9"/>
    <s v="Galería Ñuble"/>
    <x v="0"/>
    <s v="Feibian Bizancio"/>
    <s v="Alexandra Bully"/>
    <s v="Cómoda 2 cuerpos, 2x1x1,5"/>
    <s v="Deplos"/>
    <n v="0.08"/>
    <n v="300000"/>
    <n v="4254000"/>
  </r>
  <r>
    <s v="1-20362009junioG16"/>
    <n v="1"/>
    <n v="20"/>
    <d v="2009-06-03T00:00:00"/>
    <n v="14"/>
    <n v="13"/>
    <x v="9"/>
    <n v="550000"/>
    <n v="9"/>
    <s v="Sucursal Peñalolen Alto"/>
    <x v="0"/>
    <s v="Hortuiti Felier"/>
    <s v="Peter Contreras"/>
    <s v="Cómoda 2 cuerpos, 2x1x1,5"/>
    <s v="Deplos"/>
    <n v="0.08"/>
    <n v="300000"/>
    <n v="4254000"/>
  </r>
  <r>
    <s v="15-101272009julioG16"/>
    <n v="15"/>
    <n v="10"/>
    <d v="2009-07-12T00:00:00"/>
    <n v="17"/>
    <n v="19"/>
    <x v="9"/>
    <n v="550000"/>
    <n v="9"/>
    <s v="Galería la Tubería"/>
    <x v="4"/>
    <s v="Gabriel Manzanero"/>
    <s v="Andrea Disappear"/>
    <s v="Cómoda 2 cuerpos, 2x1x1,5"/>
    <s v="Deplos"/>
    <n v="0.08"/>
    <n v="300000"/>
    <n v="4254000"/>
  </r>
  <r>
    <s v="13-2001882009agostoG16"/>
    <n v="13"/>
    <n v="200"/>
    <d v="2009-08-18T00:00:00"/>
    <n v="16"/>
    <n v="8"/>
    <x v="9"/>
    <n v="550000"/>
    <n v="9"/>
    <s v="Sales"/>
    <x v="5"/>
    <s v="Michael Tree"/>
    <s v="Nicolás Red"/>
    <s v="Cómoda 2 cuerpos, 2x1x1,5"/>
    <s v="Deplos"/>
    <n v="0.08"/>
    <n v="100000"/>
    <n v="4454000"/>
  </r>
  <r>
    <s v="1-3005102010octubreG16"/>
    <n v="1"/>
    <n v="300"/>
    <d v="2010-10-05T00:00:00"/>
    <n v="15"/>
    <n v="20"/>
    <x v="9"/>
    <n v="550000"/>
    <n v="9"/>
    <s v="Sucursal Peñalolen Alto"/>
    <x v="1"/>
    <s v="Suárez Mujica"/>
    <s v="Tatán Linterna"/>
    <s v="Cómoda 2 cuerpos, 2x1x1,5"/>
    <s v="Deplos"/>
    <n v="0.08"/>
    <n v="30000"/>
    <n v="4524000"/>
  </r>
  <r>
    <s v="10-100322010febreroG16"/>
    <n v="10"/>
    <n v="100"/>
    <d v="2010-02-03T00:00:00"/>
    <n v="18"/>
    <n v="28"/>
    <x v="9"/>
    <n v="550000"/>
    <n v="9"/>
    <s v="Sacrilegios Gloria"/>
    <x v="3"/>
    <s v="Gato Lizana"/>
    <s v="Sebastián  Venegas"/>
    <s v="Cómoda 2 cuerpos, 2x1x1,5"/>
    <s v="Deplos"/>
    <n v="0.08"/>
    <n v="20000"/>
    <n v="4534000"/>
  </r>
  <r>
    <s v="4-2001942009abrilA18"/>
    <n v="4"/>
    <n v="200"/>
    <d v="2009-04-19T00:00:00"/>
    <n v="12"/>
    <n v="26"/>
    <x v="5"/>
    <n v="750000"/>
    <n v="6"/>
    <s v="Galería Ñuble"/>
    <x v="5"/>
    <s v="Feibian Bizancio"/>
    <s v="Edward Phycka"/>
    <s v="Sillón Cama 3 Cuerpos"/>
    <s v="Bellmack"/>
    <n v="0.05"/>
    <n v="100000"/>
    <n v="4175000"/>
  </r>
  <r>
    <s v="1-301582009agostoA14"/>
    <n v="1"/>
    <n v="30"/>
    <d v="2009-08-15T00:00:00"/>
    <n v="16"/>
    <n v="16"/>
    <x v="6"/>
    <n v="670000"/>
    <n v="7"/>
    <s v="Sucursal Peñalolen Alto"/>
    <x v="2"/>
    <s v="Michael Tree"/>
    <s v="Go Leslier"/>
    <s v="Cama 1,5 plazas"/>
    <s v="Dardunes"/>
    <n v="0.08"/>
    <n v="200000"/>
    <n v="4114800"/>
  </r>
  <r>
    <s v="14-200292009septiembreA14"/>
    <n v="14"/>
    <n v="200"/>
    <d v="2009-09-02T00:00:00"/>
    <n v="18"/>
    <n v="12"/>
    <x v="6"/>
    <n v="670000"/>
    <n v="7"/>
    <s v="Antiguedades FV"/>
    <x v="5"/>
    <s v="Gato Lizana"/>
    <s v="Nga Escandinavo"/>
    <s v="Cama 1,5 plazas"/>
    <s v="Dardunes"/>
    <n v="0.08"/>
    <n v="200000"/>
    <n v="4114800"/>
  </r>
  <r>
    <s v="4-1001752010mayoB18"/>
    <n v="4"/>
    <n v="100"/>
    <d v="2010-05-17T00:00:00"/>
    <n v="15"/>
    <n v="25"/>
    <x v="10"/>
    <n v="350000"/>
    <n v="14"/>
    <s v="Galería Ñuble"/>
    <x v="3"/>
    <s v="Suárez Mujica"/>
    <s v="Felipe Medero"/>
    <s v="Escritorio Vidrio 1,38x50"/>
    <s v="Bellmack"/>
    <n v="0.08"/>
    <n v="300000"/>
    <n v="4208000"/>
  </r>
  <r>
    <s v="6-3018112010noviembreB18"/>
    <n v="6"/>
    <n v="30"/>
    <d v="2010-11-18T00:00:00"/>
    <n v="17"/>
    <n v="6"/>
    <x v="10"/>
    <n v="350000"/>
    <n v="14"/>
    <s v="Sucursal Ñuñoa"/>
    <x v="2"/>
    <s v="Gabriel Manzanero"/>
    <s v="Deco Valenti"/>
    <s v="Escritorio Vidrio 1,38x50"/>
    <s v="Bellmack"/>
    <n v="0.08"/>
    <n v="100000"/>
    <n v="4408000"/>
  </r>
  <r>
    <s v="7-30762009junioB18"/>
    <n v="7"/>
    <n v="30"/>
    <d v="2009-06-07T00:00:00"/>
    <n v="12"/>
    <n v="3"/>
    <x v="10"/>
    <n v="350000"/>
    <n v="14"/>
    <s v="Blanco y En Calada"/>
    <x v="2"/>
    <s v="Feibian Bizancio"/>
    <s v="Johny Negrero"/>
    <s v="Escritorio Vidrio 1,38x50"/>
    <s v="Bellmack"/>
    <n v="0.08"/>
    <n v="100000"/>
    <n v="4408000"/>
  </r>
  <r>
    <s v="7-1023122010diciembreB18"/>
    <n v="7"/>
    <n v="10"/>
    <d v="2010-12-23T00:00:00"/>
    <n v="12"/>
    <n v="22"/>
    <x v="10"/>
    <n v="350000"/>
    <n v="14"/>
    <s v="Blanco y En Calada"/>
    <x v="4"/>
    <s v="Feibian Bizancio"/>
    <s v="Sergio Oliva"/>
    <s v="Escritorio Vidrio 1,38x50"/>
    <s v="Bellmack"/>
    <n v="0.08"/>
    <n v="100000"/>
    <n v="4408000"/>
  </r>
  <r>
    <s v="3-3002282009agostoE20"/>
    <n v="3"/>
    <n v="300"/>
    <d v="2009-08-22T00:00:00"/>
    <n v="17"/>
    <n v="21"/>
    <x v="7"/>
    <n v="650000"/>
    <n v="7"/>
    <s v="Damiens"/>
    <x v="1"/>
    <s v="Gabriel Manzanero"/>
    <s v="Alvarón Moledero"/>
    <s v="Escritorio Madera 3 Espacios"/>
    <s v="Bellmack"/>
    <n v="0.08"/>
    <n v="100000"/>
    <n v="4086000"/>
  </r>
  <r>
    <s v="5-100912010eneroJ16"/>
    <n v="5"/>
    <n v="100"/>
    <d v="2010-01-09T00:00:00"/>
    <n v="17"/>
    <n v="8"/>
    <x v="1"/>
    <n v="1450000"/>
    <n v="3"/>
    <s v="Muebles El Oso"/>
    <x v="3"/>
    <s v="Gabriel Manzanero"/>
    <s v="Nicolás Red"/>
    <s v="Silla de Gargas"/>
    <s v="Bellmack"/>
    <n v="0"/>
    <n v="500000"/>
    <n v="3850000"/>
  </r>
  <r>
    <s v="3-201242010abrilJ16"/>
    <n v="3"/>
    <n v="20"/>
    <d v="2010-04-12T00:00:00"/>
    <n v="16"/>
    <n v="3"/>
    <x v="1"/>
    <n v="1450000"/>
    <n v="3"/>
    <s v="Damiens"/>
    <x v="0"/>
    <s v="Michael Tree"/>
    <s v="Johny Negrero"/>
    <s v="Silla de Gargas"/>
    <s v="Bellmack"/>
    <n v="0"/>
    <n v="300000"/>
    <n v="4050000"/>
  </r>
  <r>
    <s v="13-301832009marzoJ16"/>
    <n v="13"/>
    <n v="30"/>
    <d v="2009-03-18T00:00:00"/>
    <n v="12"/>
    <n v="11"/>
    <x v="1"/>
    <n v="1450000"/>
    <n v="3"/>
    <s v="Sales"/>
    <x v="2"/>
    <s v="Feibian Bizancio"/>
    <s v="Diva Torrengra"/>
    <s v="Silla de Gargas"/>
    <s v="Bellmack"/>
    <n v="0"/>
    <n v="20000"/>
    <n v="4330000"/>
  </r>
  <r>
    <s v="1-302122010diciembreA14"/>
    <n v="1"/>
    <n v="30"/>
    <d v="2010-12-02T00:00:00"/>
    <n v="15"/>
    <n v="8"/>
    <x v="6"/>
    <n v="670000"/>
    <n v="7"/>
    <s v="Sucursal Peñalolen Alto"/>
    <x v="2"/>
    <s v="Suárez Mujica"/>
    <s v="Nicolás Red"/>
    <s v="Cama 1,5 plazas"/>
    <s v="Dardunes"/>
    <n v="0.08"/>
    <n v="200000"/>
    <n v="4114800"/>
  </r>
  <r>
    <s v="12-108122010diciembreA14"/>
    <n v="12"/>
    <n v="10"/>
    <d v="2010-12-08T00:00:00"/>
    <n v="17"/>
    <n v="7"/>
    <x v="6"/>
    <n v="670000"/>
    <n v="7"/>
    <s v="El Deleite"/>
    <x v="4"/>
    <s v="Gabriel Manzanero"/>
    <s v="Veraz Dedal"/>
    <s v="Cama 1,5 plazas"/>
    <s v="Dardunes"/>
    <n v="0.08"/>
    <n v="200000"/>
    <n v="4114800"/>
  </r>
  <r>
    <s v="11-20972009julioA14"/>
    <n v="11"/>
    <n v="20"/>
    <d v="2009-07-09T00:00:00"/>
    <n v="13"/>
    <n v="13"/>
    <x v="6"/>
    <n v="670000"/>
    <n v="7"/>
    <s v="Antiguedades FL"/>
    <x v="0"/>
    <s v="Caesar Ortencia"/>
    <s v="Peter Contreras"/>
    <s v="Cama 1,5 plazas"/>
    <s v="Dardunes"/>
    <n v="0.08"/>
    <n v="100000"/>
    <n v="4214800"/>
  </r>
  <r>
    <s v="11-100572010julioA14"/>
    <n v="11"/>
    <n v="100"/>
    <d v="2010-07-05T00:00:00"/>
    <n v="13"/>
    <n v="6"/>
    <x v="6"/>
    <n v="670000"/>
    <n v="7"/>
    <s v="Antiguedades FL"/>
    <x v="3"/>
    <s v="Caesar Ortencia"/>
    <s v="Deco Valenti"/>
    <s v="Cama 1,5 plazas"/>
    <s v="Dardunes"/>
    <n v="0.08"/>
    <n v="10000"/>
    <n v="4304800"/>
  </r>
  <r>
    <s v="11-201992009septiembreE20"/>
    <n v="11"/>
    <n v="20"/>
    <d v="2009-09-19T00:00:00"/>
    <n v="12"/>
    <n v="19"/>
    <x v="7"/>
    <n v="650000"/>
    <n v="7"/>
    <s v="Antiguedades FL"/>
    <x v="0"/>
    <s v="Feibian Bizancio"/>
    <s v="Andrea Disappear"/>
    <s v="Escritorio Madera 3 Espacios"/>
    <s v="Bellmack"/>
    <n v="0.08"/>
    <n v="1500000"/>
    <n v="2686000"/>
  </r>
  <r>
    <s v="2-1009122010diciembreE20"/>
    <n v="2"/>
    <n v="100"/>
    <d v="2010-12-09T00:00:00"/>
    <n v="13"/>
    <n v="30"/>
    <x v="7"/>
    <n v="650000"/>
    <n v="7"/>
    <s v="Muebles San Genaro"/>
    <x v="3"/>
    <s v="Caesar Ortencia"/>
    <s v="Javiera Walder"/>
    <s v="Escritorio Madera 3 Espacios"/>
    <s v="Bellmack"/>
    <n v="0.08"/>
    <n v="1000000"/>
    <n v="3186000"/>
  </r>
  <r>
    <s v="15-10021122010diciembreB18"/>
    <n v="15"/>
    <n v="100"/>
    <d v="2010-12-21T00:00:00"/>
    <n v="16"/>
    <n v="22"/>
    <x v="10"/>
    <n v="350000"/>
    <n v="13"/>
    <s v="Galería la Tubería"/>
    <x v="3"/>
    <s v="Michael Tree"/>
    <s v="Sergio Oliva"/>
    <s v="Escritorio Vidrio 1,38x50"/>
    <s v="Bellmack"/>
    <n v="0.08"/>
    <n v="300000"/>
    <n v="3886000"/>
  </r>
  <r>
    <s v="3-301922009febreroB18"/>
    <n v="3"/>
    <n v="30"/>
    <d v="2009-02-19T00:00:00"/>
    <n v="14"/>
    <n v="15"/>
    <x v="10"/>
    <n v="350000"/>
    <n v="13"/>
    <s v="Damiens"/>
    <x v="2"/>
    <s v="Hortuiti Felier"/>
    <s v="Maki Parachute"/>
    <s v="Escritorio Vidrio 1,38x50"/>
    <s v="Bellmack"/>
    <n v="0.08"/>
    <n v="100000"/>
    <n v="4086000"/>
  </r>
  <r>
    <s v="14-301442010abrilB18"/>
    <n v="14"/>
    <n v="30"/>
    <d v="2010-04-14T00:00:00"/>
    <n v="15"/>
    <n v="16"/>
    <x v="10"/>
    <n v="350000"/>
    <n v="13"/>
    <s v="Antiguedades FV"/>
    <x v="2"/>
    <s v="Suárez Mujica"/>
    <s v="Go Leslier"/>
    <s v="Escritorio Vidrio 1,38x50"/>
    <s v="Bellmack"/>
    <n v="0.08"/>
    <n v="100000"/>
    <n v="4086000"/>
  </r>
  <r>
    <s v="6-101792010septiembreB18"/>
    <n v="6"/>
    <n v="10"/>
    <d v="2010-09-17T00:00:00"/>
    <n v="18"/>
    <n v="28"/>
    <x v="10"/>
    <n v="350000"/>
    <n v="13"/>
    <s v="Sucursal Ñuñoa"/>
    <x v="4"/>
    <s v="Gato Lizana"/>
    <s v="Sebastián  Venegas"/>
    <s v="Escritorio Vidrio 1,38x50"/>
    <s v="Bellmack"/>
    <n v="0.08"/>
    <n v="100000"/>
    <n v="4086000"/>
  </r>
  <r>
    <s v="9-3001112009eneroB18"/>
    <n v="9"/>
    <n v="300"/>
    <d v="2009-01-11T00:00:00"/>
    <n v="13"/>
    <n v="5"/>
    <x v="10"/>
    <n v="350000"/>
    <n v="13"/>
    <s v="Sucursal San Bernardo"/>
    <x v="1"/>
    <s v="Caesar Ortencia"/>
    <s v="Alexandra Bully"/>
    <s v="Escritorio Vidrio 1,38x50"/>
    <s v="Bellmack"/>
    <n v="0.08"/>
    <n v="100000"/>
    <n v="4086000"/>
  </r>
  <r>
    <s v="11-2002532009marzoA18"/>
    <n v="11"/>
    <n v="200"/>
    <d v="2009-03-25T00:00:00"/>
    <n v="12"/>
    <n v="32"/>
    <x v="5"/>
    <n v="750000"/>
    <n v="6"/>
    <s v="Antiguedades FL"/>
    <x v="5"/>
    <s v="Feibian Bizancio"/>
    <s v="Manu Bililar"/>
    <s v="Sillón Cama 3 Cuerpos"/>
    <s v="Bellmack"/>
    <n v="0.05"/>
    <n v="100000"/>
    <n v="4175000"/>
  </r>
  <r>
    <s v="1-1022102009octubreA18"/>
    <n v="1"/>
    <n v="10"/>
    <d v="2009-10-22T00:00:00"/>
    <n v="13"/>
    <n v="1"/>
    <x v="5"/>
    <n v="750000"/>
    <n v="6"/>
    <s v="Sucursal Peñalolen Alto"/>
    <x v="4"/>
    <s v="Caesar Ortencia"/>
    <s v="Alejandro Moledero"/>
    <s v="Sillón Cama 3 Cuerpos"/>
    <s v="Bellmack"/>
    <n v="0.05"/>
    <n v="200000"/>
    <n v="4075000"/>
  </r>
  <r>
    <s v="12-10312009eneroG16"/>
    <n v="12"/>
    <n v="10"/>
    <d v="2009-01-03T00:00:00"/>
    <n v="16"/>
    <n v="18"/>
    <x v="9"/>
    <n v="550000"/>
    <n v="9"/>
    <s v="El Deleite"/>
    <x v="4"/>
    <s v="Michael Tree"/>
    <s v="Di Angelo Bonini"/>
    <s v="Cómoda 2 cuerpos, 2x1x1,5"/>
    <s v="Deplos"/>
    <n v="0.08"/>
    <n v="300000"/>
    <n v="4254000"/>
  </r>
  <r>
    <s v="6-2025112010noviembreJ16"/>
    <n v="6"/>
    <n v="20"/>
    <d v="2010-11-25T00:00:00"/>
    <n v="18"/>
    <n v="8"/>
    <x v="1"/>
    <n v="1450000"/>
    <n v="3"/>
    <s v="Sucursal Ñuñoa"/>
    <x v="0"/>
    <s v="Gato Lizana"/>
    <s v="Nicolás Red"/>
    <s v="Silla de Gargas"/>
    <s v="Bellmack"/>
    <n v="0"/>
    <n v="300000"/>
    <n v="4050000"/>
  </r>
  <r>
    <s v="15-30020112010noviembreF16"/>
    <n v="15"/>
    <n v="300"/>
    <d v="2010-11-20T00:00:00"/>
    <n v="15"/>
    <n v="31"/>
    <x v="8"/>
    <n v="550000"/>
    <n v="8"/>
    <s v="Galería la Tubería"/>
    <x v="1"/>
    <s v="Suárez Mujica"/>
    <s v="Sofia Uribe"/>
    <s v="Cama 2 Plazas"/>
    <s v="Dardunes"/>
    <n v="0.08"/>
    <n v="30000"/>
    <n v="4018000"/>
  </r>
  <r>
    <s v="9-2002552010mayoG16"/>
    <n v="9"/>
    <n v="200"/>
    <d v="2010-05-25T00:00:00"/>
    <n v="18"/>
    <n v="31"/>
    <x v="9"/>
    <n v="550000"/>
    <n v="8"/>
    <s v="Sucursal San Bernardo"/>
    <x v="5"/>
    <s v="Gato Lizana"/>
    <s v="Sofia Uribe"/>
    <s v="Cómoda 2 cuerpos, 2x1x1,5"/>
    <s v="Deplos"/>
    <n v="0.08"/>
    <n v="100000"/>
    <n v="3948000"/>
  </r>
  <r>
    <s v="1-1002452009mayoG16"/>
    <n v="1"/>
    <n v="100"/>
    <d v="2009-05-24T00:00:00"/>
    <n v="15"/>
    <n v="29"/>
    <x v="9"/>
    <n v="550000"/>
    <n v="8"/>
    <s v="Sucursal Peñalolen Alto"/>
    <x v="3"/>
    <s v="Suárez Mujica"/>
    <s v="Reina Queen"/>
    <s v="Cómoda 2 cuerpos, 2x1x1,5"/>
    <s v="Deplos"/>
    <n v="0.08"/>
    <n v="20000"/>
    <n v="4028000"/>
  </r>
  <r>
    <s v="15-2017102010octubreJ18"/>
    <n v="15"/>
    <n v="20"/>
    <d v="2010-10-17T00:00:00"/>
    <n v="16"/>
    <n v="29"/>
    <x v="3"/>
    <n v="850000"/>
    <n v="5"/>
    <s v="Galería la Tubería"/>
    <x v="0"/>
    <s v="Michael Tree"/>
    <s v="Reina Queen"/>
    <s v="Camarote 3 cuerpos"/>
    <s v="Deplos"/>
    <n v="0.05"/>
    <n v="100000"/>
    <n v="3937500"/>
  </r>
  <r>
    <s v="8-10892009septiembreJ18"/>
    <n v="8"/>
    <n v="10"/>
    <d v="2009-09-08T00:00:00"/>
    <n v="15"/>
    <n v="26"/>
    <x v="3"/>
    <n v="850000"/>
    <n v="5"/>
    <s v="El Rincón de la Madera"/>
    <x v="4"/>
    <s v="Suárez Mujica"/>
    <s v="Edward Phycka"/>
    <s v="Camarote 3 cuerpos"/>
    <s v="Deplos"/>
    <n v="0.05"/>
    <n v="20000"/>
    <n v="4017500"/>
  </r>
  <r>
    <s v="6-1002442010abrilF16"/>
    <n v="6"/>
    <n v="100"/>
    <d v="2010-04-24T00:00:00"/>
    <n v="15"/>
    <n v="10"/>
    <x v="8"/>
    <n v="550000"/>
    <n v="8"/>
    <s v="Sucursal Ñuñoa"/>
    <x v="3"/>
    <s v="Suárez Mujica"/>
    <s v="Natalia Safer"/>
    <s v="Cama 2 Plazas"/>
    <s v="Dardunes"/>
    <n v="0.08"/>
    <n v="200000"/>
    <n v="3848000"/>
  </r>
  <r>
    <s v="8-30612009eneroF16"/>
    <n v="8"/>
    <n v="30"/>
    <d v="2009-01-06T00:00:00"/>
    <n v="12"/>
    <n v="8"/>
    <x v="8"/>
    <n v="550000"/>
    <n v="8"/>
    <s v="El Rincón de la Madera"/>
    <x v="2"/>
    <s v="Feibian Bizancio"/>
    <s v="Nicolás Red"/>
    <s v="Cama 2 Plazas"/>
    <s v="Dardunes"/>
    <n v="0.08"/>
    <n v="100000"/>
    <n v="3948000"/>
  </r>
  <r>
    <s v="3-2001562009junioF16"/>
    <n v="3"/>
    <n v="200"/>
    <d v="2009-06-15T00:00:00"/>
    <n v="18"/>
    <n v="26"/>
    <x v="8"/>
    <n v="550000"/>
    <n v="8"/>
    <s v="Damiens"/>
    <x v="5"/>
    <s v="Gato Lizana"/>
    <s v="Edward Phycka"/>
    <s v="Cama 2 Plazas"/>
    <s v="Dardunes"/>
    <n v="0.08"/>
    <n v="30000"/>
    <n v="4018000"/>
  </r>
  <r>
    <s v="1-301272009julioF16"/>
    <n v="1"/>
    <n v="30"/>
    <d v="2009-07-12T00:00:00"/>
    <n v="12"/>
    <n v="7"/>
    <x v="8"/>
    <n v="550000"/>
    <n v="8"/>
    <s v="Sucursal Peñalolen Alto"/>
    <x v="2"/>
    <s v="Feibian Bizancio"/>
    <s v="Veraz Dedal"/>
    <s v="Cama 2 Plazas"/>
    <s v="Dardunes"/>
    <n v="0.08"/>
    <n v="100000"/>
    <n v="3948000"/>
  </r>
  <r>
    <s v="2-3001992010septiembreF16"/>
    <n v="2"/>
    <n v="300"/>
    <d v="2010-09-19T00:00:00"/>
    <n v="13"/>
    <n v="21"/>
    <x v="8"/>
    <n v="550000"/>
    <n v="8"/>
    <s v="Muebles San Genaro"/>
    <x v="1"/>
    <s v="Caesar Ortencia"/>
    <s v="Alvarón Moledero"/>
    <s v="Cama 2 Plazas"/>
    <s v="Dardunes"/>
    <n v="0.08"/>
    <n v="30000"/>
    <n v="4018000"/>
  </r>
  <r>
    <s v="15-201732010marzoF16"/>
    <n v="15"/>
    <n v="20"/>
    <d v="2010-03-17T00:00:00"/>
    <n v="14"/>
    <n v="29"/>
    <x v="8"/>
    <n v="550000"/>
    <n v="8"/>
    <s v="Galería la Tubería"/>
    <x v="0"/>
    <s v="Hortuiti Felier"/>
    <s v="Reina Queen"/>
    <s v="Cama 2 Plazas"/>
    <s v="Dardunes"/>
    <n v="0.08"/>
    <n v="30000"/>
    <n v="4018000"/>
  </r>
  <r>
    <s v="7-3014112010noviembreF16"/>
    <n v="7"/>
    <n v="30"/>
    <d v="2010-11-14T00:00:00"/>
    <n v="15"/>
    <n v="13"/>
    <x v="8"/>
    <n v="550000"/>
    <n v="8"/>
    <s v="Blanco y En Calada"/>
    <x v="2"/>
    <s v="Suárez Mujica"/>
    <s v="Peter Contreras"/>
    <s v="Cama 2 Plazas"/>
    <s v="Dardunes"/>
    <n v="0.08"/>
    <n v="100000"/>
    <n v="3948000"/>
  </r>
  <r>
    <s v="5-20842010abrilF16"/>
    <n v="5"/>
    <n v="20"/>
    <d v="2010-04-08T00:00:00"/>
    <n v="13"/>
    <n v="17"/>
    <x v="8"/>
    <n v="550000"/>
    <n v="8"/>
    <s v="Muebles El Oso"/>
    <x v="0"/>
    <s v="Caesar Ortencia"/>
    <s v="Mathias Albus"/>
    <s v="Cama 2 Plazas"/>
    <s v="Dardunes"/>
    <n v="0.08"/>
    <n v="30000"/>
    <n v="4018000"/>
  </r>
  <r>
    <s v="1-30015112009noviembreF16"/>
    <n v="1"/>
    <n v="300"/>
    <d v="2009-11-15T00:00:00"/>
    <n v="12"/>
    <n v="33"/>
    <x v="8"/>
    <n v="550000"/>
    <n v="8"/>
    <s v="Sucursal Peñalolen Alto"/>
    <x v="1"/>
    <s v="Feibian Bizancio"/>
    <s v="Maricela Zapur"/>
    <s v="Cama 2 Plazas"/>
    <s v="Dardunes"/>
    <n v="0.08"/>
    <n v="30000"/>
    <n v="4018000"/>
  </r>
  <r>
    <s v="2-1001592010septiembreJ18"/>
    <n v="2"/>
    <n v="100"/>
    <d v="2010-09-15T00:00:00"/>
    <n v="17"/>
    <n v="11"/>
    <x v="3"/>
    <n v="850000"/>
    <n v="5"/>
    <s v="Muebles San Genaro"/>
    <x v="3"/>
    <s v="Gabriel Manzanero"/>
    <s v="Diva Torrengra"/>
    <s v="Camarote 3 cuerpos"/>
    <s v="Deplos"/>
    <n v="0.05"/>
    <n v="10000"/>
    <n v="4027500"/>
  </r>
  <r>
    <s v="3-20122009febreroA14"/>
    <n v="3"/>
    <n v="20"/>
    <d v="2009-02-01T00:00:00"/>
    <n v="14"/>
    <n v="31"/>
    <x v="6"/>
    <n v="670000"/>
    <n v="7"/>
    <s v="Damiens"/>
    <x v="0"/>
    <s v="Hortuiti Felier"/>
    <s v="Sofia Uribe"/>
    <s v="Cama 1,5 plazas"/>
    <s v="Dardunes"/>
    <n v="0.08"/>
    <n v="100000"/>
    <n v="4214800"/>
  </r>
  <r>
    <s v="5-30013122009diciembreJ18"/>
    <n v="5"/>
    <n v="300"/>
    <d v="2009-12-13T00:00:00"/>
    <n v="18"/>
    <n v="9"/>
    <x v="3"/>
    <n v="850000"/>
    <n v="5"/>
    <s v="Muebles El Oso"/>
    <x v="1"/>
    <s v="Gato Lizana"/>
    <s v="Camilo Parranda"/>
    <s v="Camarote 3 cuerpos"/>
    <s v="Deplos"/>
    <n v="0.05"/>
    <n v="200000"/>
    <n v="3837500"/>
  </r>
  <r>
    <s v="7-202312010eneroJ18"/>
    <n v="7"/>
    <n v="20"/>
    <d v="2010-01-23T00:00:00"/>
    <n v="12"/>
    <n v="23"/>
    <x v="3"/>
    <n v="850000"/>
    <n v="5"/>
    <s v="Blanco y En Calada"/>
    <x v="0"/>
    <s v="Feibian Bizancio"/>
    <s v="Ismael Olavarrieta"/>
    <s v="Camarote 3 cuerpos"/>
    <s v="Deplos"/>
    <n v="0.05"/>
    <n v="100000"/>
    <n v="3937500"/>
  </r>
  <r>
    <s v="7-10332009marzoJ18"/>
    <n v="7"/>
    <n v="10"/>
    <d v="2009-03-03T00:00:00"/>
    <n v="16"/>
    <n v="9"/>
    <x v="3"/>
    <n v="850000"/>
    <n v="5"/>
    <s v="Blanco y En Calada"/>
    <x v="4"/>
    <s v="Michael Tree"/>
    <s v="Camilo Parranda"/>
    <s v="Camarote 3 cuerpos"/>
    <s v="Deplos"/>
    <n v="0.05"/>
    <n v="20000"/>
    <n v="4017500"/>
  </r>
  <r>
    <s v="14-1002052010mayoJ18"/>
    <n v="14"/>
    <n v="100"/>
    <d v="2010-05-20T00:00:00"/>
    <n v="12"/>
    <n v="6"/>
    <x v="3"/>
    <n v="850000"/>
    <n v="5"/>
    <s v="Antiguedades FV"/>
    <x v="3"/>
    <s v="Feibian Bizancio"/>
    <s v="Deco Valenti"/>
    <s v="Camarote 3 cuerpos"/>
    <s v="Deplos"/>
    <n v="0.05"/>
    <n v="10000"/>
    <n v="4027500"/>
  </r>
  <r>
    <s v="6-102482009agostoA18"/>
    <n v="6"/>
    <n v="10"/>
    <d v="2009-08-24T00:00:00"/>
    <n v="14"/>
    <n v="12"/>
    <x v="5"/>
    <n v="750000"/>
    <n v="6"/>
    <s v="Sucursal Ñuñoa"/>
    <x v="4"/>
    <s v="Hortuiti Felier"/>
    <s v="Nga Escandinavo"/>
    <s v="Sillón Cama 3 Cuerpos"/>
    <s v="Bellmack"/>
    <n v="0.05"/>
    <n v="200000"/>
    <n v="4075000"/>
  </r>
  <r>
    <s v="15-20312010eneroA18"/>
    <n v="15"/>
    <n v="20"/>
    <d v="2010-01-03T00:00:00"/>
    <n v="12"/>
    <n v="13"/>
    <x v="5"/>
    <n v="750000"/>
    <n v="6"/>
    <s v="Galería la Tubería"/>
    <x v="0"/>
    <s v="Feibian Bizancio"/>
    <s v="Peter Contreras"/>
    <s v="Sillón Cama 3 Cuerpos"/>
    <s v="Bellmack"/>
    <n v="0.05"/>
    <n v="30000"/>
    <n v="4245000"/>
  </r>
  <r>
    <s v="9-20015122009diciembreG16"/>
    <n v="9"/>
    <n v="200"/>
    <d v="2009-12-15T00:00:00"/>
    <n v="12"/>
    <n v="27"/>
    <x v="9"/>
    <n v="550000"/>
    <n v="8"/>
    <s v="Sucursal San Bernardo"/>
    <x v="5"/>
    <s v="Feibian Bizancio"/>
    <s v="Daniel Saint John"/>
    <s v="Cómoda 2 cuerpos, 2x1x1,5"/>
    <s v="Deplos"/>
    <n v="0.08"/>
    <n v="100000"/>
    <n v="3948000"/>
  </r>
  <r>
    <s v="7-3002562009junioG16"/>
    <n v="7"/>
    <n v="300"/>
    <d v="2009-06-25T00:00:00"/>
    <n v="15"/>
    <n v="7"/>
    <x v="9"/>
    <n v="550000"/>
    <n v="8"/>
    <s v="Blanco y En Calada"/>
    <x v="1"/>
    <s v="Suárez Mujica"/>
    <s v="Veraz Dedal"/>
    <s v="Cómoda 2 cuerpos, 2x1x1,5"/>
    <s v="Deplos"/>
    <n v="0.08"/>
    <n v="30000"/>
    <n v="4018000"/>
  </r>
  <r>
    <s v="7-3001182010agostoF16"/>
    <n v="7"/>
    <n v="300"/>
    <d v="2010-08-11T00:00:00"/>
    <n v="18"/>
    <n v="12"/>
    <x v="8"/>
    <n v="550000"/>
    <n v="8"/>
    <s v="Blanco y En Calada"/>
    <x v="1"/>
    <s v="Gato Lizana"/>
    <s v="Nga Escandinavo"/>
    <s v="Cama 2 Plazas"/>
    <s v="Dardunes"/>
    <n v="0.08"/>
    <n v="30000"/>
    <n v="4018000"/>
  </r>
  <r>
    <s v="2-3001102009octubreG16"/>
    <n v="2"/>
    <n v="300"/>
    <d v="2009-10-01T00:00:00"/>
    <n v="16"/>
    <n v="28"/>
    <x v="9"/>
    <n v="550000"/>
    <n v="8"/>
    <s v="Muebles San Genaro"/>
    <x v="1"/>
    <s v="Michael Tree"/>
    <s v="Sebastián  Venegas"/>
    <s v="Cómoda 2 cuerpos, 2x1x1,5"/>
    <s v="Deplos"/>
    <n v="0.08"/>
    <n v="30000"/>
    <n v="4018000"/>
  </r>
  <r>
    <s v="3-2001282010agostoJ18"/>
    <n v="3"/>
    <n v="200"/>
    <d v="2010-08-12T00:00:00"/>
    <n v="17"/>
    <n v="7"/>
    <x v="3"/>
    <n v="850000"/>
    <n v="5"/>
    <s v="Damiens"/>
    <x v="5"/>
    <s v="Gabriel Manzanero"/>
    <s v="Veraz Dedal"/>
    <s v="Camarote 3 cuerpos"/>
    <s v="Deplos"/>
    <n v="0.05"/>
    <n v="30000"/>
    <n v="4007500"/>
  </r>
  <r>
    <s v="8-30582010agostoJ15"/>
    <n v="8"/>
    <n v="30"/>
    <d v="2010-08-05T00:00:00"/>
    <n v="14"/>
    <n v="25"/>
    <x v="0"/>
    <n v="1800000"/>
    <n v="3"/>
    <s v="El Rincón de la Madera"/>
    <x v="2"/>
    <s v="Hortuiti Felier"/>
    <s v="Felipe Medero"/>
    <s v="Bar L Sobredimensionado"/>
    <s v="Qwerty"/>
    <n v="0"/>
    <n v="300000"/>
    <n v="5100000"/>
  </r>
  <r>
    <s v="7-100432009marzoE20"/>
    <n v="7"/>
    <n v="100"/>
    <d v="2009-03-04T00:00:00"/>
    <n v="12"/>
    <n v="33"/>
    <x v="7"/>
    <n v="650000"/>
    <n v="7"/>
    <s v="Blanco y En Calada"/>
    <x v="3"/>
    <s v="Feibian Bizancio"/>
    <s v="Maricela Zapur"/>
    <s v="Escritorio Madera 3 Espacios"/>
    <s v="Bellmack"/>
    <n v="0.08"/>
    <n v="1000000"/>
    <n v="3186000"/>
  </r>
  <r>
    <s v="8-1011112010noviembreE20"/>
    <n v="8"/>
    <n v="10"/>
    <d v="2010-11-11T00:00:00"/>
    <n v="18"/>
    <n v="5"/>
    <x v="7"/>
    <n v="650000"/>
    <n v="7"/>
    <s v="El Rincón de la Madera"/>
    <x v="4"/>
    <s v="Gato Lizana"/>
    <s v="Alexandra Bully"/>
    <s v="Escritorio Madera 3 Espacios"/>
    <s v="Bellmack"/>
    <n v="0.08"/>
    <n v="100000"/>
    <n v="4086000"/>
  </r>
  <r>
    <s v="1-302582010agostoB18"/>
    <n v="1"/>
    <n v="30"/>
    <d v="2010-08-25T00:00:00"/>
    <n v="14"/>
    <n v="20"/>
    <x v="10"/>
    <n v="350000"/>
    <n v="13"/>
    <s v="Sucursal Peñalolen Alto"/>
    <x v="2"/>
    <s v="Hortuiti Felier"/>
    <s v="Tatán Linterna"/>
    <s v="Escritorio Vidrio 1,38x50"/>
    <s v="Bellmack"/>
    <n v="0.08"/>
    <n v="100000"/>
    <n v="4086000"/>
  </r>
  <r>
    <s v="9-3001582009agostoB18"/>
    <n v="9"/>
    <n v="300"/>
    <d v="2009-08-15T00:00:00"/>
    <n v="16"/>
    <n v="9"/>
    <x v="10"/>
    <n v="350000"/>
    <n v="13"/>
    <s v="Sucursal San Bernardo"/>
    <x v="1"/>
    <s v="Michael Tree"/>
    <s v="Camilo Parranda"/>
    <s v="Escritorio Vidrio 1,38x50"/>
    <s v="Bellmack"/>
    <n v="0.08"/>
    <n v="100000"/>
    <n v="4086000"/>
  </r>
  <r>
    <s v="5-202362009junioE20"/>
    <n v="5"/>
    <n v="20"/>
    <d v="2009-06-23T00:00:00"/>
    <n v="17"/>
    <n v="5"/>
    <x v="7"/>
    <n v="650000"/>
    <n v="9"/>
    <s v="Muebles El Oso"/>
    <x v="0"/>
    <s v="Gabriel Manzanero"/>
    <s v="Alexandra Bully"/>
    <s v="Escritorio Madera 3 Espacios"/>
    <s v="Bellmack"/>
    <n v="0.08"/>
    <n v="1500000"/>
    <n v="3882000"/>
  </r>
  <r>
    <s v="6-2001862010junioE20"/>
    <n v="6"/>
    <n v="200"/>
    <d v="2010-06-18T00:00:00"/>
    <n v="12"/>
    <n v="14"/>
    <x v="7"/>
    <n v="650000"/>
    <n v="9"/>
    <s v="Sucursal Ñuñoa"/>
    <x v="5"/>
    <s v="Feibian Bizancio"/>
    <s v="Guillermo Franco"/>
    <s v="Escritorio Madera 3 Espacios"/>
    <s v="Bellmack"/>
    <n v="0.08"/>
    <n v="10000"/>
    <n v="5372000"/>
  </r>
  <r>
    <s v="1-302142010abrilE20"/>
    <n v="1"/>
    <n v="30"/>
    <d v="2010-04-21T00:00:00"/>
    <n v="17"/>
    <n v="5"/>
    <x v="7"/>
    <n v="650000"/>
    <n v="9"/>
    <s v="Sucursal Peñalolen Alto"/>
    <x v="2"/>
    <s v="Gabriel Manzanero"/>
    <s v="Alexandra Bully"/>
    <s v="Escritorio Madera 3 Espacios"/>
    <s v="Bellmack"/>
    <n v="0.08"/>
    <n v="300000"/>
    <n v="5082000"/>
  </r>
  <r>
    <s v="9-101682010agostoE20"/>
    <n v="9"/>
    <n v="10"/>
    <d v="2010-08-16T00:00:00"/>
    <n v="18"/>
    <n v="29"/>
    <x v="7"/>
    <n v="650000"/>
    <n v="9"/>
    <s v="Sucursal San Bernardo"/>
    <x v="4"/>
    <s v="Gato Lizana"/>
    <s v="Reina Queen"/>
    <s v="Escritorio Madera 3 Espacios"/>
    <s v="Bellmack"/>
    <n v="0.08"/>
    <n v="100000"/>
    <n v="5282000"/>
  </r>
  <r>
    <s v="15-301142009abrilE20"/>
    <n v="15"/>
    <n v="30"/>
    <d v="2009-04-11T00:00:00"/>
    <n v="16"/>
    <n v="30"/>
    <x v="7"/>
    <n v="650000"/>
    <n v="9"/>
    <s v="Galería la Tubería"/>
    <x v="2"/>
    <s v="Michael Tree"/>
    <s v="Javiera Walder"/>
    <s v="Escritorio Madera 3 Espacios"/>
    <s v="Bellmack"/>
    <n v="0.08"/>
    <n v="300000"/>
    <n v="5082000"/>
  </r>
  <r>
    <s v="8-30822009febreroE20"/>
    <n v="8"/>
    <n v="30"/>
    <d v="2009-02-08T00:00:00"/>
    <n v="12"/>
    <n v="20"/>
    <x v="7"/>
    <n v="650000"/>
    <n v="9"/>
    <s v="El Rincón de la Madera"/>
    <x v="2"/>
    <s v="Feibian Bizancio"/>
    <s v="Tatán Linterna"/>
    <s v="Escritorio Madera 3 Espacios"/>
    <s v="Bellmack"/>
    <n v="0.08"/>
    <n v="300000"/>
    <n v="5082000"/>
  </r>
  <r>
    <s v="12-20312010eneroJ16"/>
    <n v="12"/>
    <n v="20"/>
    <d v="2010-01-03T00:00:00"/>
    <n v="17"/>
    <n v="21"/>
    <x v="1"/>
    <n v="1450000"/>
    <n v="3"/>
    <s v="El Deleite"/>
    <x v="0"/>
    <s v="Gabriel Manzanero"/>
    <s v="Alvarón Moledero"/>
    <s v="Silla de Gargas"/>
    <s v="Bellmack"/>
    <n v="0"/>
    <n v="300000"/>
    <n v="4050000"/>
  </r>
  <r>
    <s v="2-20692010septiembreJ16"/>
    <n v="2"/>
    <n v="20"/>
    <d v="2010-09-06T00:00:00"/>
    <n v="16"/>
    <n v="20"/>
    <x v="1"/>
    <n v="1450000"/>
    <n v="3"/>
    <s v="Muebles San Genaro"/>
    <x v="0"/>
    <s v="Michael Tree"/>
    <s v="Tatán Linterna"/>
    <s v="Silla de Gargas"/>
    <s v="Bellmack"/>
    <n v="0"/>
    <n v="300000"/>
    <n v="4050000"/>
  </r>
  <r>
    <s v="14-200872009julioJ16"/>
    <n v="14"/>
    <n v="200"/>
    <d v="2009-07-08T00:00:00"/>
    <n v="17"/>
    <n v="11"/>
    <x v="1"/>
    <n v="1450000"/>
    <n v="3"/>
    <s v="Antiguedades FV"/>
    <x v="5"/>
    <s v="Gabriel Manzanero"/>
    <s v="Diva Torrengra"/>
    <s v="Silla de Gargas"/>
    <s v="Bellmack"/>
    <n v="0"/>
    <n v="500000"/>
    <n v="3850000"/>
  </r>
  <r>
    <s v="4-2001982009agostoF16"/>
    <n v="4"/>
    <n v="200"/>
    <d v="2009-08-19T00:00:00"/>
    <n v="16"/>
    <n v="6"/>
    <x v="8"/>
    <n v="550000"/>
    <n v="8"/>
    <s v="Galería Ñuble"/>
    <x v="5"/>
    <s v="Michael Tree"/>
    <s v="Deco Valenti"/>
    <s v="Cama 2 Plazas"/>
    <s v="Dardunes"/>
    <n v="0.08"/>
    <n v="30000"/>
    <n v="4018000"/>
  </r>
  <r>
    <s v="11-2002232010marzoF16"/>
    <n v="11"/>
    <n v="200"/>
    <d v="2010-03-22T00:00:00"/>
    <n v="18"/>
    <n v="2"/>
    <x v="8"/>
    <n v="550000"/>
    <n v="8"/>
    <s v="Antiguedades FL"/>
    <x v="5"/>
    <s v="Gato Lizana"/>
    <s v="John Chepicano"/>
    <s v="Cama 2 Plazas"/>
    <s v="Dardunes"/>
    <n v="0.08"/>
    <n v="30000"/>
    <n v="4018000"/>
  </r>
  <r>
    <s v="3-1001212010eneroJ18"/>
    <n v="3"/>
    <n v="100"/>
    <d v="2010-01-12T00:00:00"/>
    <n v="15"/>
    <n v="28"/>
    <x v="3"/>
    <n v="850000"/>
    <n v="5"/>
    <s v="Damiens"/>
    <x v="3"/>
    <s v="Suárez Mujica"/>
    <s v="Sebastián  Venegas"/>
    <s v="Camarote 3 cuerpos"/>
    <s v="Deplos"/>
    <n v="0.05"/>
    <n v="10000"/>
    <n v="4027500"/>
  </r>
  <r>
    <s v="12-301732009marzoA14"/>
    <n v="12"/>
    <n v="30"/>
    <d v="2009-03-17T00:00:00"/>
    <n v="17"/>
    <n v="30"/>
    <x v="6"/>
    <n v="670000"/>
    <n v="6"/>
    <s v="El Deleite"/>
    <x v="2"/>
    <s v="Gabriel Manzanero"/>
    <s v="Javiera Walder"/>
    <s v="Cama 1,5 plazas"/>
    <s v="Dardunes"/>
    <n v="0.05"/>
    <n v="200000"/>
    <n v="3619000"/>
  </r>
  <r>
    <s v="2-1019112009noviembreA14"/>
    <n v="2"/>
    <n v="10"/>
    <d v="2009-11-19T00:00:00"/>
    <n v="14"/>
    <n v="5"/>
    <x v="6"/>
    <n v="670000"/>
    <n v="6"/>
    <s v="Muebles San Genaro"/>
    <x v="4"/>
    <s v="Hortuiti Felier"/>
    <s v="Alexandra Bully"/>
    <s v="Cama 1,5 plazas"/>
    <s v="Dardunes"/>
    <n v="0.05"/>
    <n v="200000"/>
    <n v="3619000"/>
  </r>
  <r>
    <s v="14-2002052009mayoG12"/>
    <n v="14"/>
    <n v="200"/>
    <d v="2009-05-20T00:00:00"/>
    <n v="17"/>
    <n v="34"/>
    <x v="4"/>
    <n v="800000"/>
    <n v="5"/>
    <s v="Antiguedades FV"/>
    <x v="5"/>
    <s v="Gabriel Manzanero"/>
    <s v="JP Farfanas"/>
    <s v="Estante Metalico 2mts alt"/>
    <s v="Leymas"/>
    <n v="0.05"/>
    <n v="200000"/>
    <n v="3600000"/>
  </r>
  <r>
    <s v="11-2002542010abrilG12"/>
    <n v="11"/>
    <n v="200"/>
    <d v="2010-04-25T00:00:00"/>
    <n v="14"/>
    <n v="27"/>
    <x v="4"/>
    <n v="800000"/>
    <n v="5"/>
    <s v="Antiguedades FL"/>
    <x v="5"/>
    <s v="Hortuiti Felier"/>
    <s v="Daniel Saint John"/>
    <s v="Estante Metalico 2mts alt"/>
    <s v="Leymas"/>
    <n v="0.05"/>
    <n v="200000"/>
    <n v="3600000"/>
  </r>
  <r>
    <s v="11-100852010mayoG12"/>
    <n v="11"/>
    <n v="100"/>
    <d v="2010-05-08T00:00:00"/>
    <n v="16"/>
    <n v="24"/>
    <x v="4"/>
    <n v="800000"/>
    <n v="5"/>
    <s v="Antiguedades FL"/>
    <x v="3"/>
    <s v="Michael Tree"/>
    <s v="Andrea Panda"/>
    <s v="Estante Metalico 2mts alt"/>
    <s v="Leymas"/>
    <n v="0.05"/>
    <n v="100000"/>
    <n v="3700000"/>
  </r>
  <r>
    <s v="9-2009102010octubreG12"/>
    <n v="9"/>
    <n v="200"/>
    <d v="2010-10-09T00:00:00"/>
    <n v="13"/>
    <n v="29"/>
    <x v="4"/>
    <n v="800000"/>
    <n v="5"/>
    <s v="Sucursal San Bernardo"/>
    <x v="5"/>
    <s v="Caesar Ortencia"/>
    <s v="Reina Queen"/>
    <s v="Estante Metalico 2mts alt"/>
    <s v="Leymas"/>
    <n v="0.05"/>
    <n v="200000"/>
    <n v="3600000"/>
  </r>
  <r>
    <s v="9-301852009mayoG12"/>
    <n v="9"/>
    <n v="30"/>
    <d v="2009-05-18T00:00:00"/>
    <n v="18"/>
    <n v="25"/>
    <x v="4"/>
    <n v="800000"/>
    <n v="5"/>
    <s v="Sucursal San Bernardo"/>
    <x v="2"/>
    <s v="Gato Lizana"/>
    <s v="Felipe Medero"/>
    <s v="Estante Metalico 2mts alt"/>
    <s v="Leymas"/>
    <n v="0.05"/>
    <n v="100000"/>
    <n v="3700000"/>
  </r>
  <r>
    <s v="6-2012122009diciembreG12"/>
    <n v="6"/>
    <n v="20"/>
    <d v="2009-12-12T00:00:00"/>
    <n v="12"/>
    <n v="28"/>
    <x v="4"/>
    <n v="800000"/>
    <n v="5"/>
    <s v="Sucursal Ñuñoa"/>
    <x v="0"/>
    <s v="Feibian Bizancio"/>
    <s v="Sebastián  Venegas"/>
    <s v="Estante Metalico 2mts alt"/>
    <s v="Leymas"/>
    <n v="0.05"/>
    <n v="10000"/>
    <n v="3790000"/>
  </r>
  <r>
    <s v="9-30562010junioE20"/>
    <n v="9"/>
    <n v="30"/>
    <d v="2010-06-05T00:00:00"/>
    <n v="12"/>
    <n v="34"/>
    <x v="7"/>
    <n v="650000"/>
    <n v="8"/>
    <s v="Sucursal San Bernardo"/>
    <x v="2"/>
    <s v="Feibian Bizancio"/>
    <s v="JP Farfanas"/>
    <s v="Escritorio Madera 3 Espacios"/>
    <s v="Bellmack"/>
    <n v="0.08"/>
    <n v="300000"/>
    <n v="4484000"/>
  </r>
  <r>
    <s v="9-100442010abrilB18"/>
    <n v="9"/>
    <n v="100"/>
    <d v="2010-04-04T00:00:00"/>
    <n v="15"/>
    <n v="34"/>
    <x v="10"/>
    <n v="350000"/>
    <n v="12"/>
    <s v="Sucursal San Bernardo"/>
    <x v="3"/>
    <s v="Suárez Mujica"/>
    <s v="JP Farfanas"/>
    <s v="Escritorio Vidrio 1,38x50"/>
    <s v="Bellmack"/>
    <n v="0.08"/>
    <n v="300000"/>
    <n v="3564000"/>
  </r>
  <r>
    <s v="11-3002052010mayoB18"/>
    <n v="11"/>
    <n v="300"/>
    <d v="2010-05-20T00:00:00"/>
    <n v="15"/>
    <n v="22"/>
    <x v="10"/>
    <n v="350000"/>
    <n v="12"/>
    <s v="Antiguedades FL"/>
    <x v="1"/>
    <s v="Suárez Mujica"/>
    <s v="Sergio Oliva"/>
    <s v="Escritorio Vidrio 1,38x50"/>
    <s v="Bellmack"/>
    <n v="0.08"/>
    <n v="100000"/>
    <n v="3764000"/>
  </r>
  <r>
    <s v="14-3005122010diciembreB18"/>
    <n v="14"/>
    <n v="300"/>
    <d v="2010-12-05T00:00:00"/>
    <n v="16"/>
    <n v="10"/>
    <x v="10"/>
    <n v="350000"/>
    <n v="12"/>
    <s v="Antiguedades FV"/>
    <x v="1"/>
    <s v="Michael Tree"/>
    <s v="Natalia Safer"/>
    <s v="Escritorio Vidrio 1,38x50"/>
    <s v="Bellmack"/>
    <n v="0.08"/>
    <n v="100000"/>
    <n v="3764000"/>
  </r>
  <r>
    <s v="15-105102009octubreB18"/>
    <n v="15"/>
    <n v="10"/>
    <d v="2009-10-05T00:00:00"/>
    <n v="15"/>
    <n v="26"/>
    <x v="10"/>
    <n v="350000"/>
    <n v="12"/>
    <s v="Galería la Tubería"/>
    <x v="4"/>
    <s v="Suárez Mujica"/>
    <s v="Edward Phycka"/>
    <s v="Escritorio Vidrio 1,38x50"/>
    <s v="Bellmack"/>
    <n v="0.08"/>
    <n v="100000"/>
    <n v="3764000"/>
  </r>
  <r>
    <s v="1-10252010mayoB18"/>
    <n v="1"/>
    <n v="10"/>
    <d v="2010-05-02T00:00:00"/>
    <n v="16"/>
    <n v="12"/>
    <x v="10"/>
    <n v="350000"/>
    <n v="12"/>
    <s v="Sucursal Peñalolen Alto"/>
    <x v="4"/>
    <s v="Michael Tree"/>
    <s v="Nga Escandinavo"/>
    <s v="Escritorio Vidrio 1,38x50"/>
    <s v="Bellmack"/>
    <n v="0.08"/>
    <n v="100000"/>
    <n v="3764000"/>
  </r>
  <r>
    <s v="5-106102010octubreF12"/>
    <n v="5"/>
    <n v="10"/>
    <d v="2010-10-06T00:00:00"/>
    <n v="16"/>
    <n v="34"/>
    <x v="2"/>
    <n v="1250000"/>
    <n v="4"/>
    <s v="Muebles El Oso"/>
    <x v="4"/>
    <s v="Michael Tree"/>
    <s v="JP Farfanas"/>
    <s v="Cómoda Antigua"/>
    <s v="Bellmack"/>
    <n v="0.05"/>
    <n v="1000000"/>
    <n v="3750000"/>
  </r>
  <r>
    <s v="10-30812009eneroF12"/>
    <n v="10"/>
    <n v="30"/>
    <d v="2009-01-08T00:00:00"/>
    <n v="17"/>
    <n v="23"/>
    <x v="2"/>
    <n v="1250000"/>
    <n v="4"/>
    <s v="Sacrilegios Gloria"/>
    <x v="2"/>
    <s v="Gabriel Manzanero"/>
    <s v="Ismael Olavarrieta"/>
    <s v="Cómoda Antigua"/>
    <s v="Bellmack"/>
    <n v="0.05"/>
    <n v="100000"/>
    <n v="4650000"/>
  </r>
  <r>
    <s v="1-200332010marzoG16"/>
    <n v="1"/>
    <n v="200"/>
    <d v="2010-03-03T00:00:00"/>
    <n v="17"/>
    <n v="1"/>
    <x v="9"/>
    <n v="550000"/>
    <n v="8"/>
    <s v="Sucursal Peñalolen Alto"/>
    <x v="5"/>
    <s v="Gabriel Manzanero"/>
    <s v="Alejandro Moledero"/>
    <s v="Cómoda 2 cuerpos, 2x1x1,5"/>
    <s v="Deplos"/>
    <n v="0.08"/>
    <n v="100000"/>
    <n v="3948000"/>
  </r>
  <r>
    <s v="13-2024102009octubreG16"/>
    <n v="13"/>
    <n v="20"/>
    <d v="2009-10-24T00:00:00"/>
    <n v="16"/>
    <n v="5"/>
    <x v="9"/>
    <n v="550000"/>
    <n v="8"/>
    <s v="Sales"/>
    <x v="0"/>
    <s v="Michael Tree"/>
    <s v="Alexandra Bully"/>
    <s v="Cómoda 2 cuerpos, 2x1x1,5"/>
    <s v="Deplos"/>
    <n v="0.08"/>
    <n v="300000"/>
    <n v="3748000"/>
  </r>
  <r>
    <s v="8-302122010diciembreG16"/>
    <n v="8"/>
    <n v="30"/>
    <d v="2010-12-02T00:00:00"/>
    <n v="15"/>
    <n v="21"/>
    <x v="9"/>
    <n v="550000"/>
    <n v="8"/>
    <s v="El Rincón de la Madera"/>
    <x v="2"/>
    <s v="Suárez Mujica"/>
    <s v="Alvarón Moledero"/>
    <s v="Cómoda 2 cuerpos, 2x1x1,5"/>
    <s v="Deplos"/>
    <n v="0.08"/>
    <n v="500000"/>
    <n v="3548000"/>
  </r>
  <r>
    <s v="15-101292010septiembreF12"/>
    <n v="15"/>
    <n v="10"/>
    <d v="2010-09-12T00:00:00"/>
    <n v="12"/>
    <n v="21"/>
    <x v="2"/>
    <n v="1250000"/>
    <n v="3"/>
    <s v="Galería la Tubería"/>
    <x v="4"/>
    <s v="Feibian Bizancio"/>
    <s v="Alvarón Moledero"/>
    <s v="Cómoda Antigua"/>
    <s v="Bellmack"/>
    <n v="0"/>
    <n v="1000000"/>
    <n v="2750000"/>
  </r>
  <r>
    <s v="3-30582010agostoF12"/>
    <n v="3"/>
    <n v="30"/>
    <d v="2010-08-05T00:00:00"/>
    <n v="15"/>
    <n v="33"/>
    <x v="2"/>
    <n v="1250000"/>
    <n v="3"/>
    <s v="Damiens"/>
    <x v="2"/>
    <s v="Suárez Mujica"/>
    <s v="Maricela Zapur"/>
    <s v="Cómoda Antigua"/>
    <s v="Bellmack"/>
    <n v="0"/>
    <n v="100000"/>
    <n v="3650000"/>
  </r>
  <r>
    <s v="7-2002242010abrilF12"/>
    <n v="7"/>
    <n v="200"/>
    <d v="2010-04-22T00:00:00"/>
    <n v="17"/>
    <n v="21"/>
    <x v="2"/>
    <n v="1250000"/>
    <n v="3"/>
    <s v="Blanco y En Calada"/>
    <x v="5"/>
    <s v="Gabriel Manzanero"/>
    <s v="Alvarón Moledero"/>
    <s v="Cómoda Antigua"/>
    <s v="Bellmack"/>
    <n v="0"/>
    <n v="10000"/>
    <n v="3740000"/>
  </r>
  <r>
    <s v="1-3001922009febreroF12"/>
    <n v="1"/>
    <n v="300"/>
    <d v="2009-02-19T00:00:00"/>
    <n v="14"/>
    <n v="15"/>
    <x v="2"/>
    <n v="1250000"/>
    <n v="3"/>
    <s v="Sucursal Peñalolen Alto"/>
    <x v="1"/>
    <s v="Hortuiti Felier"/>
    <s v="Maki Parachute"/>
    <s v="Cómoda Antigua"/>
    <s v="Bellmack"/>
    <n v="0"/>
    <n v="100000"/>
    <n v="3650000"/>
  </r>
  <r>
    <s v="2-10024112010noviembreF12"/>
    <n v="2"/>
    <n v="100"/>
    <d v="2010-11-24T00:00:00"/>
    <n v="17"/>
    <n v="16"/>
    <x v="2"/>
    <n v="1250000"/>
    <n v="3"/>
    <s v="Muebles San Genaro"/>
    <x v="3"/>
    <s v="Gabriel Manzanero"/>
    <s v="Go Leslier"/>
    <s v="Cómoda Antigua"/>
    <s v="Bellmack"/>
    <n v="0"/>
    <n v="20000"/>
    <n v="3730000"/>
  </r>
  <r>
    <s v="14-1002542009abrilF12"/>
    <n v="14"/>
    <n v="100"/>
    <d v="2009-04-25T00:00:00"/>
    <n v="16"/>
    <n v="20"/>
    <x v="2"/>
    <n v="1250000"/>
    <n v="3"/>
    <s v="Antiguedades FV"/>
    <x v="3"/>
    <s v="Michael Tree"/>
    <s v="Tatán Linterna"/>
    <s v="Cómoda Antigua"/>
    <s v="Bellmack"/>
    <n v="0"/>
    <n v="20000"/>
    <n v="3730000"/>
  </r>
  <r>
    <s v="1-201092010septiembreF12"/>
    <n v="1"/>
    <n v="20"/>
    <d v="2010-09-10T00:00:00"/>
    <n v="13"/>
    <n v="8"/>
    <x v="2"/>
    <n v="1250000"/>
    <n v="3"/>
    <s v="Sucursal Peñalolen Alto"/>
    <x v="0"/>
    <s v="Caesar Ortencia"/>
    <s v="Nicolás Red"/>
    <s v="Cómoda Antigua"/>
    <s v="Bellmack"/>
    <n v="0"/>
    <n v="10000"/>
    <n v="3740000"/>
  </r>
  <r>
    <s v="7-1001662009junioA14"/>
    <n v="7"/>
    <n v="100"/>
    <d v="2009-06-16T00:00:00"/>
    <n v="17"/>
    <n v="28"/>
    <x v="6"/>
    <n v="670000"/>
    <n v="6"/>
    <s v="Blanco y En Calada"/>
    <x v="3"/>
    <s v="Gabriel Manzanero"/>
    <s v="Sebastián  Venegas"/>
    <s v="Cama 1,5 plazas"/>
    <s v="Dardunes"/>
    <n v="0.05"/>
    <n v="10000"/>
    <n v="3809000"/>
  </r>
  <r>
    <s v="9-10023112009noviembreG12"/>
    <n v="9"/>
    <n v="100"/>
    <d v="2009-11-23T00:00:00"/>
    <n v="18"/>
    <n v="28"/>
    <x v="4"/>
    <n v="800000"/>
    <n v="5"/>
    <s v="Sucursal San Bernardo"/>
    <x v="3"/>
    <s v="Gato Lizana"/>
    <s v="Sebastián  Venegas"/>
    <s v="Estante Metalico 2mts alt"/>
    <s v="Leymas"/>
    <n v="0.05"/>
    <n v="100000"/>
    <n v="3700000"/>
  </r>
  <r>
    <s v="9-301332010marzoG12"/>
    <n v="9"/>
    <n v="30"/>
    <d v="2010-03-13T00:00:00"/>
    <n v="18"/>
    <n v="6"/>
    <x v="4"/>
    <n v="800000"/>
    <n v="5"/>
    <s v="Sucursal San Bernardo"/>
    <x v="2"/>
    <s v="Gato Lizana"/>
    <s v="Deco Valenti"/>
    <s v="Estante Metalico 2mts alt"/>
    <s v="Leymas"/>
    <n v="0.05"/>
    <n v="100000"/>
    <n v="3700000"/>
  </r>
  <r>
    <s v="5-1001032010marzoG12"/>
    <n v="5"/>
    <n v="100"/>
    <d v="2010-03-10T00:00:00"/>
    <n v="15"/>
    <n v="10"/>
    <x v="4"/>
    <n v="800000"/>
    <n v="5"/>
    <s v="Muebles El Oso"/>
    <x v="3"/>
    <s v="Suárez Mujica"/>
    <s v="Natalia Safer"/>
    <s v="Estante Metalico 2mts alt"/>
    <s v="Leymas"/>
    <n v="0.05"/>
    <n v="100000"/>
    <n v="3700000"/>
  </r>
  <r>
    <s v="8-3001432010marzoG12"/>
    <n v="8"/>
    <n v="300"/>
    <d v="2010-03-14T00:00:00"/>
    <n v="18"/>
    <n v="18"/>
    <x v="4"/>
    <n v="800000"/>
    <n v="5"/>
    <s v="El Rincón de la Madera"/>
    <x v="1"/>
    <s v="Gato Lizana"/>
    <s v="Di Angelo Bonini"/>
    <s v="Estante Metalico 2mts alt"/>
    <s v="Leymas"/>
    <n v="0.05"/>
    <n v="10000"/>
    <n v="3790000"/>
  </r>
  <r>
    <s v="15-30011122009diciembreG12"/>
    <n v="15"/>
    <n v="300"/>
    <d v="2009-12-11T00:00:00"/>
    <n v="16"/>
    <n v="31"/>
    <x v="4"/>
    <n v="800000"/>
    <n v="5"/>
    <s v="Galería la Tubería"/>
    <x v="1"/>
    <s v="Michael Tree"/>
    <s v="Sofia Uribe"/>
    <s v="Estante Metalico 2mts alt"/>
    <s v="Leymas"/>
    <n v="0.05"/>
    <n v="10000"/>
    <n v="3790000"/>
  </r>
  <r>
    <s v="6-3001082010agostoE20"/>
    <n v="6"/>
    <n v="300"/>
    <d v="2010-08-10T00:00:00"/>
    <n v="15"/>
    <n v="24"/>
    <x v="7"/>
    <n v="650000"/>
    <n v="6"/>
    <s v="Sucursal Ñuñoa"/>
    <x v="1"/>
    <s v="Suárez Mujica"/>
    <s v="Andrea Panda"/>
    <s v="Escritorio Madera 3 Espacios"/>
    <s v="Bellmack"/>
    <n v="0.05"/>
    <n v="100000"/>
    <n v="3605000"/>
  </r>
  <r>
    <s v="14-101912010eneroF12"/>
    <n v="14"/>
    <n v="10"/>
    <d v="2010-01-19T00:00:00"/>
    <n v="12"/>
    <n v="34"/>
    <x v="2"/>
    <n v="1250000"/>
    <n v="3"/>
    <s v="Antiguedades FV"/>
    <x v="4"/>
    <s v="Feibian Bizancio"/>
    <s v="JP Farfanas"/>
    <s v="Cómoda Antigua"/>
    <s v="Bellmack"/>
    <n v="0"/>
    <n v="1000000"/>
    <n v="2750000"/>
  </r>
  <r>
    <s v="9-2002122009diciembreF12"/>
    <n v="9"/>
    <n v="200"/>
    <d v="2009-12-02T00:00:00"/>
    <n v="15"/>
    <n v="34"/>
    <x v="2"/>
    <n v="1250000"/>
    <n v="3"/>
    <s v="Sucursal San Bernardo"/>
    <x v="5"/>
    <s v="Suárez Mujica"/>
    <s v="JP Farfanas"/>
    <s v="Cómoda Antigua"/>
    <s v="Bellmack"/>
    <n v="0"/>
    <n v="10000"/>
    <n v="3740000"/>
  </r>
  <r>
    <s v="10-302432010marzoA14"/>
    <n v="10"/>
    <n v="30"/>
    <d v="2010-03-24T00:00:00"/>
    <n v="12"/>
    <n v="12"/>
    <x v="6"/>
    <n v="670000"/>
    <n v="6"/>
    <s v="Sacrilegios Gloria"/>
    <x v="2"/>
    <s v="Feibian Bizancio"/>
    <s v="Nga Escandinavo"/>
    <s v="Cama 1,5 plazas"/>
    <s v="Dardunes"/>
    <n v="0.05"/>
    <n v="200000"/>
    <n v="3619000"/>
  </r>
  <r>
    <s v="7-10992010septiembreA14"/>
    <n v="7"/>
    <n v="10"/>
    <d v="2010-09-09T00:00:00"/>
    <n v="14"/>
    <n v="29"/>
    <x v="6"/>
    <n v="670000"/>
    <n v="6"/>
    <s v="Blanco y En Calada"/>
    <x v="4"/>
    <s v="Hortuiti Felier"/>
    <s v="Reina Queen"/>
    <s v="Cama 1,5 plazas"/>
    <s v="Dardunes"/>
    <n v="0.05"/>
    <n v="200000"/>
    <n v="3619000"/>
  </r>
  <r>
    <s v="11-202082009agostoE20"/>
    <n v="11"/>
    <n v="20"/>
    <d v="2009-08-20T00:00:00"/>
    <n v="15"/>
    <n v="26"/>
    <x v="7"/>
    <n v="650000"/>
    <n v="6"/>
    <s v="Antiguedades FL"/>
    <x v="0"/>
    <s v="Suárez Mujica"/>
    <s v="Edward Phycka"/>
    <s v="Escritorio Madera 3 Espacios"/>
    <s v="Bellmack"/>
    <n v="0.05"/>
    <n v="1500000"/>
    <n v="2205000"/>
  </r>
  <r>
    <s v="13-302182010agostoE20"/>
    <n v="13"/>
    <n v="30"/>
    <d v="2010-08-21T00:00:00"/>
    <n v="13"/>
    <n v="22"/>
    <x v="7"/>
    <n v="650000"/>
    <n v="6"/>
    <s v="Sales"/>
    <x v="2"/>
    <s v="Caesar Ortencia"/>
    <s v="Sergio Oliva"/>
    <s v="Escritorio Madera 3 Espacios"/>
    <s v="Bellmack"/>
    <n v="0.05"/>
    <n v="300000"/>
    <n v="3405000"/>
  </r>
  <r>
    <s v="5-30422009febreroE20"/>
    <n v="5"/>
    <n v="30"/>
    <d v="2009-02-04T00:00:00"/>
    <n v="18"/>
    <n v="33"/>
    <x v="7"/>
    <n v="650000"/>
    <n v="6"/>
    <s v="Muebles El Oso"/>
    <x v="2"/>
    <s v="Gato Lizana"/>
    <s v="Maricela Zapur"/>
    <s v="Escritorio Madera 3 Espacios"/>
    <s v="Bellmack"/>
    <n v="0.05"/>
    <n v="300000"/>
    <n v="3405000"/>
  </r>
  <r>
    <s v="5-101882010agostoE20"/>
    <n v="5"/>
    <n v="10"/>
    <d v="2010-08-18T00:00:00"/>
    <n v="13"/>
    <n v="20"/>
    <x v="7"/>
    <n v="650000"/>
    <n v="6"/>
    <s v="Muebles El Oso"/>
    <x v="4"/>
    <s v="Caesar Ortencia"/>
    <s v="Tatán Linterna"/>
    <s v="Escritorio Madera 3 Espacios"/>
    <s v="Bellmack"/>
    <n v="0.05"/>
    <n v="100000"/>
    <n v="3605000"/>
  </r>
  <r>
    <s v="1-209102010octubreJ15"/>
    <n v="1"/>
    <n v="20"/>
    <d v="2010-10-09T00:00:00"/>
    <n v="18"/>
    <n v="1"/>
    <x v="0"/>
    <n v="1800000"/>
    <n v="2"/>
    <s v="Sucursal Peñalolen Alto"/>
    <x v="0"/>
    <s v="Gato Lizana"/>
    <s v="Alejandro Moledero"/>
    <s v="Bar L Sobredimensionado"/>
    <s v="Qwerty"/>
    <n v="0"/>
    <n v="20000"/>
    <n v="3580000"/>
  </r>
  <r>
    <s v="4-201942010abrilJ15"/>
    <n v="4"/>
    <n v="20"/>
    <d v="2010-04-19T00:00:00"/>
    <n v="14"/>
    <n v="9"/>
    <x v="0"/>
    <n v="1800000"/>
    <n v="2"/>
    <s v="Galería Ñuble"/>
    <x v="0"/>
    <s v="Hortuiti Felier"/>
    <s v="Camilo Parranda"/>
    <s v="Bar L Sobredimensionado"/>
    <s v="Qwerty"/>
    <n v="0"/>
    <n v="20000"/>
    <n v="3580000"/>
  </r>
  <r>
    <s v="7-10010102010octubreJ15"/>
    <n v="7"/>
    <n v="100"/>
    <d v="2010-10-10T00:00:00"/>
    <n v="12"/>
    <n v="25"/>
    <x v="0"/>
    <n v="1800000"/>
    <n v="2"/>
    <s v="Blanco y En Calada"/>
    <x v="3"/>
    <s v="Feibian Bizancio"/>
    <s v="Felipe Medero"/>
    <s v="Bar L Sobredimensionado"/>
    <s v="Qwerty"/>
    <n v="0"/>
    <n v="10000"/>
    <n v="3590000"/>
  </r>
  <r>
    <s v="13-201592009septiembreB18"/>
    <n v="13"/>
    <n v="20"/>
    <d v="2009-09-15T00:00:00"/>
    <n v="13"/>
    <n v="7"/>
    <x v="10"/>
    <n v="350000"/>
    <n v="12"/>
    <s v="Sales"/>
    <x v="0"/>
    <s v="Caesar Ortencia"/>
    <s v="Veraz Dedal"/>
    <s v="Escritorio Vidrio 1,38x50"/>
    <s v="Bellmack"/>
    <n v="0.08"/>
    <n v="1500000"/>
    <n v="2364000"/>
  </r>
  <r>
    <s v="11-302172009julioB18"/>
    <n v="11"/>
    <n v="30"/>
    <d v="2009-07-21T00:00:00"/>
    <n v="18"/>
    <n v="2"/>
    <x v="10"/>
    <n v="350000"/>
    <n v="12"/>
    <s v="Antiguedades FL"/>
    <x v="2"/>
    <s v="Gato Lizana"/>
    <s v="John Chepicano"/>
    <s v="Escritorio Vidrio 1,38x50"/>
    <s v="Bellmack"/>
    <n v="0.08"/>
    <n v="100000"/>
    <n v="3764000"/>
  </r>
  <r>
    <s v="7-3021112010noviembreB18"/>
    <n v="7"/>
    <n v="30"/>
    <d v="2010-11-21T00:00:00"/>
    <n v="13"/>
    <n v="21"/>
    <x v="10"/>
    <n v="350000"/>
    <n v="12"/>
    <s v="Blanco y En Calada"/>
    <x v="2"/>
    <s v="Caesar Ortencia"/>
    <s v="Alvarón Moledero"/>
    <s v="Escritorio Vidrio 1,38x50"/>
    <s v="Bellmack"/>
    <n v="0.08"/>
    <n v="100000"/>
    <n v="3764000"/>
  </r>
  <r>
    <s v="6-3007112009noviembreG16"/>
    <n v="6"/>
    <n v="300"/>
    <d v="2009-11-07T00:00:00"/>
    <n v="16"/>
    <n v="9"/>
    <x v="9"/>
    <n v="550000"/>
    <n v="8"/>
    <s v="Sucursal Ñuñoa"/>
    <x v="1"/>
    <s v="Michael Tree"/>
    <s v="Camilo Parranda"/>
    <s v="Cómoda 2 cuerpos, 2x1x1,5"/>
    <s v="Deplos"/>
    <n v="0.08"/>
    <n v="30000"/>
    <n v="4018000"/>
  </r>
  <r>
    <s v="2-1001082010agostoG16"/>
    <n v="2"/>
    <n v="100"/>
    <d v="2010-08-10T00:00:00"/>
    <n v="13"/>
    <n v="28"/>
    <x v="9"/>
    <n v="550000"/>
    <n v="8"/>
    <s v="Muebles San Genaro"/>
    <x v="3"/>
    <s v="Caesar Ortencia"/>
    <s v="Sebastián  Venegas"/>
    <s v="Cómoda 2 cuerpos, 2x1x1,5"/>
    <s v="Deplos"/>
    <n v="0.08"/>
    <n v="20000"/>
    <n v="4028000"/>
  </r>
  <r>
    <s v="7-3001112009eneroA18"/>
    <n v="7"/>
    <n v="300"/>
    <d v="2009-01-11T00:00:00"/>
    <n v="16"/>
    <n v="1"/>
    <x v="5"/>
    <n v="750000"/>
    <n v="5"/>
    <s v="Blanco y En Calada"/>
    <x v="1"/>
    <s v="Michael Tree"/>
    <s v="Alejandro Moledero"/>
    <s v="Sillón Cama 3 Cuerpos"/>
    <s v="Bellmack"/>
    <n v="0.05"/>
    <n v="200000"/>
    <n v="3362500"/>
  </r>
  <r>
    <s v="7-100842009abrilA18"/>
    <n v="7"/>
    <n v="100"/>
    <d v="2009-04-08T00:00:00"/>
    <n v="13"/>
    <n v="33"/>
    <x v="5"/>
    <n v="750000"/>
    <n v="5"/>
    <s v="Blanco y En Calada"/>
    <x v="3"/>
    <s v="Caesar Ortencia"/>
    <s v="Maricela Zapur"/>
    <s v="Sillón Cama 3 Cuerpos"/>
    <s v="Bellmack"/>
    <n v="0.05"/>
    <n v="20000"/>
    <n v="3542500"/>
  </r>
  <r>
    <s v="6-300852010mayoA18"/>
    <n v="6"/>
    <n v="300"/>
    <d v="2010-05-08T00:00:00"/>
    <n v="12"/>
    <n v="9"/>
    <x v="5"/>
    <n v="750000"/>
    <n v="5"/>
    <s v="Sucursal Ñuñoa"/>
    <x v="1"/>
    <s v="Feibian Bizancio"/>
    <s v="Camilo Parranda"/>
    <s v="Sillón Cama 3 Cuerpos"/>
    <s v="Bellmack"/>
    <n v="0.05"/>
    <n v="200000"/>
    <n v="3362500"/>
  </r>
  <r>
    <s v="1-200122009febreroF16"/>
    <n v="1"/>
    <n v="200"/>
    <d v="2009-02-01T00:00:00"/>
    <n v="13"/>
    <n v="19"/>
    <x v="8"/>
    <n v="550000"/>
    <n v="7"/>
    <s v="Sucursal Peñalolen Alto"/>
    <x v="5"/>
    <s v="Caesar Ortencia"/>
    <s v="Andrea Disappear"/>
    <s v="Cama 2 Plazas"/>
    <s v="Dardunes"/>
    <n v="0.08"/>
    <n v="30000"/>
    <n v="3512000"/>
  </r>
  <r>
    <s v="9-30352010mayoF16"/>
    <n v="9"/>
    <n v="30"/>
    <d v="2010-05-03T00:00:00"/>
    <n v="16"/>
    <n v="23"/>
    <x v="8"/>
    <n v="550000"/>
    <n v="7"/>
    <s v="Sucursal San Bernardo"/>
    <x v="2"/>
    <s v="Michael Tree"/>
    <s v="Ismael Olavarrieta"/>
    <s v="Cama 2 Plazas"/>
    <s v="Dardunes"/>
    <n v="0.08"/>
    <n v="100000"/>
    <n v="3442000"/>
  </r>
  <r>
    <s v="3-30013102010octubreF16"/>
    <n v="3"/>
    <n v="300"/>
    <d v="2010-10-13T00:00:00"/>
    <n v="12"/>
    <n v="14"/>
    <x v="8"/>
    <n v="550000"/>
    <n v="7"/>
    <s v="Damiens"/>
    <x v="1"/>
    <s v="Feibian Bizancio"/>
    <s v="Guillermo Franco"/>
    <s v="Cama 2 Plazas"/>
    <s v="Dardunes"/>
    <n v="0.08"/>
    <n v="30000"/>
    <n v="3512000"/>
  </r>
  <r>
    <s v="2-202192009septiembreA14"/>
    <n v="2"/>
    <n v="20"/>
    <d v="2009-09-21T00:00:00"/>
    <n v="13"/>
    <n v="13"/>
    <x v="6"/>
    <n v="670000"/>
    <n v="6"/>
    <s v="Muebles San Genaro"/>
    <x v="0"/>
    <s v="Caesar Ortencia"/>
    <s v="Peter Contreras"/>
    <s v="Cama 1,5 plazas"/>
    <s v="Dardunes"/>
    <n v="0.05"/>
    <n v="100000"/>
    <n v="3719000"/>
  </r>
  <r>
    <s v="4-10962009junioG16"/>
    <n v="4"/>
    <n v="10"/>
    <d v="2009-06-09T00:00:00"/>
    <n v="15"/>
    <n v="10"/>
    <x v="9"/>
    <n v="550000"/>
    <n v="7"/>
    <s v="Galería Ñuble"/>
    <x v="4"/>
    <s v="Suárez Mujica"/>
    <s v="Natalia Safer"/>
    <s v="Cómoda 2 cuerpos, 2x1x1,5"/>
    <s v="Deplos"/>
    <n v="0.08"/>
    <n v="300000"/>
    <n v="3242000"/>
  </r>
  <r>
    <s v="11-1005122010diciembreF16"/>
    <n v="11"/>
    <n v="100"/>
    <d v="2010-12-05T00:00:00"/>
    <n v="18"/>
    <n v="5"/>
    <x v="8"/>
    <n v="550000"/>
    <n v="7"/>
    <s v="Antiguedades FL"/>
    <x v="3"/>
    <s v="Gato Lizana"/>
    <s v="Alexandra Bully"/>
    <s v="Cama 2 Plazas"/>
    <s v="Dardunes"/>
    <n v="0.08"/>
    <n v="200000"/>
    <n v="3342000"/>
  </r>
  <r>
    <s v="3-1001292009septiembreF16"/>
    <n v="3"/>
    <n v="100"/>
    <d v="2009-09-12T00:00:00"/>
    <n v="17"/>
    <n v="6"/>
    <x v="8"/>
    <n v="550000"/>
    <n v="7"/>
    <s v="Damiens"/>
    <x v="3"/>
    <s v="Gabriel Manzanero"/>
    <s v="Deco Valenti"/>
    <s v="Cama 2 Plazas"/>
    <s v="Dardunes"/>
    <n v="0.08"/>
    <n v="200000"/>
    <n v="3342000"/>
  </r>
  <r>
    <s v="11-30192009septiembreF16"/>
    <n v="11"/>
    <n v="30"/>
    <d v="2009-09-01T00:00:00"/>
    <n v="16"/>
    <n v="27"/>
    <x v="8"/>
    <n v="550000"/>
    <n v="7"/>
    <s v="Antiguedades FL"/>
    <x v="2"/>
    <s v="Michael Tree"/>
    <s v="Daniel Saint John"/>
    <s v="Cama 2 Plazas"/>
    <s v="Dardunes"/>
    <n v="0.08"/>
    <n v="100000"/>
    <n v="3442000"/>
  </r>
  <r>
    <s v="7-3001112010eneroF16"/>
    <n v="7"/>
    <n v="300"/>
    <d v="2010-01-11T00:00:00"/>
    <n v="16"/>
    <n v="32"/>
    <x v="8"/>
    <n v="550000"/>
    <n v="7"/>
    <s v="Blanco y En Calada"/>
    <x v="1"/>
    <s v="Michael Tree"/>
    <s v="Manu Bililar"/>
    <s v="Cama 2 Plazas"/>
    <s v="Dardunes"/>
    <n v="0.08"/>
    <n v="30000"/>
    <n v="3512000"/>
  </r>
  <r>
    <s v="1-2011112010noviembreF16"/>
    <n v="1"/>
    <n v="20"/>
    <d v="2010-11-11T00:00:00"/>
    <n v="18"/>
    <n v="31"/>
    <x v="8"/>
    <n v="550000"/>
    <n v="7"/>
    <s v="Sucursal Peñalolen Alto"/>
    <x v="0"/>
    <s v="Gato Lizana"/>
    <s v="Sofia Uribe"/>
    <s v="Cama 2 Plazas"/>
    <s v="Dardunes"/>
    <n v="0.08"/>
    <n v="30000"/>
    <n v="3512000"/>
  </r>
  <r>
    <s v="3-3008122010diciembreF16"/>
    <n v="3"/>
    <n v="300"/>
    <d v="2010-12-08T00:00:00"/>
    <n v="13"/>
    <n v="23"/>
    <x v="8"/>
    <n v="550000"/>
    <n v="7"/>
    <s v="Damiens"/>
    <x v="1"/>
    <s v="Caesar Ortencia"/>
    <s v="Ismael Olavarrieta"/>
    <s v="Cama 2 Plazas"/>
    <s v="Dardunes"/>
    <n v="0.08"/>
    <n v="30000"/>
    <n v="3512000"/>
  </r>
  <r>
    <s v="12-20822010febreroF16"/>
    <n v="12"/>
    <n v="20"/>
    <d v="2010-02-08T00:00:00"/>
    <n v="14"/>
    <n v="15"/>
    <x v="8"/>
    <n v="550000"/>
    <n v="7"/>
    <s v="El Deleite"/>
    <x v="0"/>
    <s v="Hortuiti Felier"/>
    <s v="Maki Parachute"/>
    <s v="Cama 2 Plazas"/>
    <s v="Dardunes"/>
    <n v="0.08"/>
    <n v="30000"/>
    <n v="3512000"/>
  </r>
  <r>
    <s v="15-10572009julioF16"/>
    <n v="15"/>
    <n v="10"/>
    <d v="2009-07-05T00:00:00"/>
    <n v="18"/>
    <n v="2"/>
    <x v="8"/>
    <n v="550000"/>
    <n v="7"/>
    <s v="Galería la Tubería"/>
    <x v="4"/>
    <s v="Gato Lizana"/>
    <s v="John Chepicano"/>
    <s v="Cama 2 Plazas"/>
    <s v="Dardunes"/>
    <n v="0.08"/>
    <n v="10000"/>
    <n v="3532000"/>
  </r>
  <r>
    <s v="9-300562010junioJ15"/>
    <n v="9"/>
    <n v="300"/>
    <d v="2010-06-05T00:00:00"/>
    <n v="14"/>
    <n v="15"/>
    <x v="0"/>
    <n v="1800000"/>
    <n v="2"/>
    <s v="Sucursal San Bernardo"/>
    <x v="1"/>
    <s v="Hortuiti Felier"/>
    <s v="Maki Parachute"/>
    <s v="Bar L Sobredimensionado"/>
    <s v="Qwerty"/>
    <n v="0"/>
    <n v="1500000"/>
    <n v="2100000"/>
  </r>
  <r>
    <s v="10-20142010abrilJ15"/>
    <n v="10"/>
    <n v="20"/>
    <d v="2010-04-01T00:00:00"/>
    <n v="18"/>
    <n v="2"/>
    <x v="0"/>
    <n v="1800000"/>
    <n v="2"/>
    <s v="Sacrilegios Gloria"/>
    <x v="0"/>
    <s v="Gato Lizana"/>
    <s v="John Chepicano"/>
    <s v="Bar L Sobredimensionado"/>
    <s v="Qwerty"/>
    <n v="0"/>
    <n v="20000"/>
    <n v="3580000"/>
  </r>
  <r>
    <s v="1-202392010septiembreJ15"/>
    <n v="1"/>
    <n v="20"/>
    <d v="2010-09-23T00:00:00"/>
    <n v="16"/>
    <n v="24"/>
    <x v="0"/>
    <n v="1800000"/>
    <n v="2"/>
    <s v="Sucursal Peñalolen Alto"/>
    <x v="0"/>
    <s v="Michael Tree"/>
    <s v="Andrea Panda"/>
    <s v="Bar L Sobredimensionado"/>
    <s v="Qwerty"/>
    <n v="0"/>
    <n v="20000"/>
    <n v="3580000"/>
  </r>
  <r>
    <s v="6-10262010junioB18"/>
    <n v="6"/>
    <n v="10"/>
    <d v="2010-06-02T00:00:00"/>
    <n v="13"/>
    <n v="7"/>
    <x v="10"/>
    <n v="350000"/>
    <n v="11"/>
    <s v="Sucursal Ñuñoa"/>
    <x v="4"/>
    <s v="Caesar Ortencia"/>
    <s v="Veraz Dedal"/>
    <s v="Escritorio Vidrio 1,38x50"/>
    <s v="Bellmack"/>
    <n v="0.08"/>
    <n v="100000"/>
    <n v="3442000"/>
  </r>
  <r>
    <s v="12-20020112009noviembreB18"/>
    <n v="12"/>
    <n v="200"/>
    <d v="2009-11-20T00:00:00"/>
    <n v="18"/>
    <n v="32"/>
    <x v="10"/>
    <n v="350000"/>
    <n v="11"/>
    <s v="El Deleite"/>
    <x v="5"/>
    <s v="Gato Lizana"/>
    <s v="Manu Bililar"/>
    <s v="Escritorio Vidrio 1,38x50"/>
    <s v="Bellmack"/>
    <n v="0.08"/>
    <n v="100000"/>
    <n v="3442000"/>
  </r>
  <r>
    <s v="2-300262010junioB18"/>
    <n v="2"/>
    <n v="300"/>
    <d v="2010-06-02T00:00:00"/>
    <n v="12"/>
    <n v="11"/>
    <x v="10"/>
    <n v="350000"/>
    <n v="11"/>
    <s v="Muebles San Genaro"/>
    <x v="1"/>
    <s v="Feibian Bizancio"/>
    <s v="Diva Torrengra"/>
    <s v="Escritorio Vidrio 1,38x50"/>
    <s v="Bellmack"/>
    <n v="0.08"/>
    <n v="100000"/>
    <n v="3442000"/>
  </r>
  <r>
    <s v="9-3001682009agostoG16"/>
    <n v="9"/>
    <n v="300"/>
    <d v="2009-08-16T00:00:00"/>
    <n v="13"/>
    <n v="18"/>
    <x v="9"/>
    <n v="550000"/>
    <n v="7"/>
    <s v="Sucursal San Bernardo"/>
    <x v="1"/>
    <s v="Caesar Ortencia"/>
    <s v="Di Angelo Bonini"/>
    <s v="Cómoda 2 cuerpos, 2x1x1,5"/>
    <s v="Deplos"/>
    <n v="0.08"/>
    <n v="30000"/>
    <n v="3512000"/>
  </r>
  <r>
    <s v="9-100882010agostoG16"/>
    <n v="9"/>
    <n v="100"/>
    <d v="2010-08-08T00:00:00"/>
    <n v="14"/>
    <n v="22"/>
    <x v="9"/>
    <n v="550000"/>
    <n v="7"/>
    <s v="Sucursal San Bernardo"/>
    <x v="3"/>
    <s v="Hortuiti Felier"/>
    <s v="Sergio Oliva"/>
    <s v="Cómoda 2 cuerpos, 2x1x1,5"/>
    <s v="Deplos"/>
    <n v="0.08"/>
    <n v="20000"/>
    <n v="3522000"/>
  </r>
  <r>
    <s v="8-1001222010febreroE20"/>
    <n v="8"/>
    <n v="100"/>
    <d v="2010-02-12T00:00:00"/>
    <n v="13"/>
    <n v="19"/>
    <x v="7"/>
    <n v="650000"/>
    <n v="6"/>
    <s v="El Rincón de la Madera"/>
    <x v="3"/>
    <s v="Caesar Ortencia"/>
    <s v="Andrea Disappear"/>
    <s v="Escritorio Madera 3 Espacios"/>
    <s v="Bellmack"/>
    <n v="0.05"/>
    <n v="1000000"/>
    <n v="2705000"/>
  </r>
  <r>
    <s v="6-20612010eneroA18"/>
    <n v="6"/>
    <n v="20"/>
    <d v="2010-01-06T00:00:00"/>
    <n v="17"/>
    <n v="34"/>
    <x v="5"/>
    <n v="750000"/>
    <n v="5"/>
    <s v="Sucursal Ñuñoa"/>
    <x v="0"/>
    <s v="Gabriel Manzanero"/>
    <s v="JP Farfanas"/>
    <s v="Sillón Cama 3 Cuerpos"/>
    <s v="Bellmack"/>
    <n v="0.05"/>
    <n v="30000"/>
    <n v="3532500"/>
  </r>
  <r>
    <s v="4-200742010abrilF16"/>
    <n v="4"/>
    <n v="200"/>
    <d v="2010-04-07T00:00:00"/>
    <n v="12"/>
    <n v="19"/>
    <x v="8"/>
    <n v="550000"/>
    <n v="7"/>
    <s v="Galería Ñuble"/>
    <x v="5"/>
    <s v="Feibian Bizancio"/>
    <s v="Andrea Disappear"/>
    <s v="Cama 2 Plazas"/>
    <s v="Dardunes"/>
    <n v="0.08"/>
    <n v="30000"/>
    <n v="3512000"/>
  </r>
  <r>
    <s v="3-100792010septiembreB18"/>
    <n v="3"/>
    <n v="100"/>
    <d v="2010-09-07T00:00:00"/>
    <n v="13"/>
    <n v="16"/>
    <x v="10"/>
    <n v="350000"/>
    <n v="15"/>
    <s v="Damiens"/>
    <x v="3"/>
    <s v="Caesar Ortencia"/>
    <s v="Go Leslier"/>
    <s v="Escritorio Vidrio 1,38x50"/>
    <s v="Bellmack"/>
    <n v="0.08"/>
    <n v="300000"/>
    <n v="4530000"/>
  </r>
  <r>
    <s v="13-301242009abrilB18"/>
    <n v="13"/>
    <n v="30"/>
    <d v="2009-04-12T00:00:00"/>
    <n v="17"/>
    <n v="18"/>
    <x v="10"/>
    <n v="350000"/>
    <n v="15"/>
    <s v="Sales"/>
    <x v="2"/>
    <s v="Gabriel Manzanero"/>
    <s v="Di Angelo Bonini"/>
    <s v="Escritorio Vidrio 1,38x50"/>
    <s v="Bellmack"/>
    <n v="0.08"/>
    <n v="100000"/>
    <n v="4730000"/>
  </r>
  <r>
    <s v="6-300462010junioJ15"/>
    <n v="6"/>
    <n v="300"/>
    <d v="2010-06-04T00:00:00"/>
    <n v="13"/>
    <n v="1"/>
    <x v="0"/>
    <n v="1800000"/>
    <n v="2"/>
    <s v="Sucursal Ñuñoa"/>
    <x v="1"/>
    <s v="Caesar Ortencia"/>
    <s v="Alejandro Moledero"/>
    <s v="Bar L Sobredimensionado"/>
    <s v="Qwerty"/>
    <n v="0"/>
    <n v="1500000"/>
    <n v="2100000"/>
  </r>
  <r>
    <s v="2-1011102010octubreJ15"/>
    <n v="2"/>
    <n v="10"/>
    <d v="2010-10-11T00:00:00"/>
    <n v="13"/>
    <n v="17"/>
    <x v="0"/>
    <n v="1800000"/>
    <n v="2"/>
    <s v="Muebles San Genaro"/>
    <x v="4"/>
    <s v="Caesar Ortencia"/>
    <s v="Mathias Albus"/>
    <s v="Bar L Sobredimensionado"/>
    <s v="Qwerty"/>
    <n v="0"/>
    <n v="300000"/>
    <n v="3300000"/>
  </r>
  <r>
    <s v="1-101472009julioJ15"/>
    <n v="1"/>
    <n v="10"/>
    <d v="2009-07-14T00:00:00"/>
    <n v="17"/>
    <n v="29"/>
    <x v="0"/>
    <n v="1800000"/>
    <n v="2"/>
    <s v="Sucursal Peñalolen Alto"/>
    <x v="4"/>
    <s v="Gabriel Manzanero"/>
    <s v="Reina Queen"/>
    <s v="Bar L Sobredimensionado"/>
    <s v="Qwerty"/>
    <n v="0"/>
    <n v="300000"/>
    <n v="3300000"/>
  </r>
  <r>
    <s v="6-1013102009octubreJ15"/>
    <n v="6"/>
    <n v="10"/>
    <d v="2009-10-13T00:00:00"/>
    <n v="14"/>
    <n v="3"/>
    <x v="0"/>
    <n v="1800000"/>
    <n v="2"/>
    <s v="Sucursal Ñuñoa"/>
    <x v="4"/>
    <s v="Hortuiti Felier"/>
    <s v="Johny Negrero"/>
    <s v="Bar L Sobredimensionado"/>
    <s v="Qwerty"/>
    <n v="0"/>
    <n v="300000"/>
    <n v="3300000"/>
  </r>
  <r>
    <s v="13-10016102010octubreJ15"/>
    <n v="13"/>
    <n v="100"/>
    <d v="2010-10-16T00:00:00"/>
    <n v="15"/>
    <n v="26"/>
    <x v="0"/>
    <n v="1800000"/>
    <n v="2"/>
    <s v="Sales"/>
    <x v="3"/>
    <s v="Suárez Mujica"/>
    <s v="Edward Phycka"/>
    <s v="Bar L Sobredimensionado"/>
    <s v="Qwerty"/>
    <n v="0"/>
    <n v="10000"/>
    <n v="3590000"/>
  </r>
  <r>
    <s v="2-1006112009noviembreJ15"/>
    <n v="2"/>
    <n v="100"/>
    <d v="2009-11-06T00:00:00"/>
    <n v="15"/>
    <n v="27"/>
    <x v="0"/>
    <n v="1800000"/>
    <n v="2"/>
    <s v="Muebles San Genaro"/>
    <x v="3"/>
    <s v="Suárez Mujica"/>
    <s v="Daniel Saint John"/>
    <s v="Bar L Sobredimensionado"/>
    <s v="Qwerty"/>
    <n v="0"/>
    <n v="10000"/>
    <n v="3590000"/>
  </r>
  <r>
    <s v="10-30432009marzoE20"/>
    <n v="10"/>
    <n v="30"/>
    <d v="2009-03-04T00:00:00"/>
    <n v="17"/>
    <n v="27"/>
    <x v="7"/>
    <n v="650000"/>
    <n v="8"/>
    <s v="Sacrilegios Gloria"/>
    <x v="2"/>
    <s v="Gabriel Manzanero"/>
    <s v="Daniel Saint John"/>
    <s v="Escritorio Madera 3 Espacios"/>
    <s v="Bellmack"/>
    <n v="0.08"/>
    <n v="300000"/>
    <n v="4484000"/>
  </r>
  <r>
    <s v="15-2001522009febreroA18"/>
    <n v="15"/>
    <n v="200"/>
    <d v="2009-02-15T00:00:00"/>
    <n v="17"/>
    <n v="33"/>
    <x v="5"/>
    <n v="750000"/>
    <n v="5"/>
    <s v="Galería la Tubería"/>
    <x v="5"/>
    <s v="Gabriel Manzanero"/>
    <s v="Maricela Zapur"/>
    <s v="Sillón Cama 3 Cuerpos"/>
    <s v="Bellmack"/>
    <n v="0.05"/>
    <n v="100000"/>
    <n v="3462500"/>
  </r>
  <r>
    <s v="3-30492009septiembreA18"/>
    <n v="3"/>
    <n v="30"/>
    <d v="2009-09-04T00:00:00"/>
    <n v="16"/>
    <n v="30"/>
    <x v="5"/>
    <n v="750000"/>
    <n v="5"/>
    <s v="Damiens"/>
    <x v="2"/>
    <s v="Michael Tree"/>
    <s v="Javiera Walder"/>
    <s v="Sillón Cama 3 Cuerpos"/>
    <s v="Bellmack"/>
    <n v="0.05"/>
    <n v="300000"/>
    <n v="3262500"/>
  </r>
  <r>
    <s v="7-102562010junioA18"/>
    <n v="7"/>
    <n v="10"/>
    <d v="2010-06-25T00:00:00"/>
    <n v="13"/>
    <n v="29"/>
    <x v="5"/>
    <n v="750000"/>
    <n v="5"/>
    <s v="Blanco y En Calada"/>
    <x v="4"/>
    <s v="Caesar Ortencia"/>
    <s v="Reina Queen"/>
    <s v="Sillón Cama 3 Cuerpos"/>
    <s v="Bellmack"/>
    <n v="0.05"/>
    <n v="200000"/>
    <n v="3362500"/>
  </r>
  <r>
    <s v="2-20022122009diciembreG16"/>
    <n v="2"/>
    <n v="200"/>
    <d v="2009-12-22T00:00:00"/>
    <n v="12"/>
    <n v="24"/>
    <x v="9"/>
    <n v="550000"/>
    <n v="7"/>
    <s v="Muebles San Genaro"/>
    <x v="5"/>
    <s v="Feibian Bizancio"/>
    <s v="Andrea Panda"/>
    <s v="Cómoda 2 cuerpos, 2x1x1,5"/>
    <s v="Deplos"/>
    <n v="0.08"/>
    <n v="100000"/>
    <n v="3442000"/>
  </r>
  <r>
    <s v="6-3025112010noviembreG16"/>
    <n v="6"/>
    <n v="30"/>
    <d v="2010-11-25T00:00:00"/>
    <n v="18"/>
    <n v="19"/>
    <x v="9"/>
    <n v="550000"/>
    <n v="7"/>
    <s v="Sucursal Ñuñoa"/>
    <x v="2"/>
    <s v="Gato Lizana"/>
    <s v="Andrea Disappear"/>
    <s v="Cómoda 2 cuerpos, 2x1x1,5"/>
    <s v="Deplos"/>
    <n v="0.08"/>
    <n v="500000"/>
    <n v="3042000"/>
  </r>
  <r>
    <s v="12-101642010abrilB18"/>
    <n v="12"/>
    <n v="10"/>
    <d v="2010-04-16T00:00:00"/>
    <n v="14"/>
    <n v="10"/>
    <x v="10"/>
    <n v="350000"/>
    <n v="11"/>
    <s v="El Deleite"/>
    <x v="4"/>
    <s v="Hortuiti Felier"/>
    <s v="Natalia Safer"/>
    <s v="Escritorio Vidrio 1,38x50"/>
    <s v="Bellmack"/>
    <n v="0.08"/>
    <n v="100000"/>
    <n v="3442000"/>
  </r>
  <r>
    <s v="5-200322010febreroG16"/>
    <n v="5"/>
    <n v="200"/>
    <d v="2010-02-03T00:00:00"/>
    <n v="14"/>
    <n v="9"/>
    <x v="9"/>
    <n v="550000"/>
    <n v="7"/>
    <s v="Muebles El Oso"/>
    <x v="5"/>
    <s v="Hortuiti Felier"/>
    <s v="Camilo Parranda"/>
    <s v="Cómoda 2 cuerpos, 2x1x1,5"/>
    <s v="Deplos"/>
    <n v="0.08"/>
    <n v="100000"/>
    <n v="3442000"/>
  </r>
  <r>
    <s v="12-2019122010diciembreJ18"/>
    <n v="12"/>
    <n v="20"/>
    <d v="2010-12-19T00:00:00"/>
    <n v="14"/>
    <n v="11"/>
    <x v="3"/>
    <n v="850000"/>
    <n v="4"/>
    <s v="El Deleite"/>
    <x v="0"/>
    <s v="Hortuiti Felier"/>
    <s v="Diva Torrengra"/>
    <s v="Camarote 3 cuerpos"/>
    <s v="Deplos"/>
    <n v="0.05"/>
    <n v="100000"/>
    <n v="3130000"/>
  </r>
  <r>
    <s v="11-103112010noviembreJ18"/>
    <n v="11"/>
    <n v="10"/>
    <d v="2010-11-03T00:00:00"/>
    <n v="18"/>
    <n v="23"/>
    <x v="3"/>
    <n v="850000"/>
    <n v="4"/>
    <s v="Antiguedades FL"/>
    <x v="4"/>
    <s v="Gato Lizana"/>
    <s v="Ismael Olavarrieta"/>
    <s v="Camarote 3 cuerpos"/>
    <s v="Deplos"/>
    <n v="0.05"/>
    <n v="20000"/>
    <n v="3210000"/>
  </r>
  <r>
    <s v="15-301922010febreroJ18"/>
    <n v="15"/>
    <n v="30"/>
    <d v="2010-02-19T00:00:00"/>
    <n v="14"/>
    <n v="7"/>
    <x v="3"/>
    <n v="850000"/>
    <n v="4"/>
    <s v="Galería la Tubería"/>
    <x v="2"/>
    <s v="Hortuiti Felier"/>
    <s v="Veraz Dedal"/>
    <s v="Camarote 3 cuerpos"/>
    <s v="Deplos"/>
    <n v="0.05"/>
    <n v="10000"/>
    <n v="3220000"/>
  </r>
  <r>
    <s v="3-30292010septiembreJ18"/>
    <n v="3"/>
    <n v="30"/>
    <d v="2010-09-02T00:00:00"/>
    <n v="15"/>
    <n v="19"/>
    <x v="3"/>
    <n v="850000"/>
    <n v="4"/>
    <s v="Damiens"/>
    <x v="2"/>
    <s v="Suárez Mujica"/>
    <s v="Andrea Disappear"/>
    <s v="Camarote 3 cuerpos"/>
    <s v="Deplos"/>
    <n v="0.05"/>
    <n v="10000"/>
    <n v="3220000"/>
  </r>
  <r>
    <s v="2-2002542010abrilJ18"/>
    <n v="2"/>
    <n v="200"/>
    <d v="2010-04-25T00:00:00"/>
    <n v="15"/>
    <n v="31"/>
    <x v="3"/>
    <n v="850000"/>
    <n v="4"/>
    <s v="Muebles San Genaro"/>
    <x v="5"/>
    <s v="Suárez Mujica"/>
    <s v="Sofia Uribe"/>
    <s v="Camarote 3 cuerpos"/>
    <s v="Deplos"/>
    <n v="0.05"/>
    <n v="30000"/>
    <n v="3200000"/>
  </r>
  <r>
    <s v="9-2019122010diciembreJ18"/>
    <n v="9"/>
    <n v="20"/>
    <d v="2010-12-19T00:00:00"/>
    <n v="16"/>
    <n v="8"/>
    <x v="3"/>
    <n v="850000"/>
    <n v="4"/>
    <s v="Sucursal San Bernardo"/>
    <x v="0"/>
    <s v="Michael Tree"/>
    <s v="Nicolás Red"/>
    <s v="Camarote 3 cuerpos"/>
    <s v="Deplos"/>
    <n v="0.05"/>
    <n v="100000"/>
    <n v="3130000"/>
  </r>
  <r>
    <s v="9-2006102010octubreF16"/>
    <n v="9"/>
    <n v="200"/>
    <d v="2010-10-06T00:00:00"/>
    <n v="12"/>
    <n v="3"/>
    <x v="8"/>
    <n v="550000"/>
    <n v="6"/>
    <s v="Sucursal San Bernardo"/>
    <x v="5"/>
    <s v="Feibian Bizancio"/>
    <s v="Johny Negrero"/>
    <s v="Cama 2 Plazas"/>
    <s v="Dardunes"/>
    <n v="0.05"/>
    <n v="30000"/>
    <n v="3105000"/>
  </r>
  <r>
    <s v="1-101622009febreroF16"/>
    <n v="1"/>
    <n v="10"/>
    <d v="2009-02-16T00:00:00"/>
    <n v="13"/>
    <n v="26"/>
    <x v="8"/>
    <n v="550000"/>
    <n v="6"/>
    <s v="Sucursal Peñalolen Alto"/>
    <x v="4"/>
    <s v="Caesar Ortencia"/>
    <s v="Edward Phycka"/>
    <s v="Cama 2 Plazas"/>
    <s v="Dardunes"/>
    <n v="0.05"/>
    <n v="10000"/>
    <n v="3125000"/>
  </r>
  <r>
    <s v="3-2018102010octubreB18"/>
    <n v="3"/>
    <n v="20"/>
    <d v="2010-10-18T00:00:00"/>
    <n v="13"/>
    <n v="8"/>
    <x v="10"/>
    <n v="350000"/>
    <n v="10"/>
    <s v="Damiens"/>
    <x v="0"/>
    <s v="Caesar Ortencia"/>
    <s v="Nicolás Red"/>
    <s v="Escritorio Vidrio 1,38x50"/>
    <s v="Bellmack"/>
    <n v="0.08"/>
    <n v="1500000"/>
    <n v="1720000"/>
  </r>
  <r>
    <s v="12-20252010mayoB18"/>
    <n v="12"/>
    <n v="20"/>
    <d v="2010-05-02T00:00:00"/>
    <n v="16"/>
    <n v="12"/>
    <x v="10"/>
    <n v="350000"/>
    <n v="10"/>
    <s v="El Deleite"/>
    <x v="0"/>
    <s v="Michael Tree"/>
    <s v="Nga Escandinavo"/>
    <s v="Escritorio Vidrio 1,38x50"/>
    <s v="Bellmack"/>
    <n v="0.08"/>
    <n v="1500000"/>
    <n v="1720000"/>
  </r>
  <r>
    <s v="7-10762010junioB18"/>
    <n v="7"/>
    <n v="10"/>
    <d v="2010-06-07T00:00:00"/>
    <n v="15"/>
    <n v="8"/>
    <x v="10"/>
    <n v="350000"/>
    <n v="10"/>
    <s v="Blanco y En Calada"/>
    <x v="4"/>
    <s v="Suárez Mujica"/>
    <s v="Nicolás Red"/>
    <s v="Escritorio Vidrio 1,38x50"/>
    <s v="Bellmack"/>
    <n v="0.08"/>
    <n v="100000"/>
    <n v="3120000"/>
  </r>
  <r>
    <s v="9-30622010febreroB18"/>
    <n v="9"/>
    <n v="30"/>
    <d v="2010-02-06T00:00:00"/>
    <n v="13"/>
    <n v="29"/>
    <x v="10"/>
    <n v="350000"/>
    <n v="10"/>
    <s v="Sucursal San Bernardo"/>
    <x v="2"/>
    <s v="Caesar Ortencia"/>
    <s v="Reina Queen"/>
    <s v="Escritorio Vidrio 1,38x50"/>
    <s v="Bellmack"/>
    <n v="0.08"/>
    <n v="100000"/>
    <n v="3120000"/>
  </r>
  <r>
    <s v="2-30132009marzoB18"/>
    <n v="2"/>
    <n v="30"/>
    <d v="2009-03-01T00:00:00"/>
    <n v="12"/>
    <n v="34"/>
    <x v="10"/>
    <n v="350000"/>
    <n v="10"/>
    <s v="Muebles San Genaro"/>
    <x v="2"/>
    <s v="Feibian Bizancio"/>
    <s v="JP Farfanas"/>
    <s v="Escritorio Vidrio 1,38x50"/>
    <s v="Bellmack"/>
    <n v="0.08"/>
    <n v="100000"/>
    <n v="3120000"/>
  </r>
  <r>
    <s v="5-301522010febreroB18"/>
    <n v="5"/>
    <n v="30"/>
    <d v="2010-02-15T00:00:00"/>
    <n v="14"/>
    <n v="9"/>
    <x v="10"/>
    <n v="350000"/>
    <n v="10"/>
    <s v="Muebles El Oso"/>
    <x v="2"/>
    <s v="Hortuiti Felier"/>
    <s v="Camilo Parranda"/>
    <s v="Escritorio Vidrio 1,38x50"/>
    <s v="Bellmack"/>
    <n v="0.08"/>
    <n v="100000"/>
    <n v="3120000"/>
  </r>
  <r>
    <s v="7-101662010junioB18"/>
    <n v="7"/>
    <n v="10"/>
    <d v="2010-06-16T00:00:00"/>
    <n v="15"/>
    <n v="2"/>
    <x v="10"/>
    <n v="350000"/>
    <n v="10"/>
    <s v="Blanco y En Calada"/>
    <x v="4"/>
    <s v="Suárez Mujica"/>
    <s v="John Chepicano"/>
    <s v="Escritorio Vidrio 1,38x50"/>
    <s v="Bellmack"/>
    <n v="0.08"/>
    <n v="100000"/>
    <n v="3120000"/>
  </r>
  <r>
    <s v="1-30122009febreroB18"/>
    <n v="1"/>
    <n v="30"/>
    <d v="2009-02-01T00:00:00"/>
    <n v="18"/>
    <n v="16"/>
    <x v="10"/>
    <n v="350000"/>
    <n v="10"/>
    <s v="Sucursal Peñalolen Alto"/>
    <x v="2"/>
    <s v="Gato Lizana"/>
    <s v="Go Leslier"/>
    <s v="Escritorio Vidrio 1,38x50"/>
    <s v="Bellmack"/>
    <n v="0.08"/>
    <n v="100000"/>
    <n v="3120000"/>
  </r>
  <r>
    <s v="11-2001482009agostoB18"/>
    <n v="11"/>
    <n v="200"/>
    <d v="2009-08-14T00:00:00"/>
    <n v="13"/>
    <n v="2"/>
    <x v="10"/>
    <n v="350000"/>
    <n v="10"/>
    <s v="Antiguedades FL"/>
    <x v="5"/>
    <s v="Caesar Ortencia"/>
    <s v="John Chepicano"/>
    <s v="Escritorio Vidrio 1,38x50"/>
    <s v="Bellmack"/>
    <n v="0.08"/>
    <n v="100000"/>
    <n v="3120000"/>
  </r>
  <r>
    <s v="15-3004112010noviembreB18"/>
    <n v="15"/>
    <n v="300"/>
    <d v="2010-11-04T00:00:00"/>
    <n v="13"/>
    <n v="3"/>
    <x v="10"/>
    <n v="350000"/>
    <n v="10"/>
    <s v="Galería la Tubería"/>
    <x v="1"/>
    <s v="Caesar Ortencia"/>
    <s v="Johny Negrero"/>
    <s v="Escritorio Vidrio 1,38x50"/>
    <s v="Bellmack"/>
    <n v="0.08"/>
    <n v="100000"/>
    <n v="3120000"/>
  </r>
  <r>
    <s v="14-3002542010abrilG16"/>
    <n v="14"/>
    <n v="300"/>
    <d v="2010-04-25T00:00:00"/>
    <n v="16"/>
    <n v="26"/>
    <x v="9"/>
    <n v="550000"/>
    <n v="6"/>
    <s v="Antiguedades FV"/>
    <x v="1"/>
    <s v="Michael Tree"/>
    <s v="Edward Phycka"/>
    <s v="Cómoda 2 cuerpos, 2x1x1,5"/>
    <s v="Deplos"/>
    <n v="0.05"/>
    <n v="30000"/>
    <n v="3105000"/>
  </r>
  <r>
    <s v="1-300892010septiembreG16"/>
    <n v="1"/>
    <n v="300"/>
    <d v="2010-09-08T00:00:00"/>
    <n v="18"/>
    <n v="17"/>
    <x v="9"/>
    <n v="550000"/>
    <n v="6"/>
    <s v="Sucursal Peñalolen Alto"/>
    <x v="1"/>
    <s v="Gato Lizana"/>
    <s v="Mathias Albus"/>
    <s v="Cómoda 2 cuerpos, 2x1x1,5"/>
    <s v="Deplos"/>
    <n v="0.05"/>
    <n v="30000"/>
    <n v="3105000"/>
  </r>
  <r>
    <s v="2-302142010abrilG16"/>
    <n v="2"/>
    <n v="30"/>
    <d v="2010-04-21T00:00:00"/>
    <n v="17"/>
    <n v="2"/>
    <x v="9"/>
    <n v="550000"/>
    <n v="6"/>
    <s v="Muebles San Genaro"/>
    <x v="2"/>
    <s v="Gabriel Manzanero"/>
    <s v="John Chepicano"/>
    <s v="Cómoda 2 cuerpos, 2x1x1,5"/>
    <s v="Deplos"/>
    <n v="0.05"/>
    <n v="500000"/>
    <n v="2635000"/>
  </r>
  <r>
    <s v="5-1001112010noviembreF16"/>
    <n v="5"/>
    <n v="100"/>
    <d v="2010-11-01T00:00:00"/>
    <n v="16"/>
    <n v="23"/>
    <x v="8"/>
    <n v="550000"/>
    <n v="6"/>
    <s v="Muebles El Oso"/>
    <x v="3"/>
    <s v="Michael Tree"/>
    <s v="Ismael Olavarrieta"/>
    <s v="Cama 2 Plazas"/>
    <s v="Dardunes"/>
    <n v="0.05"/>
    <n v="200000"/>
    <n v="2935000"/>
  </r>
  <r>
    <s v="4-1006122009diciembreF16"/>
    <n v="4"/>
    <n v="100"/>
    <d v="2009-12-06T00:00:00"/>
    <n v="14"/>
    <n v="3"/>
    <x v="8"/>
    <n v="550000"/>
    <n v="6"/>
    <s v="Galería Ñuble"/>
    <x v="3"/>
    <s v="Hortuiti Felier"/>
    <s v="Johny Negrero"/>
    <s v="Cama 2 Plazas"/>
    <s v="Dardunes"/>
    <n v="0.05"/>
    <n v="200000"/>
    <n v="2935000"/>
  </r>
  <r>
    <s v="14-105102009octubreG16"/>
    <n v="14"/>
    <n v="10"/>
    <d v="2009-10-05T00:00:00"/>
    <n v="16"/>
    <n v="12"/>
    <x v="9"/>
    <n v="550000"/>
    <n v="6"/>
    <s v="Antiguedades FV"/>
    <x v="4"/>
    <s v="Michael Tree"/>
    <s v="Nga Escandinavo"/>
    <s v="Cómoda 2 cuerpos, 2x1x1,5"/>
    <s v="Deplos"/>
    <n v="0.05"/>
    <n v="300000"/>
    <n v="2835000"/>
  </r>
  <r>
    <s v="8-300632010marzoF16"/>
    <n v="8"/>
    <n v="300"/>
    <d v="2010-03-06T00:00:00"/>
    <n v="17"/>
    <n v="28"/>
    <x v="8"/>
    <n v="550000"/>
    <n v="6"/>
    <s v="El Rincón de la Madera"/>
    <x v="1"/>
    <s v="Gabriel Manzanero"/>
    <s v="Sebastián  Venegas"/>
    <s v="Cama 2 Plazas"/>
    <s v="Dardunes"/>
    <n v="0.05"/>
    <n v="30000"/>
    <n v="3105000"/>
  </r>
  <r>
    <s v="8-202262009junioF16"/>
    <n v="8"/>
    <n v="20"/>
    <d v="2009-06-22T00:00:00"/>
    <n v="14"/>
    <n v="32"/>
    <x v="8"/>
    <n v="550000"/>
    <n v="6"/>
    <s v="El Rincón de la Madera"/>
    <x v="0"/>
    <s v="Hortuiti Felier"/>
    <s v="Manu Bililar"/>
    <s v="Cama 2 Plazas"/>
    <s v="Dardunes"/>
    <n v="0.05"/>
    <n v="30000"/>
    <n v="3105000"/>
  </r>
  <r>
    <s v="3-2001442010abrilA14"/>
    <n v="3"/>
    <n v="200"/>
    <d v="2010-04-14T00:00:00"/>
    <n v="13"/>
    <n v="14"/>
    <x v="6"/>
    <n v="670000"/>
    <n v="5"/>
    <s v="Damiens"/>
    <x v="5"/>
    <s v="Caesar Ortencia"/>
    <s v="Guillermo Franco"/>
    <s v="Cama 1,5 plazas"/>
    <s v="Dardunes"/>
    <n v="0.05"/>
    <n v="200000"/>
    <n v="2982500"/>
  </r>
  <r>
    <s v="1-101072009julioA14"/>
    <n v="1"/>
    <n v="10"/>
    <d v="2009-07-10T00:00:00"/>
    <n v="14"/>
    <n v="2"/>
    <x v="6"/>
    <n v="670000"/>
    <n v="5"/>
    <s v="Sucursal Peñalolen Alto"/>
    <x v="4"/>
    <s v="Hortuiti Felier"/>
    <s v="John Chepicano"/>
    <s v="Cama 1,5 plazas"/>
    <s v="Dardunes"/>
    <n v="0.05"/>
    <n v="200000"/>
    <n v="2982500"/>
  </r>
  <r>
    <s v="3-30172009julioG16"/>
    <n v="3"/>
    <n v="30"/>
    <d v="2009-07-01T00:00:00"/>
    <n v="18"/>
    <n v="10"/>
    <x v="9"/>
    <n v="550000"/>
    <n v="7"/>
    <s v="Damiens"/>
    <x v="2"/>
    <s v="Gato Lizana"/>
    <s v="Natalia Safer"/>
    <s v="Cómoda 2 cuerpos, 2x1x1,5"/>
    <s v="Deplos"/>
    <n v="0.08"/>
    <n v="500000"/>
    <n v="3042000"/>
  </r>
  <r>
    <s v="11-2002282009agostoG16"/>
    <n v="11"/>
    <n v="200"/>
    <d v="2009-08-22T00:00:00"/>
    <n v="18"/>
    <n v="7"/>
    <x v="9"/>
    <n v="550000"/>
    <n v="7"/>
    <s v="Antiguedades FL"/>
    <x v="5"/>
    <s v="Gato Lizana"/>
    <s v="Veraz Dedal"/>
    <s v="Cómoda 2 cuerpos, 2x1x1,5"/>
    <s v="Deplos"/>
    <n v="0.08"/>
    <n v="100000"/>
    <n v="3442000"/>
  </r>
  <r>
    <s v="9-30372009julioG16"/>
    <n v="9"/>
    <n v="30"/>
    <d v="2009-07-03T00:00:00"/>
    <n v="16"/>
    <n v="31"/>
    <x v="9"/>
    <n v="550000"/>
    <n v="7"/>
    <s v="Sucursal San Bernardo"/>
    <x v="2"/>
    <s v="Michael Tree"/>
    <s v="Sofia Uribe"/>
    <s v="Cómoda 2 cuerpos, 2x1x1,5"/>
    <s v="Deplos"/>
    <n v="0.08"/>
    <n v="500000"/>
    <n v="3042000"/>
  </r>
  <r>
    <s v="11-30382010agostoF16"/>
    <n v="11"/>
    <n v="30"/>
    <d v="2010-08-03T00:00:00"/>
    <n v="18"/>
    <n v="11"/>
    <x v="8"/>
    <n v="550000"/>
    <n v="6"/>
    <s v="Antiguedades FL"/>
    <x v="2"/>
    <s v="Gato Lizana"/>
    <s v="Diva Torrengra"/>
    <s v="Cama 2 Plazas"/>
    <s v="Dardunes"/>
    <n v="0.05"/>
    <n v="100000"/>
    <n v="3035000"/>
  </r>
  <r>
    <s v="3-3002282010agostoF16"/>
    <n v="3"/>
    <n v="300"/>
    <d v="2010-08-22T00:00:00"/>
    <n v="13"/>
    <n v="13"/>
    <x v="8"/>
    <n v="550000"/>
    <n v="6"/>
    <s v="Damiens"/>
    <x v="1"/>
    <s v="Caesar Ortencia"/>
    <s v="Peter Contreras"/>
    <s v="Cama 2 Plazas"/>
    <s v="Dardunes"/>
    <n v="0.05"/>
    <n v="30000"/>
    <n v="3105000"/>
  </r>
  <r>
    <s v="14-202392010septiembreF16"/>
    <n v="14"/>
    <n v="20"/>
    <d v="2010-09-23T00:00:00"/>
    <n v="14"/>
    <n v="32"/>
    <x v="8"/>
    <n v="550000"/>
    <n v="6"/>
    <s v="Antiguedades FV"/>
    <x v="0"/>
    <s v="Hortuiti Felier"/>
    <s v="Manu Bililar"/>
    <s v="Cama 2 Plazas"/>
    <s v="Dardunes"/>
    <n v="0.05"/>
    <n v="30000"/>
    <n v="3105000"/>
  </r>
  <r>
    <s v="15-302462009junioG12"/>
    <n v="15"/>
    <n v="30"/>
    <d v="2009-06-24T00:00:00"/>
    <n v="15"/>
    <n v="26"/>
    <x v="4"/>
    <n v="800000"/>
    <n v="4"/>
    <s v="Galería la Tubería"/>
    <x v="2"/>
    <s v="Suárez Mujica"/>
    <s v="Edward Phycka"/>
    <s v="Estante Metalico 2mts alt"/>
    <s v="Leymas"/>
    <n v="0.05"/>
    <n v="100000"/>
    <n v="2940000"/>
  </r>
  <r>
    <s v="2-101112009eneroG12"/>
    <n v="2"/>
    <n v="10"/>
    <d v="2009-01-11T00:00:00"/>
    <n v="18"/>
    <n v="9"/>
    <x v="4"/>
    <n v="800000"/>
    <n v="4"/>
    <s v="Muebles San Genaro"/>
    <x v="4"/>
    <s v="Gato Lizana"/>
    <s v="Camilo Parranda"/>
    <s v="Estante Metalico 2mts alt"/>
    <s v="Leymas"/>
    <n v="0.05"/>
    <n v="100000"/>
    <n v="2940000"/>
  </r>
  <r>
    <s v="9-202272009julioG12"/>
    <n v="9"/>
    <n v="20"/>
    <d v="2009-07-22T00:00:00"/>
    <n v="17"/>
    <n v="2"/>
    <x v="4"/>
    <n v="800000"/>
    <n v="4"/>
    <s v="Sucursal San Bernardo"/>
    <x v="0"/>
    <s v="Gabriel Manzanero"/>
    <s v="John Chepicano"/>
    <s v="Estante Metalico 2mts alt"/>
    <s v="Leymas"/>
    <n v="0.05"/>
    <n v="10000"/>
    <n v="3030000"/>
  </r>
  <r>
    <s v="7-30014102009octubreJ18"/>
    <n v="7"/>
    <n v="300"/>
    <d v="2009-10-14T00:00:00"/>
    <n v="14"/>
    <n v="9"/>
    <x v="3"/>
    <n v="850000"/>
    <n v="4"/>
    <s v="Blanco y En Calada"/>
    <x v="1"/>
    <s v="Hortuiti Felier"/>
    <s v="Camilo Parranda"/>
    <s v="Camarote 3 cuerpos"/>
    <s v="Deplos"/>
    <n v="0.05"/>
    <n v="200000"/>
    <n v="3030000"/>
  </r>
  <r>
    <s v="9-2024102009octubreJ18"/>
    <n v="9"/>
    <n v="20"/>
    <d v="2009-10-24T00:00:00"/>
    <n v="15"/>
    <n v="33"/>
    <x v="3"/>
    <n v="850000"/>
    <n v="4"/>
    <s v="Sucursal San Bernardo"/>
    <x v="0"/>
    <s v="Suárez Mujica"/>
    <s v="Maricela Zapur"/>
    <s v="Camarote 3 cuerpos"/>
    <s v="Deplos"/>
    <n v="0.05"/>
    <n v="100000"/>
    <n v="3130000"/>
  </r>
  <r>
    <s v="7-200292010septiembreB18"/>
    <n v="7"/>
    <n v="200"/>
    <d v="2010-09-02T00:00:00"/>
    <n v="12"/>
    <n v="11"/>
    <x v="10"/>
    <n v="350000"/>
    <n v="14"/>
    <s v="Blanco y En Calada"/>
    <x v="5"/>
    <s v="Feibian Bizancio"/>
    <s v="Diva Torrengra"/>
    <s v="Escritorio Vidrio 1,38x50"/>
    <s v="Bellmack"/>
    <n v="0.08"/>
    <n v="100000"/>
    <n v="4408000"/>
  </r>
  <r>
    <s v="9-2002322010febreroB18"/>
    <n v="9"/>
    <n v="200"/>
    <d v="2010-02-23T00:00:00"/>
    <n v="14"/>
    <n v="3"/>
    <x v="10"/>
    <n v="350000"/>
    <n v="14"/>
    <s v="Sucursal San Bernardo"/>
    <x v="5"/>
    <s v="Hortuiti Felier"/>
    <s v="Johny Negrero"/>
    <s v="Escritorio Vidrio 1,38x50"/>
    <s v="Bellmack"/>
    <n v="0.08"/>
    <n v="100000"/>
    <n v="4408000"/>
  </r>
  <r>
    <s v="15-208102009octubreE20"/>
    <n v="15"/>
    <n v="20"/>
    <d v="2009-10-08T00:00:00"/>
    <n v="12"/>
    <n v="12"/>
    <x v="7"/>
    <n v="650000"/>
    <n v="5"/>
    <s v="Galería la Tubería"/>
    <x v="0"/>
    <s v="Feibian Bizancio"/>
    <s v="Nga Escandinavo"/>
    <s v="Escritorio Madera 3 Espacios"/>
    <s v="Bellmack"/>
    <n v="0.05"/>
    <n v="1500000"/>
    <n v="1587500"/>
  </r>
  <r>
    <s v="3-2012112010noviembreE20"/>
    <n v="3"/>
    <n v="20"/>
    <d v="2010-11-12T00:00:00"/>
    <n v="14"/>
    <n v="9"/>
    <x v="7"/>
    <n v="650000"/>
    <n v="5"/>
    <s v="Damiens"/>
    <x v="0"/>
    <s v="Hortuiti Felier"/>
    <s v="Camilo Parranda"/>
    <s v="Escritorio Madera 3 Espacios"/>
    <s v="Bellmack"/>
    <n v="0.05"/>
    <n v="1500000"/>
    <n v="1587500"/>
  </r>
  <r>
    <s v="14-2014112010noviembreE20"/>
    <n v="14"/>
    <n v="20"/>
    <d v="2010-11-14T00:00:00"/>
    <n v="13"/>
    <n v="27"/>
    <x v="7"/>
    <n v="650000"/>
    <n v="5"/>
    <s v="Antiguedades FV"/>
    <x v="0"/>
    <s v="Caesar Ortencia"/>
    <s v="Daniel Saint John"/>
    <s v="Escritorio Madera 3 Espacios"/>
    <s v="Bellmack"/>
    <n v="0.05"/>
    <n v="1500000"/>
    <n v="1587500"/>
  </r>
  <r>
    <s v="6-201662010junioE20"/>
    <n v="6"/>
    <n v="20"/>
    <d v="2010-06-16T00:00:00"/>
    <n v="14"/>
    <n v="14"/>
    <x v="7"/>
    <n v="650000"/>
    <n v="5"/>
    <s v="Sucursal Ñuñoa"/>
    <x v="0"/>
    <s v="Hortuiti Felier"/>
    <s v="Guillermo Franco"/>
    <s v="Escritorio Madera 3 Espacios"/>
    <s v="Bellmack"/>
    <n v="0.05"/>
    <n v="1500000"/>
    <n v="1587500"/>
  </r>
  <r>
    <s v="15-101552010mayoE20"/>
    <n v="15"/>
    <n v="10"/>
    <d v="2010-05-15T00:00:00"/>
    <n v="12"/>
    <n v="11"/>
    <x v="7"/>
    <n v="650000"/>
    <n v="5"/>
    <s v="Galería la Tubería"/>
    <x v="4"/>
    <s v="Feibian Bizancio"/>
    <s v="Diva Torrengra"/>
    <s v="Escritorio Madera 3 Espacios"/>
    <s v="Bellmack"/>
    <n v="0.05"/>
    <n v="100000"/>
    <n v="2987500"/>
  </r>
  <r>
    <s v="4-3002522010febreroA14"/>
    <n v="4"/>
    <n v="300"/>
    <d v="2010-02-25T00:00:00"/>
    <n v="15"/>
    <n v="26"/>
    <x v="6"/>
    <n v="670000"/>
    <n v="5"/>
    <s v="Galería Ñuble"/>
    <x v="1"/>
    <s v="Suárez Mujica"/>
    <s v="Edward Phycka"/>
    <s v="Cama 1,5 plazas"/>
    <s v="Dardunes"/>
    <n v="0.05"/>
    <n v="300000"/>
    <n v="2882500"/>
  </r>
  <r>
    <s v="8-102522010febreroA14"/>
    <n v="8"/>
    <n v="10"/>
    <d v="2010-02-25T00:00:00"/>
    <n v="12"/>
    <n v="18"/>
    <x v="6"/>
    <n v="670000"/>
    <n v="5"/>
    <s v="El Rincón de la Madera"/>
    <x v="4"/>
    <s v="Feibian Bizancio"/>
    <s v="Di Angelo Bonini"/>
    <s v="Cama 1,5 plazas"/>
    <s v="Dardunes"/>
    <n v="0.05"/>
    <n v="200000"/>
    <n v="2982500"/>
  </r>
  <r>
    <s v="1-302592009septiembreA14"/>
    <n v="1"/>
    <n v="30"/>
    <d v="2009-09-25T00:00:00"/>
    <n v="14"/>
    <n v="10"/>
    <x v="6"/>
    <n v="670000"/>
    <n v="5"/>
    <s v="Sucursal Peñalolen Alto"/>
    <x v="2"/>
    <s v="Hortuiti Felier"/>
    <s v="Natalia Safer"/>
    <s v="Cama 1,5 plazas"/>
    <s v="Dardunes"/>
    <n v="0.05"/>
    <n v="200000"/>
    <n v="2982500"/>
  </r>
  <r>
    <s v="1-102572010julioA14"/>
    <n v="1"/>
    <n v="10"/>
    <d v="2010-07-25T00:00:00"/>
    <n v="16"/>
    <n v="13"/>
    <x v="6"/>
    <n v="670000"/>
    <n v="5"/>
    <s v="Sucursal Peñalolen Alto"/>
    <x v="4"/>
    <s v="Michael Tree"/>
    <s v="Peter Contreras"/>
    <s v="Cama 1,5 plazas"/>
    <s v="Dardunes"/>
    <n v="0.05"/>
    <n v="200000"/>
    <n v="2982500"/>
  </r>
  <r>
    <s v="4-200192010septiembreA14"/>
    <n v="4"/>
    <n v="200"/>
    <d v="2010-09-01T00:00:00"/>
    <n v="15"/>
    <n v="4"/>
    <x v="6"/>
    <n v="670000"/>
    <n v="5"/>
    <s v="Galería Ñuble"/>
    <x v="5"/>
    <s v="Suárez Mujica"/>
    <s v="JayJay Barriga"/>
    <s v="Cama 1,5 plazas"/>
    <s v="Dardunes"/>
    <n v="0.05"/>
    <n v="200000"/>
    <n v="2982500"/>
  </r>
  <r>
    <s v="15-2002322009febreroG12"/>
    <n v="15"/>
    <n v="200"/>
    <d v="2009-02-23T00:00:00"/>
    <n v="13"/>
    <n v="16"/>
    <x v="4"/>
    <n v="800000"/>
    <n v="4"/>
    <s v="Galería la Tubería"/>
    <x v="5"/>
    <s v="Caesar Ortencia"/>
    <s v="Go Leslier"/>
    <s v="Estante Metalico 2mts alt"/>
    <s v="Leymas"/>
    <n v="0.05"/>
    <n v="200000"/>
    <n v="2840000"/>
  </r>
  <r>
    <s v="1-2002372010julioG12"/>
    <n v="1"/>
    <n v="200"/>
    <d v="2010-07-23T00:00:00"/>
    <n v="13"/>
    <n v="11"/>
    <x v="4"/>
    <n v="800000"/>
    <n v="4"/>
    <s v="Sucursal Peñalolen Alto"/>
    <x v="5"/>
    <s v="Caesar Ortencia"/>
    <s v="Diva Torrengra"/>
    <s v="Estante Metalico 2mts alt"/>
    <s v="Leymas"/>
    <n v="0.05"/>
    <n v="200000"/>
    <n v="2840000"/>
  </r>
  <r>
    <s v="3-301852009mayoG12"/>
    <n v="3"/>
    <n v="30"/>
    <d v="2009-05-18T00:00:00"/>
    <n v="15"/>
    <n v="26"/>
    <x v="4"/>
    <n v="800000"/>
    <n v="4"/>
    <s v="Damiens"/>
    <x v="2"/>
    <s v="Suárez Mujica"/>
    <s v="Edward Phycka"/>
    <s v="Estante Metalico 2mts alt"/>
    <s v="Leymas"/>
    <n v="0.05"/>
    <n v="100000"/>
    <n v="2940000"/>
  </r>
  <r>
    <s v="9-2004112009noviembreF16"/>
    <n v="9"/>
    <n v="200"/>
    <d v="2009-11-04T00:00:00"/>
    <n v="17"/>
    <n v="29"/>
    <x v="8"/>
    <n v="550000"/>
    <n v="6"/>
    <s v="Sucursal San Bernardo"/>
    <x v="5"/>
    <s v="Gabriel Manzanero"/>
    <s v="Reina Queen"/>
    <s v="Cama 2 Plazas"/>
    <s v="Dardunes"/>
    <n v="0.05"/>
    <n v="30000"/>
    <n v="3105000"/>
  </r>
  <r>
    <s v="2-2002082010agostoF16"/>
    <n v="2"/>
    <n v="200"/>
    <d v="2010-08-20T00:00:00"/>
    <n v="17"/>
    <n v="15"/>
    <x v="8"/>
    <n v="550000"/>
    <n v="6"/>
    <s v="Muebles San Genaro"/>
    <x v="5"/>
    <s v="Gabriel Manzanero"/>
    <s v="Maki Parachute"/>
    <s v="Cama 2 Plazas"/>
    <s v="Dardunes"/>
    <n v="0.05"/>
    <n v="30000"/>
    <n v="3105000"/>
  </r>
  <r>
    <s v="4-20572009julioF16"/>
    <n v="4"/>
    <n v="20"/>
    <d v="2009-07-05T00:00:00"/>
    <n v="13"/>
    <n v="7"/>
    <x v="8"/>
    <n v="550000"/>
    <n v="6"/>
    <s v="Galería Ñuble"/>
    <x v="0"/>
    <s v="Caesar Ortencia"/>
    <s v="Veraz Dedal"/>
    <s v="Cama 2 Plazas"/>
    <s v="Dardunes"/>
    <n v="0.05"/>
    <n v="30000"/>
    <n v="3105000"/>
  </r>
  <r>
    <s v="5-2002392009septiembreF16"/>
    <n v="5"/>
    <n v="200"/>
    <d v="2009-09-23T00:00:00"/>
    <n v="18"/>
    <n v="32"/>
    <x v="8"/>
    <n v="550000"/>
    <n v="6"/>
    <s v="Muebles El Oso"/>
    <x v="5"/>
    <s v="Gato Lizana"/>
    <s v="Manu Bililar"/>
    <s v="Cama 2 Plazas"/>
    <s v="Dardunes"/>
    <n v="0.05"/>
    <n v="30000"/>
    <n v="3105000"/>
  </r>
  <r>
    <s v="15-20422009febreroB18"/>
    <n v="15"/>
    <n v="20"/>
    <d v="2009-02-04T00:00:00"/>
    <n v="17"/>
    <n v="17"/>
    <x v="10"/>
    <n v="350000"/>
    <n v="10"/>
    <s v="Galería la Tubería"/>
    <x v="0"/>
    <s v="Gabriel Manzanero"/>
    <s v="Mathias Albus"/>
    <s v="Escritorio Vidrio 1,38x50"/>
    <s v="Bellmack"/>
    <n v="0.08"/>
    <n v="1500000"/>
    <n v="1720000"/>
  </r>
  <r>
    <s v="1-20015102010octubreB18"/>
    <n v="1"/>
    <n v="200"/>
    <d v="2010-10-15T00:00:00"/>
    <n v="18"/>
    <n v="32"/>
    <x v="10"/>
    <n v="350000"/>
    <n v="10"/>
    <s v="Sucursal Peñalolen Alto"/>
    <x v="5"/>
    <s v="Gato Lizana"/>
    <s v="Manu Bililar"/>
    <s v="Escritorio Vidrio 1,38x50"/>
    <s v="Bellmack"/>
    <n v="0.08"/>
    <n v="100000"/>
    <n v="3120000"/>
  </r>
  <r>
    <s v="11-30292010septiembreA14"/>
    <n v="11"/>
    <n v="30"/>
    <d v="2010-09-02T00:00:00"/>
    <n v="13"/>
    <n v="4"/>
    <x v="6"/>
    <n v="670000"/>
    <n v="5"/>
    <s v="Antiguedades FL"/>
    <x v="2"/>
    <s v="Caesar Ortencia"/>
    <s v="JayJay Barriga"/>
    <s v="Cama 1,5 plazas"/>
    <s v="Dardunes"/>
    <n v="0.05"/>
    <n v="200000"/>
    <n v="2982500"/>
  </r>
  <r>
    <s v="7-30013102010octubreJ16"/>
    <n v="7"/>
    <n v="300"/>
    <d v="2010-10-13T00:00:00"/>
    <n v="18"/>
    <n v="34"/>
    <x v="1"/>
    <n v="1450000"/>
    <n v="2"/>
    <s v="Blanco y En Calada"/>
    <x v="1"/>
    <s v="Gato Lizana"/>
    <s v="JP Farfanas"/>
    <s v="Silla de Gargas"/>
    <s v="Bellmack"/>
    <n v="0"/>
    <n v="200000"/>
    <n v="2700000"/>
  </r>
  <r>
    <s v="3-1019102010octubreJ16"/>
    <n v="3"/>
    <n v="10"/>
    <d v="2010-10-19T00:00:00"/>
    <n v="18"/>
    <n v="31"/>
    <x v="1"/>
    <n v="1450000"/>
    <n v="2"/>
    <s v="Damiens"/>
    <x v="4"/>
    <s v="Gato Lizana"/>
    <s v="Sofia Uribe"/>
    <s v="Silla de Gargas"/>
    <s v="Bellmack"/>
    <n v="0"/>
    <n v="1000000"/>
    <n v="1900000"/>
  </r>
  <r>
    <s v="14-101872010julioG16"/>
    <n v="14"/>
    <n v="10"/>
    <d v="2010-07-18T00:00:00"/>
    <n v="13"/>
    <n v="19"/>
    <x v="9"/>
    <n v="550000"/>
    <n v="6"/>
    <s v="Antiguedades FV"/>
    <x v="4"/>
    <s v="Caesar Ortencia"/>
    <s v="Andrea Disappear"/>
    <s v="Cómoda 2 cuerpos, 2x1x1,5"/>
    <s v="Deplos"/>
    <n v="0.05"/>
    <n v="300000"/>
    <n v="2835000"/>
  </r>
  <r>
    <s v="14-306122009diciembreG16"/>
    <n v="14"/>
    <n v="30"/>
    <d v="2009-12-06T00:00:00"/>
    <n v="13"/>
    <n v="16"/>
    <x v="9"/>
    <n v="550000"/>
    <n v="6"/>
    <s v="Antiguedades FV"/>
    <x v="2"/>
    <s v="Caesar Ortencia"/>
    <s v="Go Leslier"/>
    <s v="Cómoda 2 cuerpos, 2x1x1,5"/>
    <s v="Deplos"/>
    <n v="0.05"/>
    <n v="500000"/>
    <n v="2635000"/>
  </r>
  <r>
    <s v="2-2001482010agostoG16"/>
    <n v="2"/>
    <n v="200"/>
    <d v="2010-08-14T00:00:00"/>
    <n v="13"/>
    <n v="27"/>
    <x v="9"/>
    <n v="550000"/>
    <n v="6"/>
    <s v="Muebles San Genaro"/>
    <x v="5"/>
    <s v="Caesar Ortencia"/>
    <s v="Daniel Saint John"/>
    <s v="Cómoda 2 cuerpos, 2x1x1,5"/>
    <s v="Deplos"/>
    <n v="0.05"/>
    <n v="100000"/>
    <n v="3035000"/>
  </r>
  <r>
    <s v="8-3015122010diciembreG16"/>
    <n v="8"/>
    <n v="30"/>
    <d v="2010-12-15T00:00:00"/>
    <n v="15"/>
    <n v="16"/>
    <x v="9"/>
    <n v="550000"/>
    <n v="6"/>
    <s v="El Rincón de la Madera"/>
    <x v="2"/>
    <s v="Suárez Mujica"/>
    <s v="Go Leslier"/>
    <s v="Cómoda 2 cuerpos, 2x1x1,5"/>
    <s v="Deplos"/>
    <n v="0.05"/>
    <n v="500000"/>
    <n v="2635000"/>
  </r>
  <r>
    <s v="1-2025102009octubreA18"/>
    <n v="1"/>
    <n v="20"/>
    <d v="2009-10-25T00:00:00"/>
    <n v="12"/>
    <n v="34"/>
    <x v="5"/>
    <n v="750000"/>
    <n v="4"/>
    <s v="Sucursal Peñalolen Alto"/>
    <x v="0"/>
    <s v="Feibian Bizancio"/>
    <s v="JP Farfanas"/>
    <s v="Sillón Cama 3 Cuerpos"/>
    <s v="Bellmack"/>
    <n v="0.05"/>
    <n v="30000"/>
    <n v="2820000"/>
  </r>
  <r>
    <s v="9-2012112009noviembreA18"/>
    <n v="9"/>
    <n v="20"/>
    <d v="2009-11-12T00:00:00"/>
    <n v="16"/>
    <n v="18"/>
    <x v="5"/>
    <n v="750000"/>
    <n v="4"/>
    <s v="Sucursal San Bernardo"/>
    <x v="0"/>
    <s v="Michael Tree"/>
    <s v="Di Angelo Bonini"/>
    <s v="Sillón Cama 3 Cuerpos"/>
    <s v="Bellmack"/>
    <n v="0.05"/>
    <n v="30000"/>
    <n v="2820000"/>
  </r>
  <r>
    <s v="5-20452009mayoB18"/>
    <n v="5"/>
    <n v="20"/>
    <d v="2009-05-04T00:00:00"/>
    <n v="16"/>
    <n v="13"/>
    <x v="10"/>
    <n v="350000"/>
    <n v="9"/>
    <s v="Muebles El Oso"/>
    <x v="0"/>
    <s v="Michael Tree"/>
    <s v="Peter Contreras"/>
    <s v="Escritorio Vidrio 1,38x50"/>
    <s v="Bellmack"/>
    <n v="0.08"/>
    <n v="1500000"/>
    <n v="1398000"/>
  </r>
  <r>
    <s v="10-208122009diciembreB18"/>
    <n v="10"/>
    <n v="20"/>
    <d v="2009-12-08T00:00:00"/>
    <n v="12"/>
    <n v="31"/>
    <x v="10"/>
    <n v="350000"/>
    <n v="9"/>
    <s v="Sacrilegios Gloria"/>
    <x v="0"/>
    <s v="Feibian Bizancio"/>
    <s v="Sofia Uribe"/>
    <s v="Escritorio Vidrio 1,38x50"/>
    <s v="Bellmack"/>
    <n v="0.08"/>
    <n v="1500000"/>
    <n v="1398000"/>
  </r>
  <r>
    <s v="6-3002092009septiembreB18"/>
    <n v="6"/>
    <n v="300"/>
    <d v="2009-09-20T00:00:00"/>
    <n v="18"/>
    <n v="33"/>
    <x v="10"/>
    <n v="350000"/>
    <n v="9"/>
    <s v="Sucursal Ñuñoa"/>
    <x v="1"/>
    <s v="Gato Lizana"/>
    <s v="Maricela Zapur"/>
    <s v="Escritorio Vidrio 1,38x50"/>
    <s v="Bellmack"/>
    <n v="0.08"/>
    <n v="100000"/>
    <n v="2798000"/>
  </r>
  <r>
    <s v="6-10272009julioB18"/>
    <n v="6"/>
    <n v="10"/>
    <d v="2009-07-02T00:00:00"/>
    <n v="15"/>
    <n v="23"/>
    <x v="10"/>
    <n v="350000"/>
    <n v="9"/>
    <s v="Sucursal Ñuñoa"/>
    <x v="4"/>
    <s v="Suárez Mujica"/>
    <s v="Ismael Olavarrieta"/>
    <s v="Escritorio Vidrio 1,38x50"/>
    <s v="Bellmack"/>
    <n v="0.08"/>
    <n v="100000"/>
    <n v="2798000"/>
  </r>
  <r>
    <s v="7-2003122010diciembreB18"/>
    <n v="7"/>
    <n v="200"/>
    <d v="2010-12-03T00:00:00"/>
    <n v="13"/>
    <n v="4"/>
    <x v="10"/>
    <n v="350000"/>
    <n v="9"/>
    <s v="Blanco y En Calada"/>
    <x v="5"/>
    <s v="Caesar Ortencia"/>
    <s v="JayJay Barriga"/>
    <s v="Escritorio Vidrio 1,38x50"/>
    <s v="Bellmack"/>
    <n v="0.08"/>
    <n v="100000"/>
    <n v="2798000"/>
  </r>
  <r>
    <s v="5-2002442009abrilB18"/>
    <n v="5"/>
    <n v="200"/>
    <d v="2009-04-24T00:00:00"/>
    <n v="15"/>
    <n v="15"/>
    <x v="10"/>
    <n v="350000"/>
    <n v="9"/>
    <s v="Muebles El Oso"/>
    <x v="5"/>
    <s v="Suárez Mujica"/>
    <s v="Maki Parachute"/>
    <s v="Escritorio Vidrio 1,38x50"/>
    <s v="Bellmack"/>
    <n v="0.08"/>
    <n v="100000"/>
    <n v="2798000"/>
  </r>
  <r>
    <s v="5-302272009julioB18"/>
    <n v="5"/>
    <n v="30"/>
    <d v="2009-07-22T00:00:00"/>
    <n v="17"/>
    <n v="33"/>
    <x v="10"/>
    <n v="350000"/>
    <n v="9"/>
    <s v="Muebles El Oso"/>
    <x v="2"/>
    <s v="Gabriel Manzanero"/>
    <s v="Maricela Zapur"/>
    <s v="Escritorio Vidrio 1,38x50"/>
    <s v="Bellmack"/>
    <n v="0.08"/>
    <n v="100000"/>
    <n v="2798000"/>
  </r>
  <r>
    <s v="13-100532009marzoE20"/>
    <n v="13"/>
    <n v="100"/>
    <d v="2009-03-05T00:00:00"/>
    <n v="14"/>
    <n v="31"/>
    <x v="7"/>
    <n v="650000"/>
    <n v="5"/>
    <s v="Sales"/>
    <x v="3"/>
    <s v="Hortuiti Felier"/>
    <s v="Sofia Uribe"/>
    <s v="Escritorio Madera 3 Espacios"/>
    <s v="Bellmack"/>
    <n v="0.05"/>
    <n v="1000000"/>
    <n v="2087500"/>
  </r>
  <r>
    <s v="5-1020122009diciembreA18"/>
    <n v="5"/>
    <n v="10"/>
    <d v="2009-12-20T00:00:00"/>
    <n v="12"/>
    <n v="10"/>
    <x v="5"/>
    <n v="750000"/>
    <n v="4"/>
    <s v="Muebles El Oso"/>
    <x v="4"/>
    <s v="Feibian Bizancio"/>
    <s v="Natalia Safer"/>
    <s v="Sillón Cama 3 Cuerpos"/>
    <s v="Bellmack"/>
    <n v="0.05"/>
    <n v="200000"/>
    <n v="2650000"/>
  </r>
  <r>
    <s v="5-2018102010octubreA18"/>
    <n v="5"/>
    <n v="20"/>
    <d v="2010-10-18T00:00:00"/>
    <n v="14"/>
    <n v="26"/>
    <x v="5"/>
    <n v="750000"/>
    <n v="4"/>
    <s v="Muebles El Oso"/>
    <x v="0"/>
    <s v="Hortuiti Felier"/>
    <s v="Edward Phycka"/>
    <s v="Sillón Cama 3 Cuerpos"/>
    <s v="Bellmack"/>
    <n v="0.05"/>
    <n v="30000"/>
    <n v="2820000"/>
  </r>
  <r>
    <s v="9-2001832009marzoE20"/>
    <n v="9"/>
    <n v="200"/>
    <d v="2009-03-18T00:00:00"/>
    <n v="16"/>
    <n v="24"/>
    <x v="7"/>
    <n v="650000"/>
    <n v="6"/>
    <s v="Sucursal San Bernardo"/>
    <x v="5"/>
    <s v="Michael Tree"/>
    <s v="Andrea Panda"/>
    <s v="Escritorio Madera 3 Espacios"/>
    <s v="Bellmack"/>
    <n v="0.05"/>
    <n v="10000"/>
    <n v="3695000"/>
  </r>
  <r>
    <s v="6-10322010febreroE20"/>
    <n v="6"/>
    <n v="10"/>
    <d v="2010-02-03T00:00:00"/>
    <n v="13"/>
    <n v="28"/>
    <x v="7"/>
    <n v="650000"/>
    <n v="6"/>
    <s v="Sucursal Ñuñoa"/>
    <x v="4"/>
    <s v="Caesar Ortencia"/>
    <s v="Sebastián  Venegas"/>
    <s v="Escritorio Madera 3 Espacios"/>
    <s v="Bellmack"/>
    <n v="0.05"/>
    <n v="100000"/>
    <n v="3605000"/>
  </r>
  <r>
    <s v="10-2001552009mayoJ16"/>
    <n v="10"/>
    <n v="200"/>
    <d v="2009-05-15T00:00:00"/>
    <n v="13"/>
    <n v="21"/>
    <x v="1"/>
    <n v="1450000"/>
    <n v="2"/>
    <s v="Sacrilegios Gloria"/>
    <x v="5"/>
    <s v="Caesar Ortencia"/>
    <s v="Alvarón Moledero"/>
    <s v="Silla de Gargas"/>
    <s v="Bellmack"/>
    <n v="0"/>
    <n v="500000"/>
    <n v="2400000"/>
  </r>
  <r>
    <s v="13-30020122010diciembreB18"/>
    <n v="13"/>
    <n v="300"/>
    <d v="2010-12-20T00:00:00"/>
    <n v="12"/>
    <n v="25"/>
    <x v="10"/>
    <n v="350000"/>
    <n v="13"/>
    <s v="Sales"/>
    <x v="1"/>
    <s v="Feibian Bizancio"/>
    <s v="Felipe Medero"/>
    <s v="Escritorio Vidrio 1,38x50"/>
    <s v="Bellmack"/>
    <n v="0.08"/>
    <n v="100000"/>
    <n v="4086000"/>
  </r>
  <r>
    <s v="13-20022112009noviembreB18"/>
    <n v="13"/>
    <n v="200"/>
    <d v="2009-11-22T00:00:00"/>
    <n v="17"/>
    <n v="31"/>
    <x v="10"/>
    <n v="350000"/>
    <n v="13"/>
    <s v="Sales"/>
    <x v="5"/>
    <s v="Gabriel Manzanero"/>
    <s v="Sofia Uribe"/>
    <s v="Escritorio Vidrio 1,38x50"/>
    <s v="Bellmack"/>
    <n v="0.08"/>
    <n v="100000"/>
    <n v="4086000"/>
  </r>
  <r>
    <s v="15-2005102009octubreB18"/>
    <n v="15"/>
    <n v="200"/>
    <d v="2009-10-05T00:00:00"/>
    <n v="15"/>
    <n v="14"/>
    <x v="10"/>
    <n v="350000"/>
    <n v="13"/>
    <s v="Galería la Tubería"/>
    <x v="5"/>
    <s v="Suárez Mujica"/>
    <s v="Guillermo Franco"/>
    <s v="Escritorio Vidrio 1,38x50"/>
    <s v="Bellmack"/>
    <n v="0.08"/>
    <n v="100000"/>
    <n v="4086000"/>
  </r>
  <r>
    <s v="9-20012102010octubreA18"/>
    <n v="9"/>
    <n v="200"/>
    <d v="2010-10-12T00:00:00"/>
    <n v="17"/>
    <n v="23"/>
    <x v="5"/>
    <n v="750000"/>
    <n v="4"/>
    <s v="Sucursal San Bernardo"/>
    <x v="5"/>
    <s v="Gabriel Manzanero"/>
    <s v="Ismael Olavarrieta"/>
    <s v="Sillón Cama 3 Cuerpos"/>
    <s v="Bellmack"/>
    <n v="0.05"/>
    <n v="100000"/>
    <n v="2750000"/>
  </r>
  <r>
    <s v="4-3014112010noviembreA18"/>
    <n v="4"/>
    <n v="30"/>
    <d v="2010-11-14T00:00:00"/>
    <n v="12"/>
    <n v="18"/>
    <x v="5"/>
    <n v="750000"/>
    <n v="4"/>
    <s v="Galería Ñuble"/>
    <x v="2"/>
    <s v="Feibian Bizancio"/>
    <s v="Di Angelo Bonini"/>
    <s v="Sillón Cama 3 Cuerpos"/>
    <s v="Bellmack"/>
    <n v="0.05"/>
    <n v="300000"/>
    <n v="2550000"/>
  </r>
  <r>
    <s v="6-309122010diciembreA18"/>
    <n v="6"/>
    <n v="30"/>
    <d v="2010-12-09T00:00:00"/>
    <n v="17"/>
    <n v="29"/>
    <x v="5"/>
    <n v="750000"/>
    <n v="4"/>
    <s v="Sucursal Ñuñoa"/>
    <x v="2"/>
    <s v="Gabriel Manzanero"/>
    <s v="Reina Queen"/>
    <s v="Sillón Cama 3 Cuerpos"/>
    <s v="Bellmack"/>
    <n v="0.05"/>
    <n v="300000"/>
    <n v="2550000"/>
  </r>
  <r>
    <s v="12-2025112009noviembreA18"/>
    <n v="12"/>
    <n v="20"/>
    <d v="2009-11-25T00:00:00"/>
    <n v="12"/>
    <n v="2"/>
    <x v="5"/>
    <n v="750000"/>
    <n v="4"/>
    <s v="El Deleite"/>
    <x v="0"/>
    <s v="Feibian Bizancio"/>
    <s v="John Chepicano"/>
    <s v="Sillón Cama 3 Cuerpos"/>
    <s v="Bellmack"/>
    <n v="0.05"/>
    <n v="30000"/>
    <n v="2820000"/>
  </r>
  <r>
    <s v="5-201842009abrilA18"/>
    <n v="5"/>
    <n v="20"/>
    <d v="2009-04-18T00:00:00"/>
    <n v="16"/>
    <n v="28"/>
    <x v="5"/>
    <n v="750000"/>
    <n v="4"/>
    <s v="Muebles El Oso"/>
    <x v="0"/>
    <s v="Michael Tree"/>
    <s v="Sebastián  Venegas"/>
    <s v="Sillón Cama 3 Cuerpos"/>
    <s v="Bellmack"/>
    <n v="0.05"/>
    <n v="30000"/>
    <n v="2820000"/>
  </r>
  <r>
    <s v="5-100232010marzoA18"/>
    <n v="5"/>
    <n v="100"/>
    <d v="2010-03-02T00:00:00"/>
    <n v="18"/>
    <n v="23"/>
    <x v="5"/>
    <n v="750000"/>
    <n v="4"/>
    <s v="Muebles El Oso"/>
    <x v="3"/>
    <s v="Gato Lizana"/>
    <s v="Ismael Olavarrieta"/>
    <s v="Sillón Cama 3 Cuerpos"/>
    <s v="Bellmack"/>
    <n v="0.05"/>
    <n v="20000"/>
    <n v="2830000"/>
  </r>
  <r>
    <s v="10-100822009febreroA18"/>
    <n v="10"/>
    <n v="100"/>
    <d v="2009-02-08T00:00:00"/>
    <n v="18"/>
    <n v="2"/>
    <x v="5"/>
    <n v="750000"/>
    <n v="4"/>
    <s v="Sacrilegios Gloria"/>
    <x v="3"/>
    <s v="Gato Lizana"/>
    <s v="John Chepicano"/>
    <s v="Sillón Cama 3 Cuerpos"/>
    <s v="Bellmack"/>
    <n v="0.05"/>
    <n v="20000"/>
    <n v="2830000"/>
  </r>
  <r>
    <s v="4-102482009agostoG16"/>
    <n v="4"/>
    <n v="10"/>
    <d v="2009-08-24T00:00:00"/>
    <n v="16"/>
    <n v="13"/>
    <x v="9"/>
    <n v="550000"/>
    <n v="6"/>
    <s v="Galería Ñuble"/>
    <x v="4"/>
    <s v="Michael Tree"/>
    <s v="Peter Contreras"/>
    <s v="Cómoda 2 cuerpos, 2x1x1,5"/>
    <s v="Deplos"/>
    <n v="0.05"/>
    <n v="300000"/>
    <n v="2835000"/>
  </r>
  <r>
    <s v="11-3012112009noviembreG16"/>
    <n v="11"/>
    <n v="30"/>
    <d v="2009-11-12T00:00:00"/>
    <n v="18"/>
    <n v="31"/>
    <x v="9"/>
    <n v="550000"/>
    <n v="6"/>
    <s v="Antiguedades FL"/>
    <x v="2"/>
    <s v="Gato Lizana"/>
    <s v="Sofia Uribe"/>
    <s v="Cómoda 2 cuerpos, 2x1x1,5"/>
    <s v="Deplos"/>
    <n v="0.05"/>
    <n v="500000"/>
    <n v="2635000"/>
  </r>
  <r>
    <s v="4-100212010eneroF16"/>
    <n v="4"/>
    <n v="100"/>
    <d v="2010-01-02T00:00:00"/>
    <n v="18"/>
    <n v="28"/>
    <x v="8"/>
    <n v="550000"/>
    <n v="5"/>
    <s v="Galería Ñuble"/>
    <x v="3"/>
    <s v="Gato Lizana"/>
    <s v="Sebastián  Venegas"/>
    <s v="Cama 2 Plazas"/>
    <s v="Dardunes"/>
    <n v="0.05"/>
    <n v="200000"/>
    <n v="2412500"/>
  </r>
  <r>
    <s v="4-2001272010julioF16"/>
    <n v="4"/>
    <n v="200"/>
    <d v="2010-07-12T00:00:00"/>
    <n v="14"/>
    <n v="23"/>
    <x v="8"/>
    <n v="550000"/>
    <n v="5"/>
    <s v="Galería Ñuble"/>
    <x v="5"/>
    <s v="Hortuiti Felier"/>
    <s v="Ismael Olavarrieta"/>
    <s v="Cama 2 Plazas"/>
    <s v="Dardunes"/>
    <n v="0.05"/>
    <n v="30000"/>
    <n v="2582500"/>
  </r>
  <r>
    <s v="15-10672010julioF16"/>
    <n v="15"/>
    <n v="10"/>
    <d v="2010-07-06T00:00:00"/>
    <n v="17"/>
    <n v="15"/>
    <x v="8"/>
    <n v="550000"/>
    <n v="5"/>
    <s v="Galería la Tubería"/>
    <x v="4"/>
    <s v="Gabriel Manzanero"/>
    <s v="Maki Parachute"/>
    <s v="Cama 2 Plazas"/>
    <s v="Dardunes"/>
    <n v="0.05"/>
    <n v="10000"/>
    <n v="2602500"/>
  </r>
  <r>
    <s v="15-104102010octubreF16"/>
    <n v="15"/>
    <n v="10"/>
    <d v="2010-10-04T00:00:00"/>
    <n v="18"/>
    <n v="10"/>
    <x v="8"/>
    <n v="550000"/>
    <n v="5"/>
    <s v="Galería la Tubería"/>
    <x v="4"/>
    <s v="Gato Lizana"/>
    <s v="Natalia Safer"/>
    <s v="Cama 2 Plazas"/>
    <s v="Dardunes"/>
    <n v="0.05"/>
    <n v="10000"/>
    <n v="2602500"/>
  </r>
  <r>
    <s v="12-301312009eneroJ16"/>
    <n v="12"/>
    <n v="30"/>
    <d v="2009-01-13T00:00:00"/>
    <n v="13"/>
    <n v="16"/>
    <x v="1"/>
    <n v="1450000"/>
    <n v="2"/>
    <s v="El Deleite"/>
    <x v="2"/>
    <s v="Caesar Ortencia"/>
    <s v="Go Leslier"/>
    <s v="Silla de Gargas"/>
    <s v="Bellmack"/>
    <n v="0"/>
    <n v="20000"/>
    <n v="2880000"/>
  </r>
  <r>
    <s v="13-10882010agostoJ16"/>
    <n v="13"/>
    <n v="10"/>
    <d v="2010-08-08T00:00:00"/>
    <n v="16"/>
    <n v="20"/>
    <x v="1"/>
    <n v="1450000"/>
    <n v="2"/>
    <s v="Sales"/>
    <x v="4"/>
    <s v="Michael Tree"/>
    <s v="Tatán Linterna"/>
    <s v="Silla de Gargas"/>
    <s v="Bellmack"/>
    <n v="0"/>
    <n v="1000000"/>
    <n v="1900000"/>
  </r>
  <r>
    <s v="6-300122010febreroJ16"/>
    <n v="6"/>
    <n v="300"/>
    <d v="2010-02-01T00:00:00"/>
    <n v="16"/>
    <n v="4"/>
    <x v="1"/>
    <n v="1450000"/>
    <n v="2"/>
    <s v="Sucursal Ñuñoa"/>
    <x v="1"/>
    <s v="Michael Tree"/>
    <s v="JayJay Barriga"/>
    <s v="Silla de Gargas"/>
    <s v="Bellmack"/>
    <n v="0"/>
    <n v="200000"/>
    <n v="2700000"/>
  </r>
  <r>
    <s v="11-300892009septiembreB18"/>
    <n v="11"/>
    <n v="300"/>
    <d v="2009-09-08T00:00:00"/>
    <n v="17"/>
    <n v="24"/>
    <x v="10"/>
    <n v="350000"/>
    <n v="9"/>
    <s v="Antiguedades FL"/>
    <x v="1"/>
    <s v="Gabriel Manzanero"/>
    <s v="Andrea Panda"/>
    <s v="Escritorio Vidrio 1,38x50"/>
    <s v="Bellmack"/>
    <n v="0.08"/>
    <n v="100000"/>
    <n v="2798000"/>
  </r>
  <r>
    <s v="8-20025122009diciembreB18"/>
    <n v="8"/>
    <n v="200"/>
    <d v="2009-12-25T00:00:00"/>
    <n v="16"/>
    <n v="32"/>
    <x v="10"/>
    <n v="350000"/>
    <n v="9"/>
    <s v="El Rincón de la Madera"/>
    <x v="5"/>
    <s v="Michael Tree"/>
    <s v="Manu Bililar"/>
    <s v="Escritorio Vidrio 1,38x50"/>
    <s v="Bellmack"/>
    <n v="0.08"/>
    <n v="100000"/>
    <n v="2798000"/>
  </r>
  <r>
    <s v="1-202032010marzoG16"/>
    <n v="1"/>
    <n v="20"/>
    <d v="2010-03-20T00:00:00"/>
    <n v="15"/>
    <n v="13"/>
    <x v="9"/>
    <n v="550000"/>
    <n v="5"/>
    <s v="Sucursal Peñalolen Alto"/>
    <x v="0"/>
    <s v="Suárez Mujica"/>
    <s v="Peter Contreras"/>
    <s v="Cómoda 2 cuerpos, 2x1x1,5"/>
    <s v="Deplos"/>
    <n v="0.05"/>
    <n v="300000"/>
    <n v="2312500"/>
  </r>
  <r>
    <s v="9-302372010julioF16"/>
    <n v="9"/>
    <n v="30"/>
    <d v="2010-07-23T00:00:00"/>
    <n v="17"/>
    <n v="8"/>
    <x v="8"/>
    <n v="550000"/>
    <n v="5"/>
    <s v="Sucursal San Bernardo"/>
    <x v="2"/>
    <s v="Gabriel Manzanero"/>
    <s v="Nicolás Red"/>
    <s v="Cama 2 Plazas"/>
    <s v="Dardunes"/>
    <n v="0.05"/>
    <n v="100000"/>
    <n v="2512500"/>
  </r>
  <r>
    <s v="14-300292010septiembreF16"/>
    <n v="14"/>
    <n v="300"/>
    <d v="2010-09-02T00:00:00"/>
    <n v="15"/>
    <n v="11"/>
    <x v="8"/>
    <n v="550000"/>
    <n v="5"/>
    <s v="Antiguedades FV"/>
    <x v="1"/>
    <s v="Suárez Mujica"/>
    <s v="Diva Torrengra"/>
    <s v="Cama 2 Plazas"/>
    <s v="Dardunes"/>
    <n v="0.05"/>
    <n v="30000"/>
    <n v="2582500"/>
  </r>
  <r>
    <s v="5-200962010junioA18"/>
    <n v="5"/>
    <n v="200"/>
    <d v="2010-06-09T00:00:00"/>
    <n v="15"/>
    <n v="21"/>
    <x v="5"/>
    <n v="750000"/>
    <n v="4"/>
    <s v="Muebles El Oso"/>
    <x v="5"/>
    <s v="Suárez Mujica"/>
    <s v="Alvarón Moledero"/>
    <s v="Sillón Cama 3 Cuerpos"/>
    <s v="Bellmack"/>
    <n v="0.05"/>
    <n v="100000"/>
    <n v="2750000"/>
  </r>
  <r>
    <s v="2-1001322009febreroA18"/>
    <n v="2"/>
    <n v="100"/>
    <d v="2009-02-13T00:00:00"/>
    <n v="16"/>
    <n v="22"/>
    <x v="5"/>
    <n v="750000"/>
    <n v="4"/>
    <s v="Muebles San Genaro"/>
    <x v="3"/>
    <s v="Michael Tree"/>
    <s v="Sergio Oliva"/>
    <s v="Sillón Cama 3 Cuerpos"/>
    <s v="Bellmack"/>
    <n v="0.05"/>
    <n v="20000"/>
    <n v="2830000"/>
  </r>
  <r>
    <s v="12-201292009septiembreJ18"/>
    <n v="12"/>
    <n v="20"/>
    <d v="2009-09-12T00:00:00"/>
    <n v="18"/>
    <n v="33"/>
    <x v="3"/>
    <n v="850000"/>
    <n v="3"/>
    <s v="El Deleite"/>
    <x v="0"/>
    <s v="Gato Lizana"/>
    <s v="Maricela Zapur"/>
    <s v="Camarote 3 cuerpos"/>
    <s v="Deplos"/>
    <n v="0"/>
    <n v="100000"/>
    <n v="2450000"/>
  </r>
  <r>
    <s v="6-201192009septiembreJ18"/>
    <n v="6"/>
    <n v="20"/>
    <d v="2009-09-11T00:00:00"/>
    <n v="14"/>
    <n v="33"/>
    <x v="3"/>
    <n v="850000"/>
    <n v="3"/>
    <s v="Sucursal Ñuñoa"/>
    <x v="0"/>
    <s v="Hortuiti Felier"/>
    <s v="Maricela Zapur"/>
    <s v="Camarote 3 cuerpos"/>
    <s v="Deplos"/>
    <n v="0"/>
    <n v="100000"/>
    <n v="2450000"/>
  </r>
  <r>
    <s v="13-1003102010octubreJ18"/>
    <n v="13"/>
    <n v="100"/>
    <d v="2010-10-03T00:00:00"/>
    <n v="15"/>
    <n v="4"/>
    <x v="3"/>
    <n v="850000"/>
    <n v="3"/>
    <s v="Sales"/>
    <x v="3"/>
    <s v="Suárez Mujica"/>
    <s v="JayJay Barriga"/>
    <s v="Camarote 3 cuerpos"/>
    <s v="Deplos"/>
    <n v="0"/>
    <n v="10000"/>
    <n v="2540000"/>
  </r>
  <r>
    <s v="1-2002462009junioA14"/>
    <n v="1"/>
    <n v="200"/>
    <d v="2009-06-24T00:00:00"/>
    <n v="15"/>
    <n v="16"/>
    <x v="6"/>
    <n v="670000"/>
    <n v="4"/>
    <s v="Sucursal Peñalolen Alto"/>
    <x v="5"/>
    <s v="Suárez Mujica"/>
    <s v="Go Leslier"/>
    <s v="Cama 1,5 plazas"/>
    <s v="Dardunes"/>
    <n v="0.05"/>
    <n v="200000"/>
    <n v="2346000"/>
  </r>
  <r>
    <s v="7-301882009agostoA14"/>
    <n v="7"/>
    <n v="30"/>
    <d v="2009-08-18T00:00:00"/>
    <n v="12"/>
    <n v="3"/>
    <x v="6"/>
    <n v="670000"/>
    <n v="4"/>
    <s v="Blanco y En Calada"/>
    <x v="2"/>
    <s v="Feibian Bizancio"/>
    <s v="Johny Negrero"/>
    <s v="Cama 1,5 plazas"/>
    <s v="Dardunes"/>
    <n v="0.05"/>
    <n v="200000"/>
    <n v="2346000"/>
  </r>
  <r>
    <s v="6-200192010septiembreA14"/>
    <n v="6"/>
    <n v="200"/>
    <d v="2010-09-01T00:00:00"/>
    <n v="16"/>
    <n v="9"/>
    <x v="6"/>
    <n v="670000"/>
    <n v="4"/>
    <s v="Sucursal Ñuñoa"/>
    <x v="5"/>
    <s v="Michael Tree"/>
    <s v="Camilo Parranda"/>
    <s v="Cama 1,5 plazas"/>
    <s v="Dardunes"/>
    <n v="0.05"/>
    <n v="200000"/>
    <n v="2346000"/>
  </r>
  <r>
    <s v="6-1002252009mayoA14"/>
    <n v="6"/>
    <n v="100"/>
    <d v="2009-05-22T00:00:00"/>
    <n v="14"/>
    <n v="5"/>
    <x v="6"/>
    <n v="670000"/>
    <n v="4"/>
    <s v="Sucursal Ñuñoa"/>
    <x v="3"/>
    <s v="Hortuiti Felier"/>
    <s v="Alexandra Bully"/>
    <s v="Cama 1,5 plazas"/>
    <s v="Dardunes"/>
    <n v="0.05"/>
    <n v="10000"/>
    <n v="2536000"/>
  </r>
  <r>
    <s v="15-2001412010eneroJ18"/>
    <n v="15"/>
    <n v="200"/>
    <d v="2010-01-14T00:00:00"/>
    <n v="14"/>
    <n v="1"/>
    <x v="3"/>
    <n v="850000"/>
    <n v="3"/>
    <s v="Galería la Tubería"/>
    <x v="5"/>
    <s v="Hortuiti Felier"/>
    <s v="Alejandro Moledero"/>
    <s v="Camarote 3 cuerpos"/>
    <s v="Deplos"/>
    <n v="0"/>
    <n v="30000"/>
    <n v="2520000"/>
  </r>
  <r>
    <s v="14-301712010eneroJ18"/>
    <n v="14"/>
    <n v="30"/>
    <d v="2010-01-17T00:00:00"/>
    <n v="15"/>
    <n v="2"/>
    <x v="3"/>
    <n v="850000"/>
    <n v="3"/>
    <s v="Antiguedades FV"/>
    <x v="2"/>
    <s v="Suárez Mujica"/>
    <s v="John Chepicano"/>
    <s v="Camarote 3 cuerpos"/>
    <s v="Deplos"/>
    <n v="0"/>
    <n v="10000"/>
    <n v="2540000"/>
  </r>
  <r>
    <s v="4-10018102010octubreJ18"/>
    <n v="4"/>
    <n v="100"/>
    <d v="2010-10-18T00:00:00"/>
    <n v="13"/>
    <n v="16"/>
    <x v="3"/>
    <n v="850000"/>
    <n v="3"/>
    <s v="Galería Ñuble"/>
    <x v="3"/>
    <s v="Caesar Ortencia"/>
    <s v="Go Leslier"/>
    <s v="Camarote 3 cuerpos"/>
    <s v="Deplos"/>
    <n v="0"/>
    <n v="10000"/>
    <n v="2540000"/>
  </r>
  <r>
    <s v="15-3001672009julioJ18"/>
    <n v="15"/>
    <n v="300"/>
    <d v="2009-07-16T00:00:00"/>
    <n v="12"/>
    <n v="30"/>
    <x v="3"/>
    <n v="850000"/>
    <n v="3"/>
    <s v="Galería la Tubería"/>
    <x v="1"/>
    <s v="Feibian Bizancio"/>
    <s v="Javiera Walder"/>
    <s v="Camarote 3 cuerpos"/>
    <s v="Deplos"/>
    <n v="0"/>
    <n v="200000"/>
    <n v="2350000"/>
  </r>
  <r>
    <s v="6-102352010mayoJ18"/>
    <n v="6"/>
    <n v="10"/>
    <d v="2010-05-23T00:00:00"/>
    <n v="17"/>
    <n v="4"/>
    <x v="3"/>
    <n v="850000"/>
    <n v="3"/>
    <s v="Sucursal Ñuñoa"/>
    <x v="4"/>
    <s v="Gabriel Manzanero"/>
    <s v="JayJay Barriga"/>
    <s v="Camarote 3 cuerpos"/>
    <s v="Deplos"/>
    <n v="0"/>
    <n v="20000"/>
    <n v="2530000"/>
  </r>
  <r>
    <s v="7-3016102010octubreJ18"/>
    <n v="7"/>
    <n v="30"/>
    <d v="2010-10-16T00:00:00"/>
    <n v="18"/>
    <n v="22"/>
    <x v="3"/>
    <n v="850000"/>
    <n v="3"/>
    <s v="Blanco y En Calada"/>
    <x v="2"/>
    <s v="Gato Lizana"/>
    <s v="Sergio Oliva"/>
    <s v="Camarote 3 cuerpos"/>
    <s v="Deplos"/>
    <n v="0"/>
    <n v="10000"/>
    <n v="2540000"/>
  </r>
  <r>
    <s v="10-2005112009noviembreG16"/>
    <n v="10"/>
    <n v="200"/>
    <d v="2009-11-05T00:00:00"/>
    <n v="12"/>
    <n v="8"/>
    <x v="9"/>
    <n v="550000"/>
    <n v="5"/>
    <s v="Sacrilegios Gloria"/>
    <x v="5"/>
    <s v="Feibian Bizancio"/>
    <s v="Nicolás Red"/>
    <s v="Cómoda 2 cuerpos, 2x1x1,5"/>
    <s v="Deplos"/>
    <n v="0.05"/>
    <n v="100000"/>
    <n v="2512500"/>
  </r>
  <r>
    <s v="13-1002052010mayoF16"/>
    <n v="13"/>
    <n v="100"/>
    <d v="2010-05-20T00:00:00"/>
    <n v="17"/>
    <n v="26"/>
    <x v="8"/>
    <n v="550000"/>
    <n v="5"/>
    <s v="Sales"/>
    <x v="3"/>
    <s v="Gabriel Manzanero"/>
    <s v="Edward Phycka"/>
    <s v="Cama 2 Plazas"/>
    <s v="Dardunes"/>
    <n v="0.05"/>
    <n v="200000"/>
    <n v="2412500"/>
  </r>
  <r>
    <s v="7-201732009marzoF16"/>
    <n v="7"/>
    <n v="20"/>
    <d v="2009-03-17T00:00:00"/>
    <n v="14"/>
    <n v="28"/>
    <x v="8"/>
    <n v="550000"/>
    <n v="5"/>
    <s v="Blanco y En Calada"/>
    <x v="0"/>
    <s v="Hortuiti Felier"/>
    <s v="Sebastián  Venegas"/>
    <s v="Cama 2 Plazas"/>
    <s v="Dardunes"/>
    <n v="0.05"/>
    <n v="30000"/>
    <n v="2582500"/>
  </r>
  <r>
    <s v="11-302542010abrilF16"/>
    <n v="11"/>
    <n v="30"/>
    <d v="2010-04-25T00:00:00"/>
    <n v="18"/>
    <n v="18"/>
    <x v="8"/>
    <n v="550000"/>
    <n v="5"/>
    <s v="Antiguedades FL"/>
    <x v="2"/>
    <s v="Gato Lizana"/>
    <s v="Di Angelo Bonini"/>
    <s v="Cama 2 Plazas"/>
    <s v="Dardunes"/>
    <n v="0.05"/>
    <n v="100000"/>
    <n v="2512500"/>
  </r>
  <r>
    <s v="11-3023102009octubreF16"/>
    <n v="11"/>
    <n v="30"/>
    <d v="2009-10-23T00:00:00"/>
    <n v="16"/>
    <n v="26"/>
    <x v="8"/>
    <n v="550000"/>
    <n v="5"/>
    <s v="Antiguedades FL"/>
    <x v="2"/>
    <s v="Michael Tree"/>
    <s v="Edward Phycka"/>
    <s v="Cama 2 Plazas"/>
    <s v="Dardunes"/>
    <n v="0.05"/>
    <n v="100000"/>
    <n v="2512500"/>
  </r>
  <r>
    <s v="2-307112010noviembreF12"/>
    <n v="2"/>
    <n v="30"/>
    <d v="2010-11-07T00:00:00"/>
    <n v="16"/>
    <n v="20"/>
    <x v="2"/>
    <n v="1250000"/>
    <n v="2"/>
    <s v="Muebles San Genaro"/>
    <x v="2"/>
    <s v="Michael Tree"/>
    <s v="Tatán Linterna"/>
    <s v="Cómoda Antigua"/>
    <s v="Bellmack"/>
    <n v="0"/>
    <n v="100000"/>
    <n v="2400000"/>
  </r>
  <r>
    <s v="15-101942010abrilF12"/>
    <n v="15"/>
    <n v="10"/>
    <d v="2010-04-19T00:00:00"/>
    <n v="17"/>
    <n v="25"/>
    <x v="2"/>
    <n v="1250000"/>
    <n v="2"/>
    <s v="Galería la Tubería"/>
    <x v="4"/>
    <s v="Gabriel Manzanero"/>
    <s v="Felipe Medero"/>
    <s v="Cómoda Antigua"/>
    <s v="Bellmack"/>
    <n v="0"/>
    <n v="1000000"/>
    <n v="1500000"/>
  </r>
  <r>
    <s v="6-3010122009diciembreF12"/>
    <n v="6"/>
    <n v="30"/>
    <d v="2009-12-10T00:00:00"/>
    <n v="15"/>
    <n v="11"/>
    <x v="2"/>
    <n v="1250000"/>
    <n v="2"/>
    <s v="Sucursal Ñuñoa"/>
    <x v="2"/>
    <s v="Suárez Mujica"/>
    <s v="Diva Torrengra"/>
    <s v="Cómoda Antigua"/>
    <s v="Bellmack"/>
    <n v="0"/>
    <n v="100000"/>
    <n v="2400000"/>
  </r>
  <r>
    <s v="3-20015102010octubreF12"/>
    <n v="3"/>
    <n v="200"/>
    <d v="2010-10-15T00:00:00"/>
    <n v="15"/>
    <n v="1"/>
    <x v="2"/>
    <n v="1250000"/>
    <n v="2"/>
    <s v="Damiens"/>
    <x v="5"/>
    <s v="Suárez Mujica"/>
    <s v="Alejandro Moledero"/>
    <s v="Cómoda Antigua"/>
    <s v="Bellmack"/>
    <n v="0"/>
    <n v="10000"/>
    <n v="2490000"/>
  </r>
  <r>
    <s v="10-201982010agostoB18"/>
    <n v="10"/>
    <n v="20"/>
    <d v="2010-08-19T00:00:00"/>
    <n v="13"/>
    <n v="20"/>
    <x v="10"/>
    <n v="350000"/>
    <n v="8"/>
    <s v="Sacrilegios Gloria"/>
    <x v="0"/>
    <s v="Caesar Ortencia"/>
    <s v="Tatán Linterna"/>
    <s v="Escritorio Vidrio 1,38x50"/>
    <s v="Bellmack"/>
    <n v="0.08"/>
    <n v="1500000"/>
    <n v="1076000"/>
  </r>
  <r>
    <s v="14-20292010septiembreB18"/>
    <n v="14"/>
    <n v="20"/>
    <d v="2010-09-02T00:00:00"/>
    <n v="16"/>
    <n v="16"/>
    <x v="10"/>
    <n v="350000"/>
    <n v="8"/>
    <s v="Antiguedades FV"/>
    <x v="0"/>
    <s v="Michael Tree"/>
    <s v="Go Leslier"/>
    <s v="Escritorio Vidrio 1,38x50"/>
    <s v="Bellmack"/>
    <n v="0.08"/>
    <n v="1500000"/>
    <n v="1076000"/>
  </r>
  <r>
    <s v="5-3005102009octubreB18"/>
    <n v="5"/>
    <n v="300"/>
    <d v="2009-10-05T00:00:00"/>
    <n v="14"/>
    <n v="21"/>
    <x v="10"/>
    <n v="350000"/>
    <n v="8"/>
    <s v="Muebles El Oso"/>
    <x v="1"/>
    <s v="Hortuiti Felier"/>
    <s v="Alvarón Moledero"/>
    <s v="Escritorio Vidrio 1,38x50"/>
    <s v="Bellmack"/>
    <n v="0.08"/>
    <n v="100000"/>
    <n v="2476000"/>
  </r>
  <r>
    <s v="14-3001782010agostoB18"/>
    <n v="14"/>
    <n v="300"/>
    <d v="2010-08-17T00:00:00"/>
    <n v="16"/>
    <n v="4"/>
    <x v="10"/>
    <n v="350000"/>
    <n v="8"/>
    <s v="Antiguedades FV"/>
    <x v="1"/>
    <s v="Michael Tree"/>
    <s v="JayJay Barriga"/>
    <s v="Escritorio Vidrio 1,38x50"/>
    <s v="Bellmack"/>
    <n v="0.08"/>
    <n v="100000"/>
    <n v="2476000"/>
  </r>
  <r>
    <s v="8-3002082009agostoB18"/>
    <n v="8"/>
    <n v="300"/>
    <d v="2009-08-20T00:00:00"/>
    <n v="13"/>
    <n v="18"/>
    <x v="10"/>
    <n v="350000"/>
    <n v="8"/>
    <s v="El Rincón de la Madera"/>
    <x v="1"/>
    <s v="Caesar Ortencia"/>
    <s v="Di Angelo Bonini"/>
    <s v="Escritorio Vidrio 1,38x50"/>
    <s v="Bellmack"/>
    <n v="0.08"/>
    <n v="100000"/>
    <n v="2476000"/>
  </r>
  <r>
    <s v="9-301932009marzoE20"/>
    <n v="9"/>
    <n v="30"/>
    <d v="2009-03-19T00:00:00"/>
    <n v="14"/>
    <n v="25"/>
    <x v="7"/>
    <n v="650000"/>
    <n v="4"/>
    <s v="Sucursal San Bernardo"/>
    <x v="2"/>
    <s v="Hortuiti Felier"/>
    <s v="Felipe Medero"/>
    <s v="Escritorio Madera 3 Espacios"/>
    <s v="Bellmack"/>
    <n v="0.05"/>
    <n v="300000"/>
    <n v="2170000"/>
  </r>
  <r>
    <s v="6-300732010marzoE20"/>
    <n v="6"/>
    <n v="300"/>
    <d v="2010-03-07T00:00:00"/>
    <n v="17"/>
    <n v="10"/>
    <x v="7"/>
    <n v="650000"/>
    <n v="4"/>
    <s v="Sucursal Ñuñoa"/>
    <x v="1"/>
    <s v="Gabriel Manzanero"/>
    <s v="Natalia Safer"/>
    <s v="Escritorio Madera 3 Espacios"/>
    <s v="Bellmack"/>
    <n v="0.05"/>
    <n v="100000"/>
    <n v="2370000"/>
  </r>
  <r>
    <s v="2-1024122010diciembreE20"/>
    <n v="2"/>
    <n v="10"/>
    <d v="2010-12-24T00:00:00"/>
    <n v="13"/>
    <n v="15"/>
    <x v="7"/>
    <n v="650000"/>
    <n v="4"/>
    <s v="Muebles San Genaro"/>
    <x v="4"/>
    <s v="Caesar Ortencia"/>
    <s v="Maki Parachute"/>
    <s v="Escritorio Madera 3 Espacios"/>
    <s v="Bellmack"/>
    <n v="0.05"/>
    <n v="100000"/>
    <n v="2370000"/>
  </r>
  <r>
    <s v="10-203112009noviembreJ18"/>
    <n v="10"/>
    <n v="20"/>
    <d v="2009-11-03T00:00:00"/>
    <n v="17"/>
    <n v="7"/>
    <x v="3"/>
    <n v="850000"/>
    <n v="3"/>
    <s v="Sacrilegios Gloria"/>
    <x v="0"/>
    <s v="Gabriel Manzanero"/>
    <s v="Veraz Dedal"/>
    <s v="Camarote 3 cuerpos"/>
    <s v="Deplos"/>
    <n v="0"/>
    <n v="100000"/>
    <n v="2450000"/>
  </r>
  <r>
    <s v="8-1001772010julioJ18"/>
    <n v="8"/>
    <n v="100"/>
    <d v="2010-07-17T00:00:00"/>
    <n v="15"/>
    <n v="13"/>
    <x v="3"/>
    <n v="850000"/>
    <n v="3"/>
    <s v="El Rincón de la Madera"/>
    <x v="3"/>
    <s v="Suárez Mujica"/>
    <s v="Peter Contreras"/>
    <s v="Camarote 3 cuerpos"/>
    <s v="Deplos"/>
    <n v="0"/>
    <n v="10000"/>
    <n v="2540000"/>
  </r>
  <r>
    <s v="4-301162009junioJ18"/>
    <n v="4"/>
    <n v="30"/>
    <d v="2009-06-11T00:00:00"/>
    <n v="16"/>
    <n v="25"/>
    <x v="3"/>
    <n v="850000"/>
    <n v="3"/>
    <s v="Galería Ñuble"/>
    <x v="2"/>
    <s v="Michael Tree"/>
    <s v="Felipe Medero"/>
    <s v="Camarote 3 cuerpos"/>
    <s v="Deplos"/>
    <n v="0"/>
    <n v="10000"/>
    <n v="2540000"/>
  </r>
  <r>
    <s v="15-2001752010mayoA14"/>
    <n v="15"/>
    <n v="200"/>
    <d v="2010-05-17T00:00:00"/>
    <n v="15"/>
    <n v="14"/>
    <x v="6"/>
    <n v="670000"/>
    <n v="4"/>
    <s v="Galería la Tubería"/>
    <x v="5"/>
    <s v="Suárez Mujica"/>
    <s v="Guillermo Franco"/>
    <s v="Cama 1,5 plazas"/>
    <s v="Dardunes"/>
    <n v="0.05"/>
    <n v="200000"/>
    <n v="2346000"/>
  </r>
  <r>
    <s v="13-201122009diciembreA14"/>
    <n v="13"/>
    <n v="20"/>
    <d v="2009-12-01T00:00:00"/>
    <n v="14"/>
    <n v="11"/>
    <x v="6"/>
    <n v="670000"/>
    <n v="4"/>
    <s v="Sales"/>
    <x v="0"/>
    <s v="Hortuiti Felier"/>
    <s v="Diva Torrengra"/>
    <s v="Cama 1,5 plazas"/>
    <s v="Dardunes"/>
    <n v="0.05"/>
    <n v="100000"/>
    <n v="2446000"/>
  </r>
  <r>
    <s v="1-300252009mayoF16"/>
    <n v="1"/>
    <n v="300"/>
    <d v="2009-05-02T00:00:00"/>
    <n v="17"/>
    <n v="17"/>
    <x v="8"/>
    <n v="550000"/>
    <n v="5"/>
    <s v="Sucursal Peñalolen Alto"/>
    <x v="1"/>
    <s v="Gabriel Manzanero"/>
    <s v="Mathias Albus"/>
    <s v="Cama 2 Plazas"/>
    <s v="Dardunes"/>
    <n v="0.05"/>
    <n v="30000"/>
    <n v="2582500"/>
  </r>
  <r>
    <s v="3-30582009agostoF16"/>
    <n v="3"/>
    <n v="30"/>
    <d v="2009-08-05T00:00:00"/>
    <n v="15"/>
    <n v="32"/>
    <x v="8"/>
    <n v="550000"/>
    <n v="5"/>
    <s v="Damiens"/>
    <x v="2"/>
    <s v="Suárez Mujica"/>
    <s v="Manu Bililar"/>
    <s v="Cama 2 Plazas"/>
    <s v="Dardunes"/>
    <n v="0.05"/>
    <n v="100000"/>
    <n v="2512500"/>
  </r>
  <r>
    <s v="8-301642010abrilJ16"/>
    <n v="8"/>
    <n v="30"/>
    <d v="2010-04-16T00:00:00"/>
    <n v="15"/>
    <n v="24"/>
    <x v="1"/>
    <n v="1450000"/>
    <n v="2"/>
    <s v="El Rincón de la Madera"/>
    <x v="2"/>
    <s v="Suárez Mujica"/>
    <s v="Andrea Panda"/>
    <s v="Silla de Gargas"/>
    <s v="Bellmack"/>
    <n v="0"/>
    <n v="20000"/>
    <n v="2880000"/>
  </r>
  <r>
    <s v="14-30152009mayoJ16"/>
    <n v="14"/>
    <n v="30"/>
    <d v="2009-05-01T00:00:00"/>
    <n v="14"/>
    <n v="23"/>
    <x v="1"/>
    <n v="1450000"/>
    <n v="2"/>
    <s v="Antiguedades FV"/>
    <x v="2"/>
    <s v="Hortuiti Felier"/>
    <s v="Ismael Olavarrieta"/>
    <s v="Silla de Gargas"/>
    <s v="Bellmack"/>
    <n v="0"/>
    <n v="20000"/>
    <n v="2880000"/>
  </r>
  <r>
    <s v="1-3002592010septiembreF12"/>
    <n v="1"/>
    <n v="300"/>
    <d v="2010-09-25T00:00:00"/>
    <n v="12"/>
    <n v="34"/>
    <x v="2"/>
    <n v="1250000"/>
    <n v="2"/>
    <s v="Sucursal Peñalolen Alto"/>
    <x v="1"/>
    <s v="Feibian Bizancio"/>
    <s v="JP Farfanas"/>
    <s v="Cómoda Antigua"/>
    <s v="Bellmack"/>
    <n v="0"/>
    <n v="100000"/>
    <n v="2400000"/>
  </r>
  <r>
    <s v="11-2003122010diciembreF12"/>
    <n v="11"/>
    <n v="200"/>
    <d v="2010-12-03T00:00:00"/>
    <n v="17"/>
    <n v="17"/>
    <x v="2"/>
    <n v="1250000"/>
    <n v="2"/>
    <s v="Antiguedades FL"/>
    <x v="5"/>
    <s v="Gabriel Manzanero"/>
    <s v="Mathias Albus"/>
    <s v="Cómoda Antigua"/>
    <s v="Bellmack"/>
    <n v="0"/>
    <n v="10000"/>
    <n v="2490000"/>
  </r>
  <r>
    <s v="9-20972010julioF12"/>
    <n v="9"/>
    <n v="20"/>
    <d v="2010-07-09T00:00:00"/>
    <n v="12"/>
    <n v="31"/>
    <x v="2"/>
    <n v="1250000"/>
    <n v="2"/>
    <s v="Sucursal San Bernardo"/>
    <x v="0"/>
    <s v="Feibian Bizancio"/>
    <s v="Sofia Uribe"/>
    <s v="Cómoda Antigua"/>
    <s v="Bellmack"/>
    <n v="0"/>
    <n v="10000"/>
    <n v="2490000"/>
  </r>
  <r>
    <s v="1-20342010abrilJ16"/>
    <n v="1"/>
    <n v="20"/>
    <d v="2010-04-03T00:00:00"/>
    <n v="12"/>
    <n v="20"/>
    <x v="1"/>
    <n v="1450000"/>
    <n v="2"/>
    <s v="Sucursal Peñalolen Alto"/>
    <x v="0"/>
    <s v="Feibian Bizancio"/>
    <s v="Tatán Linterna"/>
    <s v="Silla de Gargas"/>
    <s v="Bellmack"/>
    <n v="0"/>
    <n v="300000"/>
    <n v="2600000"/>
  </r>
  <r>
    <s v="13-20122009febreroJ16"/>
    <n v="13"/>
    <n v="20"/>
    <d v="2009-02-01T00:00:00"/>
    <n v="18"/>
    <n v="11"/>
    <x v="1"/>
    <n v="1450000"/>
    <n v="2"/>
    <s v="Sales"/>
    <x v="0"/>
    <s v="Gato Lizana"/>
    <s v="Diva Torrengra"/>
    <s v="Silla de Gargas"/>
    <s v="Bellmack"/>
    <n v="0"/>
    <n v="300000"/>
    <n v="2600000"/>
  </r>
  <r>
    <s v="7-200942010abrilJ16"/>
    <n v="7"/>
    <n v="200"/>
    <d v="2010-04-09T00:00:00"/>
    <n v="17"/>
    <n v="18"/>
    <x v="1"/>
    <n v="1450000"/>
    <n v="2"/>
    <s v="Blanco y En Calada"/>
    <x v="5"/>
    <s v="Gabriel Manzanero"/>
    <s v="Di Angelo Bonini"/>
    <s v="Silla de Gargas"/>
    <s v="Bellmack"/>
    <n v="0"/>
    <n v="500000"/>
    <n v="2400000"/>
  </r>
  <r>
    <s v="7-30392009septiembreG12"/>
    <n v="7"/>
    <n v="30"/>
    <d v="2009-09-03T00:00:00"/>
    <n v="12"/>
    <n v="34"/>
    <x v="4"/>
    <n v="800000"/>
    <n v="3"/>
    <s v="Blanco y En Calada"/>
    <x v="2"/>
    <s v="Feibian Bizancio"/>
    <s v="JP Farfanas"/>
    <s v="Estante Metalico 2mts alt"/>
    <s v="Leymas"/>
    <n v="0"/>
    <n v="100000"/>
    <n v="2300000"/>
  </r>
  <r>
    <s v="12-100122010febreroG12"/>
    <n v="12"/>
    <n v="100"/>
    <d v="2010-02-01T00:00:00"/>
    <n v="13"/>
    <n v="13"/>
    <x v="4"/>
    <n v="800000"/>
    <n v="3"/>
    <s v="El Deleite"/>
    <x v="3"/>
    <s v="Caesar Ortencia"/>
    <s v="Peter Contreras"/>
    <s v="Estante Metalico 2mts alt"/>
    <s v="Leymas"/>
    <n v="0"/>
    <n v="100000"/>
    <n v="2300000"/>
  </r>
  <r>
    <s v="15-30962010junioG12"/>
    <n v="15"/>
    <n v="30"/>
    <d v="2010-06-09T00:00:00"/>
    <n v="17"/>
    <n v="21"/>
    <x v="4"/>
    <n v="800000"/>
    <n v="3"/>
    <s v="Galería la Tubería"/>
    <x v="2"/>
    <s v="Gabriel Manzanero"/>
    <s v="Alvarón Moledero"/>
    <s v="Estante Metalico 2mts alt"/>
    <s v="Leymas"/>
    <n v="0"/>
    <n v="100000"/>
    <n v="2300000"/>
  </r>
  <r>
    <s v="5-101382009agostoE20"/>
    <n v="5"/>
    <n v="10"/>
    <d v="2009-08-13T00:00:00"/>
    <n v="16"/>
    <n v="8"/>
    <x v="7"/>
    <n v="650000"/>
    <n v="4"/>
    <s v="Muebles El Oso"/>
    <x v="4"/>
    <s v="Michael Tree"/>
    <s v="Nicolás Red"/>
    <s v="Escritorio Madera 3 Espacios"/>
    <s v="Bellmack"/>
    <n v="0.05"/>
    <n v="100000"/>
    <n v="2370000"/>
  </r>
  <r>
    <s v="4-3002412010eneroE20"/>
    <n v="4"/>
    <n v="300"/>
    <d v="2010-01-24T00:00:00"/>
    <n v="13"/>
    <n v="8"/>
    <x v="7"/>
    <n v="650000"/>
    <n v="4"/>
    <s v="Galería Ñuble"/>
    <x v="1"/>
    <s v="Caesar Ortencia"/>
    <s v="Nicolás Red"/>
    <s v="Escritorio Madera 3 Espacios"/>
    <s v="Bellmack"/>
    <n v="0.05"/>
    <n v="100000"/>
    <n v="2370000"/>
  </r>
  <r>
    <s v="9-10282010agostoE20"/>
    <n v="9"/>
    <n v="10"/>
    <d v="2010-08-02T00:00:00"/>
    <n v="13"/>
    <n v="4"/>
    <x v="7"/>
    <n v="650000"/>
    <n v="4"/>
    <s v="Sucursal San Bernardo"/>
    <x v="4"/>
    <s v="Caesar Ortencia"/>
    <s v="JayJay Barriga"/>
    <s v="Escritorio Madera 3 Espacios"/>
    <s v="Bellmack"/>
    <n v="0.05"/>
    <n v="100000"/>
    <n v="2370000"/>
  </r>
  <r>
    <s v="7-201852010mayoB18"/>
    <n v="7"/>
    <n v="20"/>
    <d v="2010-05-18T00:00:00"/>
    <n v="17"/>
    <n v="33"/>
    <x v="10"/>
    <n v="350000"/>
    <n v="12"/>
    <s v="Blanco y En Calada"/>
    <x v="0"/>
    <s v="Gabriel Manzanero"/>
    <s v="Maricela Zapur"/>
    <s v="Escritorio Vidrio 1,38x50"/>
    <s v="Bellmack"/>
    <n v="0.08"/>
    <n v="1500000"/>
    <n v="2364000"/>
  </r>
  <r>
    <s v="2-201552009mayoB18"/>
    <n v="2"/>
    <n v="20"/>
    <d v="2009-05-15T00:00:00"/>
    <n v="14"/>
    <n v="2"/>
    <x v="10"/>
    <n v="350000"/>
    <n v="12"/>
    <s v="Muebles San Genaro"/>
    <x v="0"/>
    <s v="Hortuiti Felier"/>
    <s v="John Chepicano"/>
    <s v="Escritorio Vidrio 1,38x50"/>
    <s v="Bellmack"/>
    <n v="0.08"/>
    <n v="1500000"/>
    <n v="2364000"/>
  </r>
  <r>
    <s v="6-30018112009noviembreJ18"/>
    <n v="6"/>
    <n v="300"/>
    <d v="2009-11-18T00:00:00"/>
    <n v="15"/>
    <n v="3"/>
    <x v="3"/>
    <n v="850000"/>
    <n v="3"/>
    <s v="Sucursal Ñuñoa"/>
    <x v="1"/>
    <s v="Suárez Mujica"/>
    <s v="Johny Negrero"/>
    <s v="Camarote 3 cuerpos"/>
    <s v="Deplos"/>
    <n v="0"/>
    <n v="200000"/>
    <n v="2350000"/>
  </r>
  <r>
    <s v="1-101632009marzoJ18"/>
    <n v="1"/>
    <n v="10"/>
    <d v="2009-03-16T00:00:00"/>
    <n v="14"/>
    <n v="19"/>
    <x v="3"/>
    <n v="850000"/>
    <n v="3"/>
    <s v="Sucursal Peñalolen Alto"/>
    <x v="4"/>
    <s v="Hortuiti Felier"/>
    <s v="Andrea Disappear"/>
    <s v="Camarote 3 cuerpos"/>
    <s v="Deplos"/>
    <n v="0"/>
    <n v="20000"/>
    <n v="2530000"/>
  </r>
  <r>
    <s v="3-3018122010diciembreJ18"/>
    <n v="3"/>
    <n v="30"/>
    <d v="2010-12-18T00:00:00"/>
    <n v="17"/>
    <n v="1"/>
    <x v="3"/>
    <n v="850000"/>
    <n v="3"/>
    <s v="Damiens"/>
    <x v="2"/>
    <s v="Gabriel Manzanero"/>
    <s v="Alejandro Moledero"/>
    <s v="Camarote 3 cuerpos"/>
    <s v="Deplos"/>
    <n v="0"/>
    <n v="10000"/>
    <n v="2540000"/>
  </r>
  <r>
    <s v="3-2002342009abrilJ18"/>
    <n v="3"/>
    <n v="200"/>
    <d v="2009-04-23T00:00:00"/>
    <n v="18"/>
    <n v="16"/>
    <x v="3"/>
    <n v="850000"/>
    <n v="3"/>
    <s v="Damiens"/>
    <x v="5"/>
    <s v="Gato Lizana"/>
    <s v="Go Leslier"/>
    <s v="Camarote 3 cuerpos"/>
    <s v="Deplos"/>
    <n v="0"/>
    <n v="30000"/>
    <n v="2520000"/>
  </r>
  <r>
    <s v="1-300322010febreroA14"/>
    <n v="1"/>
    <n v="300"/>
    <d v="2010-02-03T00:00:00"/>
    <n v="18"/>
    <n v="9"/>
    <x v="6"/>
    <n v="670000"/>
    <n v="4"/>
    <s v="Sucursal Peñalolen Alto"/>
    <x v="1"/>
    <s v="Gato Lizana"/>
    <s v="Camilo Parranda"/>
    <s v="Cama 1,5 plazas"/>
    <s v="Dardunes"/>
    <n v="0.05"/>
    <n v="300000"/>
    <n v="2246000"/>
  </r>
  <r>
    <s v="9-3001092010septiembreA14"/>
    <n v="9"/>
    <n v="300"/>
    <d v="2010-09-10T00:00:00"/>
    <n v="12"/>
    <n v="17"/>
    <x v="6"/>
    <n v="670000"/>
    <n v="4"/>
    <s v="Sucursal San Bernardo"/>
    <x v="1"/>
    <s v="Feibian Bizancio"/>
    <s v="Mathias Albus"/>
    <s v="Cama 1,5 plazas"/>
    <s v="Dardunes"/>
    <n v="0.05"/>
    <n v="300000"/>
    <n v="2246000"/>
  </r>
  <r>
    <s v="7-101522010febreroA14"/>
    <n v="7"/>
    <n v="10"/>
    <d v="2010-02-15T00:00:00"/>
    <n v="15"/>
    <n v="27"/>
    <x v="6"/>
    <n v="670000"/>
    <n v="4"/>
    <s v="Blanco y En Calada"/>
    <x v="4"/>
    <s v="Suárez Mujica"/>
    <s v="Daniel Saint John"/>
    <s v="Cama 1,5 plazas"/>
    <s v="Dardunes"/>
    <n v="0.05"/>
    <n v="200000"/>
    <n v="2346000"/>
  </r>
  <r>
    <s v="11-102022009febreroA14"/>
    <n v="11"/>
    <n v="10"/>
    <d v="2009-02-20T00:00:00"/>
    <n v="13"/>
    <n v="25"/>
    <x v="6"/>
    <n v="670000"/>
    <n v="4"/>
    <s v="Antiguedades FL"/>
    <x v="4"/>
    <s v="Caesar Ortencia"/>
    <s v="Felipe Medero"/>
    <s v="Cama 1,5 plazas"/>
    <s v="Dardunes"/>
    <n v="0.05"/>
    <n v="200000"/>
    <n v="2346000"/>
  </r>
  <r>
    <s v="8-2019122009diciembreA14"/>
    <n v="8"/>
    <n v="20"/>
    <d v="2009-12-19T00:00:00"/>
    <n v="12"/>
    <n v="3"/>
    <x v="6"/>
    <n v="670000"/>
    <n v="4"/>
    <s v="El Rincón de la Madera"/>
    <x v="0"/>
    <s v="Feibian Bizancio"/>
    <s v="Johny Negrero"/>
    <s v="Cama 1,5 plazas"/>
    <s v="Dardunes"/>
    <n v="0.05"/>
    <n v="100000"/>
    <n v="2446000"/>
  </r>
  <r>
    <s v="13-2015102009octubreA14"/>
    <n v="13"/>
    <n v="20"/>
    <d v="2009-10-15T00:00:00"/>
    <n v="15"/>
    <n v="21"/>
    <x v="6"/>
    <n v="670000"/>
    <n v="4"/>
    <s v="Sales"/>
    <x v="0"/>
    <s v="Suárez Mujica"/>
    <s v="Alvarón Moledero"/>
    <s v="Cama 1,5 plazas"/>
    <s v="Dardunes"/>
    <n v="0.05"/>
    <n v="100000"/>
    <n v="2446000"/>
  </r>
  <r>
    <s v="8-1002082009agostoA14"/>
    <n v="8"/>
    <n v="100"/>
    <d v="2009-08-20T00:00:00"/>
    <n v="15"/>
    <n v="2"/>
    <x v="6"/>
    <n v="670000"/>
    <n v="4"/>
    <s v="El Rincón de la Madera"/>
    <x v="3"/>
    <s v="Suárez Mujica"/>
    <s v="John Chepicano"/>
    <s v="Cama 1,5 plazas"/>
    <s v="Dardunes"/>
    <n v="0.05"/>
    <n v="10000"/>
    <n v="2536000"/>
  </r>
  <r>
    <s v="8-1001112010eneroA14"/>
    <n v="8"/>
    <n v="100"/>
    <d v="2010-01-11T00:00:00"/>
    <n v="15"/>
    <n v="16"/>
    <x v="6"/>
    <n v="670000"/>
    <n v="4"/>
    <s v="El Rincón de la Madera"/>
    <x v="3"/>
    <s v="Suárez Mujica"/>
    <s v="Go Leslier"/>
    <s v="Cama 1,5 plazas"/>
    <s v="Dardunes"/>
    <n v="0.05"/>
    <n v="10000"/>
    <n v="2536000"/>
  </r>
  <r>
    <s v="13-10822009febreroG16"/>
    <n v="13"/>
    <n v="10"/>
    <d v="2009-02-08T00:00:00"/>
    <n v="18"/>
    <n v="12"/>
    <x v="9"/>
    <n v="550000"/>
    <n v="5"/>
    <s v="Sales"/>
    <x v="4"/>
    <s v="Gato Lizana"/>
    <s v="Nga Escandinavo"/>
    <s v="Cómoda 2 cuerpos, 2x1x1,5"/>
    <s v="Deplos"/>
    <n v="0.05"/>
    <n v="300000"/>
    <n v="2312500"/>
  </r>
  <r>
    <s v="12-200452010mayoG16"/>
    <n v="12"/>
    <n v="200"/>
    <d v="2010-05-04T00:00:00"/>
    <n v="18"/>
    <n v="18"/>
    <x v="9"/>
    <n v="550000"/>
    <n v="5"/>
    <s v="El Deleite"/>
    <x v="5"/>
    <s v="Gato Lizana"/>
    <s v="Di Angelo Bonini"/>
    <s v="Cómoda 2 cuerpos, 2x1x1,5"/>
    <s v="Deplos"/>
    <n v="0.05"/>
    <n v="100000"/>
    <n v="2512500"/>
  </r>
  <r>
    <s v="13-3008112009noviembreG16"/>
    <n v="13"/>
    <n v="300"/>
    <d v="2009-11-08T00:00:00"/>
    <n v="15"/>
    <n v="11"/>
    <x v="9"/>
    <n v="550000"/>
    <n v="5"/>
    <s v="Sales"/>
    <x v="1"/>
    <s v="Suárez Mujica"/>
    <s v="Diva Torrengra"/>
    <s v="Cómoda 2 cuerpos, 2x1x1,5"/>
    <s v="Deplos"/>
    <n v="0.05"/>
    <n v="30000"/>
    <n v="2582500"/>
  </r>
  <r>
    <s v="15-20023102009octubreG12"/>
    <n v="15"/>
    <n v="200"/>
    <d v="2009-10-23T00:00:00"/>
    <n v="16"/>
    <n v="22"/>
    <x v="4"/>
    <n v="800000"/>
    <n v="3"/>
    <s v="Galería la Tubería"/>
    <x v="5"/>
    <s v="Michael Tree"/>
    <s v="Sergio Oliva"/>
    <s v="Estante Metalico 2mts alt"/>
    <s v="Leymas"/>
    <n v="0"/>
    <n v="200000"/>
    <n v="2200000"/>
  </r>
  <r>
    <s v="1-100592010septiembreG12"/>
    <n v="1"/>
    <n v="100"/>
    <d v="2010-09-05T00:00:00"/>
    <n v="13"/>
    <n v="28"/>
    <x v="4"/>
    <n v="800000"/>
    <n v="3"/>
    <s v="Sucursal Peñalolen Alto"/>
    <x v="3"/>
    <s v="Caesar Ortencia"/>
    <s v="Sebastián  Venegas"/>
    <s v="Estante Metalico 2mts alt"/>
    <s v="Leymas"/>
    <n v="0"/>
    <n v="100000"/>
    <n v="2300000"/>
  </r>
  <r>
    <s v="1-102222010febreroG12"/>
    <n v="1"/>
    <n v="10"/>
    <d v="2010-02-22T00:00:00"/>
    <n v="12"/>
    <n v="17"/>
    <x v="4"/>
    <n v="800000"/>
    <n v="3"/>
    <s v="Sucursal Peñalolen Alto"/>
    <x v="4"/>
    <s v="Feibian Bizancio"/>
    <s v="Mathias Albus"/>
    <s v="Estante Metalico 2mts alt"/>
    <s v="Leymas"/>
    <n v="0"/>
    <n v="100000"/>
    <n v="2300000"/>
  </r>
  <r>
    <s v="10-3001792009septiembreG12"/>
    <n v="10"/>
    <n v="300"/>
    <d v="2009-09-17T00:00:00"/>
    <n v="15"/>
    <n v="30"/>
    <x v="4"/>
    <n v="800000"/>
    <n v="3"/>
    <s v="Sacrilegios Gloria"/>
    <x v="1"/>
    <s v="Suárez Mujica"/>
    <s v="Javiera Walder"/>
    <s v="Estante Metalico 2mts alt"/>
    <s v="Leymas"/>
    <n v="0"/>
    <n v="10000"/>
    <n v="2390000"/>
  </r>
  <r>
    <s v="4-3009102009octubreG12"/>
    <n v="4"/>
    <n v="300"/>
    <d v="2009-10-09T00:00:00"/>
    <n v="18"/>
    <n v="3"/>
    <x v="4"/>
    <n v="800000"/>
    <n v="3"/>
    <s v="Galería Ñuble"/>
    <x v="1"/>
    <s v="Gato Lizana"/>
    <s v="Johny Negrero"/>
    <s v="Estante Metalico 2mts alt"/>
    <s v="Leymas"/>
    <n v="0"/>
    <n v="10000"/>
    <n v="2390000"/>
  </r>
  <r>
    <s v="14-300732010marzoG12"/>
    <n v="14"/>
    <n v="300"/>
    <d v="2010-03-07T00:00:00"/>
    <n v="16"/>
    <n v="1"/>
    <x v="4"/>
    <n v="800000"/>
    <n v="3"/>
    <s v="Antiguedades FV"/>
    <x v="1"/>
    <s v="Michael Tree"/>
    <s v="Alejandro Moledero"/>
    <s v="Estante Metalico 2mts alt"/>
    <s v="Leymas"/>
    <n v="0"/>
    <n v="10000"/>
    <n v="2390000"/>
  </r>
  <r>
    <s v="10-20362010junioB18"/>
    <n v="10"/>
    <n v="20"/>
    <d v="2010-06-03T00:00:00"/>
    <n v="12"/>
    <n v="5"/>
    <x v="10"/>
    <n v="350000"/>
    <n v="8"/>
    <s v="Sacrilegios Gloria"/>
    <x v="0"/>
    <s v="Feibian Bizancio"/>
    <s v="Alexandra Bully"/>
    <s v="Escritorio Vidrio 1,38x50"/>
    <s v="Bellmack"/>
    <n v="0.08"/>
    <n v="1500000"/>
    <n v="1076000"/>
  </r>
  <r>
    <s v="11-1006112009noviembreB18"/>
    <n v="11"/>
    <n v="100"/>
    <d v="2009-11-06T00:00:00"/>
    <n v="14"/>
    <n v="22"/>
    <x v="10"/>
    <n v="350000"/>
    <n v="8"/>
    <s v="Antiguedades FL"/>
    <x v="3"/>
    <s v="Hortuiti Felier"/>
    <s v="Sergio Oliva"/>
    <s v="Escritorio Vidrio 1,38x50"/>
    <s v="Bellmack"/>
    <n v="0.08"/>
    <n v="300000"/>
    <n v="2276000"/>
  </r>
  <r>
    <s v="5-302082010agostoB18"/>
    <n v="5"/>
    <n v="30"/>
    <d v="2010-08-20T00:00:00"/>
    <n v="13"/>
    <n v="33"/>
    <x v="10"/>
    <n v="350000"/>
    <n v="8"/>
    <s v="Muebles El Oso"/>
    <x v="2"/>
    <s v="Caesar Ortencia"/>
    <s v="Maricela Zapur"/>
    <s v="Escritorio Vidrio 1,38x50"/>
    <s v="Bellmack"/>
    <n v="0.08"/>
    <n v="100000"/>
    <n v="2476000"/>
  </r>
  <r>
    <s v="1-2001722009febreroB18"/>
    <n v="1"/>
    <n v="200"/>
    <d v="2009-02-17T00:00:00"/>
    <n v="17"/>
    <n v="17"/>
    <x v="10"/>
    <n v="350000"/>
    <n v="8"/>
    <s v="Sucursal Peñalolen Alto"/>
    <x v="5"/>
    <s v="Gabriel Manzanero"/>
    <s v="Mathias Albus"/>
    <s v="Escritorio Vidrio 1,38x50"/>
    <s v="Bellmack"/>
    <n v="0.08"/>
    <n v="100000"/>
    <n v="2476000"/>
  </r>
  <r>
    <s v="5-302212010eneroA18"/>
    <n v="5"/>
    <n v="30"/>
    <d v="2010-01-22T00:00:00"/>
    <n v="13"/>
    <n v="25"/>
    <x v="5"/>
    <n v="750000"/>
    <n v="3"/>
    <s v="Muebles El Oso"/>
    <x v="2"/>
    <s v="Caesar Ortencia"/>
    <s v="Felipe Medero"/>
    <s v="Sillón Cama 3 Cuerpos"/>
    <s v="Bellmack"/>
    <n v="0"/>
    <n v="300000"/>
    <n v="1950000"/>
  </r>
  <r>
    <s v="8-101982010agostoA18"/>
    <n v="8"/>
    <n v="10"/>
    <d v="2010-08-19T00:00:00"/>
    <n v="18"/>
    <n v="24"/>
    <x v="5"/>
    <n v="750000"/>
    <n v="3"/>
    <s v="El Rincón de la Madera"/>
    <x v="4"/>
    <s v="Gato Lizana"/>
    <s v="Andrea Panda"/>
    <s v="Sillón Cama 3 Cuerpos"/>
    <s v="Bellmack"/>
    <n v="0"/>
    <n v="200000"/>
    <n v="2050000"/>
  </r>
  <r>
    <s v="15-201752010mayoA18"/>
    <n v="15"/>
    <n v="20"/>
    <d v="2010-05-17T00:00:00"/>
    <n v="16"/>
    <n v="13"/>
    <x v="5"/>
    <n v="750000"/>
    <n v="3"/>
    <s v="Galería la Tubería"/>
    <x v="0"/>
    <s v="Michael Tree"/>
    <s v="Peter Contreras"/>
    <s v="Sillón Cama 3 Cuerpos"/>
    <s v="Bellmack"/>
    <n v="0"/>
    <n v="30000"/>
    <n v="2220000"/>
  </r>
  <r>
    <s v="4-100652010mayoA18"/>
    <n v="4"/>
    <n v="100"/>
    <d v="2010-05-06T00:00:00"/>
    <n v="17"/>
    <n v="12"/>
    <x v="5"/>
    <n v="750000"/>
    <n v="3"/>
    <s v="Galería Ñuble"/>
    <x v="3"/>
    <s v="Gabriel Manzanero"/>
    <s v="Nga Escandinavo"/>
    <s v="Sillón Cama 3 Cuerpos"/>
    <s v="Bellmack"/>
    <n v="0"/>
    <n v="20000"/>
    <n v="2230000"/>
  </r>
  <r>
    <s v="11-1001022009febreroA18"/>
    <n v="11"/>
    <n v="100"/>
    <d v="2009-02-10T00:00:00"/>
    <n v="17"/>
    <n v="17"/>
    <x v="5"/>
    <n v="750000"/>
    <n v="3"/>
    <s v="Antiguedades FL"/>
    <x v="3"/>
    <s v="Gabriel Manzanero"/>
    <s v="Mathias Albus"/>
    <s v="Sillón Cama 3 Cuerpos"/>
    <s v="Bellmack"/>
    <n v="0"/>
    <n v="20000"/>
    <n v="2230000"/>
  </r>
  <r>
    <s v="11-2002122010febreroE20"/>
    <n v="11"/>
    <n v="200"/>
    <d v="2010-02-21T00:00:00"/>
    <n v="14"/>
    <n v="9"/>
    <x v="7"/>
    <n v="650000"/>
    <n v="6"/>
    <s v="Antiguedades FL"/>
    <x v="5"/>
    <s v="Hortuiti Felier"/>
    <s v="Camilo Parranda"/>
    <s v="Escritorio Madera 3 Espacios"/>
    <s v="Bellmack"/>
    <n v="0.05"/>
    <n v="10000"/>
    <n v="3695000"/>
  </r>
  <r>
    <s v="14-106122009diciembreG12"/>
    <n v="14"/>
    <n v="10"/>
    <d v="2009-12-06T00:00:00"/>
    <n v="17"/>
    <n v="5"/>
    <x v="4"/>
    <n v="800000"/>
    <n v="3"/>
    <s v="Antiguedades FV"/>
    <x v="4"/>
    <s v="Gabriel Manzanero"/>
    <s v="Alexandra Bully"/>
    <s v="Estante Metalico 2mts alt"/>
    <s v="Leymas"/>
    <n v="0"/>
    <n v="100000"/>
    <n v="2300000"/>
  </r>
  <r>
    <s v="7-201472010julioG12"/>
    <n v="7"/>
    <n v="20"/>
    <d v="2010-07-14T00:00:00"/>
    <n v="14"/>
    <n v="4"/>
    <x v="4"/>
    <n v="800000"/>
    <n v="3"/>
    <s v="Blanco y En Calada"/>
    <x v="0"/>
    <s v="Hortuiti Felier"/>
    <s v="JayJay Barriga"/>
    <s v="Estante Metalico 2mts alt"/>
    <s v="Leymas"/>
    <n v="0"/>
    <n v="10000"/>
    <n v="2390000"/>
  </r>
  <r>
    <s v="7-201262010junioG12"/>
    <n v="7"/>
    <n v="20"/>
    <d v="2010-06-12T00:00:00"/>
    <n v="13"/>
    <n v="5"/>
    <x v="4"/>
    <n v="800000"/>
    <n v="3"/>
    <s v="Blanco y En Calada"/>
    <x v="0"/>
    <s v="Caesar Ortencia"/>
    <s v="Alexandra Bully"/>
    <s v="Estante Metalico 2mts alt"/>
    <s v="Leymas"/>
    <n v="0"/>
    <n v="10000"/>
    <n v="2390000"/>
  </r>
  <r>
    <s v="5-10013102009octubreE20"/>
    <n v="5"/>
    <n v="100"/>
    <d v="2009-10-13T00:00:00"/>
    <n v="13"/>
    <n v="28"/>
    <x v="7"/>
    <n v="650000"/>
    <n v="4"/>
    <s v="Muebles El Oso"/>
    <x v="3"/>
    <s v="Caesar Ortencia"/>
    <s v="Sebastián  Venegas"/>
    <s v="Escritorio Madera 3 Espacios"/>
    <s v="Bellmack"/>
    <n v="0.05"/>
    <n v="1000000"/>
    <n v="1470000"/>
  </r>
  <r>
    <s v="9-208102009octubreB18"/>
    <n v="9"/>
    <n v="20"/>
    <d v="2009-10-08T00:00:00"/>
    <n v="15"/>
    <n v="18"/>
    <x v="10"/>
    <n v="350000"/>
    <n v="7"/>
    <s v="Sucursal San Bernardo"/>
    <x v="0"/>
    <s v="Suárez Mujica"/>
    <s v="Di Angelo Bonini"/>
    <s v="Escritorio Vidrio 1,38x50"/>
    <s v="Bellmack"/>
    <n v="0.08"/>
    <n v="1500000"/>
    <n v="754000"/>
  </r>
  <r>
    <s v="9-20272010julioB18"/>
    <n v="9"/>
    <n v="20"/>
    <d v="2010-07-02T00:00:00"/>
    <n v="12"/>
    <n v="15"/>
    <x v="10"/>
    <n v="350000"/>
    <n v="7"/>
    <s v="Sucursal San Bernardo"/>
    <x v="0"/>
    <s v="Feibian Bizancio"/>
    <s v="Maki Parachute"/>
    <s v="Escritorio Vidrio 1,38x50"/>
    <s v="Bellmack"/>
    <n v="0.08"/>
    <n v="1500000"/>
    <n v="754000"/>
  </r>
  <r>
    <s v="5-20112010eneroB18"/>
    <n v="5"/>
    <n v="20"/>
    <d v="2010-01-01T00:00:00"/>
    <n v="16"/>
    <n v="29"/>
    <x v="10"/>
    <n v="350000"/>
    <n v="7"/>
    <s v="Muebles El Oso"/>
    <x v="0"/>
    <s v="Michael Tree"/>
    <s v="Reina Queen"/>
    <s v="Escritorio Vidrio 1,38x50"/>
    <s v="Bellmack"/>
    <n v="0.08"/>
    <n v="1500000"/>
    <n v="754000"/>
  </r>
  <r>
    <s v="3-1001232010marzoB18"/>
    <n v="3"/>
    <n v="100"/>
    <d v="2010-03-12T00:00:00"/>
    <n v="13"/>
    <n v="20"/>
    <x v="10"/>
    <n v="350000"/>
    <n v="7"/>
    <s v="Damiens"/>
    <x v="3"/>
    <s v="Caesar Ortencia"/>
    <s v="Tatán Linterna"/>
    <s v="Escritorio Vidrio 1,38x50"/>
    <s v="Bellmack"/>
    <n v="0.08"/>
    <n v="300000"/>
    <n v="1954000"/>
  </r>
  <r>
    <s v="1-102522010febreroB18"/>
    <n v="1"/>
    <n v="10"/>
    <d v="2010-02-25T00:00:00"/>
    <n v="14"/>
    <n v="17"/>
    <x v="10"/>
    <n v="350000"/>
    <n v="7"/>
    <s v="Sucursal Peñalolen Alto"/>
    <x v="4"/>
    <s v="Hortuiti Felier"/>
    <s v="Mathias Albus"/>
    <s v="Escritorio Vidrio 1,38x50"/>
    <s v="Bellmack"/>
    <n v="0.08"/>
    <n v="100000"/>
    <n v="2154000"/>
  </r>
  <r>
    <s v="10-200682009agostoB18"/>
    <n v="10"/>
    <n v="200"/>
    <d v="2009-08-06T00:00:00"/>
    <n v="17"/>
    <n v="15"/>
    <x v="10"/>
    <n v="350000"/>
    <n v="7"/>
    <s v="Sacrilegios Gloria"/>
    <x v="5"/>
    <s v="Gabriel Manzanero"/>
    <s v="Maki Parachute"/>
    <s v="Escritorio Vidrio 1,38x50"/>
    <s v="Bellmack"/>
    <n v="0.08"/>
    <n v="100000"/>
    <n v="2154000"/>
  </r>
  <r>
    <s v="10-101622009febreroB18"/>
    <n v="10"/>
    <n v="10"/>
    <d v="2009-02-16T00:00:00"/>
    <n v="16"/>
    <n v="28"/>
    <x v="10"/>
    <n v="350000"/>
    <n v="7"/>
    <s v="Sacrilegios Gloria"/>
    <x v="4"/>
    <s v="Michael Tree"/>
    <s v="Sebastián  Venegas"/>
    <s v="Escritorio Vidrio 1,38x50"/>
    <s v="Bellmack"/>
    <n v="0.08"/>
    <n v="100000"/>
    <n v="2154000"/>
  </r>
  <r>
    <s v="4-301532010marzoB18"/>
    <n v="4"/>
    <n v="30"/>
    <d v="2010-03-15T00:00:00"/>
    <n v="16"/>
    <n v="25"/>
    <x v="10"/>
    <n v="350000"/>
    <n v="7"/>
    <s v="Galería Ñuble"/>
    <x v="2"/>
    <s v="Michael Tree"/>
    <s v="Felipe Medero"/>
    <s v="Escritorio Vidrio 1,38x50"/>
    <s v="Bellmack"/>
    <n v="0.08"/>
    <n v="100000"/>
    <n v="2154000"/>
  </r>
  <r>
    <s v="12-301872010julioB18"/>
    <n v="12"/>
    <n v="30"/>
    <d v="2010-07-18T00:00:00"/>
    <n v="18"/>
    <n v="9"/>
    <x v="10"/>
    <n v="350000"/>
    <n v="7"/>
    <s v="El Deleite"/>
    <x v="2"/>
    <s v="Gato Lizana"/>
    <s v="Camilo Parranda"/>
    <s v="Escritorio Vidrio 1,38x50"/>
    <s v="Bellmack"/>
    <n v="0.08"/>
    <n v="100000"/>
    <n v="2154000"/>
  </r>
  <r>
    <s v="12-3010112010noviembreB18"/>
    <n v="12"/>
    <n v="30"/>
    <d v="2010-11-10T00:00:00"/>
    <n v="14"/>
    <n v="32"/>
    <x v="10"/>
    <n v="350000"/>
    <n v="7"/>
    <s v="El Deleite"/>
    <x v="2"/>
    <s v="Hortuiti Felier"/>
    <s v="Manu Bililar"/>
    <s v="Escritorio Vidrio 1,38x50"/>
    <s v="Bellmack"/>
    <n v="0.08"/>
    <n v="100000"/>
    <n v="2154000"/>
  </r>
  <r>
    <s v="7-301972010julioB18"/>
    <n v="7"/>
    <n v="30"/>
    <d v="2010-07-19T00:00:00"/>
    <n v="14"/>
    <n v="15"/>
    <x v="10"/>
    <n v="350000"/>
    <n v="7"/>
    <s v="Blanco y En Calada"/>
    <x v="2"/>
    <s v="Hortuiti Felier"/>
    <s v="Maki Parachute"/>
    <s v="Escritorio Vidrio 1,38x50"/>
    <s v="Bellmack"/>
    <n v="0.08"/>
    <n v="100000"/>
    <n v="2154000"/>
  </r>
  <r>
    <s v="15-301052009mayoB18"/>
    <n v="15"/>
    <n v="30"/>
    <d v="2009-05-10T00:00:00"/>
    <n v="16"/>
    <n v="14"/>
    <x v="10"/>
    <n v="350000"/>
    <n v="7"/>
    <s v="Galería la Tubería"/>
    <x v="2"/>
    <s v="Michael Tree"/>
    <s v="Guillermo Franco"/>
    <s v="Escritorio Vidrio 1,38x50"/>
    <s v="Bellmack"/>
    <n v="0.08"/>
    <n v="100000"/>
    <n v="2154000"/>
  </r>
  <r>
    <s v="12-30018112009noviembreB18"/>
    <n v="12"/>
    <n v="300"/>
    <d v="2009-11-18T00:00:00"/>
    <n v="14"/>
    <n v="3"/>
    <x v="10"/>
    <n v="350000"/>
    <n v="7"/>
    <s v="El Deleite"/>
    <x v="1"/>
    <s v="Hortuiti Felier"/>
    <s v="Johny Negrero"/>
    <s v="Escritorio Vidrio 1,38x50"/>
    <s v="Bellmack"/>
    <n v="0.08"/>
    <n v="100000"/>
    <n v="2154000"/>
  </r>
  <r>
    <s v="1-201932009marzoA18"/>
    <n v="1"/>
    <n v="20"/>
    <d v="2009-03-19T00:00:00"/>
    <n v="15"/>
    <n v="13"/>
    <x v="5"/>
    <n v="750000"/>
    <n v="3"/>
    <s v="Sucursal Peñalolen Alto"/>
    <x v="0"/>
    <s v="Suárez Mujica"/>
    <s v="Peter Contreras"/>
    <s v="Sillón Cama 3 Cuerpos"/>
    <s v="Bellmack"/>
    <n v="0"/>
    <n v="30000"/>
    <n v="2220000"/>
  </r>
  <r>
    <s v="4-1002532009marzoA18"/>
    <n v="4"/>
    <n v="100"/>
    <d v="2009-03-25T00:00:00"/>
    <n v="16"/>
    <n v="20"/>
    <x v="5"/>
    <n v="750000"/>
    <n v="3"/>
    <s v="Galería Ñuble"/>
    <x v="3"/>
    <s v="Michael Tree"/>
    <s v="Tatán Linterna"/>
    <s v="Sillón Cama 3 Cuerpos"/>
    <s v="Bellmack"/>
    <n v="0"/>
    <n v="20000"/>
    <n v="2230000"/>
  </r>
  <r>
    <s v="12-1021112010noviembreG16"/>
    <n v="12"/>
    <n v="10"/>
    <d v="2010-11-21T00:00:00"/>
    <n v="12"/>
    <n v="23"/>
    <x v="9"/>
    <n v="550000"/>
    <n v="5"/>
    <s v="El Deleite"/>
    <x v="4"/>
    <s v="Feibian Bizancio"/>
    <s v="Ismael Olavarrieta"/>
    <s v="Cómoda 2 cuerpos, 2x1x1,5"/>
    <s v="Deplos"/>
    <n v="0.05"/>
    <n v="300000"/>
    <n v="2312500"/>
  </r>
  <r>
    <s v="12-30015112009noviembreJ15"/>
    <n v="12"/>
    <n v="300"/>
    <d v="2009-11-15T00:00:00"/>
    <n v="18"/>
    <n v="33"/>
    <x v="0"/>
    <n v="1800000"/>
    <n v="2"/>
    <s v="El Deleite"/>
    <x v="1"/>
    <s v="Gato Lizana"/>
    <s v="Maricela Zapur"/>
    <s v="Bar L Sobredimensionado"/>
    <s v="Qwerty"/>
    <n v="0"/>
    <n v="1500000"/>
    <n v="2100000"/>
  </r>
  <r>
    <s v="6-204102009octubreJ15"/>
    <n v="6"/>
    <n v="20"/>
    <d v="2009-10-04T00:00:00"/>
    <n v="14"/>
    <n v="4"/>
    <x v="0"/>
    <n v="1800000"/>
    <n v="2"/>
    <s v="Sucursal Ñuñoa"/>
    <x v="0"/>
    <s v="Hortuiti Felier"/>
    <s v="JayJay Barriga"/>
    <s v="Bar L Sobredimensionado"/>
    <s v="Qwerty"/>
    <n v="0"/>
    <n v="20000"/>
    <n v="3580000"/>
  </r>
  <r>
    <s v="10-201492009septiembreG16"/>
    <n v="10"/>
    <n v="20"/>
    <d v="2009-09-14T00:00:00"/>
    <n v="13"/>
    <n v="33"/>
    <x v="9"/>
    <n v="550000"/>
    <n v="4"/>
    <s v="Sacrilegios Gloria"/>
    <x v="0"/>
    <s v="Caesar Ortencia"/>
    <s v="Maricela Zapur"/>
    <s v="Cómoda 2 cuerpos, 2x1x1,5"/>
    <s v="Deplos"/>
    <n v="0.05"/>
    <n v="300000"/>
    <n v="1790000"/>
  </r>
  <r>
    <s v="11-10192010septiembreG16"/>
    <n v="11"/>
    <n v="10"/>
    <d v="2010-09-01T00:00:00"/>
    <n v="13"/>
    <n v="21"/>
    <x v="9"/>
    <n v="550000"/>
    <n v="4"/>
    <s v="Antiguedades FL"/>
    <x v="4"/>
    <s v="Caesar Ortencia"/>
    <s v="Alvarón Moledero"/>
    <s v="Cómoda 2 cuerpos, 2x1x1,5"/>
    <s v="Deplos"/>
    <n v="0.05"/>
    <n v="300000"/>
    <n v="1790000"/>
  </r>
  <r>
    <s v="12-10020122009diciembreG16"/>
    <n v="12"/>
    <n v="100"/>
    <d v="2009-12-20T00:00:00"/>
    <n v="17"/>
    <n v="23"/>
    <x v="9"/>
    <n v="550000"/>
    <n v="4"/>
    <s v="El Deleite"/>
    <x v="3"/>
    <s v="Gabriel Manzanero"/>
    <s v="Ismael Olavarrieta"/>
    <s v="Cómoda 2 cuerpos, 2x1x1,5"/>
    <s v="Deplos"/>
    <n v="0.05"/>
    <n v="20000"/>
    <n v="2070000"/>
  </r>
  <r>
    <s v="3-10282010agostoG16"/>
    <n v="3"/>
    <n v="10"/>
    <d v="2010-08-02T00:00:00"/>
    <n v="14"/>
    <n v="22"/>
    <x v="9"/>
    <n v="550000"/>
    <n v="4"/>
    <s v="Damiens"/>
    <x v="4"/>
    <s v="Hortuiti Felier"/>
    <s v="Sergio Oliva"/>
    <s v="Cómoda 2 cuerpos, 2x1x1,5"/>
    <s v="Deplos"/>
    <n v="0.05"/>
    <n v="300000"/>
    <n v="1790000"/>
  </r>
  <r>
    <s v="2-3023102010octubreG16"/>
    <n v="2"/>
    <n v="30"/>
    <d v="2010-10-23T00:00:00"/>
    <n v="15"/>
    <n v="11"/>
    <x v="9"/>
    <n v="550000"/>
    <n v="4"/>
    <s v="Muebles San Genaro"/>
    <x v="2"/>
    <s v="Suárez Mujica"/>
    <s v="Diva Torrengra"/>
    <s v="Cómoda 2 cuerpos, 2x1x1,5"/>
    <s v="Deplos"/>
    <n v="0.05"/>
    <n v="500000"/>
    <n v="1590000"/>
  </r>
  <r>
    <s v="7-100122009febreroF16"/>
    <n v="7"/>
    <n v="100"/>
    <d v="2009-02-01T00:00:00"/>
    <n v="16"/>
    <n v="23"/>
    <x v="8"/>
    <n v="550000"/>
    <n v="4"/>
    <s v="Blanco y En Calada"/>
    <x v="3"/>
    <s v="Michael Tree"/>
    <s v="Ismael Olavarrieta"/>
    <s v="Cama 2 Plazas"/>
    <s v="Dardunes"/>
    <n v="0.05"/>
    <n v="200000"/>
    <n v="1890000"/>
  </r>
  <r>
    <s v="13-102562010junioF16"/>
    <n v="13"/>
    <n v="10"/>
    <d v="2010-06-25T00:00:00"/>
    <n v="14"/>
    <n v="33"/>
    <x v="8"/>
    <n v="550000"/>
    <n v="4"/>
    <s v="Sales"/>
    <x v="4"/>
    <s v="Hortuiti Felier"/>
    <s v="Maricela Zapur"/>
    <s v="Cama 2 Plazas"/>
    <s v="Dardunes"/>
    <n v="0.05"/>
    <n v="10000"/>
    <n v="2080000"/>
  </r>
  <r>
    <s v="10-200382009agostoF16"/>
    <n v="10"/>
    <n v="200"/>
    <d v="2009-08-03T00:00:00"/>
    <n v="13"/>
    <n v="18"/>
    <x v="8"/>
    <n v="550000"/>
    <n v="4"/>
    <s v="Sacrilegios Gloria"/>
    <x v="5"/>
    <s v="Caesar Ortencia"/>
    <s v="Di Angelo Bonini"/>
    <s v="Cama 2 Plazas"/>
    <s v="Dardunes"/>
    <n v="0.05"/>
    <n v="30000"/>
    <n v="2060000"/>
  </r>
  <r>
    <s v="5-102092009septiembreG16"/>
    <n v="5"/>
    <n v="10"/>
    <d v="2009-09-20T00:00:00"/>
    <n v="15"/>
    <n v="1"/>
    <x v="9"/>
    <n v="550000"/>
    <n v="4"/>
    <s v="Muebles El Oso"/>
    <x v="4"/>
    <s v="Suárez Mujica"/>
    <s v="Alejandro Moledero"/>
    <s v="Cómoda 2 cuerpos, 2x1x1,5"/>
    <s v="Deplos"/>
    <n v="0.05"/>
    <n v="300000"/>
    <n v="1790000"/>
  </r>
  <r>
    <s v="4-300872009julioF16"/>
    <n v="4"/>
    <n v="300"/>
    <d v="2009-07-08T00:00:00"/>
    <n v="13"/>
    <n v="16"/>
    <x v="8"/>
    <n v="550000"/>
    <n v="4"/>
    <s v="Galería Ñuble"/>
    <x v="1"/>
    <s v="Caesar Ortencia"/>
    <s v="Go Leslier"/>
    <s v="Cama 2 Plazas"/>
    <s v="Dardunes"/>
    <n v="0.05"/>
    <n v="30000"/>
    <n v="2060000"/>
  </r>
  <r>
    <s v="13-30812010eneroF16"/>
    <n v="13"/>
    <n v="30"/>
    <d v="2010-01-08T00:00:00"/>
    <n v="16"/>
    <n v="4"/>
    <x v="8"/>
    <n v="550000"/>
    <n v="4"/>
    <s v="Sales"/>
    <x v="2"/>
    <s v="Michael Tree"/>
    <s v="JayJay Barriga"/>
    <s v="Cama 2 Plazas"/>
    <s v="Dardunes"/>
    <n v="0.05"/>
    <n v="100000"/>
    <n v="1990000"/>
  </r>
  <r>
    <s v="11-200352010mayoF16"/>
    <n v="11"/>
    <n v="200"/>
    <d v="2010-05-03T00:00:00"/>
    <n v="12"/>
    <n v="24"/>
    <x v="8"/>
    <n v="550000"/>
    <n v="4"/>
    <s v="Antiguedades FL"/>
    <x v="5"/>
    <s v="Feibian Bizancio"/>
    <s v="Andrea Panda"/>
    <s v="Cama 2 Plazas"/>
    <s v="Dardunes"/>
    <n v="0.05"/>
    <n v="30000"/>
    <n v="2060000"/>
  </r>
  <r>
    <s v="14-200162009junioF16"/>
    <n v="14"/>
    <n v="200"/>
    <d v="2009-06-01T00:00:00"/>
    <n v="18"/>
    <n v="22"/>
    <x v="8"/>
    <n v="550000"/>
    <n v="4"/>
    <s v="Antiguedades FV"/>
    <x v="5"/>
    <s v="Gato Lizana"/>
    <s v="Sergio Oliva"/>
    <s v="Cama 2 Plazas"/>
    <s v="Dardunes"/>
    <n v="0.05"/>
    <n v="30000"/>
    <n v="2060000"/>
  </r>
  <r>
    <s v="1-3001332009marzoG13"/>
    <n v="1"/>
    <n v="300"/>
    <d v="2009-03-13T00:00:00"/>
    <n v="13"/>
    <n v="2"/>
    <x v="11"/>
    <n v="150000"/>
    <n v="15"/>
    <s v="Sucursal Peñalolen Alto"/>
    <x v="1"/>
    <s v="Caesar Ortencia"/>
    <s v="John Chepicano"/>
    <s v="Mesa de Centro 1,5x2 Cuadrada"/>
    <s v="Dardunes"/>
    <n v="0.08"/>
    <n v="200000"/>
    <n v="1870000"/>
  </r>
  <r>
    <s v="1-30020112009noviembreG13"/>
    <n v="1"/>
    <n v="300"/>
    <d v="2009-11-20T00:00:00"/>
    <n v="16"/>
    <n v="15"/>
    <x v="11"/>
    <n v="150000"/>
    <n v="15"/>
    <s v="Sucursal Peñalolen Alto"/>
    <x v="1"/>
    <s v="Michael Tree"/>
    <s v="Maki Parachute"/>
    <s v="Mesa de Centro 1,5x2 Cuadrada"/>
    <s v="Dardunes"/>
    <n v="0.08"/>
    <n v="200000"/>
    <n v="1870000"/>
  </r>
  <r>
    <s v="14-301582009agostoA18"/>
    <n v="14"/>
    <n v="30"/>
    <d v="2009-08-15T00:00:00"/>
    <n v="15"/>
    <n v="23"/>
    <x v="5"/>
    <n v="750000"/>
    <n v="3"/>
    <s v="Antiguedades FV"/>
    <x v="2"/>
    <s v="Suárez Mujica"/>
    <s v="Ismael Olavarrieta"/>
    <s v="Sillón Cama 3 Cuerpos"/>
    <s v="Bellmack"/>
    <n v="0"/>
    <n v="300000"/>
    <n v="1950000"/>
  </r>
  <r>
    <s v="5-2001882009agostoA18"/>
    <n v="5"/>
    <n v="200"/>
    <d v="2009-08-18T00:00:00"/>
    <n v="14"/>
    <n v="26"/>
    <x v="5"/>
    <n v="750000"/>
    <n v="3"/>
    <s v="Muebles El Oso"/>
    <x v="5"/>
    <s v="Hortuiti Felier"/>
    <s v="Edward Phycka"/>
    <s v="Sillón Cama 3 Cuerpos"/>
    <s v="Bellmack"/>
    <n v="0"/>
    <n v="100000"/>
    <n v="2150000"/>
  </r>
  <r>
    <s v="2-200972009julioG13"/>
    <n v="2"/>
    <n v="200"/>
    <d v="2009-07-09T00:00:00"/>
    <n v="18"/>
    <n v="8"/>
    <x v="11"/>
    <n v="150000"/>
    <n v="15"/>
    <s v="Muebles San Genaro"/>
    <x v="5"/>
    <s v="Gato Lizana"/>
    <s v="Nicolás Red"/>
    <s v="Mesa de Centro 1,5x2 Cuadrada"/>
    <s v="Dardunes"/>
    <n v="0.08"/>
    <n v="20000"/>
    <n v="2050000"/>
  </r>
  <r>
    <s v="7-202182009agostoA18"/>
    <n v="7"/>
    <n v="20"/>
    <d v="2009-08-21T00:00:00"/>
    <n v="18"/>
    <n v="18"/>
    <x v="5"/>
    <n v="750000"/>
    <n v="3"/>
    <s v="Blanco y En Calada"/>
    <x v="0"/>
    <s v="Gato Lizana"/>
    <s v="Di Angelo Bonini"/>
    <s v="Sillón Cama 3 Cuerpos"/>
    <s v="Bellmack"/>
    <n v="0"/>
    <n v="30000"/>
    <n v="2220000"/>
  </r>
  <r>
    <s v="10-202152009mayoA18"/>
    <n v="10"/>
    <n v="20"/>
    <d v="2009-05-21T00:00:00"/>
    <n v="13"/>
    <n v="33"/>
    <x v="5"/>
    <n v="750000"/>
    <n v="3"/>
    <s v="Sacrilegios Gloria"/>
    <x v="0"/>
    <s v="Caesar Ortencia"/>
    <s v="Maricela Zapur"/>
    <s v="Sillón Cama 3 Cuerpos"/>
    <s v="Bellmack"/>
    <n v="0"/>
    <n v="30000"/>
    <n v="2220000"/>
  </r>
  <r>
    <s v="15-201132009marzoA18"/>
    <n v="15"/>
    <n v="20"/>
    <d v="2009-03-11T00:00:00"/>
    <n v="14"/>
    <n v="10"/>
    <x v="5"/>
    <n v="750000"/>
    <n v="3"/>
    <s v="Galería la Tubería"/>
    <x v="0"/>
    <s v="Hortuiti Felier"/>
    <s v="Natalia Safer"/>
    <s v="Sillón Cama 3 Cuerpos"/>
    <s v="Bellmack"/>
    <n v="0"/>
    <n v="30000"/>
    <n v="2220000"/>
  </r>
  <r>
    <s v="11-1002322009febreroA18"/>
    <n v="11"/>
    <n v="100"/>
    <d v="2009-02-23T00:00:00"/>
    <n v="13"/>
    <n v="14"/>
    <x v="5"/>
    <n v="750000"/>
    <n v="3"/>
    <s v="Antiguedades FL"/>
    <x v="3"/>
    <s v="Caesar Ortencia"/>
    <s v="Guillermo Franco"/>
    <s v="Sillón Cama 3 Cuerpos"/>
    <s v="Bellmack"/>
    <n v="0"/>
    <n v="20000"/>
    <n v="2230000"/>
  </r>
  <r>
    <s v="9-20292009septiembreB18"/>
    <n v="9"/>
    <n v="20"/>
    <d v="2009-09-02T00:00:00"/>
    <n v="13"/>
    <n v="26"/>
    <x v="10"/>
    <n v="350000"/>
    <n v="11"/>
    <s v="Sucursal San Bernardo"/>
    <x v="0"/>
    <s v="Caesar Ortencia"/>
    <s v="Edward Phycka"/>
    <s v="Escritorio Vidrio 1,38x50"/>
    <s v="Bellmack"/>
    <n v="0.08"/>
    <n v="1500000"/>
    <n v="2042000"/>
  </r>
  <r>
    <s v="14-1002172010julioB18"/>
    <n v="14"/>
    <n v="100"/>
    <d v="2010-07-21T00:00:00"/>
    <n v="13"/>
    <n v="10"/>
    <x v="10"/>
    <n v="350000"/>
    <n v="11"/>
    <s v="Antiguedades FV"/>
    <x v="3"/>
    <s v="Caesar Ortencia"/>
    <s v="Natalia Safer"/>
    <s v="Escritorio Vidrio 1,38x50"/>
    <s v="Bellmack"/>
    <n v="0.08"/>
    <n v="300000"/>
    <n v="3242000"/>
  </r>
  <r>
    <s v="13-2002112009noviembreB18"/>
    <n v="13"/>
    <n v="200"/>
    <d v="2009-11-02T00:00:00"/>
    <n v="15"/>
    <n v="4"/>
    <x v="10"/>
    <n v="350000"/>
    <n v="11"/>
    <s v="Sales"/>
    <x v="5"/>
    <s v="Suárez Mujica"/>
    <s v="JayJay Barriga"/>
    <s v="Escritorio Vidrio 1,38x50"/>
    <s v="Bellmack"/>
    <n v="0.08"/>
    <n v="100000"/>
    <n v="3442000"/>
  </r>
  <r>
    <s v="10-3001342009abrilG13"/>
    <n v="10"/>
    <n v="300"/>
    <d v="2009-04-13T00:00:00"/>
    <n v="16"/>
    <n v="1"/>
    <x v="11"/>
    <n v="150000"/>
    <n v="15"/>
    <s v="Sacrilegios Gloria"/>
    <x v="1"/>
    <s v="Michael Tree"/>
    <s v="Alejandro Moledero"/>
    <s v="Mesa de Centro 1,5x2 Cuadrada"/>
    <s v="Dardunes"/>
    <n v="0.08"/>
    <n v="200000"/>
    <n v="1870000"/>
  </r>
  <r>
    <s v="1-201332009marzoG13"/>
    <n v="1"/>
    <n v="20"/>
    <d v="2009-03-13T00:00:00"/>
    <n v="12"/>
    <n v="12"/>
    <x v="11"/>
    <n v="150000"/>
    <n v="15"/>
    <s v="Sucursal Peñalolen Alto"/>
    <x v="0"/>
    <s v="Feibian Bizancio"/>
    <s v="Nga Escandinavo"/>
    <s v="Mesa de Centro 1,5x2 Cuadrada"/>
    <s v="Dardunes"/>
    <n v="0.08"/>
    <n v="20000"/>
    <n v="2050000"/>
  </r>
  <r>
    <s v="8-2014112010noviembreG16"/>
    <n v="8"/>
    <n v="20"/>
    <d v="2010-11-14T00:00:00"/>
    <n v="15"/>
    <n v="30"/>
    <x v="9"/>
    <n v="550000"/>
    <n v="4"/>
    <s v="El Rincón de la Madera"/>
    <x v="0"/>
    <s v="Suárez Mujica"/>
    <s v="Javiera Walder"/>
    <s v="Cómoda 2 cuerpos, 2x1x1,5"/>
    <s v="Deplos"/>
    <n v="0.05"/>
    <n v="300000"/>
    <n v="1790000"/>
  </r>
  <r>
    <s v="9-302052009mayoG16"/>
    <n v="9"/>
    <n v="30"/>
    <d v="2009-05-20T00:00:00"/>
    <n v="16"/>
    <n v="29"/>
    <x v="9"/>
    <n v="550000"/>
    <n v="4"/>
    <s v="Sucursal San Bernardo"/>
    <x v="2"/>
    <s v="Michael Tree"/>
    <s v="Reina Queen"/>
    <s v="Cómoda 2 cuerpos, 2x1x1,5"/>
    <s v="Deplos"/>
    <n v="0.05"/>
    <n v="500000"/>
    <n v="1590000"/>
  </r>
  <r>
    <s v="2-20952009mayoG16"/>
    <n v="2"/>
    <n v="20"/>
    <d v="2009-05-09T00:00:00"/>
    <n v="15"/>
    <n v="21"/>
    <x v="9"/>
    <n v="550000"/>
    <n v="4"/>
    <s v="Muebles San Genaro"/>
    <x v="0"/>
    <s v="Suárez Mujica"/>
    <s v="Alvarón Moledero"/>
    <s v="Cómoda 2 cuerpos, 2x1x1,5"/>
    <s v="Deplos"/>
    <n v="0.05"/>
    <n v="300000"/>
    <n v="1790000"/>
  </r>
  <r>
    <s v="12-1002382009agostoF16"/>
    <n v="12"/>
    <n v="100"/>
    <d v="2009-08-23T00:00:00"/>
    <n v="16"/>
    <n v="33"/>
    <x v="8"/>
    <n v="550000"/>
    <n v="4"/>
    <s v="El Deleite"/>
    <x v="3"/>
    <s v="Michael Tree"/>
    <s v="Maricela Zapur"/>
    <s v="Cama 2 Plazas"/>
    <s v="Dardunes"/>
    <n v="0.05"/>
    <n v="200000"/>
    <n v="1890000"/>
  </r>
  <r>
    <s v="14-10018112009noviembreF16"/>
    <n v="14"/>
    <n v="100"/>
    <d v="2009-11-18T00:00:00"/>
    <n v="15"/>
    <n v="23"/>
    <x v="8"/>
    <n v="550000"/>
    <n v="4"/>
    <s v="Antiguedades FV"/>
    <x v="3"/>
    <s v="Suárez Mujica"/>
    <s v="Ismael Olavarrieta"/>
    <s v="Cama 2 Plazas"/>
    <s v="Dardunes"/>
    <n v="0.05"/>
    <n v="200000"/>
    <n v="1890000"/>
  </r>
  <r>
    <s v="7-300152009mayoG16"/>
    <n v="7"/>
    <n v="300"/>
    <d v="2009-05-01T00:00:00"/>
    <n v="14"/>
    <n v="34"/>
    <x v="9"/>
    <n v="550000"/>
    <n v="4"/>
    <s v="Blanco y En Calada"/>
    <x v="1"/>
    <s v="Hortuiti Felier"/>
    <s v="JP Farfanas"/>
    <s v="Cómoda 2 cuerpos, 2x1x1,5"/>
    <s v="Deplos"/>
    <n v="0.05"/>
    <n v="30000"/>
    <n v="2060000"/>
  </r>
  <r>
    <s v="6-20252009mayoF16"/>
    <n v="6"/>
    <n v="20"/>
    <d v="2009-05-02T00:00:00"/>
    <n v="15"/>
    <n v="12"/>
    <x v="8"/>
    <n v="550000"/>
    <n v="4"/>
    <s v="Sucursal Ñuñoa"/>
    <x v="0"/>
    <s v="Suárez Mujica"/>
    <s v="Nga Escandinavo"/>
    <s v="Cama 2 Plazas"/>
    <s v="Dardunes"/>
    <n v="0.05"/>
    <n v="30000"/>
    <n v="2060000"/>
  </r>
  <r>
    <s v="10-201062009junioB18"/>
    <n v="10"/>
    <n v="20"/>
    <d v="2009-06-10T00:00:00"/>
    <n v="18"/>
    <n v="17"/>
    <x v="10"/>
    <n v="350000"/>
    <n v="7"/>
    <s v="Sacrilegios Gloria"/>
    <x v="0"/>
    <s v="Gato Lizana"/>
    <s v="Mathias Albus"/>
    <s v="Escritorio Vidrio 1,38x50"/>
    <s v="Bellmack"/>
    <n v="0.08"/>
    <n v="1500000"/>
    <n v="754000"/>
  </r>
  <r>
    <s v="15-1001172010julioB18"/>
    <n v="15"/>
    <n v="100"/>
    <d v="2010-07-11T00:00:00"/>
    <n v="12"/>
    <n v="20"/>
    <x v="10"/>
    <n v="350000"/>
    <n v="7"/>
    <s v="Galería la Tubería"/>
    <x v="3"/>
    <s v="Feibian Bizancio"/>
    <s v="Tatán Linterna"/>
    <s v="Escritorio Vidrio 1,38x50"/>
    <s v="Bellmack"/>
    <n v="0.08"/>
    <n v="300000"/>
    <n v="1954000"/>
  </r>
  <r>
    <s v="2-201532009marzoA18"/>
    <n v="2"/>
    <n v="20"/>
    <d v="2009-03-15T00:00:00"/>
    <n v="15"/>
    <n v="28"/>
    <x v="5"/>
    <n v="750000"/>
    <n v="3"/>
    <s v="Muebles San Genaro"/>
    <x v="0"/>
    <s v="Suárez Mujica"/>
    <s v="Sebastián  Venegas"/>
    <s v="Sillón Cama 3 Cuerpos"/>
    <s v="Bellmack"/>
    <n v="0"/>
    <n v="30000"/>
    <n v="2220000"/>
  </r>
  <r>
    <s v="14-1001582010agostoE20"/>
    <n v="14"/>
    <n v="100"/>
    <d v="2010-08-15T00:00:00"/>
    <n v="17"/>
    <n v="30"/>
    <x v="7"/>
    <n v="650000"/>
    <n v="3"/>
    <s v="Antiguedades FV"/>
    <x v="3"/>
    <s v="Gabriel Manzanero"/>
    <s v="Javiera Walder"/>
    <s v="Escritorio Madera 3 Espacios"/>
    <s v="Bellmack"/>
    <n v="0"/>
    <n v="1000000"/>
    <n v="950000"/>
  </r>
  <r>
    <s v="5-3001052010mayoG13"/>
    <n v="5"/>
    <n v="300"/>
    <d v="2010-05-10T00:00:00"/>
    <n v="13"/>
    <n v="18"/>
    <x v="11"/>
    <n v="150000"/>
    <n v="14"/>
    <s v="Muebles El Oso"/>
    <x v="1"/>
    <s v="Caesar Ortencia"/>
    <s v="Di Angelo Bonini"/>
    <s v="Mesa de Centro 1,5x2 Cuadrada"/>
    <s v="Dardunes"/>
    <n v="0.08"/>
    <n v="200000"/>
    <n v="1732000"/>
  </r>
  <r>
    <s v="1-10972010julioG13"/>
    <n v="1"/>
    <n v="10"/>
    <d v="2010-07-09T00:00:00"/>
    <n v="14"/>
    <n v="21"/>
    <x v="11"/>
    <n v="150000"/>
    <n v="14"/>
    <s v="Sucursal Peñalolen Alto"/>
    <x v="4"/>
    <s v="Hortuiti Felier"/>
    <s v="Alvarón Moledero"/>
    <s v="Mesa de Centro 1,5x2 Cuadrada"/>
    <s v="Dardunes"/>
    <n v="0.08"/>
    <n v="30000"/>
    <n v="1902000"/>
  </r>
  <r>
    <s v="11-2001792010septiembreG13"/>
    <n v="11"/>
    <n v="200"/>
    <d v="2010-09-17T00:00:00"/>
    <n v="16"/>
    <n v="28"/>
    <x v="11"/>
    <n v="150000"/>
    <n v="14"/>
    <s v="Antiguedades FL"/>
    <x v="5"/>
    <s v="Michael Tree"/>
    <s v="Sebastián  Venegas"/>
    <s v="Mesa de Centro 1,5x2 Cuadrada"/>
    <s v="Dardunes"/>
    <n v="0.08"/>
    <n v="20000"/>
    <n v="1912000"/>
  </r>
  <r>
    <s v="8-30682010agostoG13"/>
    <n v="8"/>
    <n v="30"/>
    <d v="2010-08-06T00:00:00"/>
    <n v="17"/>
    <n v="9"/>
    <x v="11"/>
    <n v="150000"/>
    <n v="14"/>
    <s v="El Rincón de la Madera"/>
    <x v="2"/>
    <s v="Gabriel Manzanero"/>
    <s v="Camilo Parranda"/>
    <s v="Mesa de Centro 1,5x2 Cuadrada"/>
    <s v="Dardunes"/>
    <n v="0.08"/>
    <n v="100000"/>
    <n v="1832000"/>
  </r>
  <r>
    <s v="4-20014122010diciembreG13"/>
    <n v="4"/>
    <n v="200"/>
    <d v="2010-12-14T00:00:00"/>
    <n v="18"/>
    <n v="13"/>
    <x v="11"/>
    <n v="150000"/>
    <n v="14"/>
    <s v="Galería Ñuble"/>
    <x v="5"/>
    <s v="Gato Lizana"/>
    <s v="Peter Contreras"/>
    <s v="Mesa de Centro 1,5x2 Cuadrada"/>
    <s v="Dardunes"/>
    <n v="0.08"/>
    <n v="20000"/>
    <n v="1912000"/>
  </r>
  <r>
    <s v="14-3001022009febreroA14"/>
    <n v="14"/>
    <n v="300"/>
    <d v="2009-02-10T00:00:00"/>
    <n v="13"/>
    <n v="15"/>
    <x v="6"/>
    <n v="670000"/>
    <n v="3"/>
    <s v="Antiguedades FV"/>
    <x v="1"/>
    <s v="Caesar Ortencia"/>
    <s v="Maki Parachute"/>
    <s v="Cama 1,5 plazas"/>
    <s v="Dardunes"/>
    <n v="0"/>
    <n v="300000"/>
    <n v="1710000"/>
  </r>
  <r>
    <s v="6-1002112010eneroA14"/>
    <n v="6"/>
    <n v="100"/>
    <d v="2010-01-21T00:00:00"/>
    <n v="16"/>
    <n v="28"/>
    <x v="6"/>
    <n v="670000"/>
    <n v="3"/>
    <s v="Sucursal Ñuñoa"/>
    <x v="3"/>
    <s v="Michael Tree"/>
    <s v="Sebastián  Venegas"/>
    <s v="Cama 1,5 plazas"/>
    <s v="Dardunes"/>
    <n v="0"/>
    <n v="10000"/>
    <n v="2000000"/>
  </r>
  <r>
    <s v="13-201282009agostoG13"/>
    <n v="13"/>
    <n v="20"/>
    <d v="2009-08-12T00:00:00"/>
    <n v="16"/>
    <n v="24"/>
    <x v="11"/>
    <n v="150000"/>
    <n v="14"/>
    <s v="Sales"/>
    <x v="0"/>
    <s v="Michael Tree"/>
    <s v="Andrea Panda"/>
    <s v="Mesa de Centro 1,5x2 Cuadrada"/>
    <s v="Dardunes"/>
    <n v="0.08"/>
    <n v="20000"/>
    <n v="1912000"/>
  </r>
  <r>
    <s v="8-102542009abrilJ16"/>
    <n v="8"/>
    <n v="10"/>
    <d v="2009-04-25T00:00:00"/>
    <n v="13"/>
    <n v="12"/>
    <x v="1"/>
    <n v="1450000"/>
    <n v="2"/>
    <s v="El Rincón de la Madera"/>
    <x v="4"/>
    <s v="Caesar Ortencia"/>
    <s v="Nga Escandinavo"/>
    <s v="Silla de Gargas"/>
    <s v="Bellmack"/>
    <n v="0"/>
    <n v="1000000"/>
    <n v="1900000"/>
  </r>
  <r>
    <s v="3-101522009febreroJ16"/>
    <n v="3"/>
    <n v="10"/>
    <d v="2009-02-15T00:00:00"/>
    <n v="16"/>
    <n v="25"/>
    <x v="1"/>
    <n v="1450000"/>
    <n v="2"/>
    <s v="Damiens"/>
    <x v="4"/>
    <s v="Michael Tree"/>
    <s v="Felipe Medero"/>
    <s v="Silla de Gargas"/>
    <s v="Bellmack"/>
    <n v="0"/>
    <n v="1000000"/>
    <n v="1900000"/>
  </r>
  <r>
    <s v="7-10024112010noviembreJ16"/>
    <n v="7"/>
    <n v="100"/>
    <d v="2010-11-24T00:00:00"/>
    <n v="15"/>
    <n v="18"/>
    <x v="1"/>
    <n v="1450000"/>
    <n v="2"/>
    <s v="Blanco y En Calada"/>
    <x v="3"/>
    <s v="Suárez Mujica"/>
    <s v="Di Angelo Bonini"/>
    <s v="Silla de Gargas"/>
    <s v="Bellmack"/>
    <n v="0"/>
    <n v="500000"/>
    <n v="2400000"/>
  </r>
  <r>
    <s v="2-100582009agostoB18"/>
    <n v="2"/>
    <n v="100"/>
    <d v="2009-08-05T00:00:00"/>
    <n v="16"/>
    <n v="22"/>
    <x v="10"/>
    <n v="350000"/>
    <n v="6"/>
    <s v="Muebles San Genaro"/>
    <x v="3"/>
    <s v="Michael Tree"/>
    <s v="Sergio Oliva"/>
    <s v="Escritorio Vidrio 1,38x50"/>
    <s v="Bellmack"/>
    <n v="0.05"/>
    <n v="300000"/>
    <n v="1695000"/>
  </r>
  <r>
    <s v="6-3001582010agostoB18"/>
    <n v="6"/>
    <n v="300"/>
    <d v="2010-08-15T00:00:00"/>
    <n v="13"/>
    <n v="24"/>
    <x v="10"/>
    <n v="350000"/>
    <n v="6"/>
    <s v="Sucursal Ñuñoa"/>
    <x v="1"/>
    <s v="Caesar Ortencia"/>
    <s v="Andrea Panda"/>
    <s v="Escritorio Vidrio 1,38x50"/>
    <s v="Bellmack"/>
    <n v="0.05"/>
    <n v="100000"/>
    <n v="1895000"/>
  </r>
  <r>
    <s v="7-3001722010febreroB18"/>
    <n v="7"/>
    <n v="300"/>
    <d v="2010-02-17T00:00:00"/>
    <n v="18"/>
    <n v="9"/>
    <x v="10"/>
    <n v="350000"/>
    <n v="6"/>
    <s v="Blanco y En Calada"/>
    <x v="1"/>
    <s v="Gato Lizana"/>
    <s v="Camilo Parranda"/>
    <s v="Escritorio Vidrio 1,38x50"/>
    <s v="Bellmack"/>
    <n v="0.05"/>
    <n v="100000"/>
    <n v="1895000"/>
  </r>
  <r>
    <s v="14-301412010eneroB18"/>
    <n v="14"/>
    <n v="30"/>
    <d v="2010-01-14T00:00:00"/>
    <n v="18"/>
    <n v="33"/>
    <x v="10"/>
    <n v="350000"/>
    <n v="6"/>
    <s v="Antiguedades FV"/>
    <x v="2"/>
    <s v="Gato Lizana"/>
    <s v="Maricela Zapur"/>
    <s v="Escritorio Vidrio 1,38x50"/>
    <s v="Bellmack"/>
    <n v="0.05"/>
    <n v="100000"/>
    <n v="1895000"/>
  </r>
  <r>
    <s v="6-102222010febreroB18"/>
    <n v="6"/>
    <n v="10"/>
    <d v="2010-02-22T00:00:00"/>
    <n v="17"/>
    <n v="18"/>
    <x v="10"/>
    <n v="350000"/>
    <n v="6"/>
    <s v="Sucursal Ñuñoa"/>
    <x v="4"/>
    <s v="Gabriel Manzanero"/>
    <s v="Di Angelo Bonini"/>
    <s v="Escritorio Vidrio 1,38x50"/>
    <s v="Bellmack"/>
    <n v="0.05"/>
    <n v="100000"/>
    <n v="1895000"/>
  </r>
  <r>
    <s v="14-303112009noviembreF16"/>
    <n v="14"/>
    <n v="30"/>
    <d v="2009-11-03T00:00:00"/>
    <n v="15"/>
    <n v="32"/>
    <x v="8"/>
    <n v="550000"/>
    <n v="4"/>
    <s v="Antiguedades FV"/>
    <x v="2"/>
    <s v="Suárez Mujica"/>
    <s v="Manu Bililar"/>
    <s v="Cama 2 Plazas"/>
    <s v="Dardunes"/>
    <n v="0.05"/>
    <n v="100000"/>
    <n v="1990000"/>
  </r>
  <r>
    <s v="13-30442010abrilF16"/>
    <n v="13"/>
    <n v="30"/>
    <d v="2010-04-04T00:00:00"/>
    <n v="12"/>
    <n v="14"/>
    <x v="8"/>
    <n v="550000"/>
    <n v="4"/>
    <s v="Sales"/>
    <x v="2"/>
    <s v="Feibian Bizancio"/>
    <s v="Guillermo Franco"/>
    <s v="Cama 2 Plazas"/>
    <s v="Dardunes"/>
    <n v="0.05"/>
    <n v="100000"/>
    <n v="1990000"/>
  </r>
  <r>
    <s v="13-301272010julioF16"/>
    <n v="13"/>
    <n v="30"/>
    <d v="2010-07-12T00:00:00"/>
    <n v="12"/>
    <n v="5"/>
    <x v="8"/>
    <n v="550000"/>
    <n v="4"/>
    <s v="Sales"/>
    <x v="2"/>
    <s v="Feibian Bizancio"/>
    <s v="Alexandra Bully"/>
    <s v="Cama 2 Plazas"/>
    <s v="Dardunes"/>
    <n v="0.05"/>
    <n v="100000"/>
    <n v="1990000"/>
  </r>
  <r>
    <s v="13-20010112009noviembreF16"/>
    <n v="13"/>
    <n v="200"/>
    <d v="2009-11-10T00:00:00"/>
    <n v="15"/>
    <n v="29"/>
    <x v="8"/>
    <n v="550000"/>
    <n v="4"/>
    <s v="Sales"/>
    <x v="5"/>
    <s v="Suárez Mujica"/>
    <s v="Reina Queen"/>
    <s v="Cama 2 Plazas"/>
    <s v="Dardunes"/>
    <n v="0.05"/>
    <n v="30000"/>
    <n v="2060000"/>
  </r>
  <r>
    <s v="3-1001752009mayoG13"/>
    <n v="3"/>
    <n v="100"/>
    <d v="2009-05-17T00:00:00"/>
    <n v="17"/>
    <n v="17"/>
    <x v="11"/>
    <n v="150000"/>
    <n v="15"/>
    <s v="Damiens"/>
    <x v="3"/>
    <s v="Gabriel Manzanero"/>
    <s v="Mathias Albus"/>
    <s v="Mesa de Centro 1,5x2 Cuadrada"/>
    <s v="Dardunes"/>
    <n v="0.08"/>
    <n v="300000"/>
    <n v="1770000"/>
  </r>
  <r>
    <s v="11-300172010julioG13"/>
    <n v="11"/>
    <n v="300"/>
    <d v="2010-07-01T00:00:00"/>
    <n v="12"/>
    <n v="23"/>
    <x v="11"/>
    <n v="150000"/>
    <n v="15"/>
    <s v="Antiguedades FL"/>
    <x v="1"/>
    <s v="Feibian Bizancio"/>
    <s v="Ismael Olavarrieta"/>
    <s v="Mesa de Centro 1,5x2 Cuadrada"/>
    <s v="Dardunes"/>
    <n v="0.08"/>
    <n v="200000"/>
    <n v="1870000"/>
  </r>
  <r>
    <s v="5-2001792010septiembreG13"/>
    <n v="5"/>
    <n v="200"/>
    <d v="2010-09-17T00:00:00"/>
    <n v="16"/>
    <n v="8"/>
    <x v="11"/>
    <n v="150000"/>
    <n v="15"/>
    <s v="Muebles El Oso"/>
    <x v="5"/>
    <s v="Michael Tree"/>
    <s v="Nicolás Red"/>
    <s v="Mesa de Centro 1,5x2 Cuadrada"/>
    <s v="Dardunes"/>
    <n v="0.08"/>
    <n v="20000"/>
    <n v="2050000"/>
  </r>
  <r>
    <s v="8-3002392010septiembreE20"/>
    <n v="8"/>
    <n v="300"/>
    <d v="2010-09-23T00:00:00"/>
    <n v="12"/>
    <n v="25"/>
    <x v="7"/>
    <n v="650000"/>
    <n v="3"/>
    <s v="El Rincón de la Madera"/>
    <x v="1"/>
    <s v="Feibian Bizancio"/>
    <s v="Felipe Medero"/>
    <s v="Escritorio Madera 3 Espacios"/>
    <s v="Bellmack"/>
    <n v="0"/>
    <n v="100000"/>
    <n v="1850000"/>
  </r>
  <r>
    <s v="10-301352009mayoE20"/>
    <n v="10"/>
    <n v="30"/>
    <d v="2009-05-13T00:00:00"/>
    <n v="14"/>
    <n v="7"/>
    <x v="7"/>
    <n v="650000"/>
    <n v="3"/>
    <s v="Sacrilegios Gloria"/>
    <x v="2"/>
    <s v="Hortuiti Felier"/>
    <s v="Veraz Dedal"/>
    <s v="Escritorio Madera 3 Espacios"/>
    <s v="Bellmack"/>
    <n v="0"/>
    <n v="300000"/>
    <n v="1650000"/>
  </r>
  <r>
    <s v="3-300452009mayoG13"/>
    <n v="3"/>
    <n v="300"/>
    <d v="2009-05-04T00:00:00"/>
    <n v="16"/>
    <n v="20"/>
    <x v="11"/>
    <n v="150000"/>
    <n v="14"/>
    <s v="Damiens"/>
    <x v="1"/>
    <s v="Michael Tree"/>
    <s v="Tatán Linterna"/>
    <s v="Mesa de Centro 1,5x2 Cuadrada"/>
    <s v="Dardunes"/>
    <n v="0.08"/>
    <n v="200000"/>
    <n v="1732000"/>
  </r>
  <r>
    <s v="15-101912010eneroG13"/>
    <n v="15"/>
    <n v="10"/>
    <d v="2010-01-19T00:00:00"/>
    <n v="17"/>
    <n v="31"/>
    <x v="11"/>
    <n v="150000"/>
    <n v="14"/>
    <s v="Galería la Tubería"/>
    <x v="4"/>
    <s v="Gabriel Manzanero"/>
    <s v="Sofia Uribe"/>
    <s v="Mesa de Centro 1,5x2 Cuadrada"/>
    <s v="Dardunes"/>
    <n v="0.08"/>
    <n v="30000"/>
    <n v="1902000"/>
  </r>
  <r>
    <s v="3-10822010febreroA14"/>
    <n v="3"/>
    <n v="10"/>
    <d v="2010-02-08T00:00:00"/>
    <n v="17"/>
    <n v="22"/>
    <x v="6"/>
    <n v="670000"/>
    <n v="3"/>
    <s v="Damiens"/>
    <x v="4"/>
    <s v="Gabriel Manzanero"/>
    <s v="Sergio Oliva"/>
    <s v="Cama 1,5 plazas"/>
    <s v="Dardunes"/>
    <n v="0"/>
    <n v="200000"/>
    <n v="1810000"/>
  </r>
  <r>
    <s v="13-1024102010octubreA14"/>
    <n v="13"/>
    <n v="10"/>
    <d v="2010-10-24T00:00:00"/>
    <n v="15"/>
    <n v="4"/>
    <x v="6"/>
    <n v="670000"/>
    <n v="3"/>
    <s v="Sales"/>
    <x v="4"/>
    <s v="Suárez Mujica"/>
    <s v="JayJay Barriga"/>
    <s v="Cama 1,5 plazas"/>
    <s v="Dardunes"/>
    <n v="0"/>
    <n v="200000"/>
    <n v="1810000"/>
  </r>
  <r>
    <s v="2-2001622009febreroA14"/>
    <n v="2"/>
    <n v="200"/>
    <d v="2009-02-16T00:00:00"/>
    <n v="13"/>
    <n v="9"/>
    <x v="6"/>
    <n v="670000"/>
    <n v="3"/>
    <s v="Muebles San Genaro"/>
    <x v="5"/>
    <s v="Caesar Ortencia"/>
    <s v="Camilo Parranda"/>
    <s v="Cama 1,5 plazas"/>
    <s v="Dardunes"/>
    <n v="0"/>
    <n v="200000"/>
    <n v="1810000"/>
  </r>
  <r>
    <s v="4-2001432009marzoA14"/>
    <n v="4"/>
    <n v="200"/>
    <d v="2009-03-14T00:00:00"/>
    <n v="18"/>
    <n v="16"/>
    <x v="6"/>
    <n v="670000"/>
    <n v="3"/>
    <s v="Galería Ñuble"/>
    <x v="5"/>
    <s v="Gato Lizana"/>
    <s v="Go Leslier"/>
    <s v="Cama 1,5 plazas"/>
    <s v="Dardunes"/>
    <n v="0"/>
    <n v="200000"/>
    <n v="1810000"/>
  </r>
  <r>
    <s v="2-302112010eneroA14"/>
    <n v="2"/>
    <n v="30"/>
    <d v="2010-01-21T00:00:00"/>
    <n v="17"/>
    <n v="26"/>
    <x v="6"/>
    <n v="670000"/>
    <n v="3"/>
    <s v="Muebles San Genaro"/>
    <x v="2"/>
    <s v="Gabriel Manzanero"/>
    <s v="Edward Phycka"/>
    <s v="Cama 1,5 plazas"/>
    <s v="Dardunes"/>
    <n v="0"/>
    <n v="200000"/>
    <n v="1810000"/>
  </r>
  <r>
    <s v="8-201842009abrilA14"/>
    <n v="8"/>
    <n v="20"/>
    <d v="2009-04-18T00:00:00"/>
    <n v="13"/>
    <n v="23"/>
    <x v="6"/>
    <n v="670000"/>
    <n v="3"/>
    <s v="El Rincón de la Madera"/>
    <x v="0"/>
    <s v="Caesar Ortencia"/>
    <s v="Ismael Olavarrieta"/>
    <s v="Cama 1,5 plazas"/>
    <s v="Dardunes"/>
    <n v="0"/>
    <n v="100000"/>
    <n v="1910000"/>
  </r>
  <r>
    <s v="4-20742009abrilA14"/>
    <n v="4"/>
    <n v="20"/>
    <d v="2009-04-07T00:00:00"/>
    <n v="15"/>
    <n v="6"/>
    <x v="6"/>
    <n v="670000"/>
    <n v="3"/>
    <s v="Galería Ñuble"/>
    <x v="0"/>
    <s v="Suárez Mujica"/>
    <s v="Deco Valenti"/>
    <s v="Cama 1,5 plazas"/>
    <s v="Dardunes"/>
    <n v="0"/>
    <n v="100000"/>
    <n v="1910000"/>
  </r>
  <r>
    <s v="13-302482009agostoG16"/>
    <n v="13"/>
    <n v="30"/>
    <d v="2009-08-24T00:00:00"/>
    <n v="18"/>
    <n v="13"/>
    <x v="9"/>
    <n v="550000"/>
    <n v="4"/>
    <s v="Sales"/>
    <x v="2"/>
    <s v="Gato Lizana"/>
    <s v="Peter Contreras"/>
    <s v="Cómoda 2 cuerpos, 2x1x1,5"/>
    <s v="Deplos"/>
    <n v="0.05"/>
    <n v="500000"/>
    <n v="1590000"/>
  </r>
  <r>
    <s v="14-2001662010junioG16"/>
    <n v="14"/>
    <n v="200"/>
    <d v="2010-06-16T00:00:00"/>
    <n v="12"/>
    <n v="16"/>
    <x v="9"/>
    <n v="550000"/>
    <n v="4"/>
    <s v="Antiguedades FV"/>
    <x v="5"/>
    <s v="Feibian Bizancio"/>
    <s v="Go Leslier"/>
    <s v="Cómoda 2 cuerpos, 2x1x1,5"/>
    <s v="Deplos"/>
    <n v="0.05"/>
    <n v="100000"/>
    <n v="1990000"/>
  </r>
  <r>
    <s v="15-30015112009noviembreG16"/>
    <n v="15"/>
    <n v="300"/>
    <d v="2009-11-15T00:00:00"/>
    <n v="13"/>
    <n v="19"/>
    <x v="9"/>
    <n v="550000"/>
    <n v="4"/>
    <s v="Galería la Tubería"/>
    <x v="1"/>
    <s v="Caesar Ortencia"/>
    <s v="Andrea Disappear"/>
    <s v="Cómoda 2 cuerpos, 2x1x1,5"/>
    <s v="Deplos"/>
    <n v="0.05"/>
    <n v="30000"/>
    <n v="2060000"/>
  </r>
  <r>
    <s v="1-100562009junioG16"/>
    <n v="1"/>
    <n v="100"/>
    <d v="2009-06-05T00:00:00"/>
    <n v="15"/>
    <n v="26"/>
    <x v="9"/>
    <n v="550000"/>
    <n v="4"/>
    <s v="Sucursal Peñalolen Alto"/>
    <x v="3"/>
    <s v="Suárez Mujica"/>
    <s v="Edward Phycka"/>
    <s v="Cómoda 2 cuerpos, 2x1x1,5"/>
    <s v="Deplos"/>
    <n v="0.05"/>
    <n v="20000"/>
    <n v="2070000"/>
  </r>
  <r>
    <s v="3-1002522010febreroG16"/>
    <n v="3"/>
    <n v="100"/>
    <d v="2010-02-25T00:00:00"/>
    <n v="18"/>
    <n v="8"/>
    <x v="9"/>
    <n v="550000"/>
    <n v="4"/>
    <s v="Damiens"/>
    <x v="3"/>
    <s v="Gato Lizana"/>
    <s v="Nicolás Red"/>
    <s v="Cómoda 2 cuerpos, 2x1x1,5"/>
    <s v="Deplos"/>
    <n v="0.05"/>
    <n v="20000"/>
    <n v="2070000"/>
  </r>
  <r>
    <s v="4-302372010julioJ15"/>
    <n v="4"/>
    <n v="30"/>
    <d v="2010-07-23T00:00:00"/>
    <n v="18"/>
    <n v="13"/>
    <x v="0"/>
    <n v="1800000"/>
    <n v="1"/>
    <s v="Galería Ñuble"/>
    <x v="2"/>
    <s v="Gato Lizana"/>
    <s v="Peter Contreras"/>
    <s v="Bar L Sobredimensionado"/>
    <s v="Qwerty"/>
    <n v="0"/>
    <n v="300000"/>
    <n v="1500000"/>
  </r>
  <r>
    <s v="12-3001392009septiembreG13"/>
    <n v="12"/>
    <n v="300"/>
    <d v="2009-09-13T00:00:00"/>
    <n v="17"/>
    <n v="12"/>
    <x v="11"/>
    <n v="150000"/>
    <n v="13"/>
    <s v="El Deleite"/>
    <x v="1"/>
    <s v="Gabriel Manzanero"/>
    <s v="Nga Escandinavo"/>
    <s v="Mesa de Centro 1,5x2 Cuadrada"/>
    <s v="Dardunes"/>
    <n v="0.08"/>
    <n v="200000"/>
    <n v="1594000"/>
  </r>
  <r>
    <s v="13-300822010febreroG13"/>
    <n v="13"/>
    <n v="300"/>
    <d v="2010-02-08T00:00:00"/>
    <n v="18"/>
    <n v="4"/>
    <x v="11"/>
    <n v="150000"/>
    <n v="13"/>
    <s v="Sales"/>
    <x v="1"/>
    <s v="Gato Lizana"/>
    <s v="JayJay Barriga"/>
    <s v="Mesa de Centro 1,5x2 Cuadrada"/>
    <s v="Dardunes"/>
    <n v="0.08"/>
    <n v="200000"/>
    <n v="1594000"/>
  </r>
  <r>
    <s v="6-101412010eneroG13"/>
    <n v="6"/>
    <n v="10"/>
    <d v="2010-01-14T00:00:00"/>
    <n v="18"/>
    <n v="2"/>
    <x v="11"/>
    <n v="150000"/>
    <n v="13"/>
    <s v="Sucursal Ñuñoa"/>
    <x v="4"/>
    <s v="Gato Lizana"/>
    <s v="John Chepicano"/>
    <s v="Mesa de Centro 1,5x2 Cuadrada"/>
    <s v="Dardunes"/>
    <n v="0.08"/>
    <n v="30000"/>
    <n v="1764000"/>
  </r>
  <r>
    <s v="9-202062010junioG13"/>
    <n v="9"/>
    <n v="20"/>
    <d v="2010-06-20T00:00:00"/>
    <n v="18"/>
    <n v="2"/>
    <x v="11"/>
    <n v="150000"/>
    <n v="13"/>
    <s v="Sucursal San Bernardo"/>
    <x v="0"/>
    <s v="Gato Lizana"/>
    <s v="John Chepicano"/>
    <s v="Mesa de Centro 1,5x2 Cuadrada"/>
    <s v="Dardunes"/>
    <n v="0.08"/>
    <n v="20000"/>
    <n v="1774000"/>
  </r>
  <r>
    <s v="3-302132010marzoG13"/>
    <n v="3"/>
    <n v="30"/>
    <d v="2010-03-21T00:00:00"/>
    <n v="18"/>
    <n v="5"/>
    <x v="11"/>
    <n v="150000"/>
    <n v="15"/>
    <s v="Damiens"/>
    <x v="2"/>
    <s v="Gato Lizana"/>
    <s v="Alexandra Bully"/>
    <s v="Mesa de Centro 1,5x2 Cuadrada"/>
    <s v="Dardunes"/>
    <n v="0.08"/>
    <n v="100000"/>
    <n v="1970000"/>
  </r>
  <r>
    <s v="8-1002062010junioG13"/>
    <n v="8"/>
    <n v="100"/>
    <d v="2010-06-20T00:00:00"/>
    <n v="12"/>
    <n v="23"/>
    <x v="11"/>
    <n v="150000"/>
    <n v="13"/>
    <s v="El Rincón de la Madera"/>
    <x v="3"/>
    <s v="Feibian Bizancio"/>
    <s v="Ismael Olavarrieta"/>
    <s v="Mesa de Centro 1,5x2 Cuadrada"/>
    <s v="Dardunes"/>
    <n v="0.08"/>
    <n v="300000"/>
    <n v="1494000"/>
  </r>
  <r>
    <s v="10-300842010abrilG13"/>
    <n v="10"/>
    <n v="300"/>
    <d v="2010-04-08T00:00:00"/>
    <n v="16"/>
    <n v="24"/>
    <x v="11"/>
    <n v="150000"/>
    <n v="14"/>
    <s v="Sacrilegios Gloria"/>
    <x v="1"/>
    <s v="Michael Tree"/>
    <s v="Andrea Panda"/>
    <s v="Mesa de Centro 1,5x2 Cuadrada"/>
    <s v="Dardunes"/>
    <n v="0.08"/>
    <n v="200000"/>
    <n v="1732000"/>
  </r>
  <r>
    <s v="2-3001782010agostoG13"/>
    <n v="2"/>
    <n v="300"/>
    <d v="2010-08-17T00:00:00"/>
    <n v="17"/>
    <n v="1"/>
    <x v="11"/>
    <n v="150000"/>
    <n v="14"/>
    <s v="Muebles San Genaro"/>
    <x v="1"/>
    <s v="Gabriel Manzanero"/>
    <s v="Alejandro Moledero"/>
    <s v="Mesa de Centro 1,5x2 Cuadrada"/>
    <s v="Dardunes"/>
    <n v="0.08"/>
    <n v="200000"/>
    <n v="1732000"/>
  </r>
  <r>
    <s v="11-200312010eneroB18"/>
    <n v="11"/>
    <n v="200"/>
    <d v="2010-01-03T00:00:00"/>
    <n v="13"/>
    <n v="7"/>
    <x v="10"/>
    <n v="350000"/>
    <n v="10"/>
    <s v="Antiguedades FL"/>
    <x v="5"/>
    <s v="Caesar Ortencia"/>
    <s v="Veraz Dedal"/>
    <s v="Escritorio Vidrio 1,38x50"/>
    <s v="Bellmack"/>
    <n v="0.08"/>
    <n v="100000"/>
    <n v="3120000"/>
  </r>
  <r>
    <s v="9-102072009julioB18"/>
    <n v="9"/>
    <n v="10"/>
    <d v="2009-07-20T00:00:00"/>
    <n v="18"/>
    <n v="21"/>
    <x v="10"/>
    <n v="350000"/>
    <n v="10"/>
    <s v="Sucursal San Bernardo"/>
    <x v="4"/>
    <s v="Gato Lizana"/>
    <s v="Alvarón Moledero"/>
    <s v="Escritorio Vidrio 1,38x50"/>
    <s v="Bellmack"/>
    <n v="0.08"/>
    <n v="100000"/>
    <n v="3120000"/>
  </r>
  <r>
    <s v="14-102172009julioB18"/>
    <n v="14"/>
    <n v="10"/>
    <d v="2009-07-21T00:00:00"/>
    <n v="14"/>
    <n v="16"/>
    <x v="10"/>
    <n v="350000"/>
    <n v="10"/>
    <s v="Antiguedades FV"/>
    <x v="4"/>
    <s v="Hortuiti Felier"/>
    <s v="Go Leslier"/>
    <s v="Escritorio Vidrio 1,38x50"/>
    <s v="Bellmack"/>
    <n v="0.08"/>
    <n v="100000"/>
    <n v="3120000"/>
  </r>
  <r>
    <s v="11-3001842009abrilA14"/>
    <n v="11"/>
    <n v="300"/>
    <d v="2009-04-18T00:00:00"/>
    <n v="17"/>
    <n v="1"/>
    <x v="6"/>
    <n v="670000"/>
    <n v="3"/>
    <s v="Antiguedades FL"/>
    <x v="1"/>
    <s v="Gabriel Manzanero"/>
    <s v="Alejandro Moledero"/>
    <s v="Cama 1,5 plazas"/>
    <s v="Dardunes"/>
    <n v="0"/>
    <n v="300000"/>
    <n v="1710000"/>
  </r>
  <r>
    <s v="8-30472009julioA14"/>
    <n v="8"/>
    <n v="30"/>
    <d v="2009-07-04T00:00:00"/>
    <n v="16"/>
    <n v="28"/>
    <x v="6"/>
    <n v="670000"/>
    <n v="3"/>
    <s v="El Rincón de la Madera"/>
    <x v="2"/>
    <s v="Michael Tree"/>
    <s v="Sebastián  Venegas"/>
    <s v="Cama 1,5 plazas"/>
    <s v="Dardunes"/>
    <n v="0"/>
    <n v="200000"/>
    <n v="1810000"/>
  </r>
  <r>
    <s v="10-2002442010abrilA14"/>
    <n v="10"/>
    <n v="200"/>
    <d v="2010-04-24T00:00:00"/>
    <n v="17"/>
    <n v="19"/>
    <x v="6"/>
    <n v="670000"/>
    <n v="3"/>
    <s v="Sacrilegios Gloria"/>
    <x v="5"/>
    <s v="Gabriel Manzanero"/>
    <s v="Andrea Disappear"/>
    <s v="Cama 1,5 plazas"/>
    <s v="Dardunes"/>
    <n v="0"/>
    <n v="200000"/>
    <n v="1810000"/>
  </r>
  <r>
    <s v="3-100652009mayoJ15"/>
    <n v="3"/>
    <n v="100"/>
    <d v="2009-05-06T00:00:00"/>
    <n v="13"/>
    <n v="7"/>
    <x v="0"/>
    <n v="1800000"/>
    <n v="1"/>
    <s v="Damiens"/>
    <x v="3"/>
    <s v="Caesar Ortencia"/>
    <s v="Veraz Dedal"/>
    <s v="Bar L Sobredimensionado"/>
    <s v="Qwerty"/>
    <n v="0"/>
    <n v="10000"/>
    <n v="1790000"/>
  </r>
  <r>
    <s v="13-100932010marzoB18"/>
    <n v="13"/>
    <n v="100"/>
    <d v="2010-03-09T00:00:00"/>
    <n v="15"/>
    <n v="12"/>
    <x v="10"/>
    <n v="350000"/>
    <n v="6"/>
    <s v="Sales"/>
    <x v="3"/>
    <s v="Suárez Mujica"/>
    <s v="Nga Escandinavo"/>
    <s v="Escritorio Vidrio 1,38x50"/>
    <s v="Bellmack"/>
    <n v="0.05"/>
    <n v="300000"/>
    <n v="1695000"/>
  </r>
  <r>
    <s v="3-3001772010julioB18"/>
    <n v="3"/>
    <n v="300"/>
    <d v="2010-07-17T00:00:00"/>
    <n v="17"/>
    <n v="31"/>
    <x v="10"/>
    <n v="350000"/>
    <n v="6"/>
    <s v="Damiens"/>
    <x v="1"/>
    <s v="Gabriel Manzanero"/>
    <s v="Sofia Uribe"/>
    <s v="Escritorio Vidrio 1,38x50"/>
    <s v="Bellmack"/>
    <n v="0.05"/>
    <n v="100000"/>
    <n v="1895000"/>
  </r>
  <r>
    <s v="1-301852009mayoB18"/>
    <n v="1"/>
    <n v="30"/>
    <d v="2009-05-18T00:00:00"/>
    <n v="17"/>
    <n v="1"/>
    <x v="10"/>
    <n v="350000"/>
    <n v="6"/>
    <s v="Sucursal Peñalolen Alto"/>
    <x v="2"/>
    <s v="Gabriel Manzanero"/>
    <s v="Alejandro Moledero"/>
    <s v="Escritorio Vidrio 1,38x50"/>
    <s v="Bellmack"/>
    <n v="0.05"/>
    <n v="100000"/>
    <n v="1895000"/>
  </r>
  <r>
    <s v="4-3024102010octubreB18"/>
    <n v="4"/>
    <n v="30"/>
    <d v="2010-10-24T00:00:00"/>
    <n v="12"/>
    <n v="16"/>
    <x v="10"/>
    <n v="350000"/>
    <n v="6"/>
    <s v="Galería Ñuble"/>
    <x v="2"/>
    <s v="Feibian Bizancio"/>
    <s v="Go Leslier"/>
    <s v="Escritorio Vidrio 1,38x50"/>
    <s v="Bellmack"/>
    <n v="0.05"/>
    <n v="100000"/>
    <n v="1895000"/>
  </r>
  <r>
    <s v="3-1008112009noviembreG13"/>
    <n v="3"/>
    <n v="100"/>
    <d v="2009-11-08T00:00:00"/>
    <n v="18"/>
    <n v="31"/>
    <x v="11"/>
    <n v="150000"/>
    <n v="13"/>
    <s v="Damiens"/>
    <x v="3"/>
    <s v="Gato Lizana"/>
    <s v="Sofia Uribe"/>
    <s v="Mesa de Centro 1,5x2 Cuadrada"/>
    <s v="Dardunes"/>
    <n v="0.08"/>
    <n v="300000"/>
    <n v="1494000"/>
  </r>
  <r>
    <s v="9-2024122009diciembreJ18"/>
    <n v="9"/>
    <n v="20"/>
    <d v="2009-12-24T00:00:00"/>
    <n v="13"/>
    <n v="9"/>
    <x v="3"/>
    <n v="850000"/>
    <n v="2"/>
    <s v="Sucursal San Bernardo"/>
    <x v="0"/>
    <s v="Caesar Ortencia"/>
    <s v="Camilo Parranda"/>
    <s v="Camarote 3 cuerpos"/>
    <s v="Deplos"/>
    <n v="0"/>
    <n v="100000"/>
    <n v="1600000"/>
  </r>
  <r>
    <s v="6-1013112009noviembreJ18"/>
    <n v="6"/>
    <n v="10"/>
    <d v="2009-11-13T00:00:00"/>
    <n v="16"/>
    <n v="8"/>
    <x v="3"/>
    <n v="850000"/>
    <n v="2"/>
    <s v="Sucursal Ñuñoa"/>
    <x v="4"/>
    <s v="Michael Tree"/>
    <s v="Nicolás Red"/>
    <s v="Camarote 3 cuerpos"/>
    <s v="Deplos"/>
    <n v="0"/>
    <n v="20000"/>
    <n v="1680000"/>
  </r>
  <r>
    <s v="14-2002212010eneroJ18"/>
    <n v="14"/>
    <n v="200"/>
    <d v="2010-01-22T00:00:00"/>
    <n v="18"/>
    <n v="2"/>
    <x v="3"/>
    <n v="850000"/>
    <n v="2"/>
    <s v="Antiguedades FV"/>
    <x v="5"/>
    <s v="Gato Lizana"/>
    <s v="John Chepicano"/>
    <s v="Camarote 3 cuerpos"/>
    <s v="Deplos"/>
    <n v="0"/>
    <n v="30000"/>
    <n v="1670000"/>
  </r>
  <r>
    <s v="14-200492009septiembreJ18"/>
    <n v="14"/>
    <n v="200"/>
    <d v="2009-09-04T00:00:00"/>
    <n v="13"/>
    <n v="4"/>
    <x v="3"/>
    <n v="850000"/>
    <n v="2"/>
    <s v="Antiguedades FV"/>
    <x v="5"/>
    <s v="Caesar Ortencia"/>
    <s v="JayJay Barriga"/>
    <s v="Camarote 3 cuerpos"/>
    <s v="Deplos"/>
    <n v="0"/>
    <n v="30000"/>
    <n v="1670000"/>
  </r>
  <r>
    <s v="5-102582009agostoJ18"/>
    <n v="5"/>
    <n v="10"/>
    <d v="2009-08-25T00:00:00"/>
    <n v="16"/>
    <n v="9"/>
    <x v="3"/>
    <n v="850000"/>
    <n v="2"/>
    <s v="Muebles El Oso"/>
    <x v="4"/>
    <s v="Michael Tree"/>
    <s v="Camilo Parranda"/>
    <s v="Camarote 3 cuerpos"/>
    <s v="Deplos"/>
    <n v="0"/>
    <n v="20000"/>
    <n v="1680000"/>
  </r>
  <r>
    <s v="5-1002102009octubreE20"/>
    <n v="5"/>
    <n v="100"/>
    <d v="2009-10-02T00:00:00"/>
    <n v="18"/>
    <n v="24"/>
    <x v="7"/>
    <n v="650000"/>
    <n v="3"/>
    <s v="Muebles El Oso"/>
    <x v="3"/>
    <s v="Gato Lizana"/>
    <s v="Andrea Panda"/>
    <s v="Escritorio Madera 3 Espacios"/>
    <s v="Bellmack"/>
    <n v="0"/>
    <n v="1000000"/>
    <n v="950000"/>
  </r>
  <r>
    <s v="13-301052010mayoE20"/>
    <n v="13"/>
    <n v="30"/>
    <d v="2010-05-10T00:00:00"/>
    <n v="16"/>
    <n v="24"/>
    <x v="7"/>
    <n v="650000"/>
    <n v="3"/>
    <s v="Sales"/>
    <x v="2"/>
    <s v="Michael Tree"/>
    <s v="Andrea Panda"/>
    <s v="Escritorio Madera 3 Espacios"/>
    <s v="Bellmack"/>
    <n v="0"/>
    <n v="300000"/>
    <n v="1650000"/>
  </r>
  <r>
    <s v="3-3002472009julioE20"/>
    <n v="3"/>
    <n v="300"/>
    <d v="2009-07-24T00:00:00"/>
    <n v="15"/>
    <n v="10"/>
    <x v="7"/>
    <n v="650000"/>
    <n v="3"/>
    <s v="Damiens"/>
    <x v="1"/>
    <s v="Suárez Mujica"/>
    <s v="Natalia Safer"/>
    <s v="Escritorio Madera 3 Espacios"/>
    <s v="Bellmack"/>
    <n v="0"/>
    <n v="100000"/>
    <n v="1850000"/>
  </r>
  <r>
    <s v="12-30021122010diciembreE20"/>
    <n v="12"/>
    <n v="300"/>
    <d v="2010-12-21T00:00:00"/>
    <n v="13"/>
    <n v="20"/>
    <x v="7"/>
    <n v="650000"/>
    <n v="3"/>
    <s v="El Deleite"/>
    <x v="1"/>
    <s v="Caesar Ortencia"/>
    <s v="Tatán Linterna"/>
    <s v="Escritorio Madera 3 Espacios"/>
    <s v="Bellmack"/>
    <n v="0"/>
    <n v="100000"/>
    <n v="1850000"/>
  </r>
  <r>
    <s v="12-300452010mayoE20"/>
    <n v="12"/>
    <n v="300"/>
    <d v="2010-05-04T00:00:00"/>
    <n v="14"/>
    <n v="28"/>
    <x v="7"/>
    <n v="650000"/>
    <n v="3"/>
    <s v="El Deleite"/>
    <x v="1"/>
    <s v="Hortuiti Felier"/>
    <s v="Sebastián  Venegas"/>
    <s v="Escritorio Madera 3 Espacios"/>
    <s v="Bellmack"/>
    <n v="0"/>
    <n v="100000"/>
    <n v="1850000"/>
  </r>
  <r>
    <s v="7-3001522009febreroF16"/>
    <n v="7"/>
    <n v="300"/>
    <d v="2009-02-15T00:00:00"/>
    <n v="14"/>
    <n v="20"/>
    <x v="8"/>
    <n v="550000"/>
    <n v="3"/>
    <s v="Blanco y En Calada"/>
    <x v="1"/>
    <s v="Hortuiti Felier"/>
    <s v="Tatán Linterna"/>
    <s v="Cama 2 Plazas"/>
    <s v="Dardunes"/>
    <n v="0"/>
    <n v="30000"/>
    <n v="1620000"/>
  </r>
  <r>
    <s v="5-3002212010eneroF16"/>
    <n v="5"/>
    <n v="300"/>
    <d v="2010-01-22T00:00:00"/>
    <n v="18"/>
    <n v="4"/>
    <x v="8"/>
    <n v="550000"/>
    <n v="3"/>
    <s v="Muebles El Oso"/>
    <x v="1"/>
    <s v="Gato Lizana"/>
    <s v="JayJay Barriga"/>
    <s v="Cama 2 Plazas"/>
    <s v="Dardunes"/>
    <n v="0"/>
    <n v="30000"/>
    <n v="1620000"/>
  </r>
  <r>
    <s v="15-300612009eneroF16"/>
    <n v="15"/>
    <n v="300"/>
    <d v="2009-01-06T00:00:00"/>
    <n v="15"/>
    <n v="19"/>
    <x v="8"/>
    <n v="550000"/>
    <n v="3"/>
    <s v="Galería la Tubería"/>
    <x v="1"/>
    <s v="Suárez Mujica"/>
    <s v="Andrea Disappear"/>
    <s v="Cama 2 Plazas"/>
    <s v="Dardunes"/>
    <n v="0"/>
    <n v="30000"/>
    <n v="1620000"/>
  </r>
  <r>
    <s v="3-102112010eneroF16"/>
    <n v="3"/>
    <n v="10"/>
    <d v="2010-01-21T00:00:00"/>
    <n v="15"/>
    <n v="1"/>
    <x v="8"/>
    <n v="550000"/>
    <n v="3"/>
    <s v="Damiens"/>
    <x v="4"/>
    <s v="Suárez Mujica"/>
    <s v="Alejandro Moledero"/>
    <s v="Cama 2 Plazas"/>
    <s v="Dardunes"/>
    <n v="0"/>
    <n v="10000"/>
    <n v="1640000"/>
  </r>
  <r>
    <s v="7-300422009febreroG13"/>
    <n v="7"/>
    <n v="300"/>
    <d v="2009-02-04T00:00:00"/>
    <n v="12"/>
    <n v="10"/>
    <x v="11"/>
    <n v="150000"/>
    <n v="12"/>
    <s v="Blanco y En Calada"/>
    <x v="1"/>
    <s v="Feibian Bizancio"/>
    <s v="Natalia Safer"/>
    <s v="Mesa de Centro 1,5x2 Cuadrada"/>
    <s v="Dardunes"/>
    <n v="0.08"/>
    <n v="200000"/>
    <n v="1456000"/>
  </r>
  <r>
    <s v="14-20020122009diciembreG13"/>
    <n v="14"/>
    <n v="200"/>
    <d v="2009-12-20T00:00:00"/>
    <n v="18"/>
    <n v="10"/>
    <x v="11"/>
    <n v="150000"/>
    <n v="12"/>
    <s v="Antiguedades FV"/>
    <x v="5"/>
    <s v="Gato Lizana"/>
    <s v="Natalia Safer"/>
    <s v="Mesa de Centro 1,5x2 Cuadrada"/>
    <s v="Dardunes"/>
    <n v="0.08"/>
    <n v="20000"/>
    <n v="1636000"/>
  </r>
  <r>
    <s v="12-300132009marzoG13"/>
    <n v="12"/>
    <n v="300"/>
    <d v="2009-03-01T00:00:00"/>
    <n v="12"/>
    <n v="22"/>
    <x v="11"/>
    <n v="150000"/>
    <n v="14"/>
    <s v="El Deleite"/>
    <x v="1"/>
    <s v="Feibian Bizancio"/>
    <s v="Sergio Oliva"/>
    <s v="Mesa de Centro 1,5x2 Cuadrada"/>
    <s v="Dardunes"/>
    <n v="0.08"/>
    <n v="200000"/>
    <n v="1732000"/>
  </r>
  <r>
    <s v="1-301342009abrilG13"/>
    <n v="1"/>
    <n v="30"/>
    <d v="2009-04-13T00:00:00"/>
    <n v="17"/>
    <n v="25"/>
    <x v="11"/>
    <n v="150000"/>
    <n v="14"/>
    <s v="Sucursal Peñalolen Alto"/>
    <x v="2"/>
    <s v="Gabriel Manzanero"/>
    <s v="Felipe Medero"/>
    <s v="Mesa de Centro 1,5x2 Cuadrada"/>
    <s v="Dardunes"/>
    <n v="0.08"/>
    <n v="100000"/>
    <n v="1832000"/>
  </r>
  <r>
    <s v="3-1001482010agostoG16"/>
    <n v="3"/>
    <n v="100"/>
    <d v="2010-08-14T00:00:00"/>
    <n v="18"/>
    <n v="3"/>
    <x v="9"/>
    <n v="550000"/>
    <n v="3"/>
    <s v="Damiens"/>
    <x v="3"/>
    <s v="Gato Lizana"/>
    <s v="Johny Negrero"/>
    <s v="Cómoda 2 cuerpos, 2x1x1,5"/>
    <s v="Deplos"/>
    <n v="0"/>
    <n v="20000"/>
    <n v="1630000"/>
  </r>
  <r>
    <s v="5-203112010noviembreG13"/>
    <n v="5"/>
    <n v="20"/>
    <d v="2010-11-03T00:00:00"/>
    <n v="13"/>
    <n v="14"/>
    <x v="11"/>
    <n v="150000"/>
    <n v="12"/>
    <s v="Muebles El Oso"/>
    <x v="0"/>
    <s v="Caesar Ortencia"/>
    <s v="Guillermo Franco"/>
    <s v="Mesa de Centro 1,5x2 Cuadrada"/>
    <s v="Dardunes"/>
    <n v="0.08"/>
    <n v="20000"/>
    <n v="1636000"/>
  </r>
  <r>
    <s v="11-101332010marzoG16"/>
    <n v="11"/>
    <n v="10"/>
    <d v="2010-03-13T00:00:00"/>
    <n v="16"/>
    <n v="34"/>
    <x v="9"/>
    <n v="550000"/>
    <n v="3"/>
    <s v="Antiguedades FL"/>
    <x v="4"/>
    <s v="Michael Tree"/>
    <s v="JP Farfanas"/>
    <s v="Cómoda 2 cuerpos, 2x1x1,5"/>
    <s v="Deplos"/>
    <n v="0"/>
    <n v="300000"/>
    <n v="1350000"/>
  </r>
  <r>
    <s v="5-101132009marzoF16"/>
    <n v="5"/>
    <n v="10"/>
    <d v="2009-03-11T00:00:00"/>
    <n v="14"/>
    <n v="26"/>
    <x v="8"/>
    <n v="550000"/>
    <n v="3"/>
    <s v="Muebles El Oso"/>
    <x v="4"/>
    <s v="Hortuiti Felier"/>
    <s v="Edward Phycka"/>
    <s v="Cama 2 Plazas"/>
    <s v="Dardunes"/>
    <n v="0"/>
    <n v="10000"/>
    <n v="1640000"/>
  </r>
  <r>
    <s v="13-1011112009noviembreF16"/>
    <n v="13"/>
    <n v="10"/>
    <d v="2009-11-11T00:00:00"/>
    <n v="12"/>
    <n v="19"/>
    <x v="8"/>
    <n v="550000"/>
    <n v="3"/>
    <s v="Sales"/>
    <x v="4"/>
    <s v="Feibian Bizancio"/>
    <s v="Andrea Disappear"/>
    <s v="Cama 2 Plazas"/>
    <s v="Dardunes"/>
    <n v="0"/>
    <n v="10000"/>
    <n v="1640000"/>
  </r>
  <r>
    <s v="15-2002492009septiembreG16"/>
    <n v="15"/>
    <n v="200"/>
    <d v="2009-09-24T00:00:00"/>
    <n v="18"/>
    <n v="10"/>
    <x v="9"/>
    <n v="550000"/>
    <n v="3"/>
    <s v="Galería la Tubería"/>
    <x v="5"/>
    <s v="Gato Lizana"/>
    <s v="Natalia Safer"/>
    <s v="Cómoda 2 cuerpos, 2x1x1,5"/>
    <s v="Deplos"/>
    <n v="0"/>
    <n v="100000"/>
    <n v="1550000"/>
  </r>
  <r>
    <s v="4-20132010marzoF16"/>
    <n v="4"/>
    <n v="20"/>
    <d v="2010-03-01T00:00:00"/>
    <n v="16"/>
    <n v="21"/>
    <x v="8"/>
    <n v="550000"/>
    <n v="3"/>
    <s v="Galería Ñuble"/>
    <x v="0"/>
    <s v="Michael Tree"/>
    <s v="Alvarón Moledero"/>
    <s v="Cama 2 Plazas"/>
    <s v="Dardunes"/>
    <n v="0"/>
    <n v="30000"/>
    <n v="1620000"/>
  </r>
  <r>
    <s v="3-3002262009junioF16"/>
    <n v="3"/>
    <n v="300"/>
    <d v="2009-06-22T00:00:00"/>
    <n v="18"/>
    <n v="23"/>
    <x v="8"/>
    <n v="550000"/>
    <n v="3"/>
    <s v="Damiens"/>
    <x v="1"/>
    <s v="Gato Lizana"/>
    <s v="Ismael Olavarrieta"/>
    <s v="Cama 2 Plazas"/>
    <s v="Dardunes"/>
    <n v="0"/>
    <n v="30000"/>
    <n v="1620000"/>
  </r>
  <r>
    <s v="9-30013102009octubreF16"/>
    <n v="9"/>
    <n v="300"/>
    <d v="2009-10-13T00:00:00"/>
    <n v="13"/>
    <n v="4"/>
    <x v="8"/>
    <n v="550000"/>
    <n v="3"/>
    <s v="Sucursal San Bernardo"/>
    <x v="1"/>
    <s v="Caesar Ortencia"/>
    <s v="JayJay Barriga"/>
    <s v="Cama 2 Plazas"/>
    <s v="Dardunes"/>
    <n v="0"/>
    <n v="30000"/>
    <n v="1620000"/>
  </r>
  <r>
    <s v="1-201282010agostoF16"/>
    <n v="1"/>
    <n v="20"/>
    <d v="2010-08-12T00:00:00"/>
    <n v="13"/>
    <n v="21"/>
    <x v="8"/>
    <n v="550000"/>
    <n v="3"/>
    <s v="Sucursal Peñalolen Alto"/>
    <x v="0"/>
    <s v="Caesar Ortencia"/>
    <s v="Alvarón Moledero"/>
    <s v="Cama 2 Plazas"/>
    <s v="Dardunes"/>
    <n v="0"/>
    <n v="30000"/>
    <n v="1620000"/>
  </r>
  <r>
    <s v="7-3001812010eneroJ18"/>
    <n v="7"/>
    <n v="300"/>
    <d v="2010-01-18T00:00:00"/>
    <n v="13"/>
    <n v="8"/>
    <x v="3"/>
    <n v="850000"/>
    <n v="2"/>
    <s v="Blanco y En Calada"/>
    <x v="1"/>
    <s v="Caesar Ortencia"/>
    <s v="Nicolás Red"/>
    <s v="Camarote 3 cuerpos"/>
    <s v="Deplos"/>
    <n v="0"/>
    <n v="200000"/>
    <n v="1500000"/>
  </r>
  <r>
    <s v="5-20162009junioJ18"/>
    <n v="5"/>
    <n v="20"/>
    <d v="2009-06-01T00:00:00"/>
    <n v="17"/>
    <n v="6"/>
    <x v="3"/>
    <n v="850000"/>
    <n v="2"/>
    <s v="Muebles El Oso"/>
    <x v="0"/>
    <s v="Gabriel Manzanero"/>
    <s v="Deco Valenti"/>
    <s v="Camarote 3 cuerpos"/>
    <s v="Deplos"/>
    <n v="0"/>
    <n v="100000"/>
    <n v="1600000"/>
  </r>
  <r>
    <s v="15-100832009marzoJ18"/>
    <n v="15"/>
    <n v="100"/>
    <d v="2009-03-08T00:00:00"/>
    <n v="18"/>
    <n v="31"/>
    <x v="3"/>
    <n v="850000"/>
    <n v="2"/>
    <s v="Galería la Tubería"/>
    <x v="3"/>
    <s v="Gato Lizana"/>
    <s v="Sofia Uribe"/>
    <s v="Camarote 3 cuerpos"/>
    <s v="Deplos"/>
    <n v="0"/>
    <n v="10000"/>
    <n v="1690000"/>
  </r>
  <r>
    <s v="12-106112010noviembreG13"/>
    <n v="12"/>
    <n v="10"/>
    <d v="2010-11-06T00:00:00"/>
    <n v="14"/>
    <n v="34"/>
    <x v="11"/>
    <n v="150000"/>
    <n v="13"/>
    <s v="El Deleite"/>
    <x v="4"/>
    <s v="Hortuiti Felier"/>
    <s v="JP Farfanas"/>
    <s v="Mesa de Centro 1,5x2 Cuadrada"/>
    <s v="Dardunes"/>
    <n v="0.08"/>
    <n v="30000"/>
    <n v="1764000"/>
  </r>
  <r>
    <s v="13-1001172010julioG12"/>
    <n v="13"/>
    <n v="100"/>
    <d v="2010-07-11T00:00:00"/>
    <n v="15"/>
    <n v="34"/>
    <x v="4"/>
    <n v="800000"/>
    <n v="2"/>
    <s v="Sales"/>
    <x v="3"/>
    <s v="Suárez Mujica"/>
    <s v="JP Farfanas"/>
    <s v="Estante Metalico 2mts alt"/>
    <s v="Leymas"/>
    <n v="0"/>
    <n v="100000"/>
    <n v="1500000"/>
  </r>
  <r>
    <s v="1-30972010julioG12"/>
    <n v="1"/>
    <n v="30"/>
    <d v="2010-07-09T00:00:00"/>
    <n v="12"/>
    <n v="27"/>
    <x v="4"/>
    <n v="800000"/>
    <n v="2"/>
    <s v="Sucursal Peñalolen Alto"/>
    <x v="2"/>
    <s v="Feibian Bizancio"/>
    <s v="Daniel Saint John"/>
    <s v="Estante Metalico 2mts alt"/>
    <s v="Leymas"/>
    <n v="0"/>
    <n v="100000"/>
    <n v="1500000"/>
  </r>
  <r>
    <s v="9-200262009junioG12"/>
    <n v="9"/>
    <n v="200"/>
    <d v="2009-06-02T00:00:00"/>
    <n v="13"/>
    <n v="32"/>
    <x v="4"/>
    <n v="800000"/>
    <n v="2"/>
    <s v="Sucursal San Bernardo"/>
    <x v="5"/>
    <s v="Caesar Ortencia"/>
    <s v="Manu Bililar"/>
    <s v="Estante Metalico 2mts alt"/>
    <s v="Leymas"/>
    <n v="0"/>
    <n v="200000"/>
    <n v="1400000"/>
  </r>
  <r>
    <s v="14-102342010abrilG12"/>
    <n v="14"/>
    <n v="10"/>
    <d v="2010-04-23T00:00:00"/>
    <n v="12"/>
    <n v="11"/>
    <x v="4"/>
    <n v="800000"/>
    <n v="2"/>
    <s v="Antiguedades FV"/>
    <x v="4"/>
    <s v="Feibian Bizancio"/>
    <s v="Diva Torrengra"/>
    <s v="Estante Metalico 2mts alt"/>
    <s v="Leymas"/>
    <n v="0"/>
    <n v="100000"/>
    <n v="1500000"/>
  </r>
  <r>
    <s v="9-10172010julioG12"/>
    <n v="9"/>
    <n v="10"/>
    <d v="2010-07-01T00:00:00"/>
    <n v="16"/>
    <n v="26"/>
    <x v="4"/>
    <n v="800000"/>
    <n v="2"/>
    <s v="Sucursal San Bernardo"/>
    <x v="4"/>
    <s v="Michael Tree"/>
    <s v="Edward Phycka"/>
    <s v="Estante Metalico 2mts alt"/>
    <s v="Leymas"/>
    <n v="0"/>
    <n v="100000"/>
    <n v="1500000"/>
  </r>
  <r>
    <s v="15-300912009eneroG12"/>
    <n v="15"/>
    <n v="300"/>
    <d v="2009-01-09T00:00:00"/>
    <n v="13"/>
    <n v="24"/>
    <x v="4"/>
    <n v="800000"/>
    <n v="2"/>
    <s v="Galería la Tubería"/>
    <x v="1"/>
    <s v="Caesar Ortencia"/>
    <s v="Andrea Panda"/>
    <s v="Estante Metalico 2mts alt"/>
    <s v="Leymas"/>
    <n v="0"/>
    <n v="10000"/>
    <n v="1590000"/>
  </r>
  <r>
    <s v="2-20422009febreroG16"/>
    <n v="2"/>
    <n v="20"/>
    <d v="2009-02-04T00:00:00"/>
    <n v="12"/>
    <n v="10"/>
    <x v="9"/>
    <n v="550000"/>
    <n v="4"/>
    <s v="Muebles San Genaro"/>
    <x v="0"/>
    <s v="Feibian Bizancio"/>
    <s v="Natalia Safer"/>
    <s v="Cómoda 2 cuerpos, 2x1x1,5"/>
    <s v="Deplos"/>
    <n v="0.05"/>
    <n v="300000"/>
    <n v="1790000"/>
  </r>
  <r>
    <s v="12-10011122010diciembreE20"/>
    <n v="12"/>
    <n v="100"/>
    <d v="2010-12-11T00:00:00"/>
    <n v="12"/>
    <n v="27"/>
    <x v="7"/>
    <n v="650000"/>
    <n v="5"/>
    <s v="El Deleite"/>
    <x v="3"/>
    <s v="Feibian Bizancio"/>
    <s v="Daniel Saint John"/>
    <s v="Escritorio Madera 3 Espacios"/>
    <s v="Bellmack"/>
    <n v="0.05"/>
    <n v="1000000"/>
    <n v="2087500"/>
  </r>
  <r>
    <s v="1-2002482010agostoE20"/>
    <n v="1"/>
    <n v="200"/>
    <d v="2010-08-24T00:00:00"/>
    <n v="18"/>
    <n v="16"/>
    <x v="7"/>
    <n v="650000"/>
    <n v="5"/>
    <s v="Sucursal Peñalolen Alto"/>
    <x v="5"/>
    <s v="Gato Lizana"/>
    <s v="Go Leslier"/>
    <s v="Escritorio Madera 3 Espacios"/>
    <s v="Bellmack"/>
    <n v="0.05"/>
    <n v="10000"/>
    <n v="3077500"/>
  </r>
  <r>
    <s v="4-1007112009noviembreB18"/>
    <n v="4"/>
    <n v="100"/>
    <d v="2009-11-07T00:00:00"/>
    <n v="16"/>
    <n v="18"/>
    <x v="10"/>
    <n v="350000"/>
    <n v="5"/>
    <s v="Galería Ñuble"/>
    <x v="3"/>
    <s v="Michael Tree"/>
    <s v="Di Angelo Bonini"/>
    <s v="Escritorio Vidrio 1,38x50"/>
    <s v="Bellmack"/>
    <n v="0.05"/>
    <n v="300000"/>
    <n v="1362500"/>
  </r>
  <r>
    <s v="14-2001322010febreroB18"/>
    <n v="14"/>
    <n v="200"/>
    <d v="2010-02-13T00:00:00"/>
    <n v="14"/>
    <n v="17"/>
    <x v="10"/>
    <n v="350000"/>
    <n v="5"/>
    <s v="Antiguedades FV"/>
    <x v="5"/>
    <s v="Hortuiti Felier"/>
    <s v="Mathias Albus"/>
    <s v="Escritorio Vidrio 1,38x50"/>
    <s v="Bellmack"/>
    <n v="0.05"/>
    <n v="100000"/>
    <n v="1562500"/>
  </r>
  <r>
    <s v="2-20012122010diciembreB18"/>
    <n v="2"/>
    <n v="200"/>
    <d v="2010-12-12T00:00:00"/>
    <n v="12"/>
    <n v="19"/>
    <x v="10"/>
    <n v="350000"/>
    <n v="5"/>
    <s v="Muebles San Genaro"/>
    <x v="5"/>
    <s v="Feibian Bizancio"/>
    <s v="Andrea Disappear"/>
    <s v="Escritorio Vidrio 1,38x50"/>
    <s v="Bellmack"/>
    <n v="0.05"/>
    <n v="100000"/>
    <n v="1562500"/>
  </r>
  <r>
    <s v="7-10013122010diciembreG13"/>
    <n v="7"/>
    <n v="100"/>
    <d v="2010-12-13T00:00:00"/>
    <n v="17"/>
    <n v="1"/>
    <x v="11"/>
    <n v="150000"/>
    <n v="12"/>
    <s v="Blanco y En Calada"/>
    <x v="3"/>
    <s v="Gabriel Manzanero"/>
    <s v="Alejandro Moledero"/>
    <s v="Mesa de Centro 1,5x2 Cuadrada"/>
    <s v="Dardunes"/>
    <n v="0.08"/>
    <n v="300000"/>
    <n v="1356000"/>
  </r>
  <r>
    <s v="6-308112009noviembreG13"/>
    <n v="6"/>
    <n v="30"/>
    <d v="2009-11-08T00:00:00"/>
    <n v="12"/>
    <n v="2"/>
    <x v="11"/>
    <n v="150000"/>
    <n v="12"/>
    <s v="Sucursal Ñuñoa"/>
    <x v="2"/>
    <s v="Feibian Bizancio"/>
    <s v="John Chepicano"/>
    <s v="Mesa de Centro 1,5x2 Cuadrada"/>
    <s v="Dardunes"/>
    <n v="0.08"/>
    <n v="100000"/>
    <n v="1556000"/>
  </r>
  <r>
    <s v="3-102322010febreroF16"/>
    <n v="3"/>
    <n v="10"/>
    <d v="2010-02-23T00:00:00"/>
    <n v="13"/>
    <n v="33"/>
    <x v="8"/>
    <n v="550000"/>
    <n v="3"/>
    <s v="Damiens"/>
    <x v="4"/>
    <s v="Caesar Ortencia"/>
    <s v="Maricela Zapur"/>
    <s v="Cama 2 Plazas"/>
    <s v="Dardunes"/>
    <n v="0"/>
    <n v="10000"/>
    <n v="1640000"/>
  </r>
  <r>
    <s v="4-300162009junioF16"/>
    <n v="4"/>
    <n v="300"/>
    <d v="2009-06-01T00:00:00"/>
    <n v="17"/>
    <n v="25"/>
    <x v="8"/>
    <n v="550000"/>
    <n v="3"/>
    <s v="Galería Ñuble"/>
    <x v="1"/>
    <s v="Gabriel Manzanero"/>
    <s v="Felipe Medero"/>
    <s v="Cama 2 Plazas"/>
    <s v="Dardunes"/>
    <n v="0"/>
    <n v="30000"/>
    <n v="1620000"/>
  </r>
  <r>
    <s v="1-10512010eneroG12"/>
    <n v="1"/>
    <n v="10"/>
    <d v="2010-01-05T00:00:00"/>
    <n v="16"/>
    <n v="17"/>
    <x v="4"/>
    <n v="800000"/>
    <n v="2"/>
    <s v="Sucursal Peñalolen Alto"/>
    <x v="4"/>
    <s v="Michael Tree"/>
    <s v="Mathias Albus"/>
    <s v="Estante Metalico 2mts alt"/>
    <s v="Leymas"/>
    <n v="0"/>
    <n v="100000"/>
    <n v="1500000"/>
  </r>
  <r>
    <s v="5-30352010mayoF12"/>
    <n v="5"/>
    <n v="30"/>
    <d v="2010-05-03T00:00:00"/>
    <n v="17"/>
    <n v="17"/>
    <x v="2"/>
    <n v="1250000"/>
    <n v="2"/>
    <s v="Muebles El Oso"/>
    <x v="2"/>
    <s v="Gabriel Manzanero"/>
    <s v="Mathias Albus"/>
    <s v="Cómoda Antigua"/>
    <s v="Bellmack"/>
    <n v="0"/>
    <n v="100000"/>
    <n v="2400000"/>
  </r>
  <r>
    <s v="2-200782009agostoF12"/>
    <n v="2"/>
    <n v="200"/>
    <d v="2009-08-07T00:00:00"/>
    <n v="18"/>
    <n v="26"/>
    <x v="2"/>
    <n v="1250000"/>
    <n v="2"/>
    <s v="Muebles San Genaro"/>
    <x v="5"/>
    <s v="Gato Lizana"/>
    <s v="Edward Phycka"/>
    <s v="Cómoda Antigua"/>
    <s v="Bellmack"/>
    <n v="0"/>
    <n v="10000"/>
    <n v="2490000"/>
  </r>
  <r>
    <s v="13-302182009agostoG12"/>
    <n v="13"/>
    <n v="30"/>
    <d v="2009-08-21T00:00:00"/>
    <n v="13"/>
    <n v="22"/>
    <x v="4"/>
    <n v="800000"/>
    <n v="2"/>
    <s v="Sales"/>
    <x v="2"/>
    <s v="Caesar Ortencia"/>
    <s v="Sergio Oliva"/>
    <s v="Estante Metalico 2mts alt"/>
    <s v="Leymas"/>
    <n v="0"/>
    <n v="100000"/>
    <n v="1500000"/>
  </r>
  <r>
    <s v="15-2002052010mayoG12"/>
    <n v="15"/>
    <n v="200"/>
    <d v="2010-05-20T00:00:00"/>
    <n v="12"/>
    <n v="22"/>
    <x v="4"/>
    <n v="800000"/>
    <n v="2"/>
    <s v="Galería la Tubería"/>
    <x v="5"/>
    <s v="Feibian Bizancio"/>
    <s v="Sergio Oliva"/>
    <s v="Estante Metalico 2mts alt"/>
    <s v="Leymas"/>
    <n v="0"/>
    <n v="200000"/>
    <n v="1400000"/>
  </r>
  <r>
    <s v="4-200142010abrilG12"/>
    <n v="4"/>
    <n v="200"/>
    <d v="2010-04-01T00:00:00"/>
    <n v="17"/>
    <n v="24"/>
    <x v="4"/>
    <n v="800000"/>
    <n v="2"/>
    <s v="Galería Ñuble"/>
    <x v="5"/>
    <s v="Gabriel Manzanero"/>
    <s v="Andrea Panda"/>
    <s v="Estante Metalico 2mts alt"/>
    <s v="Leymas"/>
    <n v="0"/>
    <n v="200000"/>
    <n v="1400000"/>
  </r>
  <r>
    <s v="11-3002072010julioG12"/>
    <n v="11"/>
    <n v="300"/>
    <d v="2010-07-20T00:00:00"/>
    <n v="18"/>
    <n v="18"/>
    <x v="4"/>
    <n v="800000"/>
    <n v="2"/>
    <s v="Antiguedades FL"/>
    <x v="1"/>
    <s v="Gato Lizana"/>
    <s v="Di Angelo Bonini"/>
    <s v="Estante Metalico 2mts alt"/>
    <s v="Leymas"/>
    <n v="0"/>
    <n v="10000"/>
    <n v="1590000"/>
  </r>
  <r>
    <s v="15-300342010abrilG12"/>
    <n v="15"/>
    <n v="300"/>
    <d v="2010-04-03T00:00:00"/>
    <n v="18"/>
    <n v="12"/>
    <x v="4"/>
    <n v="800000"/>
    <n v="2"/>
    <s v="Galería la Tubería"/>
    <x v="1"/>
    <s v="Gato Lizana"/>
    <s v="Nga Escandinavo"/>
    <s v="Estante Metalico 2mts alt"/>
    <s v="Leymas"/>
    <n v="0"/>
    <n v="10000"/>
    <n v="1590000"/>
  </r>
  <r>
    <s v="3-201312009eneroG12"/>
    <n v="3"/>
    <n v="20"/>
    <d v="2009-01-13T00:00:00"/>
    <n v="14"/>
    <n v="18"/>
    <x v="4"/>
    <n v="800000"/>
    <n v="2"/>
    <s v="Damiens"/>
    <x v="0"/>
    <s v="Hortuiti Felier"/>
    <s v="Di Angelo Bonini"/>
    <s v="Estante Metalico 2mts alt"/>
    <s v="Leymas"/>
    <n v="0"/>
    <n v="10000"/>
    <n v="1590000"/>
  </r>
  <r>
    <s v="2-2002042009abrilJ15"/>
    <n v="2"/>
    <n v="200"/>
    <d v="2009-04-20T00:00:00"/>
    <n v="16"/>
    <n v="33"/>
    <x v="0"/>
    <n v="1800000"/>
    <n v="1"/>
    <s v="Muebles San Genaro"/>
    <x v="5"/>
    <s v="Michael Tree"/>
    <s v="Maricela Zapur"/>
    <s v="Bar L Sobredimensionado"/>
    <s v="Qwerty"/>
    <n v="0"/>
    <n v="100000"/>
    <n v="1700000"/>
  </r>
  <r>
    <s v="12-20892010septiembreJ15"/>
    <n v="12"/>
    <n v="20"/>
    <d v="2010-09-08T00:00:00"/>
    <n v="17"/>
    <n v="21"/>
    <x v="0"/>
    <n v="1800000"/>
    <n v="1"/>
    <s v="El Deleite"/>
    <x v="0"/>
    <s v="Gabriel Manzanero"/>
    <s v="Alvarón Moledero"/>
    <s v="Bar L Sobredimensionado"/>
    <s v="Qwerty"/>
    <n v="0"/>
    <n v="20000"/>
    <n v="1780000"/>
  </r>
  <r>
    <s v="3-20982010agostoJ15"/>
    <n v="3"/>
    <n v="20"/>
    <d v="2010-08-09T00:00:00"/>
    <n v="12"/>
    <n v="15"/>
    <x v="0"/>
    <n v="1800000"/>
    <n v="1"/>
    <s v="Damiens"/>
    <x v="0"/>
    <s v="Feibian Bizancio"/>
    <s v="Maki Parachute"/>
    <s v="Bar L Sobredimensionado"/>
    <s v="Qwerty"/>
    <n v="0"/>
    <n v="20000"/>
    <n v="1780000"/>
  </r>
  <r>
    <s v="7-300452010mayoG13"/>
    <n v="7"/>
    <n v="300"/>
    <d v="2010-05-04T00:00:00"/>
    <n v="15"/>
    <n v="20"/>
    <x v="11"/>
    <n v="150000"/>
    <n v="11"/>
    <s v="Blanco y En Calada"/>
    <x v="1"/>
    <s v="Suárez Mujica"/>
    <s v="Tatán Linterna"/>
    <s v="Mesa de Centro 1,5x2 Cuadrada"/>
    <s v="Dardunes"/>
    <n v="0.08"/>
    <n v="200000"/>
    <n v="1318000"/>
  </r>
  <r>
    <s v="5-3003112010noviembreG13"/>
    <n v="5"/>
    <n v="300"/>
    <d v="2010-11-03T00:00:00"/>
    <n v="18"/>
    <n v="3"/>
    <x v="11"/>
    <n v="150000"/>
    <n v="11"/>
    <s v="Muebles El Oso"/>
    <x v="1"/>
    <s v="Gato Lizana"/>
    <s v="Johny Negrero"/>
    <s v="Mesa de Centro 1,5x2 Cuadrada"/>
    <s v="Dardunes"/>
    <n v="0.08"/>
    <n v="200000"/>
    <n v="1318000"/>
  </r>
  <r>
    <s v="15-200872009julioG13"/>
    <n v="15"/>
    <n v="200"/>
    <d v="2009-07-08T00:00:00"/>
    <n v="12"/>
    <n v="24"/>
    <x v="11"/>
    <n v="150000"/>
    <n v="11"/>
    <s v="Galería la Tubería"/>
    <x v="5"/>
    <s v="Feibian Bizancio"/>
    <s v="Andrea Panda"/>
    <s v="Mesa de Centro 1,5x2 Cuadrada"/>
    <s v="Dardunes"/>
    <n v="0.08"/>
    <n v="20000"/>
    <n v="1498000"/>
  </r>
  <r>
    <s v="3-10932010marzoG13"/>
    <n v="3"/>
    <n v="10"/>
    <d v="2010-03-09T00:00:00"/>
    <n v="17"/>
    <n v="33"/>
    <x v="11"/>
    <n v="150000"/>
    <n v="11"/>
    <s v="Damiens"/>
    <x v="4"/>
    <s v="Gabriel Manzanero"/>
    <s v="Maricela Zapur"/>
    <s v="Mesa de Centro 1,5x2 Cuadrada"/>
    <s v="Dardunes"/>
    <n v="0.08"/>
    <n v="30000"/>
    <n v="1488000"/>
  </r>
  <r>
    <s v="5-10292009septiembreG13"/>
    <n v="5"/>
    <n v="10"/>
    <d v="2009-09-02T00:00:00"/>
    <n v="17"/>
    <n v="29"/>
    <x v="11"/>
    <n v="150000"/>
    <n v="11"/>
    <s v="Muebles El Oso"/>
    <x v="4"/>
    <s v="Gabriel Manzanero"/>
    <s v="Reina Queen"/>
    <s v="Mesa de Centro 1,5x2 Cuadrada"/>
    <s v="Dardunes"/>
    <n v="0.08"/>
    <n v="30000"/>
    <n v="1488000"/>
  </r>
  <r>
    <s v="15-302152009mayoG13"/>
    <n v="15"/>
    <n v="30"/>
    <d v="2009-05-21T00:00:00"/>
    <n v="12"/>
    <n v="8"/>
    <x v="11"/>
    <n v="150000"/>
    <n v="11"/>
    <s v="Galería la Tubería"/>
    <x v="2"/>
    <s v="Feibian Bizancio"/>
    <s v="Nicolás Red"/>
    <s v="Mesa de Centro 1,5x2 Cuadrada"/>
    <s v="Dardunes"/>
    <n v="0.08"/>
    <n v="100000"/>
    <n v="1418000"/>
  </r>
  <r>
    <s v="6-202022009febreroG13"/>
    <n v="6"/>
    <n v="20"/>
    <d v="2009-02-20T00:00:00"/>
    <n v="12"/>
    <n v="15"/>
    <x v="11"/>
    <n v="150000"/>
    <n v="11"/>
    <s v="Sucursal Ñuñoa"/>
    <x v="0"/>
    <s v="Feibian Bizancio"/>
    <s v="Maki Parachute"/>
    <s v="Mesa de Centro 1,5x2 Cuadrada"/>
    <s v="Dardunes"/>
    <n v="0.08"/>
    <n v="20000"/>
    <n v="1498000"/>
  </r>
  <r>
    <s v="3-1001712009eneroG13"/>
    <n v="3"/>
    <n v="100"/>
    <d v="2009-01-17T00:00:00"/>
    <n v="18"/>
    <n v="31"/>
    <x v="11"/>
    <n v="150000"/>
    <n v="11"/>
    <s v="Damiens"/>
    <x v="3"/>
    <s v="Gato Lizana"/>
    <s v="Sofia Uribe"/>
    <s v="Mesa de Centro 1,5x2 Cuadrada"/>
    <s v="Dardunes"/>
    <n v="0.08"/>
    <n v="300000"/>
    <n v="1218000"/>
  </r>
  <r>
    <s v="13-201842009abrilA18"/>
    <n v="13"/>
    <n v="20"/>
    <d v="2009-04-18T00:00:00"/>
    <n v="14"/>
    <n v="17"/>
    <x v="5"/>
    <n v="750000"/>
    <n v="2"/>
    <s v="Sales"/>
    <x v="0"/>
    <s v="Hortuiti Felier"/>
    <s v="Mathias Albus"/>
    <s v="Sillón Cama 3 Cuerpos"/>
    <s v="Bellmack"/>
    <n v="0"/>
    <n v="30000"/>
    <n v="1470000"/>
  </r>
  <r>
    <s v="9-20952009mayoA18"/>
    <n v="9"/>
    <n v="20"/>
    <d v="2009-05-09T00:00:00"/>
    <n v="18"/>
    <n v="15"/>
    <x v="5"/>
    <n v="750000"/>
    <n v="2"/>
    <s v="Sucursal San Bernardo"/>
    <x v="0"/>
    <s v="Gato Lizana"/>
    <s v="Maki Parachute"/>
    <s v="Sillón Cama 3 Cuerpos"/>
    <s v="Bellmack"/>
    <n v="0"/>
    <n v="30000"/>
    <n v="1470000"/>
  </r>
  <r>
    <s v="2-3006112010noviembreA18"/>
    <n v="2"/>
    <n v="300"/>
    <d v="2010-11-06T00:00:00"/>
    <n v="12"/>
    <n v="27"/>
    <x v="5"/>
    <n v="750000"/>
    <n v="2"/>
    <s v="Muebles San Genaro"/>
    <x v="1"/>
    <s v="Feibian Bizancio"/>
    <s v="Daniel Saint John"/>
    <s v="Sillón Cama 3 Cuerpos"/>
    <s v="Bellmack"/>
    <n v="0"/>
    <n v="200000"/>
    <n v="1300000"/>
  </r>
  <r>
    <s v="9-1002472009julioE20"/>
    <n v="9"/>
    <n v="100"/>
    <d v="2009-07-24T00:00:00"/>
    <n v="13"/>
    <n v="15"/>
    <x v="7"/>
    <n v="650000"/>
    <n v="4"/>
    <s v="Sucursal San Bernardo"/>
    <x v="3"/>
    <s v="Caesar Ortencia"/>
    <s v="Maki Parachute"/>
    <s v="Escritorio Madera 3 Espacios"/>
    <s v="Bellmack"/>
    <n v="0.05"/>
    <n v="1000000"/>
    <n v="1470000"/>
  </r>
  <r>
    <s v="13-2001742010abrilE20"/>
    <n v="13"/>
    <n v="200"/>
    <d v="2010-04-17T00:00:00"/>
    <n v="13"/>
    <n v="24"/>
    <x v="7"/>
    <n v="650000"/>
    <n v="4"/>
    <s v="Sales"/>
    <x v="5"/>
    <s v="Caesar Ortencia"/>
    <s v="Andrea Panda"/>
    <s v="Escritorio Madera 3 Espacios"/>
    <s v="Bellmack"/>
    <n v="0.05"/>
    <n v="10000"/>
    <n v="2460000"/>
  </r>
  <r>
    <s v="5-101132009marzoE20"/>
    <n v="5"/>
    <n v="10"/>
    <d v="2009-03-11T00:00:00"/>
    <n v="18"/>
    <n v="25"/>
    <x v="7"/>
    <n v="650000"/>
    <n v="4"/>
    <s v="Muebles El Oso"/>
    <x v="4"/>
    <s v="Gato Lizana"/>
    <s v="Felipe Medero"/>
    <s v="Escritorio Madera 3 Espacios"/>
    <s v="Bellmack"/>
    <n v="0.05"/>
    <n v="100000"/>
    <n v="2370000"/>
  </r>
  <r>
    <s v="6-100332010marzoG13"/>
    <n v="6"/>
    <n v="100"/>
    <d v="2010-03-03T00:00:00"/>
    <n v="16"/>
    <n v="2"/>
    <x v="11"/>
    <n v="150000"/>
    <n v="12"/>
    <s v="Sucursal Ñuñoa"/>
    <x v="3"/>
    <s v="Michael Tree"/>
    <s v="John Chepicano"/>
    <s v="Mesa de Centro 1,5x2 Cuadrada"/>
    <s v="Dardunes"/>
    <n v="0.08"/>
    <n v="300000"/>
    <n v="1356000"/>
  </r>
  <r>
    <s v="4-1022102010octubreG13"/>
    <n v="4"/>
    <n v="10"/>
    <d v="2010-10-22T00:00:00"/>
    <n v="13"/>
    <n v="11"/>
    <x v="11"/>
    <n v="150000"/>
    <n v="12"/>
    <s v="Galería Ñuble"/>
    <x v="4"/>
    <s v="Caesar Ortencia"/>
    <s v="Diva Torrengra"/>
    <s v="Mesa de Centro 1,5x2 Cuadrada"/>
    <s v="Dardunes"/>
    <n v="0.08"/>
    <n v="30000"/>
    <n v="1626000"/>
  </r>
  <r>
    <s v="13-100942009abrilF16"/>
    <n v="13"/>
    <n v="100"/>
    <d v="2009-04-09T00:00:00"/>
    <n v="18"/>
    <n v="2"/>
    <x v="8"/>
    <n v="550000"/>
    <n v="3"/>
    <s v="Sales"/>
    <x v="3"/>
    <s v="Gato Lizana"/>
    <s v="John Chepicano"/>
    <s v="Cama 2 Plazas"/>
    <s v="Dardunes"/>
    <n v="0"/>
    <n v="200000"/>
    <n v="1450000"/>
  </r>
  <r>
    <s v="5-202062010junioG13"/>
    <n v="5"/>
    <n v="20"/>
    <d v="2010-06-20T00:00:00"/>
    <n v="12"/>
    <n v="5"/>
    <x v="11"/>
    <n v="150000"/>
    <n v="11"/>
    <s v="Muebles El Oso"/>
    <x v="0"/>
    <s v="Feibian Bizancio"/>
    <s v="Alexandra Bully"/>
    <s v="Mesa de Centro 1,5x2 Cuadrada"/>
    <s v="Dardunes"/>
    <n v="0.08"/>
    <n v="20000"/>
    <n v="1498000"/>
  </r>
  <r>
    <s v="8-101132010marzoG13"/>
    <n v="8"/>
    <n v="10"/>
    <d v="2010-03-11T00:00:00"/>
    <n v="17"/>
    <n v="22"/>
    <x v="11"/>
    <n v="150000"/>
    <n v="11"/>
    <s v="El Rincón de la Madera"/>
    <x v="4"/>
    <s v="Gabriel Manzanero"/>
    <s v="Sergio Oliva"/>
    <s v="Mesa de Centro 1,5x2 Cuadrada"/>
    <s v="Dardunes"/>
    <n v="0.08"/>
    <n v="30000"/>
    <n v="1488000"/>
  </r>
  <r>
    <s v="10-300622010febreroA18"/>
    <n v="10"/>
    <n v="300"/>
    <d v="2010-02-06T00:00:00"/>
    <n v="16"/>
    <n v="8"/>
    <x v="5"/>
    <n v="750000"/>
    <n v="2"/>
    <s v="Sacrilegios Gloria"/>
    <x v="1"/>
    <s v="Michael Tree"/>
    <s v="Nicolás Red"/>
    <s v="Sillón Cama 3 Cuerpos"/>
    <s v="Bellmack"/>
    <n v="0"/>
    <n v="200000"/>
    <n v="1300000"/>
  </r>
  <r>
    <s v="4-20022102010octubreG12"/>
    <n v="4"/>
    <n v="200"/>
    <d v="2010-10-22T00:00:00"/>
    <n v="15"/>
    <n v="11"/>
    <x v="4"/>
    <n v="800000"/>
    <n v="2"/>
    <s v="Galería Ñuble"/>
    <x v="5"/>
    <s v="Suárez Mujica"/>
    <s v="Diva Torrengra"/>
    <s v="Estante Metalico 2mts alt"/>
    <s v="Leymas"/>
    <n v="0"/>
    <n v="200000"/>
    <n v="1400000"/>
  </r>
  <r>
    <s v="9-101752009mayoG12"/>
    <n v="9"/>
    <n v="10"/>
    <d v="2009-05-17T00:00:00"/>
    <n v="13"/>
    <n v="4"/>
    <x v="4"/>
    <n v="800000"/>
    <n v="2"/>
    <s v="Sucursal San Bernardo"/>
    <x v="4"/>
    <s v="Caesar Ortencia"/>
    <s v="JayJay Barriga"/>
    <s v="Estante Metalico 2mts alt"/>
    <s v="Leymas"/>
    <n v="0"/>
    <n v="100000"/>
    <n v="1500000"/>
  </r>
  <r>
    <s v="13-201992009septiembreA18"/>
    <n v="13"/>
    <n v="20"/>
    <d v="2009-09-19T00:00:00"/>
    <n v="16"/>
    <n v="32"/>
    <x v="5"/>
    <n v="750000"/>
    <n v="2"/>
    <s v="Sales"/>
    <x v="0"/>
    <s v="Michael Tree"/>
    <s v="Manu Bililar"/>
    <s v="Sillón Cama 3 Cuerpos"/>
    <s v="Bellmack"/>
    <n v="0"/>
    <n v="30000"/>
    <n v="1470000"/>
  </r>
  <r>
    <s v="7-20812009eneroG12"/>
    <n v="7"/>
    <n v="20"/>
    <d v="2009-01-08T00:00:00"/>
    <n v="18"/>
    <n v="4"/>
    <x v="4"/>
    <n v="800000"/>
    <n v="2"/>
    <s v="Blanco y En Calada"/>
    <x v="0"/>
    <s v="Gato Lizana"/>
    <s v="JayJay Barriga"/>
    <s v="Estante Metalico 2mts alt"/>
    <s v="Leymas"/>
    <n v="0"/>
    <n v="10000"/>
    <n v="1590000"/>
  </r>
  <r>
    <s v="13-20892009septiembreG12"/>
    <n v="13"/>
    <n v="20"/>
    <d v="2009-09-08T00:00:00"/>
    <n v="13"/>
    <n v="13"/>
    <x v="4"/>
    <n v="800000"/>
    <n v="2"/>
    <s v="Sales"/>
    <x v="0"/>
    <s v="Caesar Ortencia"/>
    <s v="Peter Contreras"/>
    <s v="Estante Metalico 2mts alt"/>
    <s v="Leymas"/>
    <n v="0"/>
    <n v="10000"/>
    <n v="1590000"/>
  </r>
  <r>
    <s v="14-20992010septiembreB18"/>
    <n v="14"/>
    <n v="20"/>
    <d v="2010-09-09T00:00:00"/>
    <n v="17"/>
    <n v="26"/>
    <x v="10"/>
    <n v="350000"/>
    <n v="9"/>
    <s v="Antiguedades FV"/>
    <x v="0"/>
    <s v="Gabriel Manzanero"/>
    <s v="Edward Phycka"/>
    <s v="Escritorio Vidrio 1,38x50"/>
    <s v="Bellmack"/>
    <n v="0.08"/>
    <n v="1500000"/>
    <n v="1398000"/>
  </r>
  <r>
    <s v="5-1009112010noviembreB18"/>
    <n v="5"/>
    <n v="100"/>
    <d v="2010-11-09T00:00:00"/>
    <n v="14"/>
    <n v="24"/>
    <x v="10"/>
    <n v="350000"/>
    <n v="9"/>
    <s v="Muebles El Oso"/>
    <x v="3"/>
    <s v="Hortuiti Felier"/>
    <s v="Andrea Panda"/>
    <s v="Escritorio Vidrio 1,38x50"/>
    <s v="Bellmack"/>
    <n v="0.08"/>
    <n v="300000"/>
    <n v="2598000"/>
  </r>
  <r>
    <s v="14-2002032010marzoB18"/>
    <n v="14"/>
    <n v="200"/>
    <d v="2010-03-20T00:00:00"/>
    <n v="16"/>
    <n v="15"/>
    <x v="10"/>
    <n v="350000"/>
    <n v="9"/>
    <s v="Antiguedades FV"/>
    <x v="5"/>
    <s v="Michael Tree"/>
    <s v="Maki Parachute"/>
    <s v="Escritorio Vidrio 1,38x50"/>
    <s v="Bellmack"/>
    <n v="0.08"/>
    <n v="100000"/>
    <n v="2798000"/>
  </r>
  <r>
    <s v="5-2001692010septiembreB18"/>
    <n v="5"/>
    <n v="200"/>
    <d v="2010-09-16T00:00:00"/>
    <n v="17"/>
    <n v="33"/>
    <x v="10"/>
    <n v="350000"/>
    <n v="9"/>
    <s v="Muebles El Oso"/>
    <x v="5"/>
    <s v="Gabriel Manzanero"/>
    <s v="Maricela Zapur"/>
    <s v="Escritorio Vidrio 1,38x50"/>
    <s v="Bellmack"/>
    <n v="0.08"/>
    <n v="100000"/>
    <n v="2798000"/>
  </r>
  <r>
    <s v="15-2001652009mayoB18"/>
    <n v="15"/>
    <n v="200"/>
    <d v="2009-05-16T00:00:00"/>
    <n v="14"/>
    <n v="5"/>
    <x v="10"/>
    <n v="350000"/>
    <n v="9"/>
    <s v="Galería la Tubería"/>
    <x v="5"/>
    <s v="Hortuiti Felier"/>
    <s v="Alexandra Bully"/>
    <s v="Escritorio Vidrio 1,38x50"/>
    <s v="Bellmack"/>
    <n v="0.08"/>
    <n v="100000"/>
    <n v="2798000"/>
  </r>
  <r>
    <s v="8-2002452010mayoB18"/>
    <n v="8"/>
    <n v="200"/>
    <d v="2010-05-24T00:00:00"/>
    <n v="15"/>
    <n v="18"/>
    <x v="10"/>
    <n v="350000"/>
    <n v="9"/>
    <s v="El Rincón de la Madera"/>
    <x v="5"/>
    <s v="Suárez Mujica"/>
    <s v="Di Angelo Bonini"/>
    <s v="Escritorio Vidrio 1,38x50"/>
    <s v="Bellmack"/>
    <n v="0.08"/>
    <n v="100000"/>
    <n v="2798000"/>
  </r>
  <r>
    <s v="7-2019122010diciembreB18"/>
    <n v="7"/>
    <n v="20"/>
    <d v="2010-12-19T00:00:00"/>
    <n v="17"/>
    <n v="28"/>
    <x v="10"/>
    <n v="350000"/>
    <n v="5"/>
    <s v="Blanco y En Calada"/>
    <x v="0"/>
    <s v="Gabriel Manzanero"/>
    <s v="Sebastián  Venegas"/>
    <s v="Escritorio Vidrio 1,38x50"/>
    <s v="Bellmack"/>
    <n v="0.05"/>
    <n v="1500000"/>
    <n v="162500"/>
  </r>
  <r>
    <s v="2-10552009mayoB18"/>
    <n v="2"/>
    <n v="10"/>
    <d v="2009-05-05T00:00:00"/>
    <n v="17"/>
    <n v="21"/>
    <x v="10"/>
    <n v="350000"/>
    <n v="5"/>
    <s v="Muebles San Genaro"/>
    <x v="4"/>
    <s v="Gabriel Manzanero"/>
    <s v="Alvarón Moledero"/>
    <s v="Escritorio Vidrio 1,38x50"/>
    <s v="Bellmack"/>
    <n v="0.05"/>
    <n v="100000"/>
    <n v="1562500"/>
  </r>
  <r>
    <s v="9-101132010marzoG13"/>
    <n v="9"/>
    <n v="10"/>
    <d v="2010-03-11T00:00:00"/>
    <n v="17"/>
    <n v="13"/>
    <x v="11"/>
    <n v="150000"/>
    <n v="10"/>
    <s v="Sucursal San Bernardo"/>
    <x v="4"/>
    <s v="Gabriel Manzanero"/>
    <s v="Peter Contreras"/>
    <s v="Mesa de Centro 1,5x2 Cuadrada"/>
    <s v="Dardunes"/>
    <n v="0.08"/>
    <n v="30000"/>
    <n v="1350000"/>
  </r>
  <r>
    <s v="11-309112009noviembreG13"/>
    <n v="11"/>
    <n v="30"/>
    <d v="2009-11-09T00:00:00"/>
    <n v="12"/>
    <n v="5"/>
    <x v="11"/>
    <n v="150000"/>
    <n v="10"/>
    <s v="Antiguedades FL"/>
    <x v="2"/>
    <s v="Feibian Bizancio"/>
    <s v="Alexandra Bully"/>
    <s v="Mesa de Centro 1,5x2 Cuadrada"/>
    <s v="Dardunes"/>
    <n v="0.08"/>
    <n v="100000"/>
    <n v="1280000"/>
  </r>
  <r>
    <s v="7-10282009agostoG13"/>
    <n v="7"/>
    <n v="10"/>
    <d v="2009-08-02T00:00:00"/>
    <n v="12"/>
    <n v="7"/>
    <x v="11"/>
    <n v="150000"/>
    <n v="10"/>
    <s v="Blanco y En Calada"/>
    <x v="4"/>
    <s v="Feibian Bizancio"/>
    <s v="Veraz Dedal"/>
    <s v="Mesa de Centro 1,5x2 Cuadrada"/>
    <s v="Dardunes"/>
    <n v="0.08"/>
    <n v="30000"/>
    <n v="1350000"/>
  </r>
  <r>
    <s v="6-301322010febreroG13"/>
    <n v="6"/>
    <n v="30"/>
    <d v="2010-02-13T00:00:00"/>
    <n v="12"/>
    <n v="33"/>
    <x v="11"/>
    <n v="150000"/>
    <n v="10"/>
    <s v="Sucursal Ñuñoa"/>
    <x v="2"/>
    <s v="Feibian Bizancio"/>
    <s v="Maricela Zapur"/>
    <s v="Mesa de Centro 1,5x2 Cuadrada"/>
    <s v="Dardunes"/>
    <n v="0.08"/>
    <n v="100000"/>
    <n v="1280000"/>
  </r>
  <r>
    <s v="7-2012122009diciembreG13"/>
    <n v="7"/>
    <n v="20"/>
    <d v="2009-12-12T00:00:00"/>
    <n v="16"/>
    <n v="15"/>
    <x v="11"/>
    <n v="150000"/>
    <n v="10"/>
    <s v="Blanco y En Calada"/>
    <x v="0"/>
    <s v="Michael Tree"/>
    <s v="Maki Parachute"/>
    <s v="Mesa de Centro 1,5x2 Cuadrada"/>
    <s v="Dardunes"/>
    <n v="0.08"/>
    <n v="20000"/>
    <n v="1360000"/>
  </r>
  <r>
    <s v="9-300272009julioG13"/>
    <n v="9"/>
    <n v="300"/>
    <d v="2009-07-02T00:00:00"/>
    <n v="16"/>
    <n v="30"/>
    <x v="11"/>
    <n v="150000"/>
    <n v="10"/>
    <s v="Sucursal San Bernardo"/>
    <x v="1"/>
    <s v="Michael Tree"/>
    <s v="Javiera Walder"/>
    <s v="Mesa de Centro 1,5x2 Cuadrada"/>
    <s v="Dardunes"/>
    <n v="0.08"/>
    <n v="200000"/>
    <n v="1180000"/>
  </r>
  <r>
    <s v="7-301632010marzoG13"/>
    <n v="7"/>
    <n v="30"/>
    <d v="2010-03-16T00:00:00"/>
    <n v="12"/>
    <n v="16"/>
    <x v="11"/>
    <n v="150000"/>
    <n v="10"/>
    <s v="Blanco y En Calada"/>
    <x v="2"/>
    <s v="Feibian Bizancio"/>
    <s v="Go Leslier"/>
    <s v="Mesa de Centro 1,5x2 Cuadrada"/>
    <s v="Dardunes"/>
    <n v="0.08"/>
    <n v="100000"/>
    <n v="1280000"/>
  </r>
  <r>
    <s v="11-10142010abrilG16"/>
    <n v="11"/>
    <n v="10"/>
    <d v="2010-04-01T00:00:00"/>
    <n v="16"/>
    <n v="1"/>
    <x v="9"/>
    <n v="550000"/>
    <n v="3"/>
    <s v="Antiguedades FL"/>
    <x v="4"/>
    <s v="Michael Tree"/>
    <s v="Alejandro Moledero"/>
    <s v="Cómoda 2 cuerpos, 2x1x1,5"/>
    <s v="Deplos"/>
    <n v="0"/>
    <n v="300000"/>
    <n v="1350000"/>
  </r>
  <r>
    <s v="5-30232010marzoG16"/>
    <n v="5"/>
    <n v="30"/>
    <d v="2010-03-02T00:00:00"/>
    <n v="15"/>
    <n v="34"/>
    <x v="9"/>
    <n v="550000"/>
    <n v="3"/>
    <s v="Muebles El Oso"/>
    <x v="2"/>
    <s v="Suárez Mujica"/>
    <s v="JP Farfanas"/>
    <s v="Cómoda 2 cuerpos, 2x1x1,5"/>
    <s v="Deplos"/>
    <n v="0"/>
    <n v="500000"/>
    <n v="1150000"/>
  </r>
  <r>
    <s v="14-100942009abrilG16"/>
    <n v="14"/>
    <n v="100"/>
    <d v="2009-04-09T00:00:00"/>
    <n v="13"/>
    <n v="24"/>
    <x v="9"/>
    <n v="550000"/>
    <n v="3"/>
    <s v="Antiguedades FV"/>
    <x v="3"/>
    <s v="Caesar Ortencia"/>
    <s v="Andrea Panda"/>
    <s v="Cómoda 2 cuerpos, 2x1x1,5"/>
    <s v="Deplos"/>
    <n v="0"/>
    <n v="20000"/>
    <n v="1630000"/>
  </r>
  <r>
    <s v="13-100322009febreroG16"/>
    <n v="13"/>
    <n v="100"/>
    <d v="2009-02-03T00:00:00"/>
    <n v="14"/>
    <n v="6"/>
    <x v="9"/>
    <n v="550000"/>
    <n v="3"/>
    <s v="Sales"/>
    <x v="3"/>
    <s v="Hortuiti Felier"/>
    <s v="Deco Valenti"/>
    <s v="Cómoda 2 cuerpos, 2x1x1,5"/>
    <s v="Deplos"/>
    <n v="0"/>
    <n v="20000"/>
    <n v="1630000"/>
  </r>
  <r>
    <s v="5-3001612010eneroA14"/>
    <n v="5"/>
    <n v="300"/>
    <d v="2010-01-16T00:00:00"/>
    <n v="14"/>
    <n v="22"/>
    <x v="6"/>
    <n v="670000"/>
    <n v="2"/>
    <s v="Muebles El Oso"/>
    <x v="1"/>
    <s v="Hortuiti Felier"/>
    <s v="Sergio Oliva"/>
    <s v="Cama 1,5 plazas"/>
    <s v="Dardunes"/>
    <n v="0"/>
    <n v="300000"/>
    <n v="1040000"/>
  </r>
  <r>
    <s v="2-300512010eneroG13"/>
    <n v="2"/>
    <n v="300"/>
    <d v="2010-01-05T00:00:00"/>
    <n v="16"/>
    <n v="9"/>
    <x v="11"/>
    <n v="150000"/>
    <n v="11"/>
    <s v="Muebles San Genaro"/>
    <x v="1"/>
    <s v="Michael Tree"/>
    <s v="Camilo Parranda"/>
    <s v="Mesa de Centro 1,5x2 Cuadrada"/>
    <s v="Dardunes"/>
    <n v="0.08"/>
    <n v="200000"/>
    <n v="1318000"/>
  </r>
  <r>
    <s v="2-300722010febreroA18"/>
    <n v="2"/>
    <n v="300"/>
    <d v="2010-02-07T00:00:00"/>
    <n v="15"/>
    <n v="14"/>
    <x v="5"/>
    <n v="750000"/>
    <n v="2"/>
    <s v="Muebles San Genaro"/>
    <x v="1"/>
    <s v="Suárez Mujica"/>
    <s v="Guillermo Franco"/>
    <s v="Sillón Cama 3 Cuerpos"/>
    <s v="Bellmack"/>
    <n v="0"/>
    <n v="200000"/>
    <n v="1300000"/>
  </r>
  <r>
    <s v="15-102042009abrilA18"/>
    <n v="15"/>
    <n v="10"/>
    <d v="2009-04-20T00:00:00"/>
    <n v="14"/>
    <n v="16"/>
    <x v="5"/>
    <n v="750000"/>
    <n v="2"/>
    <s v="Galería la Tubería"/>
    <x v="4"/>
    <s v="Hortuiti Felier"/>
    <s v="Go Leslier"/>
    <s v="Sillón Cama 3 Cuerpos"/>
    <s v="Bellmack"/>
    <n v="0"/>
    <n v="200000"/>
    <n v="1300000"/>
  </r>
  <r>
    <s v="4-202112009eneroA18"/>
    <n v="4"/>
    <n v="20"/>
    <d v="2009-01-21T00:00:00"/>
    <n v="17"/>
    <n v="6"/>
    <x v="5"/>
    <n v="750000"/>
    <n v="2"/>
    <s v="Galería Ñuble"/>
    <x v="0"/>
    <s v="Gabriel Manzanero"/>
    <s v="Deco Valenti"/>
    <s v="Sillón Cama 3 Cuerpos"/>
    <s v="Bellmack"/>
    <n v="0"/>
    <n v="30000"/>
    <n v="1470000"/>
  </r>
  <r>
    <s v="2-10014102010octubreA18"/>
    <n v="2"/>
    <n v="100"/>
    <d v="2010-10-14T00:00:00"/>
    <n v="18"/>
    <n v="5"/>
    <x v="5"/>
    <n v="750000"/>
    <n v="2"/>
    <s v="Muebles San Genaro"/>
    <x v="3"/>
    <s v="Gato Lizana"/>
    <s v="Alexandra Bully"/>
    <s v="Sillón Cama 3 Cuerpos"/>
    <s v="Bellmack"/>
    <n v="0"/>
    <n v="20000"/>
    <n v="1480000"/>
  </r>
  <r>
    <s v="6-1001442010abrilE20"/>
    <n v="6"/>
    <n v="100"/>
    <d v="2010-04-14T00:00:00"/>
    <n v="13"/>
    <n v="27"/>
    <x v="7"/>
    <n v="650000"/>
    <n v="2"/>
    <s v="Sucursal Ñuñoa"/>
    <x v="3"/>
    <s v="Caesar Ortencia"/>
    <s v="Daniel Saint John"/>
    <s v="Escritorio Madera 3 Espacios"/>
    <s v="Bellmack"/>
    <n v="0"/>
    <n v="1000000"/>
    <n v="300000"/>
  </r>
  <r>
    <s v="5-3013102009octubreE20"/>
    <n v="5"/>
    <n v="30"/>
    <d v="2009-10-13T00:00:00"/>
    <n v="15"/>
    <n v="5"/>
    <x v="7"/>
    <n v="650000"/>
    <n v="2"/>
    <s v="Muebles El Oso"/>
    <x v="2"/>
    <s v="Suárez Mujica"/>
    <s v="Alexandra Bully"/>
    <s v="Escritorio Madera 3 Espacios"/>
    <s v="Bellmack"/>
    <n v="0"/>
    <n v="300000"/>
    <n v="1000000"/>
  </r>
  <r>
    <s v="6-30952009mayoE20"/>
    <n v="6"/>
    <n v="30"/>
    <d v="2009-05-09T00:00:00"/>
    <n v="16"/>
    <n v="33"/>
    <x v="7"/>
    <n v="650000"/>
    <n v="2"/>
    <s v="Sucursal Ñuñoa"/>
    <x v="2"/>
    <s v="Michael Tree"/>
    <s v="Maricela Zapur"/>
    <s v="Escritorio Madera 3 Espacios"/>
    <s v="Bellmack"/>
    <n v="0"/>
    <n v="300000"/>
    <n v="1000000"/>
  </r>
  <r>
    <s v="9-3002172010julioE20"/>
    <n v="9"/>
    <n v="300"/>
    <d v="2010-07-21T00:00:00"/>
    <n v="15"/>
    <n v="16"/>
    <x v="7"/>
    <n v="650000"/>
    <n v="2"/>
    <s v="Sucursal San Bernardo"/>
    <x v="1"/>
    <s v="Suárez Mujica"/>
    <s v="Go Leslier"/>
    <s v="Escritorio Madera 3 Espacios"/>
    <s v="Bellmack"/>
    <n v="0"/>
    <n v="100000"/>
    <n v="1200000"/>
  </r>
  <r>
    <s v="1-100272010julioG13"/>
    <n v="1"/>
    <n v="100"/>
    <d v="2010-07-02T00:00:00"/>
    <n v="17"/>
    <n v="5"/>
    <x v="11"/>
    <n v="150000"/>
    <n v="10"/>
    <s v="Sucursal Peñalolen Alto"/>
    <x v="3"/>
    <s v="Gabriel Manzanero"/>
    <s v="Alexandra Bully"/>
    <s v="Mesa de Centro 1,5x2 Cuadrada"/>
    <s v="Dardunes"/>
    <n v="0.08"/>
    <n v="300000"/>
    <n v="1080000"/>
  </r>
  <r>
    <s v="10-1002362009junioG13"/>
    <n v="10"/>
    <n v="100"/>
    <d v="2009-06-23T00:00:00"/>
    <n v="17"/>
    <n v="7"/>
    <x v="11"/>
    <n v="150000"/>
    <n v="10"/>
    <s v="Sacrilegios Gloria"/>
    <x v="3"/>
    <s v="Gabriel Manzanero"/>
    <s v="Veraz Dedal"/>
    <s v="Mesa de Centro 1,5x2 Cuadrada"/>
    <s v="Dardunes"/>
    <n v="0.08"/>
    <n v="300000"/>
    <n v="1080000"/>
  </r>
  <r>
    <s v="12-2001872010julioG13"/>
    <n v="12"/>
    <n v="200"/>
    <d v="2010-07-18T00:00:00"/>
    <n v="14"/>
    <n v="11"/>
    <x v="11"/>
    <n v="150000"/>
    <n v="10"/>
    <s v="El Deleite"/>
    <x v="5"/>
    <s v="Hortuiti Felier"/>
    <s v="Diva Torrengra"/>
    <s v="Mesa de Centro 1,5x2 Cuadrada"/>
    <s v="Dardunes"/>
    <n v="0.08"/>
    <n v="20000"/>
    <n v="1360000"/>
  </r>
  <r>
    <s v="1-20021102009octubreG13"/>
    <n v="1"/>
    <n v="200"/>
    <d v="2009-10-21T00:00:00"/>
    <n v="18"/>
    <n v="14"/>
    <x v="11"/>
    <n v="150000"/>
    <n v="10"/>
    <s v="Sucursal Peñalolen Alto"/>
    <x v="5"/>
    <s v="Gato Lizana"/>
    <s v="Guillermo Franco"/>
    <s v="Mesa de Centro 1,5x2 Cuadrada"/>
    <s v="Dardunes"/>
    <n v="0.08"/>
    <n v="20000"/>
    <n v="1360000"/>
  </r>
  <r>
    <s v="2-20013112010noviembreJ16"/>
    <n v="2"/>
    <n v="200"/>
    <d v="2010-11-13T00:00:00"/>
    <n v="17"/>
    <n v="19"/>
    <x v="1"/>
    <n v="1450000"/>
    <n v="1"/>
    <s v="Muebles San Genaro"/>
    <x v="5"/>
    <s v="Gabriel Manzanero"/>
    <s v="Andrea Disappear"/>
    <s v="Silla de Gargas"/>
    <s v="Bellmack"/>
    <n v="0"/>
    <n v="500000"/>
    <n v="950000"/>
  </r>
  <r>
    <s v="2-2002102010octubreJ16"/>
    <n v="2"/>
    <n v="200"/>
    <d v="2010-10-02T00:00:00"/>
    <n v="12"/>
    <n v="30"/>
    <x v="1"/>
    <n v="1450000"/>
    <n v="1"/>
    <s v="Muebles San Genaro"/>
    <x v="5"/>
    <s v="Feibian Bizancio"/>
    <s v="Javiera Walder"/>
    <s v="Silla de Gargas"/>
    <s v="Bellmack"/>
    <n v="0"/>
    <n v="500000"/>
    <n v="950000"/>
  </r>
  <r>
    <s v="2-100362010junioJ16"/>
    <n v="2"/>
    <n v="100"/>
    <d v="2010-06-03T00:00:00"/>
    <n v="12"/>
    <n v="15"/>
    <x v="1"/>
    <n v="1450000"/>
    <n v="1"/>
    <s v="Muebles San Genaro"/>
    <x v="3"/>
    <s v="Feibian Bizancio"/>
    <s v="Maki Parachute"/>
    <s v="Silla de Gargas"/>
    <s v="Bellmack"/>
    <n v="0"/>
    <n v="500000"/>
    <n v="950000"/>
  </r>
  <r>
    <s v="2-30018102010octubreF12"/>
    <n v="2"/>
    <n v="300"/>
    <d v="2010-10-18T00:00:00"/>
    <n v="16"/>
    <n v="18"/>
    <x v="2"/>
    <n v="1250000"/>
    <n v="1"/>
    <s v="Muebles San Genaro"/>
    <x v="1"/>
    <s v="Michael Tree"/>
    <s v="Di Angelo Bonini"/>
    <s v="Cómoda Antigua"/>
    <s v="Bellmack"/>
    <n v="0"/>
    <n v="100000"/>
    <n v="1150000"/>
  </r>
  <r>
    <s v="8-30482009agostoF12"/>
    <n v="8"/>
    <n v="30"/>
    <d v="2009-08-04T00:00:00"/>
    <n v="15"/>
    <n v="26"/>
    <x v="2"/>
    <n v="1250000"/>
    <n v="1"/>
    <s v="El Rincón de la Madera"/>
    <x v="2"/>
    <s v="Suárez Mujica"/>
    <s v="Edward Phycka"/>
    <s v="Cómoda Antigua"/>
    <s v="Bellmack"/>
    <n v="0"/>
    <n v="100000"/>
    <n v="1150000"/>
  </r>
  <r>
    <s v="15-20412009eneroF12"/>
    <n v="15"/>
    <n v="20"/>
    <d v="2009-01-04T00:00:00"/>
    <n v="13"/>
    <n v="12"/>
    <x v="2"/>
    <n v="1250000"/>
    <n v="1"/>
    <s v="Galería la Tubería"/>
    <x v="0"/>
    <s v="Caesar Ortencia"/>
    <s v="Nga Escandinavo"/>
    <s v="Cómoda Antigua"/>
    <s v="Bellmack"/>
    <n v="0"/>
    <n v="10000"/>
    <n v="1240000"/>
  </r>
  <r>
    <s v="2-301912009eneroF12"/>
    <n v="2"/>
    <n v="30"/>
    <d v="2009-01-19T00:00:00"/>
    <n v="17"/>
    <n v="11"/>
    <x v="2"/>
    <n v="1250000"/>
    <n v="1"/>
    <s v="Muebles San Genaro"/>
    <x v="2"/>
    <s v="Gabriel Manzanero"/>
    <s v="Diva Torrengra"/>
    <s v="Cómoda Antigua"/>
    <s v="Bellmack"/>
    <n v="0"/>
    <n v="100000"/>
    <n v="1150000"/>
  </r>
  <r>
    <s v="5-20362009junioB18"/>
    <n v="5"/>
    <n v="20"/>
    <d v="2009-06-03T00:00:00"/>
    <n v="13"/>
    <n v="7"/>
    <x v="10"/>
    <n v="350000"/>
    <n v="4"/>
    <s v="Muebles El Oso"/>
    <x v="0"/>
    <s v="Caesar Ortencia"/>
    <s v="Veraz Dedal"/>
    <s v="Escritorio Vidrio 1,38x50"/>
    <s v="Bellmack"/>
    <n v="0.05"/>
    <n v="1500000"/>
    <n v="-170000"/>
  </r>
  <r>
    <s v="14-201412009eneroB18"/>
    <n v="14"/>
    <n v="20"/>
    <d v="2009-01-14T00:00:00"/>
    <n v="13"/>
    <n v="29"/>
    <x v="10"/>
    <n v="350000"/>
    <n v="4"/>
    <s v="Antiguedades FV"/>
    <x v="0"/>
    <s v="Caesar Ortencia"/>
    <s v="Reina Queen"/>
    <s v="Escritorio Vidrio 1,38x50"/>
    <s v="Bellmack"/>
    <n v="0.05"/>
    <n v="1500000"/>
    <n v="-170000"/>
  </r>
  <r>
    <s v="11-20742009abrilB18"/>
    <n v="11"/>
    <n v="20"/>
    <d v="2009-04-07T00:00:00"/>
    <n v="15"/>
    <n v="15"/>
    <x v="10"/>
    <n v="350000"/>
    <n v="4"/>
    <s v="Antiguedades FL"/>
    <x v="0"/>
    <s v="Suárez Mujica"/>
    <s v="Maki Parachute"/>
    <s v="Escritorio Vidrio 1,38x50"/>
    <s v="Bellmack"/>
    <n v="0.05"/>
    <n v="1500000"/>
    <n v="-170000"/>
  </r>
  <r>
    <s v="1-100372010julioB18"/>
    <n v="1"/>
    <n v="100"/>
    <d v="2010-07-03T00:00:00"/>
    <n v="12"/>
    <n v="2"/>
    <x v="10"/>
    <n v="350000"/>
    <n v="4"/>
    <s v="Sucursal Peñalolen Alto"/>
    <x v="3"/>
    <s v="Feibian Bizancio"/>
    <s v="John Chepicano"/>
    <s v="Escritorio Vidrio 1,38x50"/>
    <s v="Bellmack"/>
    <n v="0.05"/>
    <n v="300000"/>
    <n v="1030000"/>
  </r>
  <r>
    <s v="2-10012122009diciembreB18"/>
    <n v="2"/>
    <n v="100"/>
    <d v="2009-12-12T00:00:00"/>
    <n v="17"/>
    <n v="31"/>
    <x v="10"/>
    <n v="350000"/>
    <n v="4"/>
    <s v="Muebles San Genaro"/>
    <x v="3"/>
    <s v="Gabriel Manzanero"/>
    <s v="Sofia Uribe"/>
    <s v="Escritorio Vidrio 1,38x50"/>
    <s v="Bellmack"/>
    <n v="0.05"/>
    <n v="300000"/>
    <n v="1030000"/>
  </r>
  <r>
    <s v="14-1003112009noviembreB18"/>
    <n v="14"/>
    <n v="100"/>
    <d v="2009-11-03T00:00:00"/>
    <n v="16"/>
    <n v="30"/>
    <x v="10"/>
    <n v="350000"/>
    <n v="4"/>
    <s v="Antiguedades FV"/>
    <x v="3"/>
    <s v="Michael Tree"/>
    <s v="Javiera Walder"/>
    <s v="Escritorio Vidrio 1,38x50"/>
    <s v="Bellmack"/>
    <n v="0.05"/>
    <n v="300000"/>
    <n v="1030000"/>
  </r>
  <r>
    <s v="2-300812009eneroF12"/>
    <n v="2"/>
    <n v="300"/>
    <d v="2009-01-08T00:00:00"/>
    <n v="15"/>
    <n v="9"/>
    <x v="2"/>
    <n v="1250000"/>
    <n v="1"/>
    <s v="Muebles San Genaro"/>
    <x v="1"/>
    <s v="Suárez Mujica"/>
    <s v="Camilo Parranda"/>
    <s v="Cómoda Antigua"/>
    <s v="Bellmack"/>
    <n v="0"/>
    <n v="100000"/>
    <n v="1150000"/>
  </r>
  <r>
    <s v="10-2002442010abrilB18"/>
    <n v="10"/>
    <n v="200"/>
    <d v="2010-04-24T00:00:00"/>
    <n v="13"/>
    <n v="6"/>
    <x v="10"/>
    <n v="350000"/>
    <n v="4"/>
    <s v="Sacrilegios Gloria"/>
    <x v="5"/>
    <s v="Caesar Ortencia"/>
    <s v="Deco Valenti"/>
    <s v="Escritorio Vidrio 1,38x50"/>
    <s v="Bellmack"/>
    <n v="0.05"/>
    <n v="100000"/>
    <n v="1230000"/>
  </r>
  <r>
    <s v="3-301272009julioB18"/>
    <n v="3"/>
    <n v="30"/>
    <d v="2009-07-12T00:00:00"/>
    <n v="16"/>
    <n v="8"/>
    <x v="10"/>
    <n v="350000"/>
    <n v="4"/>
    <s v="Damiens"/>
    <x v="2"/>
    <s v="Michael Tree"/>
    <s v="Nicolás Red"/>
    <s v="Escritorio Vidrio 1,38x50"/>
    <s v="Bellmack"/>
    <n v="0.05"/>
    <n v="100000"/>
    <n v="1230000"/>
  </r>
  <r>
    <s v="13-200332010marzoB18"/>
    <n v="13"/>
    <n v="200"/>
    <d v="2010-03-03T00:00:00"/>
    <n v="16"/>
    <n v="15"/>
    <x v="10"/>
    <n v="350000"/>
    <n v="4"/>
    <s v="Sales"/>
    <x v="5"/>
    <s v="Michael Tree"/>
    <s v="Maki Parachute"/>
    <s v="Escritorio Vidrio 1,38x50"/>
    <s v="Bellmack"/>
    <n v="0.05"/>
    <n v="100000"/>
    <n v="1230000"/>
  </r>
  <r>
    <s v="6-2001732010marzoB18"/>
    <n v="6"/>
    <n v="200"/>
    <d v="2010-03-17T00:00:00"/>
    <n v="14"/>
    <n v="7"/>
    <x v="10"/>
    <n v="350000"/>
    <n v="4"/>
    <s v="Sucursal Ñuñoa"/>
    <x v="5"/>
    <s v="Hortuiti Felier"/>
    <s v="Veraz Dedal"/>
    <s v="Escritorio Vidrio 1,38x50"/>
    <s v="Bellmack"/>
    <n v="0.05"/>
    <n v="100000"/>
    <n v="1230000"/>
  </r>
  <r>
    <s v="11-10182010agostoB18"/>
    <n v="11"/>
    <n v="10"/>
    <d v="2010-08-01T00:00:00"/>
    <n v="17"/>
    <n v="11"/>
    <x v="10"/>
    <n v="350000"/>
    <n v="4"/>
    <s v="Antiguedades FL"/>
    <x v="4"/>
    <s v="Gabriel Manzanero"/>
    <s v="Diva Torrengra"/>
    <s v="Escritorio Vidrio 1,38x50"/>
    <s v="Bellmack"/>
    <n v="0.05"/>
    <n v="100000"/>
    <n v="1230000"/>
  </r>
  <r>
    <s v="9-3018102010octubreF12"/>
    <n v="9"/>
    <n v="30"/>
    <d v="2010-10-18T00:00:00"/>
    <n v="13"/>
    <n v="10"/>
    <x v="2"/>
    <n v="1250000"/>
    <n v="1"/>
    <s v="Sucursal San Bernardo"/>
    <x v="2"/>
    <s v="Caesar Ortencia"/>
    <s v="Natalia Safer"/>
    <s v="Cómoda Antigua"/>
    <s v="Bellmack"/>
    <n v="0"/>
    <n v="100000"/>
    <n v="1150000"/>
  </r>
  <r>
    <s v="9-1002272010julioG13"/>
    <n v="9"/>
    <n v="100"/>
    <d v="2010-07-22T00:00:00"/>
    <n v="18"/>
    <n v="8"/>
    <x v="11"/>
    <n v="150000"/>
    <n v="9"/>
    <s v="Sucursal San Bernardo"/>
    <x v="3"/>
    <s v="Gato Lizana"/>
    <s v="Nicolás Red"/>
    <s v="Mesa de Centro 1,5x2 Cuadrada"/>
    <s v="Dardunes"/>
    <n v="0.08"/>
    <n v="300000"/>
    <n v="942000"/>
  </r>
  <r>
    <s v="1-300782009agostoG13"/>
    <n v="1"/>
    <n v="300"/>
    <d v="2009-08-07T00:00:00"/>
    <n v="13"/>
    <n v="4"/>
    <x v="11"/>
    <n v="150000"/>
    <n v="9"/>
    <s v="Sucursal Peñalolen Alto"/>
    <x v="1"/>
    <s v="Caesar Ortencia"/>
    <s v="JayJay Barriga"/>
    <s v="Mesa de Centro 1,5x2 Cuadrada"/>
    <s v="Dardunes"/>
    <n v="0.08"/>
    <n v="200000"/>
    <n v="1042000"/>
  </r>
  <r>
    <s v="3-300882010agostoG13"/>
    <n v="3"/>
    <n v="300"/>
    <d v="2010-08-08T00:00:00"/>
    <n v="16"/>
    <n v="4"/>
    <x v="11"/>
    <n v="150000"/>
    <n v="9"/>
    <s v="Damiens"/>
    <x v="1"/>
    <s v="Michael Tree"/>
    <s v="JayJay Barriga"/>
    <s v="Mesa de Centro 1,5x2 Cuadrada"/>
    <s v="Dardunes"/>
    <n v="0.08"/>
    <n v="200000"/>
    <n v="1042000"/>
  </r>
  <r>
    <s v="8-200212009eneroG13"/>
    <n v="8"/>
    <n v="200"/>
    <d v="2009-01-02T00:00:00"/>
    <n v="18"/>
    <n v="28"/>
    <x v="11"/>
    <n v="150000"/>
    <n v="9"/>
    <s v="El Rincón de la Madera"/>
    <x v="5"/>
    <s v="Gato Lizana"/>
    <s v="Sebastián  Venegas"/>
    <s v="Mesa de Centro 1,5x2 Cuadrada"/>
    <s v="Dardunes"/>
    <n v="0.08"/>
    <n v="20000"/>
    <n v="1222000"/>
  </r>
  <r>
    <s v="5-100222009febreroG13"/>
    <n v="5"/>
    <n v="100"/>
    <d v="2009-02-02T00:00:00"/>
    <n v="17"/>
    <n v="14"/>
    <x v="11"/>
    <n v="150000"/>
    <n v="11"/>
    <s v="Muebles El Oso"/>
    <x v="3"/>
    <s v="Gabriel Manzanero"/>
    <s v="Guillermo Franco"/>
    <s v="Mesa de Centro 1,5x2 Cuadrada"/>
    <s v="Dardunes"/>
    <n v="0.08"/>
    <n v="300000"/>
    <n v="1218000"/>
  </r>
  <r>
    <s v="3-20922009febreroG13"/>
    <n v="3"/>
    <n v="20"/>
    <d v="2009-02-09T00:00:00"/>
    <n v="16"/>
    <n v="4"/>
    <x v="11"/>
    <n v="150000"/>
    <n v="11"/>
    <s v="Damiens"/>
    <x v="0"/>
    <s v="Michael Tree"/>
    <s v="JayJay Barriga"/>
    <s v="Mesa de Centro 1,5x2 Cuadrada"/>
    <s v="Dardunes"/>
    <n v="0.08"/>
    <n v="20000"/>
    <n v="1498000"/>
  </r>
  <r>
    <s v="12-201392010septiembreG13"/>
    <n v="12"/>
    <n v="20"/>
    <d v="2010-09-13T00:00:00"/>
    <n v="12"/>
    <n v="29"/>
    <x v="11"/>
    <n v="150000"/>
    <n v="11"/>
    <s v="El Deleite"/>
    <x v="0"/>
    <s v="Feibian Bizancio"/>
    <s v="Reina Queen"/>
    <s v="Mesa de Centro 1,5x2 Cuadrada"/>
    <s v="Dardunes"/>
    <n v="0.08"/>
    <n v="20000"/>
    <n v="1498000"/>
  </r>
  <r>
    <s v="7-200242010abrilG13"/>
    <n v="7"/>
    <n v="200"/>
    <d v="2010-04-02T00:00:00"/>
    <n v="14"/>
    <n v="12"/>
    <x v="11"/>
    <n v="150000"/>
    <n v="11"/>
    <s v="Blanco y En Calada"/>
    <x v="5"/>
    <s v="Hortuiti Felier"/>
    <s v="Nga Escandinavo"/>
    <s v="Mesa de Centro 1,5x2 Cuadrada"/>
    <s v="Dardunes"/>
    <n v="0.08"/>
    <n v="20000"/>
    <n v="1498000"/>
  </r>
  <r>
    <s v="10-200512009eneroG13"/>
    <n v="10"/>
    <n v="200"/>
    <d v="2009-01-05T00:00:00"/>
    <n v="15"/>
    <n v="17"/>
    <x v="11"/>
    <n v="150000"/>
    <n v="9"/>
    <s v="Sacrilegios Gloria"/>
    <x v="5"/>
    <s v="Suárez Mujica"/>
    <s v="Mathias Albus"/>
    <s v="Mesa de Centro 1,5x2 Cuadrada"/>
    <s v="Dardunes"/>
    <n v="0.08"/>
    <n v="20000"/>
    <n v="1222000"/>
  </r>
  <r>
    <s v="14-3001472009julioE20"/>
    <n v="14"/>
    <n v="300"/>
    <d v="2009-07-14T00:00:00"/>
    <n v="18"/>
    <n v="22"/>
    <x v="7"/>
    <n v="650000"/>
    <n v="2"/>
    <s v="Antiguedades FV"/>
    <x v="1"/>
    <s v="Gato Lizana"/>
    <s v="Sergio Oliva"/>
    <s v="Escritorio Madera 3 Espacios"/>
    <s v="Bellmack"/>
    <n v="0"/>
    <n v="100000"/>
    <n v="1200000"/>
  </r>
  <r>
    <s v="5-30572009julioE20"/>
    <n v="5"/>
    <n v="30"/>
    <d v="2009-07-05T00:00:00"/>
    <n v="12"/>
    <n v="4"/>
    <x v="7"/>
    <n v="650000"/>
    <n v="2"/>
    <s v="Muebles El Oso"/>
    <x v="2"/>
    <s v="Feibian Bizancio"/>
    <s v="JayJay Barriga"/>
    <s v="Escritorio Madera 3 Espacios"/>
    <s v="Bellmack"/>
    <n v="0"/>
    <n v="300000"/>
    <n v="1000000"/>
  </r>
  <r>
    <s v="12-100322009febreroG13"/>
    <n v="12"/>
    <n v="100"/>
    <d v="2009-02-03T00:00:00"/>
    <n v="15"/>
    <n v="24"/>
    <x v="11"/>
    <n v="150000"/>
    <n v="10"/>
    <s v="El Deleite"/>
    <x v="3"/>
    <s v="Suárez Mujica"/>
    <s v="Andrea Panda"/>
    <s v="Mesa de Centro 1,5x2 Cuadrada"/>
    <s v="Dardunes"/>
    <n v="0.08"/>
    <n v="300000"/>
    <n v="1080000"/>
  </r>
  <r>
    <s v="15-101912010eneroJ16"/>
    <n v="15"/>
    <n v="10"/>
    <d v="2010-01-19T00:00:00"/>
    <n v="18"/>
    <n v="27"/>
    <x v="1"/>
    <n v="1450000"/>
    <n v="1"/>
    <s v="Galería la Tubería"/>
    <x v="4"/>
    <s v="Gato Lizana"/>
    <s v="Daniel Saint John"/>
    <s v="Silla de Gargas"/>
    <s v="Bellmack"/>
    <n v="0"/>
    <n v="1000000"/>
    <n v="450000"/>
  </r>
  <r>
    <s v="12-101662010junioF12"/>
    <n v="12"/>
    <n v="10"/>
    <d v="2010-06-16T00:00:00"/>
    <n v="18"/>
    <n v="23"/>
    <x v="2"/>
    <n v="1250000"/>
    <n v="1"/>
    <s v="El Deleite"/>
    <x v="4"/>
    <s v="Gato Lizana"/>
    <s v="Ismael Olavarrieta"/>
    <s v="Cómoda Antigua"/>
    <s v="Bellmack"/>
    <n v="0"/>
    <n v="1000000"/>
    <n v="250000"/>
  </r>
  <r>
    <s v="1-100622009febreroF12"/>
    <n v="1"/>
    <n v="100"/>
    <d v="2009-02-06T00:00:00"/>
    <n v="18"/>
    <n v="13"/>
    <x v="2"/>
    <n v="1250000"/>
    <n v="1"/>
    <s v="Sucursal Peñalolen Alto"/>
    <x v="3"/>
    <s v="Gato Lizana"/>
    <s v="Peter Contreras"/>
    <s v="Cómoda Antigua"/>
    <s v="Bellmack"/>
    <n v="0"/>
    <n v="20000"/>
    <n v="1230000"/>
  </r>
  <r>
    <s v="9-20922009febreroF12"/>
    <n v="9"/>
    <n v="20"/>
    <d v="2009-02-09T00:00:00"/>
    <n v="13"/>
    <n v="21"/>
    <x v="2"/>
    <n v="1250000"/>
    <n v="1"/>
    <s v="Sucursal San Bernardo"/>
    <x v="0"/>
    <s v="Caesar Ortencia"/>
    <s v="Alvarón Moledero"/>
    <s v="Cómoda Antigua"/>
    <s v="Bellmack"/>
    <n v="0"/>
    <n v="10000"/>
    <n v="1240000"/>
  </r>
  <r>
    <s v="2-207102009octubreF12"/>
    <n v="2"/>
    <n v="20"/>
    <d v="2009-10-07T00:00:00"/>
    <n v="14"/>
    <n v="27"/>
    <x v="2"/>
    <n v="1250000"/>
    <n v="1"/>
    <s v="Muebles San Genaro"/>
    <x v="0"/>
    <s v="Hortuiti Felier"/>
    <s v="Daniel Saint John"/>
    <s v="Cómoda Antigua"/>
    <s v="Bellmack"/>
    <n v="0"/>
    <n v="10000"/>
    <n v="1240000"/>
  </r>
  <r>
    <s v="3-30016102009octubreJ16"/>
    <n v="3"/>
    <n v="300"/>
    <d v="2009-10-16T00:00:00"/>
    <n v="14"/>
    <n v="12"/>
    <x v="1"/>
    <n v="1450000"/>
    <n v="1"/>
    <s v="Damiens"/>
    <x v="1"/>
    <s v="Hortuiti Felier"/>
    <s v="Nga Escandinavo"/>
    <s v="Silla de Gargas"/>
    <s v="Bellmack"/>
    <n v="0"/>
    <n v="200000"/>
    <n v="1250000"/>
  </r>
  <r>
    <s v="15-3005102009octubreJ16"/>
    <n v="15"/>
    <n v="300"/>
    <d v="2009-10-05T00:00:00"/>
    <n v="13"/>
    <n v="33"/>
    <x v="1"/>
    <n v="1450000"/>
    <n v="1"/>
    <s v="Galería la Tubería"/>
    <x v="1"/>
    <s v="Caesar Ortencia"/>
    <s v="Maricela Zapur"/>
    <s v="Silla de Gargas"/>
    <s v="Bellmack"/>
    <n v="0"/>
    <n v="200000"/>
    <n v="1250000"/>
  </r>
  <r>
    <s v="2-2014112010noviembreG16"/>
    <n v="2"/>
    <n v="20"/>
    <d v="2010-11-14T00:00:00"/>
    <n v="18"/>
    <n v="5"/>
    <x v="9"/>
    <n v="550000"/>
    <n v="3"/>
    <s v="Muebles San Genaro"/>
    <x v="0"/>
    <s v="Gato Lizana"/>
    <s v="Alexandra Bully"/>
    <s v="Cómoda 2 cuerpos, 2x1x1,5"/>
    <s v="Deplos"/>
    <n v="0"/>
    <n v="300000"/>
    <n v="1350000"/>
  </r>
  <r>
    <s v="4-3002042010abrilG16"/>
    <n v="4"/>
    <n v="300"/>
    <d v="2010-04-20T00:00:00"/>
    <n v="13"/>
    <n v="3"/>
    <x v="9"/>
    <n v="550000"/>
    <n v="3"/>
    <s v="Galería Ñuble"/>
    <x v="1"/>
    <s v="Caesar Ortencia"/>
    <s v="Johny Negrero"/>
    <s v="Cómoda 2 cuerpos, 2x1x1,5"/>
    <s v="Deplos"/>
    <n v="0"/>
    <n v="30000"/>
    <n v="1620000"/>
  </r>
  <r>
    <s v="3-30011112010noviembreG13"/>
    <n v="3"/>
    <n v="300"/>
    <d v="2010-11-11T00:00:00"/>
    <n v="14"/>
    <n v="32"/>
    <x v="11"/>
    <n v="150000"/>
    <n v="9"/>
    <s v="Damiens"/>
    <x v="1"/>
    <s v="Hortuiti Felier"/>
    <s v="Manu Bililar"/>
    <s v="Mesa de Centro 1,5x2 Cuadrada"/>
    <s v="Dardunes"/>
    <n v="0.08"/>
    <n v="200000"/>
    <n v="1042000"/>
  </r>
  <r>
    <s v="11-2002482010agostoG13"/>
    <n v="11"/>
    <n v="200"/>
    <d v="2010-08-24T00:00:00"/>
    <n v="15"/>
    <n v="32"/>
    <x v="11"/>
    <n v="150000"/>
    <n v="9"/>
    <s v="Antiguedades FL"/>
    <x v="5"/>
    <s v="Suárez Mujica"/>
    <s v="Manu Bililar"/>
    <s v="Mesa de Centro 1,5x2 Cuadrada"/>
    <s v="Dardunes"/>
    <n v="0.08"/>
    <n v="20000"/>
    <n v="1222000"/>
  </r>
  <r>
    <s v="1-3001252010mayoA14"/>
    <n v="1"/>
    <n v="300"/>
    <d v="2010-05-12T00:00:00"/>
    <n v="18"/>
    <n v="16"/>
    <x v="6"/>
    <n v="670000"/>
    <n v="2"/>
    <s v="Sucursal Peñalolen Alto"/>
    <x v="1"/>
    <s v="Gato Lizana"/>
    <s v="Go Leslier"/>
    <s v="Cama 1,5 plazas"/>
    <s v="Dardunes"/>
    <n v="0"/>
    <n v="300000"/>
    <n v="1040000"/>
  </r>
  <r>
    <s v="14-300622010febreroA14"/>
    <n v="14"/>
    <n v="300"/>
    <d v="2010-02-06T00:00:00"/>
    <n v="15"/>
    <n v="31"/>
    <x v="6"/>
    <n v="670000"/>
    <n v="2"/>
    <s v="Antiguedades FV"/>
    <x v="1"/>
    <s v="Suárez Mujica"/>
    <s v="Sofia Uribe"/>
    <s v="Cama 1,5 plazas"/>
    <s v="Dardunes"/>
    <n v="0"/>
    <n v="300000"/>
    <n v="1040000"/>
  </r>
  <r>
    <s v="6-101782010agostoA14"/>
    <n v="6"/>
    <n v="10"/>
    <d v="2010-08-17T00:00:00"/>
    <n v="18"/>
    <n v="21"/>
    <x v="6"/>
    <n v="670000"/>
    <n v="2"/>
    <s v="Sucursal Ñuñoa"/>
    <x v="4"/>
    <s v="Gato Lizana"/>
    <s v="Alvarón Moledero"/>
    <s v="Cama 1,5 plazas"/>
    <s v="Dardunes"/>
    <n v="0"/>
    <n v="200000"/>
    <n v="1140000"/>
  </r>
  <r>
    <s v="6-301972010julioA14"/>
    <n v="6"/>
    <n v="30"/>
    <d v="2010-07-19T00:00:00"/>
    <n v="14"/>
    <n v="30"/>
    <x v="6"/>
    <n v="670000"/>
    <n v="2"/>
    <s v="Sucursal Ñuñoa"/>
    <x v="2"/>
    <s v="Hortuiti Felier"/>
    <s v="Javiera Walder"/>
    <s v="Cama 1,5 plazas"/>
    <s v="Dardunes"/>
    <n v="0"/>
    <n v="200000"/>
    <n v="1140000"/>
  </r>
  <r>
    <s v="8-1006122009diciembreA14"/>
    <n v="8"/>
    <n v="100"/>
    <d v="2009-12-06T00:00:00"/>
    <n v="14"/>
    <n v="1"/>
    <x v="6"/>
    <n v="670000"/>
    <n v="2"/>
    <s v="El Rincón de la Madera"/>
    <x v="3"/>
    <s v="Hortuiti Felier"/>
    <s v="Alejandro Moledero"/>
    <s v="Cama 1,5 plazas"/>
    <s v="Dardunes"/>
    <n v="0"/>
    <n v="10000"/>
    <n v="1330000"/>
  </r>
  <r>
    <s v="8-100812009eneroA14"/>
    <n v="8"/>
    <n v="100"/>
    <d v="2009-01-08T00:00:00"/>
    <n v="16"/>
    <n v="5"/>
    <x v="6"/>
    <n v="670000"/>
    <n v="2"/>
    <s v="El Rincón de la Madera"/>
    <x v="3"/>
    <s v="Michael Tree"/>
    <s v="Alexandra Bully"/>
    <s v="Cama 1,5 plazas"/>
    <s v="Dardunes"/>
    <n v="0"/>
    <n v="10000"/>
    <n v="1330000"/>
  </r>
  <r>
    <s v="9-300622010febreroF16"/>
    <n v="9"/>
    <n v="300"/>
    <d v="2010-02-06T00:00:00"/>
    <n v="17"/>
    <n v="29"/>
    <x v="8"/>
    <n v="550000"/>
    <n v="2"/>
    <s v="Sucursal San Bernardo"/>
    <x v="1"/>
    <s v="Gabriel Manzanero"/>
    <s v="Reina Queen"/>
    <s v="Cama 2 Plazas"/>
    <s v="Dardunes"/>
    <n v="0"/>
    <n v="30000"/>
    <n v="1070000"/>
  </r>
  <r>
    <s v="2-2002542010abrilF16"/>
    <n v="2"/>
    <n v="200"/>
    <d v="2010-04-25T00:00:00"/>
    <n v="13"/>
    <n v="31"/>
    <x v="8"/>
    <n v="550000"/>
    <n v="2"/>
    <s v="Muebles San Genaro"/>
    <x v="5"/>
    <s v="Caesar Ortencia"/>
    <s v="Sofia Uribe"/>
    <s v="Cama 2 Plazas"/>
    <s v="Dardunes"/>
    <n v="0"/>
    <n v="30000"/>
    <n v="1070000"/>
  </r>
  <r>
    <s v="6-30222009febreroF16"/>
    <n v="6"/>
    <n v="30"/>
    <d v="2009-02-02T00:00:00"/>
    <n v="16"/>
    <n v="15"/>
    <x v="8"/>
    <n v="550000"/>
    <n v="2"/>
    <s v="Sucursal Ñuñoa"/>
    <x v="2"/>
    <s v="Michael Tree"/>
    <s v="Maki Parachute"/>
    <s v="Cama 2 Plazas"/>
    <s v="Dardunes"/>
    <n v="0"/>
    <n v="100000"/>
    <n v="1000000"/>
  </r>
  <r>
    <s v="10-3001872009julioG13"/>
    <n v="10"/>
    <n v="300"/>
    <d v="2009-07-18T00:00:00"/>
    <n v="15"/>
    <n v="32"/>
    <x v="11"/>
    <n v="150000"/>
    <n v="8"/>
    <s v="Sacrilegios Gloria"/>
    <x v="1"/>
    <s v="Suárez Mujica"/>
    <s v="Manu Bililar"/>
    <s v="Mesa de Centro 1,5x2 Cuadrada"/>
    <s v="Dardunes"/>
    <n v="0.08"/>
    <n v="200000"/>
    <n v="904000"/>
  </r>
  <r>
    <s v="15-200432010marzoG13"/>
    <n v="15"/>
    <n v="200"/>
    <d v="2010-03-04T00:00:00"/>
    <n v="16"/>
    <n v="24"/>
    <x v="11"/>
    <n v="150000"/>
    <n v="8"/>
    <s v="Galería la Tubería"/>
    <x v="5"/>
    <s v="Michael Tree"/>
    <s v="Andrea Panda"/>
    <s v="Mesa de Centro 1,5x2 Cuadrada"/>
    <s v="Dardunes"/>
    <n v="0.08"/>
    <n v="20000"/>
    <n v="1084000"/>
  </r>
  <r>
    <s v="8-102122010diciembreG13"/>
    <n v="8"/>
    <n v="10"/>
    <d v="2010-12-02T00:00:00"/>
    <n v="16"/>
    <n v="22"/>
    <x v="11"/>
    <n v="150000"/>
    <n v="8"/>
    <s v="El Rincón de la Madera"/>
    <x v="4"/>
    <s v="Michael Tree"/>
    <s v="Sergio Oliva"/>
    <s v="Mesa de Centro 1,5x2 Cuadrada"/>
    <s v="Dardunes"/>
    <n v="0.08"/>
    <n v="30000"/>
    <n v="1074000"/>
  </r>
  <r>
    <s v="9-101962010junioG13"/>
    <n v="9"/>
    <n v="10"/>
    <d v="2010-06-19T00:00:00"/>
    <n v="17"/>
    <n v="25"/>
    <x v="11"/>
    <n v="150000"/>
    <n v="8"/>
    <s v="Sucursal San Bernardo"/>
    <x v="4"/>
    <s v="Gabriel Manzanero"/>
    <s v="Felipe Medero"/>
    <s v="Mesa de Centro 1,5x2 Cuadrada"/>
    <s v="Dardunes"/>
    <n v="0.08"/>
    <n v="30000"/>
    <n v="1074000"/>
  </r>
  <r>
    <s v="11-3023122009diciembreG13"/>
    <n v="11"/>
    <n v="30"/>
    <d v="2009-12-23T00:00:00"/>
    <n v="14"/>
    <n v="22"/>
    <x v="11"/>
    <n v="150000"/>
    <n v="8"/>
    <s v="Antiguedades FL"/>
    <x v="2"/>
    <s v="Hortuiti Felier"/>
    <s v="Sergio Oliva"/>
    <s v="Mesa de Centro 1,5x2 Cuadrada"/>
    <s v="Dardunes"/>
    <n v="0.08"/>
    <n v="100000"/>
    <n v="1004000"/>
  </r>
  <r>
    <s v="15-30512009eneroG13"/>
    <n v="15"/>
    <n v="30"/>
    <d v="2009-01-05T00:00:00"/>
    <n v="14"/>
    <n v="29"/>
    <x v="11"/>
    <n v="150000"/>
    <n v="8"/>
    <s v="Galería la Tubería"/>
    <x v="2"/>
    <s v="Hortuiti Felier"/>
    <s v="Reina Queen"/>
    <s v="Mesa de Centro 1,5x2 Cuadrada"/>
    <s v="Dardunes"/>
    <n v="0.08"/>
    <n v="100000"/>
    <n v="1004000"/>
  </r>
  <r>
    <s v="7-20432010marzoG13"/>
    <n v="7"/>
    <n v="20"/>
    <d v="2010-03-04T00:00:00"/>
    <n v="16"/>
    <n v="12"/>
    <x v="11"/>
    <n v="150000"/>
    <n v="8"/>
    <s v="Blanco y En Calada"/>
    <x v="0"/>
    <s v="Michael Tree"/>
    <s v="Nga Escandinavo"/>
    <s v="Mesa de Centro 1,5x2 Cuadrada"/>
    <s v="Dardunes"/>
    <n v="0.08"/>
    <n v="20000"/>
    <n v="1084000"/>
  </r>
  <r>
    <s v="14-2001192010septiembreG13"/>
    <n v="14"/>
    <n v="200"/>
    <d v="2010-09-11T00:00:00"/>
    <n v="13"/>
    <n v="33"/>
    <x v="11"/>
    <n v="150000"/>
    <n v="8"/>
    <s v="Antiguedades FV"/>
    <x v="5"/>
    <s v="Caesar Ortencia"/>
    <s v="Maricela Zapur"/>
    <s v="Mesa de Centro 1,5x2 Cuadrada"/>
    <s v="Dardunes"/>
    <n v="0.08"/>
    <n v="20000"/>
    <n v="1084000"/>
  </r>
  <r>
    <s v="8-20011102010octubreG16"/>
    <n v="8"/>
    <n v="200"/>
    <d v="2010-10-11T00:00:00"/>
    <n v="13"/>
    <n v="22"/>
    <x v="9"/>
    <n v="550000"/>
    <n v="2"/>
    <s v="El Rincón de la Madera"/>
    <x v="5"/>
    <s v="Caesar Ortencia"/>
    <s v="Sergio Oliva"/>
    <s v="Cómoda 2 cuerpos, 2x1x1,5"/>
    <s v="Deplos"/>
    <n v="0"/>
    <n v="100000"/>
    <n v="1000000"/>
  </r>
  <r>
    <s v="11-3002522009febreroG16"/>
    <n v="11"/>
    <n v="300"/>
    <d v="2009-02-25T00:00:00"/>
    <n v="18"/>
    <n v="25"/>
    <x v="9"/>
    <n v="550000"/>
    <n v="2"/>
    <s v="Antiguedades FL"/>
    <x v="1"/>
    <s v="Gato Lizana"/>
    <s v="Felipe Medero"/>
    <s v="Cómoda 2 cuerpos, 2x1x1,5"/>
    <s v="Deplos"/>
    <n v="0"/>
    <n v="30000"/>
    <n v="1070000"/>
  </r>
  <r>
    <s v="13-3001022010febreroG16"/>
    <n v="13"/>
    <n v="300"/>
    <d v="2010-02-10T00:00:00"/>
    <n v="17"/>
    <n v="34"/>
    <x v="9"/>
    <n v="550000"/>
    <n v="2"/>
    <s v="Sales"/>
    <x v="1"/>
    <s v="Gabriel Manzanero"/>
    <s v="JP Farfanas"/>
    <s v="Cómoda 2 cuerpos, 2x1x1,5"/>
    <s v="Deplos"/>
    <n v="0"/>
    <n v="30000"/>
    <n v="1070000"/>
  </r>
  <r>
    <s v="4-101522010febreroB18"/>
    <n v="4"/>
    <n v="10"/>
    <d v="2010-02-15T00:00:00"/>
    <n v="18"/>
    <n v="8"/>
    <x v="10"/>
    <n v="350000"/>
    <n v="8"/>
    <s v="Galería Ñuble"/>
    <x v="4"/>
    <s v="Gato Lizana"/>
    <s v="Nicolás Red"/>
    <s v="Escritorio Vidrio 1,38x50"/>
    <s v="Bellmack"/>
    <n v="0.08"/>
    <n v="100000"/>
    <n v="2476000"/>
  </r>
  <r>
    <s v="12-2001562009junioB18"/>
    <n v="12"/>
    <n v="200"/>
    <d v="2009-06-15T00:00:00"/>
    <n v="13"/>
    <n v="11"/>
    <x v="10"/>
    <n v="350000"/>
    <n v="8"/>
    <s v="El Deleite"/>
    <x v="5"/>
    <s v="Caesar Ortencia"/>
    <s v="Diva Torrengra"/>
    <s v="Escritorio Vidrio 1,38x50"/>
    <s v="Bellmack"/>
    <n v="0.08"/>
    <n v="100000"/>
    <n v="2476000"/>
  </r>
  <r>
    <s v="5-200822009febreroG13"/>
    <n v="5"/>
    <n v="200"/>
    <d v="2009-02-08T00:00:00"/>
    <n v="12"/>
    <n v="33"/>
    <x v="11"/>
    <n v="150000"/>
    <n v="8"/>
    <s v="Muebles El Oso"/>
    <x v="5"/>
    <s v="Feibian Bizancio"/>
    <s v="Maricela Zapur"/>
    <s v="Mesa de Centro 1,5x2 Cuadrada"/>
    <s v="Dardunes"/>
    <n v="0.08"/>
    <n v="20000"/>
    <n v="1084000"/>
  </r>
  <r>
    <s v="15-1001772010julioF16"/>
    <n v="15"/>
    <n v="100"/>
    <d v="2010-07-17T00:00:00"/>
    <n v="13"/>
    <n v="19"/>
    <x v="8"/>
    <n v="550000"/>
    <n v="2"/>
    <s v="Galería la Tubería"/>
    <x v="3"/>
    <s v="Caesar Ortencia"/>
    <s v="Andrea Disappear"/>
    <s v="Cama 2 Plazas"/>
    <s v="Dardunes"/>
    <n v="0"/>
    <n v="200000"/>
    <n v="900000"/>
  </r>
  <r>
    <s v="8-1001792009septiembreF16"/>
    <n v="8"/>
    <n v="100"/>
    <d v="2009-09-17T00:00:00"/>
    <n v="12"/>
    <n v="14"/>
    <x v="8"/>
    <n v="550000"/>
    <n v="2"/>
    <s v="El Rincón de la Madera"/>
    <x v="3"/>
    <s v="Feibian Bizancio"/>
    <s v="Guillermo Franco"/>
    <s v="Cama 2 Plazas"/>
    <s v="Dardunes"/>
    <n v="0"/>
    <n v="200000"/>
    <n v="900000"/>
  </r>
  <r>
    <s v="3-200512009eneroF16"/>
    <n v="3"/>
    <n v="200"/>
    <d v="2009-01-05T00:00:00"/>
    <n v="15"/>
    <n v="3"/>
    <x v="8"/>
    <n v="550000"/>
    <n v="2"/>
    <s v="Damiens"/>
    <x v="5"/>
    <s v="Suárez Mujica"/>
    <s v="Johny Negrero"/>
    <s v="Cama 2 Plazas"/>
    <s v="Dardunes"/>
    <n v="0"/>
    <n v="30000"/>
    <n v="1070000"/>
  </r>
  <r>
    <s v="10-302092010septiembreF16"/>
    <n v="10"/>
    <n v="30"/>
    <d v="2010-09-20T00:00:00"/>
    <n v="16"/>
    <n v="2"/>
    <x v="8"/>
    <n v="550000"/>
    <n v="2"/>
    <s v="Sacrilegios Gloria"/>
    <x v="2"/>
    <s v="Michael Tree"/>
    <s v="John Chepicano"/>
    <s v="Cama 2 Plazas"/>
    <s v="Dardunes"/>
    <n v="0"/>
    <n v="100000"/>
    <n v="1000000"/>
  </r>
  <r>
    <s v="7-201362010junioF16"/>
    <n v="7"/>
    <n v="20"/>
    <d v="2010-06-13T00:00:00"/>
    <n v="15"/>
    <n v="17"/>
    <x v="8"/>
    <n v="550000"/>
    <n v="2"/>
    <s v="Blanco y En Calada"/>
    <x v="0"/>
    <s v="Suárez Mujica"/>
    <s v="Mathias Albus"/>
    <s v="Cama 2 Plazas"/>
    <s v="Dardunes"/>
    <n v="0"/>
    <n v="30000"/>
    <n v="1070000"/>
  </r>
  <r>
    <s v="6-10732009marzoF16"/>
    <n v="6"/>
    <n v="10"/>
    <d v="2009-03-07T00:00:00"/>
    <n v="17"/>
    <n v="3"/>
    <x v="8"/>
    <n v="550000"/>
    <n v="2"/>
    <s v="Sucursal Ñuñoa"/>
    <x v="4"/>
    <s v="Gabriel Manzanero"/>
    <s v="Johny Negrero"/>
    <s v="Cama 2 Plazas"/>
    <s v="Dardunes"/>
    <n v="0"/>
    <n v="10000"/>
    <n v="1090000"/>
  </r>
  <r>
    <s v="11-20023112009noviembreF16"/>
    <n v="11"/>
    <n v="200"/>
    <d v="2009-11-23T00:00:00"/>
    <n v="13"/>
    <n v="8"/>
    <x v="8"/>
    <n v="550000"/>
    <n v="2"/>
    <s v="Antiguedades FL"/>
    <x v="5"/>
    <s v="Caesar Ortencia"/>
    <s v="Nicolás Red"/>
    <s v="Cama 2 Plazas"/>
    <s v="Dardunes"/>
    <n v="0"/>
    <n v="30000"/>
    <n v="1070000"/>
  </r>
  <r>
    <s v="9-302322009febreroF16"/>
    <n v="9"/>
    <n v="30"/>
    <d v="2009-02-23T00:00:00"/>
    <n v="15"/>
    <n v="20"/>
    <x v="8"/>
    <n v="550000"/>
    <n v="2"/>
    <s v="Sucursal San Bernardo"/>
    <x v="2"/>
    <s v="Suárez Mujica"/>
    <s v="Tatán Linterna"/>
    <s v="Cama 2 Plazas"/>
    <s v="Dardunes"/>
    <n v="0"/>
    <n v="100000"/>
    <n v="1000000"/>
  </r>
  <r>
    <s v="13-3002492010septiembreG13"/>
    <n v="13"/>
    <n v="300"/>
    <d v="2010-09-24T00:00:00"/>
    <n v="16"/>
    <n v="5"/>
    <x v="11"/>
    <n v="150000"/>
    <n v="9"/>
    <s v="Sales"/>
    <x v="1"/>
    <s v="Michael Tree"/>
    <s v="Alexandra Bully"/>
    <s v="Mesa de Centro 1,5x2 Cuadrada"/>
    <s v="Dardunes"/>
    <n v="0.08"/>
    <n v="200000"/>
    <n v="1042000"/>
  </r>
  <r>
    <s v="12-30017112009noviembreG13"/>
    <n v="12"/>
    <n v="300"/>
    <d v="2009-11-17T00:00:00"/>
    <n v="12"/>
    <n v="34"/>
    <x v="11"/>
    <n v="150000"/>
    <n v="9"/>
    <s v="El Deleite"/>
    <x v="1"/>
    <s v="Feibian Bizancio"/>
    <s v="JP Farfanas"/>
    <s v="Mesa de Centro 1,5x2 Cuadrada"/>
    <s v="Dardunes"/>
    <n v="0.08"/>
    <n v="200000"/>
    <n v="1042000"/>
  </r>
  <r>
    <s v="6-3001992010septiembreB18"/>
    <n v="6"/>
    <n v="300"/>
    <d v="2010-09-19T00:00:00"/>
    <n v="12"/>
    <n v="16"/>
    <x v="10"/>
    <n v="350000"/>
    <n v="4"/>
    <s v="Sucursal Ñuñoa"/>
    <x v="1"/>
    <s v="Feibian Bizancio"/>
    <s v="Go Leslier"/>
    <s v="Escritorio Vidrio 1,38x50"/>
    <s v="Bellmack"/>
    <n v="0.05"/>
    <n v="100000"/>
    <n v="1230000"/>
  </r>
  <r>
    <s v="13-1017112009noviembreB18"/>
    <n v="13"/>
    <n v="10"/>
    <d v="2009-11-17T00:00:00"/>
    <n v="15"/>
    <n v="15"/>
    <x v="10"/>
    <n v="350000"/>
    <n v="4"/>
    <s v="Sales"/>
    <x v="4"/>
    <s v="Suárez Mujica"/>
    <s v="Maki Parachute"/>
    <s v="Escritorio Vidrio 1,38x50"/>
    <s v="Bellmack"/>
    <n v="0.05"/>
    <n v="100000"/>
    <n v="1230000"/>
  </r>
  <r>
    <s v="2-109102009octubreB18"/>
    <n v="2"/>
    <n v="10"/>
    <d v="2009-10-09T00:00:00"/>
    <n v="14"/>
    <n v="14"/>
    <x v="10"/>
    <n v="350000"/>
    <n v="4"/>
    <s v="Muebles San Genaro"/>
    <x v="4"/>
    <s v="Hortuiti Felier"/>
    <s v="Guillermo Franco"/>
    <s v="Escritorio Vidrio 1,38x50"/>
    <s v="Bellmack"/>
    <n v="0.05"/>
    <n v="100000"/>
    <n v="1230000"/>
  </r>
  <r>
    <s v="11-2001612010eneroB18"/>
    <n v="11"/>
    <n v="200"/>
    <d v="2010-01-16T00:00:00"/>
    <n v="13"/>
    <n v="7"/>
    <x v="10"/>
    <n v="350000"/>
    <n v="4"/>
    <s v="Antiguedades FL"/>
    <x v="5"/>
    <s v="Caesar Ortencia"/>
    <s v="Veraz Dedal"/>
    <s v="Escritorio Vidrio 1,38x50"/>
    <s v="Bellmack"/>
    <n v="0.05"/>
    <n v="100000"/>
    <n v="1230000"/>
  </r>
  <r>
    <s v="6-101562009junioE20"/>
    <n v="6"/>
    <n v="10"/>
    <d v="2009-06-15T00:00:00"/>
    <n v="17"/>
    <n v="2"/>
    <x v="7"/>
    <n v="650000"/>
    <n v="2"/>
    <s v="Sucursal Ñuñoa"/>
    <x v="4"/>
    <s v="Gabriel Manzanero"/>
    <s v="John Chepicano"/>
    <s v="Escritorio Madera 3 Espacios"/>
    <s v="Bellmack"/>
    <n v="0"/>
    <n v="100000"/>
    <n v="1200000"/>
  </r>
  <r>
    <s v="3-302542010abrilG16"/>
    <n v="3"/>
    <n v="30"/>
    <d v="2010-04-25T00:00:00"/>
    <n v="16"/>
    <n v="10"/>
    <x v="9"/>
    <n v="550000"/>
    <n v="2"/>
    <s v="Damiens"/>
    <x v="2"/>
    <s v="Michael Tree"/>
    <s v="Natalia Safer"/>
    <s v="Cómoda 2 cuerpos, 2x1x1,5"/>
    <s v="Deplos"/>
    <n v="0"/>
    <n v="500000"/>
    <n v="600000"/>
  </r>
  <r>
    <s v="2-3025112009noviembreG16"/>
    <n v="2"/>
    <n v="30"/>
    <d v="2009-11-25T00:00:00"/>
    <n v="15"/>
    <n v="18"/>
    <x v="9"/>
    <n v="550000"/>
    <n v="2"/>
    <s v="Muebles San Genaro"/>
    <x v="2"/>
    <s v="Suárez Mujica"/>
    <s v="Di Angelo Bonini"/>
    <s v="Cómoda 2 cuerpos, 2x1x1,5"/>
    <s v="Deplos"/>
    <n v="0"/>
    <n v="500000"/>
    <n v="600000"/>
  </r>
  <r>
    <s v="14-3002332009marzoE20"/>
    <n v="14"/>
    <n v="300"/>
    <d v="2009-03-23T00:00:00"/>
    <n v="12"/>
    <n v="25"/>
    <x v="7"/>
    <n v="650000"/>
    <n v="2"/>
    <s v="Antiguedades FV"/>
    <x v="1"/>
    <s v="Feibian Bizancio"/>
    <s v="Felipe Medero"/>
    <s v="Escritorio Madera 3 Espacios"/>
    <s v="Bellmack"/>
    <n v="0"/>
    <n v="100000"/>
    <n v="1200000"/>
  </r>
  <r>
    <s v="1-20018122010diciembreE20"/>
    <n v="1"/>
    <n v="200"/>
    <d v="2010-12-18T00:00:00"/>
    <n v="15"/>
    <n v="20"/>
    <x v="7"/>
    <n v="650000"/>
    <n v="2"/>
    <s v="Sucursal Peñalolen Alto"/>
    <x v="5"/>
    <s v="Suárez Mujica"/>
    <s v="Tatán Linterna"/>
    <s v="Escritorio Madera 3 Espacios"/>
    <s v="Bellmack"/>
    <n v="0"/>
    <n v="10000"/>
    <n v="1290000"/>
  </r>
  <r>
    <s v="7-101102010octubreE20"/>
    <n v="7"/>
    <n v="10"/>
    <d v="2010-10-01T00:00:00"/>
    <n v="18"/>
    <n v="32"/>
    <x v="7"/>
    <n v="650000"/>
    <n v="2"/>
    <s v="Blanco y En Calada"/>
    <x v="4"/>
    <s v="Gato Lizana"/>
    <s v="Manu Bililar"/>
    <s v="Escritorio Madera 3 Espacios"/>
    <s v="Bellmack"/>
    <n v="0"/>
    <n v="100000"/>
    <n v="1200000"/>
  </r>
  <r>
    <s v="8-200782009agostoE20"/>
    <n v="8"/>
    <n v="200"/>
    <d v="2009-08-07T00:00:00"/>
    <n v="16"/>
    <n v="14"/>
    <x v="7"/>
    <n v="650000"/>
    <n v="4"/>
    <s v="El Rincón de la Madera"/>
    <x v="5"/>
    <s v="Michael Tree"/>
    <s v="Guillermo Franco"/>
    <s v="Escritorio Madera 3 Espacios"/>
    <s v="Bellmack"/>
    <n v="0.05"/>
    <n v="10000"/>
    <n v="2460000"/>
  </r>
  <r>
    <s v="6-2003102009octubreE20"/>
    <n v="6"/>
    <n v="200"/>
    <d v="2009-10-03T00:00:00"/>
    <n v="17"/>
    <n v="3"/>
    <x v="7"/>
    <n v="650000"/>
    <n v="4"/>
    <s v="Sucursal Ñuñoa"/>
    <x v="5"/>
    <s v="Gabriel Manzanero"/>
    <s v="Johny Negrero"/>
    <s v="Escritorio Madera 3 Espacios"/>
    <s v="Bellmack"/>
    <n v="0.05"/>
    <n v="10000"/>
    <n v="2460000"/>
  </r>
  <r>
    <s v="2-201652010mayoB18"/>
    <n v="2"/>
    <n v="20"/>
    <d v="2010-05-16T00:00:00"/>
    <n v="15"/>
    <n v="20"/>
    <x v="10"/>
    <n v="350000"/>
    <n v="3"/>
    <s v="Muebles San Genaro"/>
    <x v="0"/>
    <s v="Suárez Mujica"/>
    <s v="Tatán Linterna"/>
    <s v="Escritorio Vidrio 1,38x50"/>
    <s v="Bellmack"/>
    <n v="0"/>
    <n v="1500000"/>
    <n v="-450000"/>
  </r>
  <r>
    <s v="12-20013102010octubreJ16"/>
    <n v="12"/>
    <n v="200"/>
    <d v="2010-10-13T00:00:00"/>
    <n v="12"/>
    <n v="12"/>
    <x v="1"/>
    <n v="1450000"/>
    <n v="1"/>
    <s v="El Deleite"/>
    <x v="5"/>
    <s v="Feibian Bizancio"/>
    <s v="Nga Escandinavo"/>
    <s v="Silla de Gargas"/>
    <s v="Bellmack"/>
    <n v="0"/>
    <n v="500000"/>
    <n v="950000"/>
  </r>
  <r>
    <s v="9-102392010septiembreJ16"/>
    <n v="9"/>
    <n v="10"/>
    <d v="2010-09-23T00:00:00"/>
    <n v="18"/>
    <n v="32"/>
    <x v="1"/>
    <n v="1450000"/>
    <n v="1"/>
    <s v="Sucursal San Bernardo"/>
    <x v="4"/>
    <s v="Gato Lizana"/>
    <s v="Manu Bililar"/>
    <s v="Silla de Gargas"/>
    <s v="Bellmack"/>
    <n v="0"/>
    <n v="1000000"/>
    <n v="450000"/>
  </r>
  <r>
    <s v="1-100522009febreroE20"/>
    <n v="1"/>
    <n v="100"/>
    <d v="2009-02-05T00:00:00"/>
    <n v="12"/>
    <n v="1"/>
    <x v="7"/>
    <n v="650000"/>
    <n v="3"/>
    <s v="Sucursal Peñalolen Alto"/>
    <x v="3"/>
    <s v="Feibian Bizancio"/>
    <s v="Alejandro Moledero"/>
    <s v="Escritorio Madera 3 Espacios"/>
    <s v="Bellmack"/>
    <n v="0"/>
    <n v="1000000"/>
    <n v="950000"/>
  </r>
  <r>
    <s v="1-3001882010agostoB18"/>
    <n v="1"/>
    <n v="300"/>
    <d v="2010-08-18T00:00:00"/>
    <n v="15"/>
    <n v="21"/>
    <x v="10"/>
    <n v="350000"/>
    <n v="3"/>
    <s v="Sucursal Peñalolen Alto"/>
    <x v="1"/>
    <s v="Suárez Mujica"/>
    <s v="Alvarón Moledero"/>
    <s v="Escritorio Vidrio 1,38x50"/>
    <s v="Bellmack"/>
    <n v="0"/>
    <n v="100000"/>
    <n v="950000"/>
  </r>
  <r>
    <s v="11-100472009julioE20"/>
    <n v="11"/>
    <n v="100"/>
    <d v="2009-07-04T00:00:00"/>
    <n v="17"/>
    <n v="4"/>
    <x v="7"/>
    <n v="650000"/>
    <n v="3"/>
    <s v="Antiguedades FL"/>
    <x v="3"/>
    <s v="Gabriel Manzanero"/>
    <s v="JayJay Barriga"/>
    <s v="Escritorio Madera 3 Espacios"/>
    <s v="Bellmack"/>
    <n v="0"/>
    <n v="1000000"/>
    <n v="950000"/>
  </r>
  <r>
    <s v="5-20011102010octubreB18"/>
    <n v="5"/>
    <n v="200"/>
    <d v="2010-10-11T00:00:00"/>
    <n v="13"/>
    <n v="20"/>
    <x v="10"/>
    <n v="350000"/>
    <n v="3"/>
    <s v="Muebles El Oso"/>
    <x v="5"/>
    <s v="Caesar Ortencia"/>
    <s v="Tatán Linterna"/>
    <s v="Escritorio Vidrio 1,38x50"/>
    <s v="Bellmack"/>
    <n v="0"/>
    <n v="100000"/>
    <n v="950000"/>
  </r>
  <r>
    <s v="7-302122010diciembreB18"/>
    <n v="7"/>
    <n v="30"/>
    <d v="2010-12-02T00:00:00"/>
    <n v="12"/>
    <n v="15"/>
    <x v="10"/>
    <n v="350000"/>
    <n v="3"/>
    <s v="Blanco y En Calada"/>
    <x v="2"/>
    <s v="Feibian Bizancio"/>
    <s v="Maki Parachute"/>
    <s v="Escritorio Vidrio 1,38x50"/>
    <s v="Bellmack"/>
    <n v="0"/>
    <n v="100000"/>
    <n v="950000"/>
  </r>
  <r>
    <s v="5-10112009eneroB18"/>
    <n v="5"/>
    <n v="10"/>
    <d v="2009-01-01T00:00:00"/>
    <n v="17"/>
    <n v="32"/>
    <x v="10"/>
    <n v="350000"/>
    <n v="3"/>
    <s v="Muebles El Oso"/>
    <x v="4"/>
    <s v="Gabriel Manzanero"/>
    <s v="Manu Bililar"/>
    <s v="Escritorio Vidrio 1,38x50"/>
    <s v="Bellmack"/>
    <n v="0"/>
    <n v="100000"/>
    <n v="950000"/>
  </r>
  <r>
    <s v="2-301162009junioB18"/>
    <n v="2"/>
    <n v="30"/>
    <d v="2009-06-11T00:00:00"/>
    <n v="12"/>
    <n v="29"/>
    <x v="10"/>
    <n v="350000"/>
    <n v="3"/>
    <s v="Muebles San Genaro"/>
    <x v="2"/>
    <s v="Feibian Bizancio"/>
    <s v="Reina Queen"/>
    <s v="Escritorio Vidrio 1,38x50"/>
    <s v="Bellmack"/>
    <n v="0"/>
    <n v="100000"/>
    <n v="950000"/>
  </r>
  <r>
    <s v="8-304122009diciembreB18"/>
    <n v="8"/>
    <n v="30"/>
    <d v="2009-12-04T00:00:00"/>
    <n v="14"/>
    <n v="17"/>
    <x v="10"/>
    <n v="350000"/>
    <n v="3"/>
    <s v="El Rincón de la Madera"/>
    <x v="2"/>
    <s v="Hortuiti Felier"/>
    <s v="Mathias Albus"/>
    <s v="Escritorio Vidrio 1,38x50"/>
    <s v="Bellmack"/>
    <n v="0"/>
    <n v="100000"/>
    <n v="950000"/>
  </r>
  <r>
    <s v="8-1012102010octubreB18"/>
    <n v="8"/>
    <n v="10"/>
    <d v="2010-10-12T00:00:00"/>
    <n v="16"/>
    <n v="19"/>
    <x v="10"/>
    <n v="350000"/>
    <n v="3"/>
    <s v="El Rincón de la Madera"/>
    <x v="4"/>
    <s v="Michael Tree"/>
    <s v="Andrea Disappear"/>
    <s v="Escritorio Vidrio 1,38x50"/>
    <s v="Bellmack"/>
    <n v="0"/>
    <n v="100000"/>
    <n v="950000"/>
  </r>
  <r>
    <s v="13-201182010agostoJ16"/>
    <n v="13"/>
    <n v="20"/>
    <d v="2010-08-11T00:00:00"/>
    <n v="16"/>
    <n v="12"/>
    <x v="1"/>
    <n v="1450000"/>
    <n v="1"/>
    <s v="Sales"/>
    <x v="0"/>
    <s v="Michael Tree"/>
    <s v="Nga Escandinavo"/>
    <s v="Silla de Gargas"/>
    <s v="Bellmack"/>
    <n v="0"/>
    <n v="300000"/>
    <n v="1150000"/>
  </r>
  <r>
    <s v="2-300532010marzoJ16"/>
    <n v="2"/>
    <n v="300"/>
    <d v="2010-03-05T00:00:00"/>
    <n v="15"/>
    <n v="9"/>
    <x v="1"/>
    <n v="1450000"/>
    <n v="1"/>
    <s v="Muebles San Genaro"/>
    <x v="1"/>
    <s v="Suárez Mujica"/>
    <s v="Camilo Parranda"/>
    <s v="Silla de Gargas"/>
    <s v="Bellmack"/>
    <n v="0"/>
    <n v="200000"/>
    <n v="1250000"/>
  </r>
  <r>
    <s v="7-301812009eneroJ16"/>
    <n v="7"/>
    <n v="30"/>
    <d v="2009-01-18T00:00:00"/>
    <n v="14"/>
    <n v="28"/>
    <x v="1"/>
    <n v="1450000"/>
    <n v="1"/>
    <s v="Blanco y En Calada"/>
    <x v="2"/>
    <s v="Hortuiti Felier"/>
    <s v="Sebastián  Venegas"/>
    <s v="Silla de Gargas"/>
    <s v="Bellmack"/>
    <n v="0"/>
    <n v="20000"/>
    <n v="1430000"/>
  </r>
  <r>
    <s v="4-1002482010agostoG13"/>
    <n v="4"/>
    <n v="100"/>
    <d v="2010-08-24T00:00:00"/>
    <n v="14"/>
    <n v="19"/>
    <x v="11"/>
    <n v="150000"/>
    <n v="7"/>
    <s v="Galería Ñuble"/>
    <x v="3"/>
    <s v="Hortuiti Felier"/>
    <s v="Andrea Disappear"/>
    <s v="Mesa de Centro 1,5x2 Cuadrada"/>
    <s v="Dardunes"/>
    <n v="0.08"/>
    <n v="300000"/>
    <n v="666000"/>
  </r>
  <r>
    <s v="3-3002242009abrilG13"/>
    <n v="3"/>
    <n v="300"/>
    <d v="2009-04-22T00:00:00"/>
    <n v="15"/>
    <n v="28"/>
    <x v="11"/>
    <n v="150000"/>
    <n v="7"/>
    <s v="Damiens"/>
    <x v="1"/>
    <s v="Suárez Mujica"/>
    <s v="Sebastián  Venegas"/>
    <s v="Mesa de Centro 1,5x2 Cuadrada"/>
    <s v="Dardunes"/>
    <n v="0.08"/>
    <n v="200000"/>
    <n v="766000"/>
  </r>
  <r>
    <s v="2-1013122010diciembreG13"/>
    <n v="2"/>
    <n v="10"/>
    <d v="2010-12-13T00:00:00"/>
    <n v="15"/>
    <n v="34"/>
    <x v="11"/>
    <n v="150000"/>
    <n v="7"/>
    <s v="Muebles San Genaro"/>
    <x v="4"/>
    <s v="Suárez Mujica"/>
    <s v="JP Farfanas"/>
    <s v="Mesa de Centro 1,5x2 Cuadrada"/>
    <s v="Dardunes"/>
    <n v="0.08"/>
    <n v="30000"/>
    <n v="936000"/>
  </r>
  <r>
    <s v="2-302052010mayoG13"/>
    <n v="2"/>
    <n v="30"/>
    <d v="2010-05-20T00:00:00"/>
    <n v="14"/>
    <n v="13"/>
    <x v="11"/>
    <n v="150000"/>
    <n v="7"/>
    <s v="Muebles San Genaro"/>
    <x v="2"/>
    <s v="Hortuiti Felier"/>
    <s v="Peter Contreras"/>
    <s v="Mesa de Centro 1,5x2 Cuadrada"/>
    <s v="Dardunes"/>
    <n v="0.08"/>
    <n v="100000"/>
    <n v="866000"/>
  </r>
  <r>
    <s v="5-202422009febreroG13"/>
    <n v="5"/>
    <n v="20"/>
    <d v="2009-02-24T00:00:00"/>
    <n v="17"/>
    <n v="2"/>
    <x v="11"/>
    <n v="150000"/>
    <n v="7"/>
    <s v="Muebles El Oso"/>
    <x v="0"/>
    <s v="Gabriel Manzanero"/>
    <s v="John Chepicano"/>
    <s v="Mesa de Centro 1,5x2 Cuadrada"/>
    <s v="Dardunes"/>
    <n v="0.08"/>
    <n v="20000"/>
    <n v="946000"/>
  </r>
  <r>
    <s v="9-30582009agostoG13"/>
    <n v="9"/>
    <n v="30"/>
    <d v="2009-08-05T00:00:00"/>
    <n v="14"/>
    <n v="29"/>
    <x v="11"/>
    <n v="150000"/>
    <n v="9"/>
    <s v="Sucursal San Bernardo"/>
    <x v="2"/>
    <s v="Hortuiti Felier"/>
    <s v="Reina Queen"/>
    <s v="Mesa de Centro 1,5x2 Cuadrada"/>
    <s v="Dardunes"/>
    <n v="0.08"/>
    <n v="100000"/>
    <n v="1142000"/>
  </r>
  <r>
    <s v="13-1022122010diciembreG13"/>
    <n v="13"/>
    <n v="10"/>
    <d v="2010-12-22T00:00:00"/>
    <n v="14"/>
    <n v="33"/>
    <x v="11"/>
    <n v="150000"/>
    <n v="9"/>
    <s v="Sales"/>
    <x v="4"/>
    <s v="Hortuiti Felier"/>
    <s v="Maricela Zapur"/>
    <s v="Mesa de Centro 1,5x2 Cuadrada"/>
    <s v="Dardunes"/>
    <n v="0.08"/>
    <n v="30000"/>
    <n v="1212000"/>
  </r>
  <r>
    <s v="7-301682010agostoG13"/>
    <n v="7"/>
    <n v="30"/>
    <d v="2010-08-16T00:00:00"/>
    <n v="16"/>
    <n v="7"/>
    <x v="11"/>
    <n v="150000"/>
    <n v="7"/>
    <s v="Blanco y En Calada"/>
    <x v="2"/>
    <s v="Michael Tree"/>
    <s v="Veraz Dedal"/>
    <s v="Mesa de Centro 1,5x2 Cuadrada"/>
    <s v="Dardunes"/>
    <n v="0.08"/>
    <n v="100000"/>
    <n v="866000"/>
  </r>
  <r>
    <s v="9-201882010agostoG13"/>
    <n v="9"/>
    <n v="20"/>
    <d v="2010-08-18T00:00:00"/>
    <n v="17"/>
    <n v="26"/>
    <x v="11"/>
    <n v="150000"/>
    <n v="8"/>
    <s v="Sucursal San Bernardo"/>
    <x v="0"/>
    <s v="Gabriel Manzanero"/>
    <s v="Edward Phycka"/>
    <s v="Mesa de Centro 1,5x2 Cuadrada"/>
    <s v="Dardunes"/>
    <n v="0.08"/>
    <n v="20000"/>
    <n v="1084000"/>
  </r>
  <r>
    <s v="15-302092009septiembreF16"/>
    <n v="15"/>
    <n v="30"/>
    <d v="2009-09-20T00:00:00"/>
    <n v="14"/>
    <n v="18"/>
    <x v="8"/>
    <n v="550000"/>
    <n v="2"/>
    <s v="Galería la Tubería"/>
    <x v="2"/>
    <s v="Hortuiti Felier"/>
    <s v="Di Angelo Bonini"/>
    <s v="Cama 2 Plazas"/>
    <s v="Dardunes"/>
    <n v="0"/>
    <n v="100000"/>
    <n v="1000000"/>
  </r>
  <r>
    <s v="4-301192009septiembreJ18"/>
    <n v="4"/>
    <n v="30"/>
    <d v="2009-09-11T00:00:00"/>
    <n v="16"/>
    <n v="22"/>
    <x v="3"/>
    <n v="850000"/>
    <n v="1"/>
    <s v="Galería Ñuble"/>
    <x v="2"/>
    <s v="Michael Tree"/>
    <s v="Sergio Oliva"/>
    <s v="Camarote 3 cuerpos"/>
    <s v="Deplos"/>
    <n v="0"/>
    <n v="10000"/>
    <n v="840000"/>
  </r>
  <r>
    <s v="15-100812010eneroJ18"/>
    <n v="15"/>
    <n v="100"/>
    <d v="2010-01-08T00:00:00"/>
    <n v="15"/>
    <n v="17"/>
    <x v="3"/>
    <n v="850000"/>
    <n v="1"/>
    <s v="Galería la Tubería"/>
    <x v="3"/>
    <s v="Suárez Mujica"/>
    <s v="Mathias Albus"/>
    <s v="Camarote 3 cuerpos"/>
    <s v="Deplos"/>
    <n v="0"/>
    <n v="10000"/>
    <n v="840000"/>
  </r>
  <r>
    <s v="15-100572009julioG13"/>
    <n v="15"/>
    <n v="100"/>
    <d v="2009-07-05T00:00:00"/>
    <n v="12"/>
    <n v="25"/>
    <x v="11"/>
    <n v="150000"/>
    <n v="6"/>
    <s v="Galería la Tubería"/>
    <x v="3"/>
    <s v="Feibian Bizancio"/>
    <s v="Felipe Medero"/>
    <s v="Mesa de Centro 1,5x2 Cuadrada"/>
    <s v="Dardunes"/>
    <n v="0.05"/>
    <n v="300000"/>
    <n v="555000"/>
  </r>
  <r>
    <s v="10-3002562010junioG13"/>
    <n v="10"/>
    <n v="300"/>
    <d v="2010-06-25T00:00:00"/>
    <n v="14"/>
    <n v="20"/>
    <x v="11"/>
    <n v="150000"/>
    <n v="6"/>
    <s v="Sacrilegios Gloria"/>
    <x v="1"/>
    <s v="Hortuiti Felier"/>
    <s v="Tatán Linterna"/>
    <s v="Mesa de Centro 1,5x2 Cuadrada"/>
    <s v="Dardunes"/>
    <n v="0.05"/>
    <n v="200000"/>
    <n v="655000"/>
  </r>
  <r>
    <s v="2-300622009febreroG13"/>
    <n v="2"/>
    <n v="300"/>
    <d v="2009-02-06T00:00:00"/>
    <n v="18"/>
    <n v="25"/>
    <x v="11"/>
    <n v="150000"/>
    <n v="6"/>
    <s v="Muebles San Genaro"/>
    <x v="1"/>
    <s v="Gato Lizana"/>
    <s v="Felipe Medero"/>
    <s v="Mesa de Centro 1,5x2 Cuadrada"/>
    <s v="Dardunes"/>
    <n v="0.05"/>
    <n v="200000"/>
    <n v="655000"/>
  </r>
  <r>
    <s v="6-306102010octubreG13"/>
    <n v="6"/>
    <n v="30"/>
    <d v="2010-10-06T00:00:00"/>
    <n v="14"/>
    <n v="25"/>
    <x v="11"/>
    <n v="150000"/>
    <n v="6"/>
    <s v="Sucursal Ñuñoa"/>
    <x v="2"/>
    <s v="Hortuiti Felier"/>
    <s v="Felipe Medero"/>
    <s v="Mesa de Centro 1,5x2 Cuadrada"/>
    <s v="Dardunes"/>
    <n v="0.05"/>
    <n v="100000"/>
    <n v="755000"/>
  </r>
  <r>
    <s v="12-302052010mayoG13"/>
    <n v="12"/>
    <n v="30"/>
    <d v="2010-05-20T00:00:00"/>
    <n v="12"/>
    <n v="1"/>
    <x v="11"/>
    <n v="150000"/>
    <n v="6"/>
    <s v="El Deleite"/>
    <x v="2"/>
    <s v="Feibian Bizancio"/>
    <s v="Alejandro Moledero"/>
    <s v="Mesa de Centro 1,5x2 Cuadrada"/>
    <s v="Dardunes"/>
    <n v="0.05"/>
    <n v="100000"/>
    <n v="755000"/>
  </r>
  <r>
    <s v="14-3018112010noviembreG13"/>
    <n v="14"/>
    <n v="30"/>
    <d v="2010-11-18T00:00:00"/>
    <n v="18"/>
    <n v="29"/>
    <x v="11"/>
    <n v="150000"/>
    <n v="6"/>
    <s v="Antiguedades FV"/>
    <x v="2"/>
    <s v="Gato Lizana"/>
    <s v="Reina Queen"/>
    <s v="Mesa de Centro 1,5x2 Cuadrada"/>
    <s v="Dardunes"/>
    <n v="0.05"/>
    <n v="100000"/>
    <n v="755000"/>
  </r>
  <r>
    <s v="9-205122009diciembreG13"/>
    <n v="9"/>
    <n v="20"/>
    <d v="2009-12-05T00:00:00"/>
    <n v="13"/>
    <n v="1"/>
    <x v="11"/>
    <n v="150000"/>
    <n v="6"/>
    <s v="Sucursal San Bernardo"/>
    <x v="0"/>
    <s v="Caesar Ortencia"/>
    <s v="Alejandro Moledero"/>
    <s v="Mesa de Centro 1,5x2 Cuadrada"/>
    <s v="Dardunes"/>
    <n v="0.05"/>
    <n v="20000"/>
    <n v="835000"/>
  </r>
  <r>
    <s v="6-3001922010febreroJ18"/>
    <n v="6"/>
    <n v="300"/>
    <d v="2010-02-19T00:00:00"/>
    <n v="15"/>
    <n v="12"/>
    <x v="3"/>
    <n v="850000"/>
    <n v="1"/>
    <s v="Sucursal Ñuñoa"/>
    <x v="1"/>
    <s v="Suárez Mujica"/>
    <s v="Nga Escandinavo"/>
    <s v="Camarote 3 cuerpos"/>
    <s v="Deplos"/>
    <n v="0"/>
    <n v="200000"/>
    <n v="650000"/>
  </r>
  <r>
    <s v="1-3001182010agostoJ18"/>
    <n v="1"/>
    <n v="300"/>
    <d v="2010-08-11T00:00:00"/>
    <n v="14"/>
    <n v="33"/>
    <x v="3"/>
    <n v="850000"/>
    <n v="1"/>
    <s v="Sucursal Peñalolen Alto"/>
    <x v="1"/>
    <s v="Hortuiti Felier"/>
    <s v="Maricela Zapur"/>
    <s v="Camarote 3 cuerpos"/>
    <s v="Deplos"/>
    <n v="0"/>
    <n v="200000"/>
    <n v="650000"/>
  </r>
  <r>
    <s v="9-10017102009octubreJ18"/>
    <n v="9"/>
    <n v="100"/>
    <d v="2009-10-17T00:00:00"/>
    <n v="14"/>
    <n v="21"/>
    <x v="3"/>
    <n v="850000"/>
    <n v="1"/>
    <s v="Sucursal San Bernardo"/>
    <x v="3"/>
    <s v="Hortuiti Felier"/>
    <s v="Alvarón Moledero"/>
    <s v="Camarote 3 cuerpos"/>
    <s v="Deplos"/>
    <n v="0"/>
    <n v="10000"/>
    <n v="840000"/>
  </r>
  <r>
    <s v="15-3001562010junioG13"/>
    <n v="15"/>
    <n v="300"/>
    <d v="2010-06-15T00:00:00"/>
    <n v="18"/>
    <n v="3"/>
    <x v="11"/>
    <n v="150000"/>
    <n v="6"/>
    <s v="Galería la Tubería"/>
    <x v="1"/>
    <s v="Gato Lizana"/>
    <s v="Johny Negrero"/>
    <s v="Mesa de Centro 1,5x2 Cuadrada"/>
    <s v="Dardunes"/>
    <n v="0.05"/>
    <n v="200000"/>
    <n v="655000"/>
  </r>
  <r>
    <s v="13-2002212010eneroG13"/>
    <n v="13"/>
    <n v="200"/>
    <d v="2010-01-22T00:00:00"/>
    <n v="12"/>
    <n v="15"/>
    <x v="11"/>
    <n v="150000"/>
    <n v="6"/>
    <s v="Sales"/>
    <x v="5"/>
    <s v="Feibian Bizancio"/>
    <s v="Maki Parachute"/>
    <s v="Mesa de Centro 1,5x2 Cuadrada"/>
    <s v="Dardunes"/>
    <n v="0.05"/>
    <n v="20000"/>
    <n v="835000"/>
  </r>
  <r>
    <s v="12-101822009febreroG13"/>
    <n v="12"/>
    <n v="10"/>
    <d v="2009-02-18T00:00:00"/>
    <n v="17"/>
    <n v="31"/>
    <x v="11"/>
    <n v="150000"/>
    <n v="6"/>
    <s v="El Deleite"/>
    <x v="4"/>
    <s v="Gabriel Manzanero"/>
    <s v="Sofia Uribe"/>
    <s v="Mesa de Centro 1,5x2 Cuadrada"/>
    <s v="Dardunes"/>
    <n v="0.05"/>
    <n v="30000"/>
    <n v="825000"/>
  </r>
  <r>
    <s v="10-20012102010octubreG13"/>
    <n v="10"/>
    <n v="200"/>
    <d v="2010-10-12T00:00:00"/>
    <n v="17"/>
    <n v="1"/>
    <x v="11"/>
    <n v="150000"/>
    <n v="6"/>
    <s v="Sacrilegios Gloria"/>
    <x v="5"/>
    <s v="Gabriel Manzanero"/>
    <s v="Alejandro Moledero"/>
    <s v="Mesa de Centro 1,5x2 Cuadrada"/>
    <s v="Dardunes"/>
    <n v="0.05"/>
    <n v="20000"/>
    <n v="835000"/>
  </r>
  <r>
    <s v="1-200142010abrilG13"/>
    <n v="1"/>
    <n v="200"/>
    <d v="2010-04-01T00:00:00"/>
    <n v="17"/>
    <n v="23"/>
    <x v="11"/>
    <n v="150000"/>
    <n v="6"/>
    <s v="Sucursal Peñalolen Alto"/>
    <x v="5"/>
    <s v="Gabriel Manzanero"/>
    <s v="Ismael Olavarrieta"/>
    <s v="Mesa de Centro 1,5x2 Cuadrada"/>
    <s v="Dardunes"/>
    <n v="0.05"/>
    <n v="20000"/>
    <n v="835000"/>
  </r>
  <r>
    <s v="3-202012010eneroG13"/>
    <n v="3"/>
    <n v="20"/>
    <d v="2010-01-20T00:00:00"/>
    <n v="18"/>
    <n v="26"/>
    <x v="11"/>
    <n v="150000"/>
    <n v="6"/>
    <s v="Damiens"/>
    <x v="0"/>
    <s v="Gato Lizana"/>
    <s v="Edward Phycka"/>
    <s v="Mesa de Centro 1,5x2 Cuadrada"/>
    <s v="Dardunes"/>
    <n v="0.05"/>
    <n v="20000"/>
    <n v="835000"/>
  </r>
  <r>
    <s v="13-20112009eneroJ18"/>
    <n v="13"/>
    <n v="20"/>
    <d v="2009-01-01T00:00:00"/>
    <n v="18"/>
    <n v="7"/>
    <x v="3"/>
    <n v="850000"/>
    <n v="1"/>
    <s v="Sales"/>
    <x v="0"/>
    <s v="Gato Lizana"/>
    <s v="Veraz Dedal"/>
    <s v="Camarote 3 cuerpos"/>
    <s v="Deplos"/>
    <n v="0"/>
    <n v="100000"/>
    <n v="750000"/>
  </r>
  <r>
    <s v="13-1012122010diciembreJ18"/>
    <n v="13"/>
    <n v="10"/>
    <d v="2010-12-12T00:00:00"/>
    <n v="15"/>
    <n v="1"/>
    <x v="3"/>
    <n v="850000"/>
    <n v="1"/>
    <s v="Sales"/>
    <x v="4"/>
    <s v="Suárez Mujica"/>
    <s v="Alejandro Moledero"/>
    <s v="Camarote 3 cuerpos"/>
    <s v="Deplos"/>
    <n v="0"/>
    <n v="20000"/>
    <n v="830000"/>
  </r>
  <r>
    <s v="14-10752009mayoG13"/>
    <n v="14"/>
    <n v="10"/>
    <d v="2009-05-07T00:00:00"/>
    <n v="12"/>
    <n v="16"/>
    <x v="11"/>
    <n v="150000"/>
    <n v="8"/>
    <s v="Antiguedades FV"/>
    <x v="4"/>
    <s v="Feibian Bizancio"/>
    <s v="Go Leslier"/>
    <s v="Mesa de Centro 1,5x2 Cuadrada"/>
    <s v="Dardunes"/>
    <n v="0.08"/>
    <n v="30000"/>
    <n v="1074000"/>
  </r>
  <r>
    <s v="7-2009102010octubreG13"/>
    <n v="7"/>
    <n v="200"/>
    <d v="2010-10-09T00:00:00"/>
    <n v="14"/>
    <n v="1"/>
    <x v="11"/>
    <n v="150000"/>
    <n v="8"/>
    <s v="Blanco y En Calada"/>
    <x v="5"/>
    <s v="Hortuiti Felier"/>
    <s v="Alejandro Moledero"/>
    <s v="Mesa de Centro 1,5x2 Cuadrada"/>
    <s v="Dardunes"/>
    <n v="0.08"/>
    <n v="20000"/>
    <n v="1084000"/>
  </r>
  <r>
    <s v="13-202022009febreroG16"/>
    <n v="13"/>
    <n v="20"/>
    <d v="2009-02-20T00:00:00"/>
    <n v="13"/>
    <n v="30"/>
    <x v="9"/>
    <n v="550000"/>
    <n v="2"/>
    <s v="Sales"/>
    <x v="0"/>
    <s v="Caesar Ortencia"/>
    <s v="Javiera Walder"/>
    <s v="Cómoda 2 cuerpos, 2x1x1,5"/>
    <s v="Deplos"/>
    <n v="0"/>
    <n v="300000"/>
    <n v="800000"/>
  </r>
  <r>
    <s v="3-20972010julioG16"/>
    <n v="3"/>
    <n v="20"/>
    <d v="2010-07-09T00:00:00"/>
    <n v="16"/>
    <n v="5"/>
    <x v="9"/>
    <n v="550000"/>
    <n v="2"/>
    <s v="Damiens"/>
    <x v="0"/>
    <s v="Michael Tree"/>
    <s v="Alexandra Bully"/>
    <s v="Cómoda 2 cuerpos, 2x1x1,5"/>
    <s v="Deplos"/>
    <n v="0"/>
    <n v="300000"/>
    <n v="800000"/>
  </r>
  <r>
    <s v="13-101632009marzoG16"/>
    <n v="13"/>
    <n v="10"/>
    <d v="2009-03-16T00:00:00"/>
    <n v="18"/>
    <n v="20"/>
    <x v="9"/>
    <n v="550000"/>
    <n v="2"/>
    <s v="Sales"/>
    <x v="4"/>
    <s v="Gato Lizana"/>
    <s v="Tatán Linterna"/>
    <s v="Cómoda 2 cuerpos, 2x1x1,5"/>
    <s v="Deplos"/>
    <n v="0"/>
    <n v="300000"/>
    <n v="800000"/>
  </r>
  <r>
    <s v="15-301362009junioG16"/>
    <n v="15"/>
    <n v="30"/>
    <d v="2009-06-13T00:00:00"/>
    <n v="16"/>
    <n v="25"/>
    <x v="9"/>
    <n v="550000"/>
    <n v="2"/>
    <s v="Galería la Tubería"/>
    <x v="2"/>
    <s v="Michael Tree"/>
    <s v="Felipe Medero"/>
    <s v="Cómoda 2 cuerpos, 2x1x1,5"/>
    <s v="Deplos"/>
    <n v="0"/>
    <n v="500000"/>
    <n v="600000"/>
  </r>
  <r>
    <s v="8-200642009abrilG16"/>
    <n v="8"/>
    <n v="200"/>
    <d v="2009-04-06T00:00:00"/>
    <n v="12"/>
    <n v="6"/>
    <x v="9"/>
    <n v="550000"/>
    <n v="2"/>
    <s v="El Rincón de la Madera"/>
    <x v="5"/>
    <s v="Feibian Bizancio"/>
    <s v="Deco Valenti"/>
    <s v="Cómoda 2 cuerpos, 2x1x1,5"/>
    <s v="Deplos"/>
    <n v="0"/>
    <n v="100000"/>
    <n v="1000000"/>
  </r>
  <r>
    <s v="10-30772010julioG12"/>
    <n v="10"/>
    <n v="30"/>
    <d v="2010-07-07T00:00:00"/>
    <n v="16"/>
    <n v="22"/>
    <x v="4"/>
    <n v="800000"/>
    <n v="1"/>
    <s v="Sacrilegios Gloria"/>
    <x v="2"/>
    <s v="Michael Tree"/>
    <s v="Sergio Oliva"/>
    <s v="Estante Metalico 2mts alt"/>
    <s v="Leymas"/>
    <n v="0"/>
    <n v="100000"/>
    <n v="700000"/>
  </r>
  <r>
    <s v="4-3001072010julioG12"/>
    <n v="4"/>
    <n v="300"/>
    <d v="2010-07-10T00:00:00"/>
    <n v="14"/>
    <n v="28"/>
    <x v="4"/>
    <n v="800000"/>
    <n v="1"/>
    <s v="Galería Ñuble"/>
    <x v="1"/>
    <s v="Hortuiti Felier"/>
    <s v="Sebastián  Venegas"/>
    <s v="Estante Metalico 2mts alt"/>
    <s v="Leymas"/>
    <n v="0"/>
    <n v="10000"/>
    <n v="790000"/>
  </r>
  <r>
    <s v="10-202342010abrilG12"/>
    <n v="10"/>
    <n v="20"/>
    <d v="2010-04-23T00:00:00"/>
    <n v="14"/>
    <n v="17"/>
    <x v="4"/>
    <n v="800000"/>
    <n v="1"/>
    <s v="Sacrilegios Gloria"/>
    <x v="0"/>
    <s v="Hortuiti Felier"/>
    <s v="Mathias Albus"/>
    <s v="Estante Metalico 2mts alt"/>
    <s v="Leymas"/>
    <n v="0"/>
    <n v="10000"/>
    <n v="790000"/>
  </r>
  <r>
    <s v="1-1001652009mayoG13"/>
    <n v="1"/>
    <n v="100"/>
    <d v="2009-05-16T00:00:00"/>
    <n v="18"/>
    <n v="12"/>
    <x v="11"/>
    <n v="150000"/>
    <n v="7"/>
    <s v="Sucursal Peñalolen Alto"/>
    <x v="3"/>
    <s v="Gato Lizana"/>
    <s v="Nga Escandinavo"/>
    <s v="Mesa de Centro 1,5x2 Cuadrada"/>
    <s v="Dardunes"/>
    <n v="0.08"/>
    <n v="300000"/>
    <n v="666000"/>
  </r>
  <r>
    <s v="15-20012112010noviembreG13"/>
    <n v="15"/>
    <n v="200"/>
    <d v="2010-11-12T00:00:00"/>
    <n v="13"/>
    <n v="22"/>
    <x v="11"/>
    <n v="150000"/>
    <n v="7"/>
    <s v="Galería la Tubería"/>
    <x v="5"/>
    <s v="Caesar Ortencia"/>
    <s v="Sergio Oliva"/>
    <s v="Mesa de Centro 1,5x2 Cuadrada"/>
    <s v="Dardunes"/>
    <n v="0.08"/>
    <n v="20000"/>
    <n v="946000"/>
  </r>
  <r>
    <s v="7-300632010marzoG13"/>
    <n v="7"/>
    <n v="300"/>
    <d v="2010-03-06T00:00:00"/>
    <n v="18"/>
    <n v="4"/>
    <x v="11"/>
    <n v="150000"/>
    <n v="6"/>
    <s v="Blanco y En Calada"/>
    <x v="1"/>
    <s v="Gato Lizana"/>
    <s v="JayJay Barriga"/>
    <s v="Mesa de Centro 1,5x2 Cuadrada"/>
    <s v="Dardunes"/>
    <n v="0.05"/>
    <n v="200000"/>
    <n v="655000"/>
  </r>
  <r>
    <s v="5-10362009junioG13"/>
    <n v="5"/>
    <n v="10"/>
    <d v="2009-06-03T00:00:00"/>
    <n v="17"/>
    <n v="3"/>
    <x v="11"/>
    <n v="150000"/>
    <n v="6"/>
    <s v="Muebles El Oso"/>
    <x v="4"/>
    <s v="Gabriel Manzanero"/>
    <s v="Johny Negrero"/>
    <s v="Mesa de Centro 1,5x2 Cuadrada"/>
    <s v="Dardunes"/>
    <n v="0.05"/>
    <n v="30000"/>
    <n v="825000"/>
  </r>
  <r>
    <s v="13-2010112009noviembreB18"/>
    <n v="13"/>
    <n v="20"/>
    <d v="2009-11-10T00:00:00"/>
    <n v="16"/>
    <n v="24"/>
    <x v="10"/>
    <n v="350000"/>
    <n v="3"/>
    <s v="Sales"/>
    <x v="0"/>
    <s v="Michael Tree"/>
    <s v="Andrea Panda"/>
    <s v="Escritorio Vidrio 1,38x50"/>
    <s v="Bellmack"/>
    <n v="0"/>
    <n v="1500000"/>
    <n v="-450000"/>
  </r>
  <r>
    <s v="15-1001252010mayoB18"/>
    <n v="15"/>
    <n v="100"/>
    <d v="2010-05-12T00:00:00"/>
    <n v="15"/>
    <n v="21"/>
    <x v="10"/>
    <n v="350000"/>
    <n v="3"/>
    <s v="Galería la Tubería"/>
    <x v="3"/>
    <s v="Suárez Mujica"/>
    <s v="Alvarón Moledero"/>
    <s v="Escritorio Vidrio 1,38x50"/>
    <s v="Bellmack"/>
    <n v="0"/>
    <n v="300000"/>
    <n v="750000"/>
  </r>
  <r>
    <s v="12-101882010agostoB18"/>
    <n v="12"/>
    <n v="10"/>
    <d v="2010-08-18T00:00:00"/>
    <n v="13"/>
    <n v="8"/>
    <x v="10"/>
    <n v="350000"/>
    <n v="3"/>
    <s v="El Deleite"/>
    <x v="4"/>
    <s v="Caesar Ortencia"/>
    <s v="Nicolás Red"/>
    <s v="Escritorio Vidrio 1,38x50"/>
    <s v="Bellmack"/>
    <n v="0"/>
    <n v="100000"/>
    <n v="950000"/>
  </r>
  <r>
    <s v="4-3011112009noviembreA18"/>
    <n v="4"/>
    <n v="30"/>
    <d v="2009-11-11T00:00:00"/>
    <n v="17"/>
    <n v="19"/>
    <x v="5"/>
    <n v="750000"/>
    <n v="1"/>
    <s v="Galería Ñuble"/>
    <x v="2"/>
    <s v="Gabriel Manzanero"/>
    <s v="Andrea Disappear"/>
    <s v="Sillón Cama 3 Cuerpos"/>
    <s v="Bellmack"/>
    <n v="0"/>
    <n v="300000"/>
    <n v="450000"/>
  </r>
  <r>
    <s v="6-30018102010octubreA18"/>
    <n v="6"/>
    <n v="300"/>
    <d v="2010-10-18T00:00:00"/>
    <n v="17"/>
    <n v="14"/>
    <x v="5"/>
    <n v="750000"/>
    <n v="1"/>
    <s v="Sucursal Ñuñoa"/>
    <x v="1"/>
    <s v="Gabriel Manzanero"/>
    <s v="Guillermo Franco"/>
    <s v="Sillón Cama 3 Cuerpos"/>
    <s v="Bellmack"/>
    <n v="0"/>
    <n v="200000"/>
    <n v="550000"/>
  </r>
  <r>
    <s v="7-3002492009septiembreA18"/>
    <n v="7"/>
    <n v="300"/>
    <d v="2009-09-24T00:00:00"/>
    <n v="13"/>
    <n v="29"/>
    <x v="5"/>
    <n v="750000"/>
    <n v="1"/>
    <s v="Blanco y En Calada"/>
    <x v="1"/>
    <s v="Caesar Ortencia"/>
    <s v="Reina Queen"/>
    <s v="Sillón Cama 3 Cuerpos"/>
    <s v="Bellmack"/>
    <n v="0"/>
    <n v="200000"/>
    <n v="550000"/>
  </r>
  <r>
    <s v="4-20842010abrilA18"/>
    <n v="4"/>
    <n v="20"/>
    <d v="2010-04-08T00:00:00"/>
    <n v="13"/>
    <n v="21"/>
    <x v="5"/>
    <n v="750000"/>
    <n v="1"/>
    <s v="Galería Ñuble"/>
    <x v="0"/>
    <s v="Caesar Ortencia"/>
    <s v="Alvarón Moledero"/>
    <s v="Sillón Cama 3 Cuerpos"/>
    <s v="Bellmack"/>
    <n v="0"/>
    <n v="30000"/>
    <n v="720000"/>
  </r>
  <r>
    <s v="1-200712010eneroG12"/>
    <n v="1"/>
    <n v="200"/>
    <d v="2010-01-07T00:00:00"/>
    <n v="15"/>
    <n v="8"/>
    <x v="4"/>
    <n v="800000"/>
    <n v="1"/>
    <s v="Sucursal Peñalolen Alto"/>
    <x v="5"/>
    <s v="Suárez Mujica"/>
    <s v="Nicolás Red"/>
    <s v="Estante Metalico 2mts alt"/>
    <s v="Leymas"/>
    <n v="0"/>
    <n v="200000"/>
    <n v="600000"/>
  </r>
  <r>
    <s v="9-102532009marzoG12"/>
    <n v="9"/>
    <n v="10"/>
    <d v="2009-03-25T00:00:00"/>
    <n v="14"/>
    <n v="34"/>
    <x v="4"/>
    <n v="800000"/>
    <n v="1"/>
    <s v="Sucursal San Bernardo"/>
    <x v="4"/>
    <s v="Hortuiti Felier"/>
    <s v="JP Farfanas"/>
    <s v="Estante Metalico 2mts alt"/>
    <s v="Leymas"/>
    <n v="0"/>
    <n v="100000"/>
    <n v="700000"/>
  </r>
  <r>
    <s v="3-3007112010noviembreG12"/>
    <n v="3"/>
    <n v="300"/>
    <d v="2010-11-07T00:00:00"/>
    <n v="16"/>
    <n v="1"/>
    <x v="4"/>
    <n v="800000"/>
    <n v="1"/>
    <s v="Damiens"/>
    <x v="1"/>
    <s v="Michael Tree"/>
    <s v="Alejandro Moledero"/>
    <s v="Estante Metalico 2mts alt"/>
    <s v="Leymas"/>
    <n v="0"/>
    <n v="10000"/>
    <n v="790000"/>
  </r>
  <r>
    <s v="10-3002512010eneroG12"/>
    <n v="10"/>
    <n v="300"/>
    <d v="2010-01-25T00:00:00"/>
    <n v="14"/>
    <n v="3"/>
    <x v="4"/>
    <n v="800000"/>
    <n v="1"/>
    <s v="Sacrilegios Gloria"/>
    <x v="1"/>
    <s v="Hortuiti Felier"/>
    <s v="Johny Negrero"/>
    <s v="Estante Metalico 2mts alt"/>
    <s v="Leymas"/>
    <n v="0"/>
    <n v="10000"/>
    <n v="790000"/>
  </r>
  <r>
    <s v="11-20892010septiembreG12"/>
    <n v="11"/>
    <n v="20"/>
    <d v="2010-09-08T00:00:00"/>
    <n v="14"/>
    <n v="19"/>
    <x v="4"/>
    <n v="800000"/>
    <n v="1"/>
    <s v="Antiguedades FL"/>
    <x v="0"/>
    <s v="Hortuiti Felier"/>
    <s v="Andrea Disappear"/>
    <s v="Estante Metalico 2mts alt"/>
    <s v="Leymas"/>
    <n v="0"/>
    <n v="10000"/>
    <n v="790000"/>
  </r>
  <r>
    <s v="3-1002332009marzoG13"/>
    <n v="3"/>
    <n v="100"/>
    <d v="2009-03-23T00:00:00"/>
    <n v="18"/>
    <n v="19"/>
    <x v="11"/>
    <n v="150000"/>
    <n v="5"/>
    <s v="Damiens"/>
    <x v="3"/>
    <s v="Gato Lizana"/>
    <s v="Andrea Disappear"/>
    <s v="Mesa de Centro 1,5x2 Cuadrada"/>
    <s v="Dardunes"/>
    <n v="0.05"/>
    <n v="300000"/>
    <n v="412500"/>
  </r>
  <r>
    <s v="5-100582010agostoG13"/>
    <n v="5"/>
    <n v="100"/>
    <d v="2010-08-05T00:00:00"/>
    <n v="15"/>
    <n v="5"/>
    <x v="11"/>
    <n v="150000"/>
    <n v="5"/>
    <s v="Muebles El Oso"/>
    <x v="3"/>
    <s v="Suárez Mujica"/>
    <s v="Alexandra Bully"/>
    <s v="Mesa de Centro 1,5x2 Cuadrada"/>
    <s v="Dardunes"/>
    <n v="0.05"/>
    <n v="300000"/>
    <n v="412500"/>
  </r>
  <r>
    <s v="9-100592009septiembreG13"/>
    <n v="9"/>
    <n v="100"/>
    <d v="2009-09-05T00:00:00"/>
    <n v="12"/>
    <n v="8"/>
    <x v="11"/>
    <n v="150000"/>
    <n v="5"/>
    <s v="Sucursal San Bernardo"/>
    <x v="3"/>
    <s v="Feibian Bizancio"/>
    <s v="Nicolás Red"/>
    <s v="Mesa de Centro 1,5x2 Cuadrada"/>
    <s v="Dardunes"/>
    <n v="0.05"/>
    <n v="300000"/>
    <n v="412500"/>
  </r>
  <r>
    <s v="2-3001362010junioG13"/>
    <n v="2"/>
    <n v="300"/>
    <d v="2010-06-13T00:00:00"/>
    <n v="16"/>
    <n v="33"/>
    <x v="11"/>
    <n v="150000"/>
    <n v="5"/>
    <s v="Muebles San Genaro"/>
    <x v="1"/>
    <s v="Michael Tree"/>
    <s v="Maricela Zapur"/>
    <s v="Mesa de Centro 1,5x2 Cuadrada"/>
    <s v="Dardunes"/>
    <n v="0.05"/>
    <n v="200000"/>
    <n v="512500"/>
  </r>
  <r>
    <s v="14-300532009marzoG13"/>
    <n v="14"/>
    <n v="300"/>
    <d v="2009-03-05T00:00:00"/>
    <n v="17"/>
    <n v="31"/>
    <x v="11"/>
    <n v="150000"/>
    <n v="5"/>
    <s v="Antiguedades FV"/>
    <x v="1"/>
    <s v="Gabriel Manzanero"/>
    <s v="Sofia Uribe"/>
    <s v="Mesa de Centro 1,5x2 Cuadrada"/>
    <s v="Dardunes"/>
    <n v="0.05"/>
    <n v="200000"/>
    <n v="512500"/>
  </r>
  <r>
    <s v="7-30011112010noviembreG13"/>
    <n v="7"/>
    <n v="300"/>
    <d v="2010-11-11T00:00:00"/>
    <n v="12"/>
    <n v="11"/>
    <x v="11"/>
    <n v="150000"/>
    <n v="5"/>
    <s v="Blanco y En Calada"/>
    <x v="1"/>
    <s v="Feibian Bizancio"/>
    <s v="Diva Torrengra"/>
    <s v="Mesa de Centro 1,5x2 Cuadrada"/>
    <s v="Dardunes"/>
    <n v="0.05"/>
    <n v="200000"/>
    <n v="512500"/>
  </r>
  <r>
    <s v="3-3001572009julioG13"/>
    <n v="3"/>
    <n v="300"/>
    <d v="2009-07-15T00:00:00"/>
    <n v="12"/>
    <n v="23"/>
    <x v="11"/>
    <n v="150000"/>
    <n v="5"/>
    <s v="Damiens"/>
    <x v="1"/>
    <s v="Feibian Bizancio"/>
    <s v="Ismael Olavarrieta"/>
    <s v="Mesa de Centro 1,5x2 Cuadrada"/>
    <s v="Dardunes"/>
    <n v="0.05"/>
    <n v="200000"/>
    <n v="512500"/>
  </r>
  <r>
    <s v="12-30020102010octubreG13"/>
    <n v="12"/>
    <n v="300"/>
    <d v="2010-10-20T00:00:00"/>
    <n v="14"/>
    <n v="2"/>
    <x v="11"/>
    <n v="150000"/>
    <n v="5"/>
    <s v="El Deleite"/>
    <x v="1"/>
    <s v="Hortuiti Felier"/>
    <s v="John Chepicano"/>
    <s v="Mesa de Centro 1,5x2 Cuadrada"/>
    <s v="Dardunes"/>
    <n v="0.05"/>
    <n v="200000"/>
    <n v="512500"/>
  </r>
  <r>
    <s v="14-10312009eneroG13"/>
    <n v="14"/>
    <n v="10"/>
    <d v="2009-01-03T00:00:00"/>
    <n v="17"/>
    <n v="25"/>
    <x v="11"/>
    <n v="150000"/>
    <n v="5"/>
    <s v="Antiguedades FV"/>
    <x v="4"/>
    <s v="Gabriel Manzanero"/>
    <s v="Felipe Medero"/>
    <s v="Mesa de Centro 1,5x2 Cuadrada"/>
    <s v="Dardunes"/>
    <n v="0.05"/>
    <n v="30000"/>
    <n v="682500"/>
  </r>
  <r>
    <s v="15-2002272010julioG13"/>
    <n v="15"/>
    <n v="200"/>
    <d v="2010-07-22T00:00:00"/>
    <n v="14"/>
    <n v="32"/>
    <x v="11"/>
    <n v="150000"/>
    <n v="5"/>
    <s v="Galería la Tubería"/>
    <x v="5"/>
    <s v="Hortuiti Felier"/>
    <s v="Manu Bililar"/>
    <s v="Mesa de Centro 1,5x2 Cuadrada"/>
    <s v="Dardunes"/>
    <n v="0.05"/>
    <n v="20000"/>
    <n v="692500"/>
  </r>
  <r>
    <s v="15-20812009eneroG13"/>
    <n v="15"/>
    <n v="20"/>
    <d v="2009-01-08T00:00:00"/>
    <n v="12"/>
    <n v="8"/>
    <x v="11"/>
    <n v="150000"/>
    <n v="5"/>
    <s v="Galería la Tubería"/>
    <x v="0"/>
    <s v="Feibian Bizancio"/>
    <s v="Nicolás Red"/>
    <s v="Mesa de Centro 1,5x2 Cuadrada"/>
    <s v="Dardunes"/>
    <n v="0.05"/>
    <n v="20000"/>
    <n v="692500"/>
  </r>
  <r>
    <s v="8-101662009junioG13"/>
    <n v="8"/>
    <n v="10"/>
    <d v="2009-06-16T00:00:00"/>
    <n v="15"/>
    <n v="10"/>
    <x v="11"/>
    <n v="150000"/>
    <n v="5"/>
    <s v="El Rincón de la Madera"/>
    <x v="4"/>
    <s v="Suárez Mujica"/>
    <s v="Natalia Safer"/>
    <s v="Mesa de Centro 1,5x2 Cuadrada"/>
    <s v="Dardunes"/>
    <n v="0.05"/>
    <n v="30000"/>
    <n v="682500"/>
  </r>
  <r>
    <s v="9-300272010julioG13"/>
    <n v="9"/>
    <n v="300"/>
    <d v="2010-07-02T00:00:00"/>
    <n v="13"/>
    <n v="2"/>
    <x v="11"/>
    <n v="150000"/>
    <n v="7"/>
    <s v="Sucursal San Bernardo"/>
    <x v="1"/>
    <s v="Caesar Ortencia"/>
    <s v="John Chepicano"/>
    <s v="Mesa de Centro 1,5x2 Cuadrada"/>
    <s v="Dardunes"/>
    <n v="0.08"/>
    <n v="200000"/>
    <n v="766000"/>
  </r>
  <r>
    <s v="15-202482009agostoG13"/>
    <n v="15"/>
    <n v="20"/>
    <d v="2009-08-24T00:00:00"/>
    <n v="16"/>
    <n v="20"/>
    <x v="11"/>
    <n v="150000"/>
    <n v="7"/>
    <s v="Galería la Tubería"/>
    <x v="0"/>
    <s v="Michael Tree"/>
    <s v="Tatán Linterna"/>
    <s v="Mesa de Centro 1,5x2 Cuadrada"/>
    <s v="Dardunes"/>
    <n v="0.08"/>
    <n v="20000"/>
    <n v="946000"/>
  </r>
  <r>
    <s v="5-2001762010junioG13"/>
    <n v="5"/>
    <n v="200"/>
    <d v="2010-06-17T00:00:00"/>
    <n v="18"/>
    <n v="9"/>
    <x v="11"/>
    <n v="150000"/>
    <n v="6"/>
    <s v="Muebles El Oso"/>
    <x v="5"/>
    <s v="Gato Lizana"/>
    <s v="Camilo Parranda"/>
    <s v="Mesa de Centro 1,5x2 Cuadrada"/>
    <s v="Dardunes"/>
    <n v="0.05"/>
    <n v="20000"/>
    <n v="835000"/>
  </r>
  <r>
    <s v="12-202542009abrilG13"/>
    <n v="12"/>
    <n v="20"/>
    <d v="2009-04-25T00:00:00"/>
    <n v="16"/>
    <n v="3"/>
    <x v="11"/>
    <n v="150000"/>
    <n v="6"/>
    <s v="El Deleite"/>
    <x v="0"/>
    <s v="Michael Tree"/>
    <s v="Johny Negrero"/>
    <s v="Mesa de Centro 1,5x2 Cuadrada"/>
    <s v="Dardunes"/>
    <n v="0.05"/>
    <n v="20000"/>
    <n v="835000"/>
  </r>
  <r>
    <s v="13-201392009septiembreG13"/>
    <n v="13"/>
    <n v="20"/>
    <d v="2009-09-13T00:00:00"/>
    <n v="16"/>
    <n v="5"/>
    <x v="11"/>
    <n v="150000"/>
    <n v="6"/>
    <s v="Sales"/>
    <x v="0"/>
    <s v="Michael Tree"/>
    <s v="Alexandra Bully"/>
    <s v="Mesa de Centro 1,5x2 Cuadrada"/>
    <s v="Dardunes"/>
    <n v="0.05"/>
    <n v="20000"/>
    <n v="835000"/>
  </r>
  <r>
    <s v="7-3001992010septiembreA18"/>
    <n v="7"/>
    <n v="300"/>
    <d v="2010-09-19T00:00:00"/>
    <n v="16"/>
    <n v="9"/>
    <x v="5"/>
    <n v="750000"/>
    <n v="1"/>
    <s v="Blanco y En Calada"/>
    <x v="1"/>
    <s v="Michael Tree"/>
    <s v="Camilo Parranda"/>
    <s v="Sillón Cama 3 Cuerpos"/>
    <s v="Bellmack"/>
    <n v="0"/>
    <n v="200000"/>
    <n v="550000"/>
  </r>
  <r>
    <s v="10-30010122010diciembreJ18"/>
    <n v="10"/>
    <n v="300"/>
    <d v="2010-12-10T00:00:00"/>
    <n v="14"/>
    <n v="26"/>
    <x v="3"/>
    <n v="850000"/>
    <n v="1"/>
    <s v="Sacrilegios Gloria"/>
    <x v="1"/>
    <s v="Hortuiti Felier"/>
    <s v="Edward Phycka"/>
    <s v="Camarote 3 cuerpos"/>
    <s v="Deplos"/>
    <n v="0"/>
    <n v="200000"/>
    <n v="650000"/>
  </r>
  <r>
    <s v="9-20752009mayoA18"/>
    <n v="9"/>
    <n v="20"/>
    <d v="2009-05-07T00:00:00"/>
    <n v="14"/>
    <n v="9"/>
    <x v="5"/>
    <n v="750000"/>
    <n v="1"/>
    <s v="Sucursal San Bernardo"/>
    <x v="0"/>
    <s v="Hortuiti Felier"/>
    <s v="Camilo Parranda"/>
    <s v="Sillón Cama 3 Cuerpos"/>
    <s v="Bellmack"/>
    <n v="0"/>
    <n v="30000"/>
    <n v="720000"/>
  </r>
  <r>
    <s v="1-20712009eneroA18"/>
    <n v="1"/>
    <n v="20"/>
    <d v="2009-01-07T00:00:00"/>
    <n v="12"/>
    <n v="2"/>
    <x v="5"/>
    <n v="750000"/>
    <n v="1"/>
    <s v="Sucursal Peñalolen Alto"/>
    <x v="0"/>
    <s v="Feibian Bizancio"/>
    <s v="John Chepicano"/>
    <s v="Sillón Cama 3 Cuerpos"/>
    <s v="Bellmack"/>
    <n v="0"/>
    <n v="30000"/>
    <n v="720000"/>
  </r>
  <r>
    <s v="1-10142009abrilJ18"/>
    <n v="1"/>
    <n v="10"/>
    <d v="2009-04-01T00:00:00"/>
    <n v="16"/>
    <n v="24"/>
    <x v="3"/>
    <n v="850000"/>
    <n v="1"/>
    <s v="Sucursal Peñalolen Alto"/>
    <x v="4"/>
    <s v="Michael Tree"/>
    <s v="Andrea Panda"/>
    <s v="Camarote 3 cuerpos"/>
    <s v="Deplos"/>
    <n v="0"/>
    <n v="20000"/>
    <n v="830000"/>
  </r>
  <r>
    <s v="2-201892010septiembreE20"/>
    <n v="2"/>
    <n v="20"/>
    <d v="2010-09-18T00:00:00"/>
    <n v="13"/>
    <n v="34"/>
    <x v="7"/>
    <n v="650000"/>
    <n v="1"/>
    <s v="Muebles San Genaro"/>
    <x v="0"/>
    <s v="Caesar Ortencia"/>
    <s v="JP Farfanas"/>
    <s v="Escritorio Madera 3 Espacios"/>
    <s v="Bellmack"/>
    <n v="0"/>
    <n v="1500000"/>
    <n v="-850000"/>
  </r>
  <r>
    <s v="5-101392010septiembreE20"/>
    <n v="5"/>
    <n v="10"/>
    <d v="2010-09-13T00:00:00"/>
    <n v="15"/>
    <n v="23"/>
    <x v="7"/>
    <n v="650000"/>
    <n v="1"/>
    <s v="Muebles El Oso"/>
    <x v="4"/>
    <s v="Suárez Mujica"/>
    <s v="Ismael Olavarrieta"/>
    <s v="Escritorio Madera 3 Espacios"/>
    <s v="Bellmack"/>
    <n v="0"/>
    <n v="100000"/>
    <n v="550000"/>
  </r>
  <r>
    <s v="1-101242009abrilG13"/>
    <n v="1"/>
    <n v="10"/>
    <d v="2009-04-12T00:00:00"/>
    <n v="13"/>
    <n v="1"/>
    <x v="11"/>
    <n v="150000"/>
    <n v="5"/>
    <s v="Sucursal Peñalolen Alto"/>
    <x v="4"/>
    <s v="Caesar Ortencia"/>
    <s v="Alejandro Moledero"/>
    <s v="Mesa de Centro 1,5x2 Cuadrada"/>
    <s v="Dardunes"/>
    <n v="0.05"/>
    <n v="30000"/>
    <n v="682500"/>
  </r>
  <r>
    <s v="12-301072009julioG13"/>
    <n v="12"/>
    <n v="30"/>
    <d v="2009-07-10T00:00:00"/>
    <n v="16"/>
    <n v="1"/>
    <x v="11"/>
    <n v="150000"/>
    <n v="5"/>
    <s v="El Deleite"/>
    <x v="2"/>
    <s v="Michael Tree"/>
    <s v="Alejandro Moledero"/>
    <s v="Mesa de Centro 1,5x2 Cuadrada"/>
    <s v="Dardunes"/>
    <n v="0.05"/>
    <n v="100000"/>
    <n v="612500"/>
  </r>
  <r>
    <s v="2-202142009abrilB18"/>
    <n v="2"/>
    <n v="20"/>
    <d v="2009-04-21T00:00:00"/>
    <n v="15"/>
    <n v="22"/>
    <x v="10"/>
    <n v="350000"/>
    <n v="2"/>
    <s v="Muebles San Genaro"/>
    <x v="0"/>
    <s v="Suárez Mujica"/>
    <s v="Sergio Oliva"/>
    <s v="Escritorio Vidrio 1,38x50"/>
    <s v="Bellmack"/>
    <n v="0"/>
    <n v="1500000"/>
    <n v="-800000"/>
  </r>
  <r>
    <s v="2-202312009eneroB18"/>
    <n v="2"/>
    <n v="20"/>
    <d v="2009-01-23T00:00:00"/>
    <n v="14"/>
    <n v="1"/>
    <x v="10"/>
    <n v="350000"/>
    <n v="2"/>
    <s v="Muebles San Genaro"/>
    <x v="0"/>
    <s v="Hortuiti Felier"/>
    <s v="Alejandro Moledero"/>
    <s v="Escritorio Vidrio 1,38x50"/>
    <s v="Bellmack"/>
    <n v="0"/>
    <n v="1500000"/>
    <n v="-800000"/>
  </r>
  <r>
    <s v="12-10023122009diciembreB18"/>
    <n v="12"/>
    <n v="100"/>
    <d v="2009-12-23T00:00:00"/>
    <n v="16"/>
    <n v="3"/>
    <x v="10"/>
    <n v="350000"/>
    <n v="2"/>
    <s v="El Deleite"/>
    <x v="3"/>
    <s v="Michael Tree"/>
    <s v="Johny Negrero"/>
    <s v="Escritorio Vidrio 1,38x50"/>
    <s v="Bellmack"/>
    <n v="0"/>
    <n v="300000"/>
    <n v="400000"/>
  </r>
  <r>
    <s v="12-30024112010noviembreB18"/>
    <n v="12"/>
    <n v="300"/>
    <d v="2010-11-24T00:00:00"/>
    <n v="13"/>
    <n v="25"/>
    <x v="10"/>
    <n v="350000"/>
    <n v="2"/>
    <s v="El Deleite"/>
    <x v="1"/>
    <s v="Caesar Ortencia"/>
    <s v="Felipe Medero"/>
    <s v="Escritorio Vidrio 1,38x50"/>
    <s v="Bellmack"/>
    <n v="0"/>
    <n v="100000"/>
    <n v="600000"/>
  </r>
  <r>
    <s v="10-3001412010eneroB18"/>
    <n v="10"/>
    <n v="300"/>
    <d v="2010-01-14T00:00:00"/>
    <n v="15"/>
    <n v="3"/>
    <x v="10"/>
    <n v="350000"/>
    <n v="2"/>
    <s v="Sacrilegios Gloria"/>
    <x v="1"/>
    <s v="Suárez Mujica"/>
    <s v="Johny Negrero"/>
    <s v="Escritorio Vidrio 1,38x50"/>
    <s v="Bellmack"/>
    <n v="0"/>
    <n v="100000"/>
    <n v="600000"/>
  </r>
  <r>
    <s v="3-101102010octubreB18"/>
    <n v="3"/>
    <n v="10"/>
    <d v="2010-10-01T00:00:00"/>
    <n v="14"/>
    <n v="7"/>
    <x v="10"/>
    <n v="350000"/>
    <n v="2"/>
    <s v="Damiens"/>
    <x v="4"/>
    <s v="Hortuiti Felier"/>
    <s v="Veraz Dedal"/>
    <s v="Escritorio Vidrio 1,38x50"/>
    <s v="Bellmack"/>
    <n v="0"/>
    <n v="100000"/>
    <n v="600000"/>
  </r>
  <r>
    <s v="2-101832009marzoB18"/>
    <n v="2"/>
    <n v="10"/>
    <d v="2009-03-18T00:00:00"/>
    <n v="16"/>
    <n v="20"/>
    <x v="10"/>
    <n v="350000"/>
    <n v="2"/>
    <s v="Muebles San Genaro"/>
    <x v="4"/>
    <s v="Michael Tree"/>
    <s v="Tatán Linterna"/>
    <s v="Escritorio Vidrio 1,38x50"/>
    <s v="Bellmack"/>
    <n v="0"/>
    <n v="100000"/>
    <n v="600000"/>
  </r>
  <r>
    <s v="2-30512009eneroB18"/>
    <n v="2"/>
    <n v="30"/>
    <d v="2009-01-05T00:00:00"/>
    <n v="16"/>
    <n v="12"/>
    <x v="10"/>
    <n v="350000"/>
    <n v="2"/>
    <s v="Muebles San Genaro"/>
    <x v="2"/>
    <s v="Michael Tree"/>
    <s v="Nga Escandinavo"/>
    <s v="Escritorio Vidrio 1,38x50"/>
    <s v="Bellmack"/>
    <n v="0"/>
    <n v="100000"/>
    <n v="600000"/>
  </r>
  <r>
    <s v="15-200542009abrilB18"/>
    <n v="15"/>
    <n v="200"/>
    <d v="2009-04-05T00:00:00"/>
    <n v="16"/>
    <n v="34"/>
    <x v="10"/>
    <n v="350000"/>
    <n v="2"/>
    <s v="Galería la Tubería"/>
    <x v="5"/>
    <s v="Michael Tree"/>
    <s v="JP Farfanas"/>
    <s v="Escritorio Vidrio 1,38x50"/>
    <s v="Bellmack"/>
    <n v="0"/>
    <n v="100000"/>
    <n v="600000"/>
  </r>
  <r>
    <s v="4-2002572010julioB18"/>
    <n v="4"/>
    <n v="200"/>
    <d v="2010-07-25T00:00:00"/>
    <n v="16"/>
    <n v="16"/>
    <x v="10"/>
    <n v="350000"/>
    <n v="2"/>
    <s v="Galería Ñuble"/>
    <x v="5"/>
    <s v="Michael Tree"/>
    <s v="Go Leslier"/>
    <s v="Escritorio Vidrio 1,38x50"/>
    <s v="Bellmack"/>
    <n v="0"/>
    <n v="100000"/>
    <n v="600000"/>
  </r>
  <r>
    <s v="2-200582010agostoB18"/>
    <n v="2"/>
    <n v="200"/>
    <d v="2010-08-05T00:00:00"/>
    <n v="16"/>
    <n v="14"/>
    <x v="10"/>
    <n v="350000"/>
    <n v="2"/>
    <s v="Muebles San Genaro"/>
    <x v="5"/>
    <s v="Michael Tree"/>
    <s v="Guillermo Franco"/>
    <s v="Escritorio Vidrio 1,38x50"/>
    <s v="Bellmack"/>
    <n v="0"/>
    <n v="100000"/>
    <n v="600000"/>
  </r>
  <r>
    <s v="7-101522009febreroB18"/>
    <n v="7"/>
    <n v="10"/>
    <d v="2009-02-15T00:00:00"/>
    <n v="13"/>
    <n v="1"/>
    <x v="10"/>
    <n v="350000"/>
    <n v="2"/>
    <s v="Blanco y En Calada"/>
    <x v="4"/>
    <s v="Caesar Ortencia"/>
    <s v="Alejandro Moledero"/>
    <s v="Escritorio Vidrio 1,38x50"/>
    <s v="Bellmack"/>
    <n v="0"/>
    <n v="100000"/>
    <n v="600000"/>
  </r>
  <r>
    <s v="14-300952010mayoG12"/>
    <n v="14"/>
    <n v="300"/>
    <d v="2010-05-09T00:00:00"/>
    <n v="18"/>
    <n v="23"/>
    <x v="4"/>
    <n v="800000"/>
    <n v="1"/>
    <s v="Antiguedades FV"/>
    <x v="1"/>
    <s v="Gato Lizana"/>
    <s v="Ismael Olavarrieta"/>
    <s v="Estante Metalico 2mts alt"/>
    <s v="Leymas"/>
    <n v="0"/>
    <n v="10000"/>
    <n v="790000"/>
  </r>
  <r>
    <s v="11-20015102009octubreG16"/>
    <n v="11"/>
    <n v="200"/>
    <d v="2009-10-15T00:00:00"/>
    <n v="14"/>
    <n v="34"/>
    <x v="9"/>
    <n v="550000"/>
    <n v="2"/>
    <s v="Antiguedades FL"/>
    <x v="5"/>
    <s v="Hortuiti Felier"/>
    <s v="JP Farfanas"/>
    <s v="Cómoda 2 cuerpos, 2x1x1,5"/>
    <s v="Deplos"/>
    <n v="0"/>
    <n v="100000"/>
    <n v="1000000"/>
  </r>
  <r>
    <s v="1-101442010abrilG16"/>
    <n v="1"/>
    <n v="10"/>
    <d v="2010-04-14T00:00:00"/>
    <n v="14"/>
    <n v="8"/>
    <x v="9"/>
    <n v="550000"/>
    <n v="2"/>
    <s v="Sucursal Peñalolen Alto"/>
    <x v="4"/>
    <s v="Hortuiti Felier"/>
    <s v="Nicolás Red"/>
    <s v="Cómoda 2 cuerpos, 2x1x1,5"/>
    <s v="Deplos"/>
    <n v="0"/>
    <n v="300000"/>
    <n v="800000"/>
  </r>
  <r>
    <s v="8-10025112009noviembreG16"/>
    <n v="8"/>
    <n v="100"/>
    <d v="2009-11-25T00:00:00"/>
    <n v="16"/>
    <n v="14"/>
    <x v="9"/>
    <n v="550000"/>
    <n v="2"/>
    <s v="El Rincón de la Madera"/>
    <x v="3"/>
    <s v="Michael Tree"/>
    <s v="Guillermo Franco"/>
    <s v="Cómoda 2 cuerpos, 2x1x1,5"/>
    <s v="Deplos"/>
    <n v="0"/>
    <n v="20000"/>
    <n v="1080000"/>
  </r>
  <r>
    <s v="9-301412009eneroA14"/>
    <n v="9"/>
    <n v="30"/>
    <d v="2009-01-14T00:00:00"/>
    <n v="14"/>
    <n v="9"/>
    <x v="6"/>
    <n v="670000"/>
    <n v="1"/>
    <s v="Sucursal San Bernardo"/>
    <x v="2"/>
    <s v="Hortuiti Felier"/>
    <s v="Camilo Parranda"/>
    <s v="Cama 1,5 plazas"/>
    <s v="Dardunes"/>
    <n v="0"/>
    <n v="200000"/>
    <n v="470000"/>
  </r>
  <r>
    <s v="13-10992010septiembreG13"/>
    <n v="13"/>
    <n v="10"/>
    <d v="2010-09-09T00:00:00"/>
    <n v="17"/>
    <n v="16"/>
    <x v="11"/>
    <n v="150000"/>
    <n v="6"/>
    <s v="Sales"/>
    <x v="4"/>
    <s v="Gabriel Manzanero"/>
    <s v="Go Leslier"/>
    <s v="Mesa de Centro 1,5x2 Cuadrada"/>
    <s v="Dardunes"/>
    <n v="0.05"/>
    <n v="30000"/>
    <n v="825000"/>
  </r>
  <r>
    <s v="3-1002132009marzoE20"/>
    <n v="3"/>
    <n v="100"/>
    <d v="2009-03-21T00:00:00"/>
    <n v="12"/>
    <n v="13"/>
    <x v="7"/>
    <n v="650000"/>
    <n v="1"/>
    <s v="Damiens"/>
    <x v="3"/>
    <s v="Feibian Bizancio"/>
    <s v="Peter Contreras"/>
    <s v="Escritorio Madera 3 Espacios"/>
    <s v="Bellmack"/>
    <n v="0"/>
    <n v="1000000"/>
    <n v="-350000"/>
  </r>
  <r>
    <s v="6-20010122010diciembreA18"/>
    <n v="6"/>
    <n v="200"/>
    <d v="2010-12-10T00:00:00"/>
    <n v="13"/>
    <n v="27"/>
    <x v="5"/>
    <n v="750000"/>
    <n v="1"/>
    <s v="Sucursal Ñuñoa"/>
    <x v="5"/>
    <s v="Caesar Ortencia"/>
    <s v="Daniel Saint John"/>
    <s v="Sillón Cama 3 Cuerpos"/>
    <s v="Bellmack"/>
    <n v="0"/>
    <n v="100000"/>
    <n v="650000"/>
  </r>
  <r>
    <s v="10-101972009julioA18"/>
    <n v="10"/>
    <n v="10"/>
    <d v="2009-07-19T00:00:00"/>
    <n v="18"/>
    <n v="29"/>
    <x v="5"/>
    <n v="750000"/>
    <n v="1"/>
    <s v="Sacrilegios Gloria"/>
    <x v="4"/>
    <s v="Gato Lizana"/>
    <s v="Reina Queen"/>
    <s v="Sillón Cama 3 Cuerpos"/>
    <s v="Bellmack"/>
    <n v="0"/>
    <n v="200000"/>
    <n v="550000"/>
  </r>
  <r>
    <s v="1-301122009febreroG13"/>
    <n v="1"/>
    <n v="30"/>
    <d v="2009-02-11T00:00:00"/>
    <n v="15"/>
    <n v="29"/>
    <x v="11"/>
    <n v="150000"/>
    <n v="4"/>
    <s v="Sucursal Peñalolen Alto"/>
    <x v="2"/>
    <s v="Suárez Mujica"/>
    <s v="Reina Queen"/>
    <s v="Mesa de Centro 1,5x2 Cuadrada"/>
    <s v="Dardunes"/>
    <n v="0.05"/>
    <n v="100000"/>
    <n v="470000"/>
  </r>
  <r>
    <s v="9-201442010abrilG13"/>
    <n v="9"/>
    <n v="20"/>
    <d v="2010-04-14T00:00:00"/>
    <n v="18"/>
    <n v="16"/>
    <x v="11"/>
    <n v="150000"/>
    <n v="4"/>
    <s v="Sucursal San Bernardo"/>
    <x v="0"/>
    <s v="Gato Lizana"/>
    <s v="Go Leslier"/>
    <s v="Mesa de Centro 1,5x2 Cuadrada"/>
    <s v="Dardunes"/>
    <n v="0.05"/>
    <n v="20000"/>
    <n v="550000"/>
  </r>
  <r>
    <s v="5-2001532010marzoE20"/>
    <n v="5"/>
    <n v="200"/>
    <d v="2010-03-15T00:00:00"/>
    <n v="17"/>
    <n v="6"/>
    <x v="7"/>
    <n v="650000"/>
    <n v="1"/>
    <s v="Muebles El Oso"/>
    <x v="5"/>
    <s v="Gabriel Manzanero"/>
    <s v="Deco Valenti"/>
    <s v="Escritorio Madera 3 Espacios"/>
    <s v="Bellmack"/>
    <n v="0"/>
    <n v="10000"/>
    <n v="640000"/>
  </r>
  <r>
    <s v="12-10992009septiembreA18"/>
    <n v="12"/>
    <n v="10"/>
    <d v="2009-09-09T00:00:00"/>
    <n v="13"/>
    <n v="14"/>
    <x v="5"/>
    <n v="750000"/>
    <n v="1"/>
    <s v="El Deleite"/>
    <x v="4"/>
    <s v="Caesar Ortencia"/>
    <s v="Guillermo Franco"/>
    <s v="Sillón Cama 3 Cuerpos"/>
    <s v="Bellmack"/>
    <n v="0"/>
    <n v="200000"/>
    <n v="550000"/>
  </r>
  <r>
    <s v="13-2002542009abrilE20"/>
    <n v="13"/>
    <n v="200"/>
    <d v="2009-04-25T00:00:00"/>
    <n v="17"/>
    <n v="23"/>
    <x v="7"/>
    <n v="650000"/>
    <n v="1"/>
    <s v="Sales"/>
    <x v="5"/>
    <s v="Gabriel Manzanero"/>
    <s v="Ismael Olavarrieta"/>
    <s v="Escritorio Madera 3 Espacios"/>
    <s v="Bellmack"/>
    <n v="0"/>
    <n v="10000"/>
    <n v="640000"/>
  </r>
  <r>
    <s v="2-1011122010diciembreE20"/>
    <n v="2"/>
    <n v="10"/>
    <d v="2010-12-11T00:00:00"/>
    <n v="15"/>
    <n v="3"/>
    <x v="7"/>
    <n v="650000"/>
    <n v="1"/>
    <s v="Muebles San Genaro"/>
    <x v="4"/>
    <s v="Suárez Mujica"/>
    <s v="Johny Negrero"/>
    <s v="Escritorio Madera 3 Espacios"/>
    <s v="Bellmack"/>
    <n v="0"/>
    <n v="100000"/>
    <n v="550000"/>
  </r>
  <r>
    <s v="8-3012122010diciembreE20"/>
    <n v="8"/>
    <n v="30"/>
    <d v="2010-12-12T00:00:00"/>
    <n v="18"/>
    <n v="33"/>
    <x v="7"/>
    <n v="650000"/>
    <n v="1"/>
    <s v="El Rincón de la Madera"/>
    <x v="2"/>
    <s v="Gato Lizana"/>
    <s v="Maricela Zapur"/>
    <s v="Escritorio Madera 3 Espacios"/>
    <s v="Bellmack"/>
    <n v="0"/>
    <n v="300000"/>
    <n v="350000"/>
  </r>
  <r>
    <s v="13-20492009septiembreA18"/>
    <n v="13"/>
    <n v="20"/>
    <d v="2009-09-04T00:00:00"/>
    <n v="13"/>
    <n v="10"/>
    <x v="5"/>
    <n v="750000"/>
    <n v="1"/>
    <s v="Sales"/>
    <x v="0"/>
    <s v="Caesar Ortencia"/>
    <s v="Natalia Safer"/>
    <s v="Sillón Cama 3 Cuerpos"/>
    <s v="Bellmack"/>
    <n v="0"/>
    <n v="30000"/>
    <n v="720000"/>
  </r>
  <r>
    <s v="12-100392009septiembreF16"/>
    <n v="12"/>
    <n v="100"/>
    <d v="2009-09-03T00:00:00"/>
    <n v="18"/>
    <n v="27"/>
    <x v="8"/>
    <n v="550000"/>
    <n v="1"/>
    <s v="El Deleite"/>
    <x v="3"/>
    <s v="Gato Lizana"/>
    <s v="Daniel Saint John"/>
    <s v="Cama 2 Plazas"/>
    <s v="Dardunes"/>
    <n v="0"/>
    <n v="200000"/>
    <n v="350000"/>
  </r>
  <r>
    <s v="2-3001612010eneroG16"/>
    <n v="2"/>
    <n v="300"/>
    <d v="2010-01-16T00:00:00"/>
    <n v="12"/>
    <n v="31"/>
    <x v="9"/>
    <n v="550000"/>
    <n v="1"/>
    <s v="Muebles San Genaro"/>
    <x v="1"/>
    <s v="Feibian Bizancio"/>
    <s v="Sofia Uribe"/>
    <s v="Cómoda 2 cuerpos, 2x1x1,5"/>
    <s v="Deplos"/>
    <n v="0"/>
    <n v="30000"/>
    <n v="520000"/>
  </r>
  <r>
    <s v="7-10012122009diciembreG16"/>
    <n v="7"/>
    <n v="100"/>
    <d v="2009-12-12T00:00:00"/>
    <n v="12"/>
    <n v="5"/>
    <x v="9"/>
    <n v="550000"/>
    <n v="1"/>
    <s v="Blanco y En Calada"/>
    <x v="3"/>
    <s v="Feibian Bizancio"/>
    <s v="Alexandra Bully"/>
    <s v="Cómoda 2 cuerpos, 2x1x1,5"/>
    <s v="Deplos"/>
    <n v="0"/>
    <n v="20000"/>
    <n v="530000"/>
  </r>
  <r>
    <s v="12-20018102010octubreG16"/>
    <n v="12"/>
    <n v="200"/>
    <d v="2010-10-18T00:00:00"/>
    <n v="15"/>
    <n v="2"/>
    <x v="9"/>
    <n v="550000"/>
    <n v="1"/>
    <s v="El Deleite"/>
    <x v="5"/>
    <s v="Suárez Mujica"/>
    <s v="John Chepicano"/>
    <s v="Cómoda 2 cuerpos, 2x1x1,5"/>
    <s v="Deplos"/>
    <n v="0"/>
    <n v="100000"/>
    <n v="450000"/>
  </r>
  <r>
    <s v="12-1002192009septiembreF16"/>
    <n v="12"/>
    <n v="100"/>
    <d v="2009-09-21T00:00:00"/>
    <n v="18"/>
    <n v="15"/>
    <x v="8"/>
    <n v="550000"/>
    <n v="1"/>
    <s v="El Deleite"/>
    <x v="3"/>
    <s v="Gato Lizana"/>
    <s v="Maki Parachute"/>
    <s v="Cama 2 Plazas"/>
    <s v="Dardunes"/>
    <n v="0"/>
    <n v="200000"/>
    <n v="350000"/>
  </r>
  <r>
    <s v="3-10013112010noviembreF16"/>
    <n v="3"/>
    <n v="100"/>
    <d v="2010-11-13T00:00:00"/>
    <n v="13"/>
    <n v="30"/>
    <x v="8"/>
    <n v="550000"/>
    <n v="1"/>
    <s v="Damiens"/>
    <x v="3"/>
    <s v="Caesar Ortencia"/>
    <s v="Javiera Walder"/>
    <s v="Cama 2 Plazas"/>
    <s v="Dardunes"/>
    <n v="0"/>
    <n v="200000"/>
    <n v="350000"/>
  </r>
  <r>
    <s v="9-1001612009eneroF16"/>
    <n v="9"/>
    <n v="100"/>
    <d v="2009-01-16T00:00:00"/>
    <n v="13"/>
    <n v="14"/>
    <x v="8"/>
    <n v="550000"/>
    <n v="1"/>
    <s v="Sucursal San Bernardo"/>
    <x v="3"/>
    <s v="Caesar Ortencia"/>
    <s v="Guillermo Franco"/>
    <s v="Cama 2 Plazas"/>
    <s v="Dardunes"/>
    <n v="0"/>
    <n v="200000"/>
    <n v="350000"/>
  </r>
  <r>
    <s v="8-200752010mayoF16"/>
    <n v="8"/>
    <n v="200"/>
    <d v="2010-05-07T00:00:00"/>
    <n v="13"/>
    <n v="29"/>
    <x v="8"/>
    <n v="550000"/>
    <n v="1"/>
    <s v="El Rincón de la Madera"/>
    <x v="5"/>
    <s v="Caesar Ortencia"/>
    <s v="Reina Queen"/>
    <s v="Cama 2 Plazas"/>
    <s v="Dardunes"/>
    <n v="0"/>
    <n v="30000"/>
    <n v="520000"/>
  </r>
  <r>
    <s v="15-20018102009octubreF16"/>
    <n v="15"/>
    <n v="200"/>
    <d v="2009-10-18T00:00:00"/>
    <n v="13"/>
    <n v="24"/>
    <x v="8"/>
    <n v="550000"/>
    <n v="1"/>
    <s v="Galería la Tubería"/>
    <x v="5"/>
    <s v="Caesar Ortencia"/>
    <s v="Andrea Panda"/>
    <s v="Cama 2 Plazas"/>
    <s v="Dardunes"/>
    <n v="0"/>
    <n v="30000"/>
    <n v="520000"/>
  </r>
  <r>
    <s v="9-300422009febreroF16"/>
    <n v="9"/>
    <n v="300"/>
    <d v="2009-02-04T00:00:00"/>
    <n v="15"/>
    <n v="30"/>
    <x v="8"/>
    <n v="550000"/>
    <n v="1"/>
    <s v="Sucursal San Bernardo"/>
    <x v="1"/>
    <s v="Suárez Mujica"/>
    <s v="Javiera Walder"/>
    <s v="Cama 2 Plazas"/>
    <s v="Dardunes"/>
    <n v="0"/>
    <n v="30000"/>
    <n v="520000"/>
  </r>
  <r>
    <s v="9-3002282010agostoF16"/>
    <n v="9"/>
    <n v="300"/>
    <d v="2010-08-22T00:00:00"/>
    <n v="17"/>
    <n v="30"/>
    <x v="8"/>
    <n v="550000"/>
    <n v="1"/>
    <s v="Sucursal San Bernardo"/>
    <x v="1"/>
    <s v="Gabriel Manzanero"/>
    <s v="Javiera Walder"/>
    <s v="Cama 2 Plazas"/>
    <s v="Dardunes"/>
    <n v="0"/>
    <n v="30000"/>
    <n v="520000"/>
  </r>
  <r>
    <s v="8-3001552010mayoF16"/>
    <n v="8"/>
    <n v="300"/>
    <d v="2010-05-15T00:00:00"/>
    <n v="17"/>
    <n v="2"/>
    <x v="8"/>
    <n v="550000"/>
    <n v="1"/>
    <s v="El Rincón de la Madera"/>
    <x v="1"/>
    <s v="Gabriel Manzanero"/>
    <s v="John Chepicano"/>
    <s v="Cama 2 Plazas"/>
    <s v="Dardunes"/>
    <n v="0"/>
    <n v="30000"/>
    <n v="520000"/>
  </r>
  <r>
    <s v="3-300982010agostoF16"/>
    <n v="3"/>
    <n v="300"/>
    <d v="2010-08-09T00:00:00"/>
    <n v="15"/>
    <n v="31"/>
    <x v="8"/>
    <n v="550000"/>
    <n v="1"/>
    <s v="Damiens"/>
    <x v="1"/>
    <s v="Suárez Mujica"/>
    <s v="Sofia Uribe"/>
    <s v="Cama 2 Plazas"/>
    <s v="Dardunes"/>
    <n v="0"/>
    <n v="30000"/>
    <n v="520000"/>
  </r>
  <r>
    <s v="12-301532010marzoF16"/>
    <n v="12"/>
    <n v="30"/>
    <d v="2010-03-15T00:00:00"/>
    <n v="12"/>
    <n v="21"/>
    <x v="8"/>
    <n v="550000"/>
    <n v="1"/>
    <s v="El Deleite"/>
    <x v="2"/>
    <s v="Feibian Bizancio"/>
    <s v="Alvarón Moledero"/>
    <s v="Cama 2 Plazas"/>
    <s v="Dardunes"/>
    <n v="0"/>
    <n v="100000"/>
    <n v="450000"/>
  </r>
  <r>
    <s v="8-100132009marzoG13"/>
    <n v="8"/>
    <n v="100"/>
    <d v="2009-03-01T00:00:00"/>
    <n v="18"/>
    <n v="12"/>
    <x v="11"/>
    <n v="150000"/>
    <n v="5"/>
    <s v="El Rincón de la Madera"/>
    <x v="3"/>
    <s v="Gato Lizana"/>
    <s v="Nga Escandinavo"/>
    <s v="Mesa de Centro 1,5x2 Cuadrada"/>
    <s v="Dardunes"/>
    <n v="0.05"/>
    <n v="300000"/>
    <n v="412500"/>
  </r>
  <r>
    <s v="13-106112009noviembreB18"/>
    <n v="13"/>
    <n v="10"/>
    <d v="2009-11-06T00:00:00"/>
    <n v="12"/>
    <n v="2"/>
    <x v="10"/>
    <n v="350000"/>
    <n v="6"/>
    <s v="Sales"/>
    <x v="4"/>
    <s v="Feibian Bizancio"/>
    <s v="John Chepicano"/>
    <s v="Escritorio Vidrio 1,38x50"/>
    <s v="Bellmack"/>
    <n v="0.05"/>
    <n v="100000"/>
    <n v="1895000"/>
  </r>
  <r>
    <s v="14-30252009mayoB18"/>
    <n v="14"/>
    <n v="30"/>
    <d v="2009-05-02T00:00:00"/>
    <n v="14"/>
    <n v="30"/>
    <x v="10"/>
    <n v="350000"/>
    <n v="6"/>
    <s v="Antiguedades FV"/>
    <x v="2"/>
    <s v="Hortuiti Felier"/>
    <s v="Javiera Walder"/>
    <s v="Escritorio Vidrio 1,38x50"/>
    <s v="Bellmack"/>
    <n v="0.05"/>
    <n v="100000"/>
    <n v="1895000"/>
  </r>
  <r>
    <s v="12-300262010junioA14"/>
    <n v="12"/>
    <n v="300"/>
    <d v="2010-06-02T00:00:00"/>
    <n v="12"/>
    <n v="2"/>
    <x v="6"/>
    <n v="670000"/>
    <n v="1"/>
    <s v="El Deleite"/>
    <x v="1"/>
    <s v="Feibian Bizancio"/>
    <s v="John Chepicano"/>
    <s v="Cama 1,5 plazas"/>
    <s v="Dardunes"/>
    <n v="0"/>
    <n v="300000"/>
    <n v="370000"/>
  </r>
  <r>
    <s v="15-3002052010mayoA14"/>
    <n v="15"/>
    <n v="300"/>
    <d v="2010-05-20T00:00:00"/>
    <n v="18"/>
    <n v="30"/>
    <x v="6"/>
    <n v="670000"/>
    <n v="1"/>
    <s v="Galería la Tubería"/>
    <x v="1"/>
    <s v="Gato Lizana"/>
    <s v="Javiera Walder"/>
    <s v="Cama 1,5 plazas"/>
    <s v="Dardunes"/>
    <n v="0"/>
    <n v="300000"/>
    <n v="370000"/>
  </r>
  <r>
    <s v="15-2001452010mayoA14"/>
    <n v="15"/>
    <n v="200"/>
    <d v="2010-05-14T00:00:00"/>
    <n v="17"/>
    <n v="18"/>
    <x v="6"/>
    <n v="670000"/>
    <n v="1"/>
    <s v="Galería la Tubería"/>
    <x v="5"/>
    <s v="Gabriel Manzanero"/>
    <s v="Di Angelo Bonini"/>
    <s v="Cama 1,5 plazas"/>
    <s v="Dardunes"/>
    <n v="0"/>
    <n v="200000"/>
    <n v="470000"/>
  </r>
  <r>
    <s v="4-301712009eneroA14"/>
    <n v="4"/>
    <n v="30"/>
    <d v="2009-01-17T00:00:00"/>
    <n v="13"/>
    <n v="17"/>
    <x v="6"/>
    <n v="670000"/>
    <n v="1"/>
    <s v="Galería Ñuble"/>
    <x v="2"/>
    <s v="Caesar Ortencia"/>
    <s v="Mathias Albus"/>
    <s v="Cama 1,5 plazas"/>
    <s v="Dardunes"/>
    <n v="0"/>
    <n v="200000"/>
    <n v="470000"/>
  </r>
  <r>
    <s v="1-2002102009octubreA14"/>
    <n v="1"/>
    <n v="200"/>
    <d v="2009-10-02T00:00:00"/>
    <n v="15"/>
    <n v="12"/>
    <x v="6"/>
    <n v="670000"/>
    <n v="1"/>
    <s v="Sucursal Peñalolen Alto"/>
    <x v="5"/>
    <s v="Suárez Mujica"/>
    <s v="Nga Escandinavo"/>
    <s v="Cama 1,5 plazas"/>
    <s v="Dardunes"/>
    <n v="0"/>
    <n v="200000"/>
    <n v="470000"/>
  </r>
  <r>
    <s v="1-200472010julioA14"/>
    <n v="1"/>
    <n v="200"/>
    <d v="2010-07-04T00:00:00"/>
    <n v="16"/>
    <n v="17"/>
    <x v="6"/>
    <n v="670000"/>
    <n v="1"/>
    <s v="Sucursal Peñalolen Alto"/>
    <x v="5"/>
    <s v="Michael Tree"/>
    <s v="Mathias Albus"/>
    <s v="Cama 1,5 plazas"/>
    <s v="Dardunes"/>
    <n v="0"/>
    <n v="200000"/>
    <n v="470000"/>
  </r>
  <r>
    <s v="3-2013102010octubreG13"/>
    <n v="3"/>
    <n v="20"/>
    <d v="2010-10-13T00:00:00"/>
    <n v="15"/>
    <n v="15"/>
    <x v="11"/>
    <n v="150000"/>
    <n v="4"/>
    <s v="Damiens"/>
    <x v="0"/>
    <s v="Suárez Mujica"/>
    <s v="Maki Parachute"/>
    <s v="Mesa de Centro 1,5x2 Cuadrada"/>
    <s v="Dardunes"/>
    <n v="0.05"/>
    <n v="20000"/>
    <n v="550000"/>
  </r>
  <r>
    <s v="14-10016112009noviembreA14"/>
    <n v="14"/>
    <n v="100"/>
    <d v="2009-11-16T00:00:00"/>
    <n v="12"/>
    <n v="3"/>
    <x v="6"/>
    <n v="670000"/>
    <n v="1"/>
    <s v="Antiguedades FV"/>
    <x v="3"/>
    <s v="Feibian Bizancio"/>
    <s v="Johny Negrero"/>
    <s v="Cama 1,5 plazas"/>
    <s v="Dardunes"/>
    <n v="0"/>
    <n v="10000"/>
    <n v="660000"/>
  </r>
  <r>
    <s v="15-10019112009noviembreA14"/>
    <n v="15"/>
    <n v="100"/>
    <d v="2009-11-19T00:00:00"/>
    <n v="16"/>
    <n v="14"/>
    <x v="6"/>
    <n v="670000"/>
    <n v="1"/>
    <s v="Galería la Tubería"/>
    <x v="3"/>
    <s v="Michael Tree"/>
    <s v="Guillermo Franco"/>
    <s v="Cama 1,5 plazas"/>
    <s v="Dardunes"/>
    <n v="0"/>
    <n v="10000"/>
    <n v="660000"/>
  </r>
  <r>
    <s v="5-202352010mayoG16"/>
    <n v="5"/>
    <n v="20"/>
    <d v="2010-05-23T00:00:00"/>
    <n v="14"/>
    <n v="20"/>
    <x v="9"/>
    <n v="550000"/>
    <n v="1"/>
    <s v="Muebles El Oso"/>
    <x v="0"/>
    <s v="Hortuiti Felier"/>
    <s v="Tatán Linterna"/>
    <s v="Cómoda 2 cuerpos, 2x1x1,5"/>
    <s v="Deplos"/>
    <n v="0"/>
    <n v="300000"/>
    <n v="250000"/>
  </r>
  <r>
    <s v="6-20016112009noviembreG16"/>
    <n v="6"/>
    <n v="200"/>
    <d v="2009-11-16T00:00:00"/>
    <n v="15"/>
    <n v="18"/>
    <x v="9"/>
    <n v="550000"/>
    <n v="1"/>
    <s v="Sucursal Ñuñoa"/>
    <x v="5"/>
    <s v="Suárez Mujica"/>
    <s v="Di Angelo Bonini"/>
    <s v="Cómoda 2 cuerpos, 2x1x1,5"/>
    <s v="Deplos"/>
    <n v="0"/>
    <n v="100000"/>
    <n v="450000"/>
  </r>
  <r>
    <s v="2-3001932009marzoG16"/>
    <n v="2"/>
    <n v="300"/>
    <d v="2009-03-19T00:00:00"/>
    <n v="12"/>
    <n v="27"/>
    <x v="9"/>
    <n v="550000"/>
    <n v="1"/>
    <s v="Muebles San Genaro"/>
    <x v="1"/>
    <s v="Feibian Bizancio"/>
    <s v="Daniel Saint John"/>
    <s v="Cómoda 2 cuerpos, 2x1x1,5"/>
    <s v="Deplos"/>
    <n v="0"/>
    <n v="30000"/>
    <n v="520000"/>
  </r>
  <r>
    <s v="1-202412009eneroF16"/>
    <n v="1"/>
    <n v="20"/>
    <d v="2009-01-24T00:00:00"/>
    <n v="18"/>
    <n v="27"/>
    <x v="8"/>
    <n v="550000"/>
    <n v="1"/>
    <s v="Sucursal Peñalolen Alto"/>
    <x v="0"/>
    <s v="Gato Lizana"/>
    <s v="Daniel Saint John"/>
    <s v="Cama 2 Plazas"/>
    <s v="Dardunes"/>
    <n v="0"/>
    <n v="30000"/>
    <n v="520000"/>
  </r>
  <r>
    <s v="4-1016112010noviembreF16"/>
    <n v="4"/>
    <n v="10"/>
    <d v="2010-11-16T00:00:00"/>
    <n v="15"/>
    <n v="21"/>
    <x v="8"/>
    <n v="550000"/>
    <n v="1"/>
    <s v="Galería Ñuble"/>
    <x v="4"/>
    <s v="Suárez Mujica"/>
    <s v="Alvarón Moledero"/>
    <s v="Cama 2 Plazas"/>
    <s v="Dardunes"/>
    <n v="0"/>
    <n v="10000"/>
    <n v="540000"/>
  </r>
  <r>
    <s v="14-3001132010marzoA18"/>
    <n v="14"/>
    <n v="300"/>
    <d v="2010-03-11T00:00:00"/>
    <n v="13"/>
    <n v="10"/>
    <x v="5"/>
    <n v="750000"/>
    <n v="1"/>
    <s v="Antiguedades FV"/>
    <x v="1"/>
    <s v="Caesar Ortencia"/>
    <s v="Natalia Safer"/>
    <s v="Sillón Cama 3 Cuerpos"/>
    <s v="Bellmack"/>
    <n v="0"/>
    <n v="200000"/>
    <n v="550000"/>
  </r>
  <r>
    <s v="7-201432010marzoA18"/>
    <n v="7"/>
    <n v="20"/>
    <d v="2010-03-14T00:00:00"/>
    <n v="16"/>
    <n v="11"/>
    <x v="5"/>
    <n v="750000"/>
    <n v="1"/>
    <s v="Blanco y En Calada"/>
    <x v="0"/>
    <s v="Michael Tree"/>
    <s v="Diva Torrengra"/>
    <s v="Sillón Cama 3 Cuerpos"/>
    <s v="Bellmack"/>
    <n v="0"/>
    <n v="30000"/>
    <n v="720000"/>
  </r>
  <r>
    <s v="10-1002252010mayoA18"/>
    <n v="10"/>
    <n v="100"/>
    <d v="2010-05-22T00:00:00"/>
    <n v="15"/>
    <n v="17"/>
    <x v="5"/>
    <n v="750000"/>
    <n v="1"/>
    <s v="Sacrilegios Gloria"/>
    <x v="3"/>
    <s v="Suárez Mujica"/>
    <s v="Mathias Albus"/>
    <s v="Sillón Cama 3 Cuerpos"/>
    <s v="Bellmack"/>
    <n v="0"/>
    <n v="20000"/>
    <n v="730000"/>
  </r>
  <r>
    <s v="7-3008122009diciembreJ16"/>
    <n v="7"/>
    <n v="300"/>
    <d v="2009-12-08T00:00:00"/>
    <n v="17"/>
    <n v="4"/>
    <x v="1"/>
    <n v="1450000"/>
    <n v="1"/>
    <s v="Blanco y En Calada"/>
    <x v="1"/>
    <s v="Gabriel Manzanero"/>
    <s v="JayJay Barriga"/>
    <s v="Silla de Gargas"/>
    <s v="Bellmack"/>
    <n v="0"/>
    <n v="200000"/>
    <n v="1250000"/>
  </r>
  <r>
    <s v="6-10552010mayoJ16"/>
    <n v="6"/>
    <n v="10"/>
    <d v="2010-05-05T00:00:00"/>
    <n v="18"/>
    <n v="30"/>
    <x v="1"/>
    <n v="1450000"/>
    <n v="1"/>
    <s v="Sucursal Ñuñoa"/>
    <x v="4"/>
    <s v="Gato Lizana"/>
    <s v="Javiera Walder"/>
    <s v="Silla de Gargas"/>
    <s v="Bellmack"/>
    <n v="0"/>
    <n v="1000000"/>
    <n v="450000"/>
  </r>
  <r>
    <s v="4-302122009febreroE20"/>
    <n v="4"/>
    <n v="30"/>
    <d v="2009-02-21T00:00:00"/>
    <n v="18"/>
    <n v="26"/>
    <x v="7"/>
    <n v="650000"/>
    <n v="3"/>
    <s v="Galería Ñuble"/>
    <x v="2"/>
    <s v="Gato Lizana"/>
    <s v="Edward Phycka"/>
    <s v="Escritorio Madera 3 Espacios"/>
    <s v="Bellmack"/>
    <n v="0"/>
    <n v="300000"/>
    <n v="1650000"/>
  </r>
  <r>
    <s v="9-2004102010octubreE20"/>
    <n v="9"/>
    <n v="200"/>
    <d v="2010-10-04T00:00:00"/>
    <n v="14"/>
    <n v="6"/>
    <x v="7"/>
    <n v="650000"/>
    <n v="3"/>
    <s v="Sucursal San Bernardo"/>
    <x v="5"/>
    <s v="Hortuiti Felier"/>
    <s v="Deco Valenti"/>
    <s v="Escritorio Madera 3 Espacios"/>
    <s v="Bellmack"/>
    <n v="0"/>
    <n v="10000"/>
    <n v="1940000"/>
  </r>
  <r>
    <s v="12-3002272010julioG13"/>
    <n v="12"/>
    <n v="300"/>
    <d v="2010-07-22T00:00:00"/>
    <n v="12"/>
    <n v="29"/>
    <x v="11"/>
    <n v="150000"/>
    <n v="3"/>
    <s v="El Deleite"/>
    <x v="1"/>
    <s v="Feibian Bizancio"/>
    <s v="Reina Queen"/>
    <s v="Mesa de Centro 1,5x2 Cuadrada"/>
    <s v="Dardunes"/>
    <n v="0"/>
    <n v="200000"/>
    <n v="250000"/>
  </r>
  <r>
    <s v="8-302112010eneroG13"/>
    <n v="8"/>
    <n v="30"/>
    <d v="2010-01-21T00:00:00"/>
    <n v="13"/>
    <n v="12"/>
    <x v="11"/>
    <n v="150000"/>
    <n v="3"/>
    <s v="El Rincón de la Madera"/>
    <x v="2"/>
    <s v="Caesar Ortencia"/>
    <s v="Nga Escandinavo"/>
    <s v="Mesa de Centro 1,5x2 Cuadrada"/>
    <s v="Dardunes"/>
    <n v="0"/>
    <n v="100000"/>
    <n v="350000"/>
  </r>
  <r>
    <s v="13-1021112010noviembreG13"/>
    <n v="13"/>
    <n v="10"/>
    <d v="2010-11-21T00:00:00"/>
    <n v="12"/>
    <n v="21"/>
    <x v="11"/>
    <n v="150000"/>
    <n v="3"/>
    <s v="Sales"/>
    <x v="4"/>
    <s v="Feibian Bizancio"/>
    <s v="Alvarón Moledero"/>
    <s v="Mesa de Centro 1,5x2 Cuadrada"/>
    <s v="Dardunes"/>
    <n v="0"/>
    <n v="30000"/>
    <n v="420000"/>
  </r>
  <r>
    <s v="4-102432009marzoG13"/>
    <n v="4"/>
    <n v="10"/>
    <d v="2009-03-24T00:00:00"/>
    <n v="15"/>
    <n v="31"/>
    <x v="11"/>
    <n v="150000"/>
    <n v="3"/>
    <s v="Galería Ñuble"/>
    <x v="4"/>
    <s v="Suárez Mujica"/>
    <s v="Sofia Uribe"/>
    <s v="Mesa de Centro 1,5x2 Cuadrada"/>
    <s v="Dardunes"/>
    <n v="0"/>
    <n v="30000"/>
    <n v="420000"/>
  </r>
  <r>
    <s v="10-1001032010marzoG13"/>
    <n v="10"/>
    <n v="100"/>
    <d v="2010-03-10T00:00:00"/>
    <n v="14"/>
    <n v="6"/>
    <x v="11"/>
    <n v="150000"/>
    <n v="3"/>
    <s v="Sacrilegios Gloria"/>
    <x v="3"/>
    <s v="Hortuiti Felier"/>
    <s v="Deco Valenti"/>
    <s v="Mesa de Centro 1,5x2 Cuadrada"/>
    <s v="Dardunes"/>
    <n v="0"/>
    <n v="300000"/>
    <n v="150000"/>
  </r>
  <r>
    <s v="8-301872009julioG13"/>
    <n v="8"/>
    <n v="30"/>
    <d v="2009-07-18T00:00:00"/>
    <n v="16"/>
    <n v="34"/>
    <x v="11"/>
    <n v="150000"/>
    <n v="3"/>
    <s v="El Rincón de la Madera"/>
    <x v="2"/>
    <s v="Michael Tree"/>
    <s v="JP Farfanas"/>
    <s v="Mesa de Centro 1,5x2 Cuadrada"/>
    <s v="Dardunes"/>
    <n v="0"/>
    <n v="100000"/>
    <n v="350000"/>
  </r>
  <r>
    <s v="14-30010112009noviembreG13"/>
    <n v="14"/>
    <n v="300"/>
    <d v="2009-11-10T00:00:00"/>
    <n v="12"/>
    <n v="13"/>
    <x v="11"/>
    <n v="150000"/>
    <n v="5"/>
    <s v="Antiguedades FV"/>
    <x v="1"/>
    <s v="Feibian Bizancio"/>
    <s v="Peter Contreras"/>
    <s v="Mesa de Centro 1,5x2 Cuadrada"/>
    <s v="Dardunes"/>
    <n v="0.05"/>
    <n v="200000"/>
    <n v="512500"/>
  </r>
  <r>
    <s v="6-102172009julioG13"/>
    <n v="6"/>
    <n v="10"/>
    <d v="2009-07-21T00:00:00"/>
    <n v="16"/>
    <n v="13"/>
    <x v="11"/>
    <n v="150000"/>
    <n v="5"/>
    <s v="Sucursal Ñuñoa"/>
    <x v="4"/>
    <s v="Michael Tree"/>
    <s v="Peter Contreras"/>
    <s v="Mesa de Centro 1,5x2 Cuadrada"/>
    <s v="Dardunes"/>
    <n v="0.05"/>
    <n v="30000"/>
    <n v="682500"/>
  </r>
  <r>
    <s v="4-306122009diciembreG13"/>
    <n v="4"/>
    <n v="30"/>
    <d v="2009-12-06T00:00:00"/>
    <n v="14"/>
    <n v="1"/>
    <x v="11"/>
    <n v="150000"/>
    <n v="5"/>
    <s v="Galería Ñuble"/>
    <x v="2"/>
    <s v="Hortuiti Felier"/>
    <s v="Alejandro Moledero"/>
    <s v="Mesa de Centro 1,5x2 Cuadrada"/>
    <s v="Dardunes"/>
    <n v="0.05"/>
    <n v="100000"/>
    <n v="612500"/>
  </r>
  <r>
    <s v="7-2025112009noviembreB18"/>
    <n v="7"/>
    <n v="20"/>
    <d v="2009-11-25T00:00:00"/>
    <n v="14"/>
    <n v="23"/>
    <x v="10"/>
    <n v="350000"/>
    <n v="2"/>
    <s v="Blanco y En Calada"/>
    <x v="0"/>
    <s v="Hortuiti Felier"/>
    <s v="Ismael Olavarrieta"/>
    <s v="Escritorio Vidrio 1,38x50"/>
    <s v="Bellmack"/>
    <n v="0"/>
    <n v="1500000"/>
    <n v="-800000"/>
  </r>
  <r>
    <s v="2-2001752009mayoB18"/>
    <n v="2"/>
    <n v="200"/>
    <d v="2009-05-17T00:00:00"/>
    <n v="16"/>
    <n v="2"/>
    <x v="10"/>
    <n v="350000"/>
    <n v="2"/>
    <s v="Muebles San Genaro"/>
    <x v="5"/>
    <s v="Michael Tree"/>
    <s v="John Chepicano"/>
    <s v="Escritorio Vidrio 1,38x50"/>
    <s v="Bellmack"/>
    <n v="0"/>
    <n v="100000"/>
    <n v="600000"/>
  </r>
  <r>
    <s v="7-30162010junioB18"/>
    <n v="7"/>
    <n v="30"/>
    <d v="2010-06-01T00:00:00"/>
    <n v="12"/>
    <n v="15"/>
    <x v="10"/>
    <n v="350000"/>
    <n v="2"/>
    <s v="Blanco y En Calada"/>
    <x v="2"/>
    <s v="Feibian Bizancio"/>
    <s v="Maki Parachute"/>
    <s v="Escritorio Vidrio 1,38x50"/>
    <s v="Bellmack"/>
    <n v="0"/>
    <n v="100000"/>
    <n v="600000"/>
  </r>
  <r>
    <s v="12-306102010octubreG13"/>
    <n v="12"/>
    <n v="30"/>
    <d v="2010-10-06T00:00:00"/>
    <n v="17"/>
    <n v="5"/>
    <x v="11"/>
    <n v="150000"/>
    <n v="4"/>
    <s v="El Deleite"/>
    <x v="2"/>
    <s v="Gabriel Manzanero"/>
    <s v="Alexandra Bully"/>
    <s v="Mesa de Centro 1,5x2 Cuadrada"/>
    <s v="Dardunes"/>
    <n v="0.05"/>
    <n v="100000"/>
    <n v="470000"/>
  </r>
  <r>
    <s v="6-2002432010marzoG13"/>
    <n v="6"/>
    <n v="200"/>
    <d v="2010-03-24T00:00:00"/>
    <n v="17"/>
    <n v="16"/>
    <x v="11"/>
    <n v="150000"/>
    <n v="4"/>
    <s v="Sucursal Ñuñoa"/>
    <x v="5"/>
    <s v="Gabriel Manzanero"/>
    <s v="Go Leslier"/>
    <s v="Mesa de Centro 1,5x2 Cuadrada"/>
    <s v="Dardunes"/>
    <n v="0.05"/>
    <n v="20000"/>
    <n v="550000"/>
  </r>
  <r>
    <s v="9-1001352010mayoA14"/>
    <n v="9"/>
    <n v="100"/>
    <d v="2010-05-13T00:00:00"/>
    <n v="17"/>
    <n v="4"/>
    <x v="6"/>
    <n v="670000"/>
    <n v="1"/>
    <s v="Sucursal San Bernardo"/>
    <x v="3"/>
    <s v="Gabriel Manzanero"/>
    <s v="JayJay Barriga"/>
    <s v="Cama 1,5 plazas"/>
    <s v="Dardunes"/>
    <n v="0"/>
    <n v="10000"/>
    <n v="660000"/>
  </r>
  <r>
    <s v="7-1001762010junioG13"/>
    <n v="7"/>
    <n v="100"/>
    <d v="2010-06-17T00:00:00"/>
    <n v="15"/>
    <n v="19"/>
    <x v="11"/>
    <n v="150000"/>
    <n v="3"/>
    <s v="Blanco y En Calada"/>
    <x v="3"/>
    <s v="Suárez Mujica"/>
    <s v="Andrea Disappear"/>
    <s v="Mesa de Centro 1,5x2 Cuadrada"/>
    <s v="Dardunes"/>
    <n v="0"/>
    <n v="300000"/>
    <n v="150000"/>
  </r>
  <r>
    <s v="5-20552009mayoG13"/>
    <n v="5"/>
    <n v="20"/>
    <d v="2009-05-05T00:00:00"/>
    <n v="13"/>
    <n v="5"/>
    <x v="11"/>
    <n v="150000"/>
    <n v="3"/>
    <s v="Muebles El Oso"/>
    <x v="0"/>
    <s v="Caesar Ortencia"/>
    <s v="Alexandra Bully"/>
    <s v="Mesa de Centro 1,5x2 Cuadrada"/>
    <s v="Dardunes"/>
    <n v="0"/>
    <n v="20000"/>
    <n v="430000"/>
  </r>
  <r>
    <s v="13-3001152010mayoE20"/>
    <n v="13"/>
    <n v="300"/>
    <d v="2010-05-11T00:00:00"/>
    <n v="17"/>
    <n v="27"/>
    <x v="7"/>
    <n v="650000"/>
    <n v="1"/>
    <s v="Sales"/>
    <x v="1"/>
    <s v="Gabriel Manzanero"/>
    <s v="Daniel Saint John"/>
    <s v="Escritorio Madera 3 Espacios"/>
    <s v="Bellmack"/>
    <n v="0"/>
    <n v="100000"/>
    <n v="550000"/>
  </r>
  <r>
    <s v="1-2017122009diciembreE20"/>
    <n v="1"/>
    <n v="20"/>
    <d v="2009-12-17T00:00:00"/>
    <n v="12"/>
    <n v="9"/>
    <x v="7"/>
    <n v="650000"/>
    <n v="2"/>
    <s v="Sucursal Peñalolen Alto"/>
    <x v="0"/>
    <s v="Feibian Bizancio"/>
    <s v="Camilo Parranda"/>
    <s v="Escritorio Madera 3 Espacios"/>
    <s v="Bellmack"/>
    <n v="0"/>
    <n v="1500000"/>
    <n v="-200000"/>
  </r>
  <r>
    <s v="13-2001492010septiembreE20"/>
    <n v="13"/>
    <n v="200"/>
    <d v="2010-09-14T00:00:00"/>
    <n v="18"/>
    <n v="28"/>
    <x v="7"/>
    <n v="650000"/>
    <n v="2"/>
    <s v="Sales"/>
    <x v="5"/>
    <s v="Gato Lizana"/>
    <s v="Sebastián  Venegas"/>
    <s v="Escritorio Madera 3 Espacios"/>
    <s v="Bellmack"/>
    <n v="0"/>
    <n v="10000"/>
    <n v="1290000"/>
  </r>
  <r>
    <s v="10-200732010marzoE20"/>
    <n v="10"/>
    <n v="200"/>
    <d v="2010-03-07T00:00:00"/>
    <n v="17"/>
    <n v="10"/>
    <x v="7"/>
    <n v="650000"/>
    <n v="2"/>
    <s v="Sacrilegios Gloria"/>
    <x v="5"/>
    <s v="Gabriel Manzanero"/>
    <s v="Natalia Safer"/>
    <s v="Escritorio Madera 3 Espacios"/>
    <s v="Bellmack"/>
    <n v="0"/>
    <n v="10000"/>
    <n v="1290000"/>
  </r>
  <r>
    <s v="7-2001682009agostoJ15"/>
    <n v="7"/>
    <n v="200"/>
    <d v="2009-08-16T00:00:00"/>
    <n v="12"/>
    <n v="26"/>
    <x v="0"/>
    <n v="1800000"/>
    <n v="1"/>
    <s v="Blanco y En Calada"/>
    <x v="5"/>
    <s v="Feibian Bizancio"/>
    <s v="Edward Phycka"/>
    <s v="Bar L Sobredimensionado"/>
    <s v="Qwerty"/>
    <n v="0"/>
    <n v="100000"/>
    <n v="1700000"/>
  </r>
  <r>
    <s v="1-2001842010abrilJ15"/>
    <n v="1"/>
    <n v="200"/>
    <d v="2010-04-18T00:00:00"/>
    <n v="14"/>
    <n v="29"/>
    <x v="0"/>
    <n v="1800000"/>
    <n v="1"/>
    <s v="Sucursal Peñalolen Alto"/>
    <x v="5"/>
    <s v="Hortuiti Felier"/>
    <s v="Reina Queen"/>
    <s v="Bar L Sobredimensionado"/>
    <s v="Qwerty"/>
    <n v="0"/>
    <n v="100000"/>
    <n v="1700000"/>
  </r>
  <r>
    <s v="1-100242010abrilG13"/>
    <n v="1"/>
    <n v="100"/>
    <d v="2010-04-02T00:00:00"/>
    <n v="18"/>
    <n v="29"/>
    <x v="11"/>
    <n v="150000"/>
    <n v="2"/>
    <s v="Sucursal Peñalolen Alto"/>
    <x v="3"/>
    <s v="Gato Lizana"/>
    <s v="Reina Queen"/>
    <s v="Mesa de Centro 1,5x2 Cuadrada"/>
    <s v="Dardunes"/>
    <n v="0"/>
    <n v="300000"/>
    <n v="0"/>
  </r>
  <r>
    <s v="10-1001232009marzoG13"/>
    <n v="10"/>
    <n v="100"/>
    <d v="2009-03-12T00:00:00"/>
    <n v="17"/>
    <n v="21"/>
    <x v="11"/>
    <n v="150000"/>
    <n v="2"/>
    <s v="Sacrilegios Gloria"/>
    <x v="3"/>
    <s v="Gabriel Manzanero"/>
    <s v="Alvarón Moledero"/>
    <s v="Mesa de Centro 1,5x2 Cuadrada"/>
    <s v="Dardunes"/>
    <n v="0"/>
    <n v="300000"/>
    <n v="0"/>
  </r>
  <r>
    <s v="7-1001292010septiembreG13"/>
    <n v="7"/>
    <n v="100"/>
    <d v="2010-09-12T00:00:00"/>
    <n v="18"/>
    <n v="18"/>
    <x v="11"/>
    <n v="150000"/>
    <n v="2"/>
    <s v="Blanco y En Calada"/>
    <x v="3"/>
    <s v="Gato Lizana"/>
    <s v="Di Angelo Bonini"/>
    <s v="Mesa de Centro 1,5x2 Cuadrada"/>
    <s v="Dardunes"/>
    <n v="0"/>
    <n v="300000"/>
    <n v="0"/>
  </r>
  <r>
    <s v="7-3002142009abrilG13"/>
    <n v="7"/>
    <n v="300"/>
    <d v="2009-04-21T00:00:00"/>
    <n v="14"/>
    <n v="16"/>
    <x v="11"/>
    <n v="150000"/>
    <n v="2"/>
    <s v="Blanco y En Calada"/>
    <x v="1"/>
    <s v="Hortuiti Felier"/>
    <s v="Go Leslier"/>
    <s v="Mesa de Centro 1,5x2 Cuadrada"/>
    <s v="Dardunes"/>
    <n v="0"/>
    <n v="200000"/>
    <n v="100000"/>
  </r>
  <r>
    <s v="15-10592009septiembreG13"/>
    <n v="15"/>
    <n v="10"/>
    <d v="2009-09-05T00:00:00"/>
    <n v="14"/>
    <n v="28"/>
    <x v="11"/>
    <n v="150000"/>
    <n v="2"/>
    <s v="Galería la Tubería"/>
    <x v="4"/>
    <s v="Hortuiti Felier"/>
    <s v="Sebastián  Venegas"/>
    <s v="Mesa de Centro 1,5x2 Cuadrada"/>
    <s v="Dardunes"/>
    <n v="0"/>
    <n v="30000"/>
    <n v="270000"/>
  </r>
  <r>
    <s v="3-20024102009octubreG13"/>
    <n v="3"/>
    <n v="200"/>
    <d v="2009-10-24T00:00:00"/>
    <n v="16"/>
    <n v="14"/>
    <x v="11"/>
    <n v="150000"/>
    <n v="2"/>
    <s v="Damiens"/>
    <x v="5"/>
    <s v="Michael Tree"/>
    <s v="Guillermo Franco"/>
    <s v="Mesa de Centro 1,5x2 Cuadrada"/>
    <s v="Dardunes"/>
    <n v="0"/>
    <n v="20000"/>
    <n v="280000"/>
  </r>
  <r>
    <s v="11-1001172009julioG13"/>
    <n v="11"/>
    <n v="100"/>
    <d v="2009-07-11T00:00:00"/>
    <n v="16"/>
    <n v="20"/>
    <x v="11"/>
    <n v="150000"/>
    <n v="2"/>
    <s v="Antiguedades FL"/>
    <x v="3"/>
    <s v="Michael Tree"/>
    <s v="Tatán Linterna"/>
    <s v="Mesa de Centro 1,5x2 Cuadrada"/>
    <s v="Dardunes"/>
    <n v="0"/>
    <n v="300000"/>
    <n v="0"/>
  </r>
  <r>
    <s v="12-3001682010agostoG13"/>
    <n v="12"/>
    <n v="300"/>
    <d v="2010-08-16T00:00:00"/>
    <n v="17"/>
    <n v="9"/>
    <x v="11"/>
    <n v="150000"/>
    <n v="2"/>
    <s v="El Deleite"/>
    <x v="1"/>
    <s v="Gabriel Manzanero"/>
    <s v="Camilo Parranda"/>
    <s v="Mesa de Centro 1,5x2 Cuadrada"/>
    <s v="Dardunes"/>
    <n v="0"/>
    <n v="200000"/>
    <n v="100000"/>
  </r>
  <r>
    <s v="3-101382009agostoG13"/>
    <n v="3"/>
    <n v="10"/>
    <d v="2009-08-13T00:00:00"/>
    <n v="14"/>
    <n v="22"/>
    <x v="11"/>
    <n v="150000"/>
    <n v="4"/>
    <s v="Damiens"/>
    <x v="4"/>
    <s v="Hortuiti Felier"/>
    <s v="Sergio Oliva"/>
    <s v="Mesa de Centro 1,5x2 Cuadrada"/>
    <s v="Dardunes"/>
    <n v="0.05"/>
    <n v="30000"/>
    <n v="540000"/>
  </r>
  <r>
    <s v="15-300922010febreroB18"/>
    <n v="15"/>
    <n v="300"/>
    <d v="2010-02-09T00:00:00"/>
    <n v="15"/>
    <n v="10"/>
    <x v="10"/>
    <n v="350000"/>
    <n v="1"/>
    <s v="Galería la Tubería"/>
    <x v="1"/>
    <s v="Suárez Mujica"/>
    <s v="Natalia Safer"/>
    <s v="Escritorio Vidrio 1,38x50"/>
    <s v="Bellmack"/>
    <n v="0"/>
    <n v="100000"/>
    <n v="250000"/>
  </r>
  <r>
    <s v="9-30612009eneroF12"/>
    <n v="9"/>
    <n v="30"/>
    <d v="2009-01-06T00:00:00"/>
    <n v="18"/>
    <n v="2"/>
    <x v="2"/>
    <n v="1250000"/>
    <n v="1"/>
    <s v="Sucursal San Bernardo"/>
    <x v="2"/>
    <s v="Gato Lizana"/>
    <s v="John Chepicano"/>
    <s v="Cómoda Antigua"/>
    <s v="Bellmack"/>
    <n v="0"/>
    <n v="100000"/>
    <n v="1150000"/>
  </r>
  <r>
    <s v="9-301812010eneroB18"/>
    <n v="9"/>
    <n v="30"/>
    <d v="2010-01-18T00:00:00"/>
    <n v="16"/>
    <n v="28"/>
    <x v="10"/>
    <n v="350000"/>
    <n v="1"/>
    <s v="Sucursal San Bernardo"/>
    <x v="2"/>
    <s v="Michael Tree"/>
    <s v="Sebastián  Venegas"/>
    <s v="Escritorio Vidrio 1,38x50"/>
    <s v="Bellmack"/>
    <n v="0"/>
    <n v="100000"/>
    <n v="250000"/>
  </r>
  <r>
    <s v="15-101272009julioB18"/>
    <n v="15"/>
    <n v="10"/>
    <d v="2009-07-12T00:00:00"/>
    <n v="16"/>
    <n v="7"/>
    <x v="10"/>
    <n v="350000"/>
    <n v="1"/>
    <s v="Galería la Tubería"/>
    <x v="4"/>
    <s v="Michael Tree"/>
    <s v="Veraz Dedal"/>
    <s v="Escritorio Vidrio 1,38x50"/>
    <s v="Bellmack"/>
    <n v="0"/>
    <n v="100000"/>
    <n v="250000"/>
  </r>
  <r>
    <s v="14-302592010septiembreB18"/>
    <n v="14"/>
    <n v="30"/>
    <d v="2010-09-25T00:00:00"/>
    <n v="14"/>
    <n v="14"/>
    <x v="10"/>
    <n v="350000"/>
    <n v="1"/>
    <s v="Antiguedades FV"/>
    <x v="2"/>
    <s v="Hortuiti Felier"/>
    <s v="Guillermo Franco"/>
    <s v="Escritorio Vidrio 1,38x50"/>
    <s v="Bellmack"/>
    <n v="0"/>
    <n v="100000"/>
    <n v="250000"/>
  </r>
  <r>
    <s v="1-30182009agostoB18"/>
    <n v="1"/>
    <n v="30"/>
    <d v="2009-08-01T00:00:00"/>
    <n v="17"/>
    <n v="31"/>
    <x v="10"/>
    <n v="350000"/>
    <n v="1"/>
    <s v="Sucursal Peñalolen Alto"/>
    <x v="2"/>
    <s v="Gabriel Manzanero"/>
    <s v="Sofia Uribe"/>
    <s v="Escritorio Vidrio 1,38x50"/>
    <s v="Bellmack"/>
    <n v="0"/>
    <n v="100000"/>
    <n v="250000"/>
  </r>
  <r>
    <s v="3-101352010mayoG13"/>
    <n v="3"/>
    <n v="10"/>
    <d v="2010-05-13T00:00:00"/>
    <n v="13"/>
    <n v="28"/>
    <x v="11"/>
    <n v="150000"/>
    <n v="3"/>
    <s v="Damiens"/>
    <x v="4"/>
    <s v="Caesar Ortencia"/>
    <s v="Sebastián  Venegas"/>
    <s v="Mesa de Centro 1,5x2 Cuadrada"/>
    <s v="Dardunes"/>
    <n v="0"/>
    <n v="30000"/>
    <n v="420000"/>
  </r>
  <r>
    <s v="11-302392010septiembreG13"/>
    <n v="11"/>
    <n v="30"/>
    <d v="2010-09-23T00:00:00"/>
    <n v="15"/>
    <n v="30"/>
    <x v="11"/>
    <n v="150000"/>
    <n v="3"/>
    <s v="Antiguedades FL"/>
    <x v="2"/>
    <s v="Suárez Mujica"/>
    <s v="Javiera Walder"/>
    <s v="Mesa de Centro 1,5x2 Cuadrada"/>
    <s v="Dardunes"/>
    <n v="0"/>
    <n v="100000"/>
    <n v="350000"/>
  </r>
  <r>
    <s v="3-30352009mayoG16"/>
    <n v="3"/>
    <n v="30"/>
    <d v="2009-05-03T00:00:00"/>
    <n v="15"/>
    <n v="24"/>
    <x v="9"/>
    <n v="550000"/>
    <n v="1"/>
    <s v="Damiens"/>
    <x v="2"/>
    <s v="Suárez Mujica"/>
    <s v="Andrea Panda"/>
    <s v="Cómoda 2 cuerpos, 2x1x1,5"/>
    <s v="Deplos"/>
    <n v="0"/>
    <n v="500000"/>
    <n v="50000"/>
  </r>
  <r>
    <s v="10-10023102010octubreG16"/>
    <n v="10"/>
    <n v="100"/>
    <d v="2010-10-23T00:00:00"/>
    <n v="17"/>
    <n v="7"/>
    <x v="9"/>
    <n v="550000"/>
    <n v="1"/>
    <s v="Sacrilegios Gloria"/>
    <x v="3"/>
    <s v="Gabriel Manzanero"/>
    <s v="Veraz Dedal"/>
    <s v="Cómoda 2 cuerpos, 2x1x1,5"/>
    <s v="Deplos"/>
    <n v="0"/>
    <n v="20000"/>
    <n v="530000"/>
  </r>
  <r>
    <s v="8-2002152010mayoF12"/>
    <n v="8"/>
    <n v="200"/>
    <d v="2010-05-21T00:00:00"/>
    <n v="14"/>
    <n v="15"/>
    <x v="2"/>
    <n v="1250000"/>
    <n v="1"/>
    <s v="El Rincón de la Madera"/>
    <x v="5"/>
    <s v="Hortuiti Felier"/>
    <s v="Maki Parachute"/>
    <s v="Cómoda Antigua"/>
    <s v="Bellmack"/>
    <n v="0"/>
    <n v="10000"/>
    <n v="1240000"/>
  </r>
  <r>
    <s v="11-10025102009octubreF12"/>
    <n v="11"/>
    <n v="100"/>
    <d v="2009-10-25T00:00:00"/>
    <n v="18"/>
    <n v="2"/>
    <x v="2"/>
    <n v="1250000"/>
    <n v="1"/>
    <s v="Antiguedades FL"/>
    <x v="3"/>
    <s v="Gato Lizana"/>
    <s v="John Chepicano"/>
    <s v="Cómoda Antigua"/>
    <s v="Bellmack"/>
    <n v="0"/>
    <n v="20000"/>
    <n v="1230000"/>
  </r>
  <r>
    <s v="7-102532010marzoG13"/>
    <n v="7"/>
    <n v="10"/>
    <d v="2010-03-25T00:00:00"/>
    <n v="15"/>
    <n v="31"/>
    <x v="11"/>
    <n v="150000"/>
    <n v="2"/>
    <s v="Blanco y En Calada"/>
    <x v="4"/>
    <s v="Suárez Mujica"/>
    <s v="Sofia Uribe"/>
    <s v="Mesa de Centro 1,5x2 Cuadrada"/>
    <s v="Dardunes"/>
    <n v="0"/>
    <n v="30000"/>
    <n v="270000"/>
  </r>
  <r>
    <s v="1-202172010julioB18"/>
    <n v="1"/>
    <n v="20"/>
    <d v="2010-07-21T00:00:00"/>
    <n v="17"/>
    <n v="28"/>
    <x v="10"/>
    <n v="350000"/>
    <n v="5"/>
    <s v="Sucursal Peñalolen Alto"/>
    <x v="0"/>
    <s v="Gabriel Manzanero"/>
    <s v="Sebastián  Venegas"/>
    <s v="Escritorio Vidrio 1,38x50"/>
    <s v="Bellmack"/>
    <n v="0.05"/>
    <n v="1500000"/>
    <n v="162500"/>
  </r>
  <r>
    <s v="9-300822009febreroB18"/>
    <n v="9"/>
    <n v="300"/>
    <d v="2009-02-08T00:00:00"/>
    <n v="16"/>
    <n v="6"/>
    <x v="10"/>
    <n v="350000"/>
    <n v="5"/>
    <s v="Sucursal San Bernardo"/>
    <x v="1"/>
    <s v="Michael Tree"/>
    <s v="Deco Valenti"/>
    <s v="Escritorio Vidrio 1,38x50"/>
    <s v="Bellmack"/>
    <n v="0.05"/>
    <n v="100000"/>
    <n v="1562500"/>
  </r>
  <r>
    <s v="6-3001382010agostoG13"/>
    <n v="6"/>
    <n v="300"/>
    <d v="2010-08-13T00:00:00"/>
    <n v="18"/>
    <n v="13"/>
    <x v="11"/>
    <n v="150000"/>
    <n v="3"/>
    <s v="Sucursal Ñuñoa"/>
    <x v="1"/>
    <s v="Gato Lizana"/>
    <s v="Peter Contreras"/>
    <s v="Mesa de Centro 1,5x2 Cuadrada"/>
    <s v="Dardunes"/>
    <n v="0"/>
    <n v="200000"/>
    <n v="250000"/>
  </r>
  <r>
    <s v="9-200452009mayoG13"/>
    <n v="9"/>
    <n v="200"/>
    <d v="2009-05-04T00:00:00"/>
    <n v="16"/>
    <n v="8"/>
    <x v="11"/>
    <n v="150000"/>
    <n v="3"/>
    <s v="Sucursal San Bernardo"/>
    <x v="5"/>
    <s v="Michael Tree"/>
    <s v="Nicolás Red"/>
    <s v="Mesa de Centro 1,5x2 Cuadrada"/>
    <s v="Dardunes"/>
    <n v="0"/>
    <n v="20000"/>
    <n v="430000"/>
  </r>
  <r>
    <s v="3-10382010agostoG13"/>
    <n v="3"/>
    <n v="10"/>
    <d v="2010-08-03T00:00:00"/>
    <n v="17"/>
    <n v="32"/>
    <x v="11"/>
    <n v="150000"/>
    <n v="1"/>
    <s v="Damiens"/>
    <x v="4"/>
    <s v="Gabriel Manzanero"/>
    <s v="Manu Bililar"/>
    <s v="Mesa de Centro 1,5x2 Cuadrada"/>
    <s v="Dardunes"/>
    <n v="0"/>
    <n v="30000"/>
    <n v="120000"/>
  </r>
  <r>
    <s v="11-201652010mayoG13"/>
    <n v="11"/>
    <n v="20"/>
    <d v="2010-05-16T00:00:00"/>
    <n v="12"/>
    <n v="15"/>
    <x v="11"/>
    <n v="150000"/>
    <n v="1"/>
    <s v="Antiguedades FL"/>
    <x v="0"/>
    <s v="Feibian Bizancio"/>
    <s v="Maki Parachute"/>
    <s v="Mesa de Centro 1,5x2 Cuadrada"/>
    <s v="Dardunes"/>
    <n v="0"/>
    <n v="20000"/>
    <n v="130000"/>
  </r>
  <r>
    <s v="7-20352010mayoG13"/>
    <n v="7"/>
    <n v="20"/>
    <d v="2010-05-03T00:00:00"/>
    <n v="15"/>
    <n v="22"/>
    <x v="11"/>
    <n v="150000"/>
    <n v="1"/>
    <s v="Blanco y En Calada"/>
    <x v="0"/>
    <s v="Suárez Mujica"/>
    <s v="Sergio Oliva"/>
    <s v="Mesa de Centro 1,5x2 Cuadrada"/>
    <s v="Dardunes"/>
    <n v="0"/>
    <n v="20000"/>
    <n v="130000"/>
  </r>
  <r>
    <s v="1-201482009agostoG13"/>
    <n v="1"/>
    <n v="20"/>
    <d v="2009-08-14T00:00:00"/>
    <n v="18"/>
    <n v="2"/>
    <x v="11"/>
    <n v="150000"/>
    <n v="1"/>
    <s v="Sucursal Peñalolen Alto"/>
    <x v="0"/>
    <s v="Gato Lizana"/>
    <s v="John Chepicano"/>
    <s v="Mesa de Centro 1,5x2 Cuadrada"/>
    <s v="Dardunes"/>
    <n v="0"/>
    <n v="20000"/>
    <n v="130000"/>
  </r>
  <r>
    <s v="2-302592009septiembreG13"/>
    <n v="2"/>
    <n v="30"/>
    <d v="2009-09-25T00:00:00"/>
    <n v="12"/>
    <n v="1"/>
    <x v="11"/>
    <n v="150000"/>
    <n v="1"/>
    <s v="Muebles San Genaro"/>
    <x v="2"/>
    <s v="Feibian Bizancio"/>
    <s v="Alejandro Moledero"/>
    <s v="Mesa de Centro 1,5x2 Cuadrada"/>
    <s v="Dardunes"/>
    <n v="0"/>
    <n v="100000"/>
    <n v="50000"/>
  </r>
  <r>
    <s v="11-1004102010octubreG13"/>
    <n v="11"/>
    <n v="100"/>
    <d v="2010-10-04T00:00:00"/>
    <n v="12"/>
    <n v="11"/>
    <x v="11"/>
    <n v="150000"/>
    <n v="1"/>
    <s v="Antiguedades FL"/>
    <x v="3"/>
    <s v="Feibian Bizancio"/>
    <s v="Diva Torrengra"/>
    <s v="Mesa de Centro 1,5x2 Cuadrada"/>
    <s v="Dardunes"/>
    <n v="0"/>
    <n v="300000"/>
    <n v="-150000"/>
  </r>
  <r>
    <s v="12-302062010junioG13"/>
    <n v="12"/>
    <n v="30"/>
    <d v="2010-06-20T00:00:00"/>
    <n v="13"/>
    <n v="11"/>
    <x v="11"/>
    <n v="150000"/>
    <n v="1"/>
    <s v="El Deleite"/>
    <x v="2"/>
    <s v="Caesar Ortencia"/>
    <s v="Diva Torrengra"/>
    <s v="Mesa de Centro 1,5x2 Cuadrada"/>
    <s v="Dardunes"/>
    <n v="0"/>
    <n v="100000"/>
    <n v="50000"/>
  </r>
  <r>
    <s v="12-201522010febreroG13"/>
    <n v="12"/>
    <n v="20"/>
    <d v="2010-02-15T00:00:00"/>
    <n v="17"/>
    <n v="15"/>
    <x v="11"/>
    <n v="150000"/>
    <n v="1"/>
    <s v="El Deleite"/>
    <x v="0"/>
    <s v="Gabriel Manzanero"/>
    <s v="Maki Parachute"/>
    <s v="Mesa de Centro 1,5x2 Cuadrada"/>
    <s v="Dardunes"/>
    <n v="0"/>
    <n v="20000"/>
    <n v="130000"/>
  </r>
  <r>
    <s v="10-1019122010diciembreG13"/>
    <n v="10"/>
    <n v="10"/>
    <d v="2010-12-19T00:00:00"/>
    <n v="16"/>
    <n v="10"/>
    <x v="11"/>
    <n v="150000"/>
    <n v="2"/>
    <s v="Sacrilegios Gloria"/>
    <x v="4"/>
    <s v="Michael Tree"/>
    <s v="Natalia Safer"/>
    <s v="Mesa de Centro 1,5x2 Cuadrada"/>
    <s v="Dardunes"/>
    <n v="0"/>
    <n v="30000"/>
    <n v="270000"/>
  </r>
  <r>
    <s v="9-1002112010noviembreB18"/>
    <n v="9"/>
    <n v="100"/>
    <d v="2010-11-02T00:00:00"/>
    <n v="18"/>
    <n v="6"/>
    <x v="10"/>
    <n v="350000"/>
    <n v="1"/>
    <s v="Sucursal San Bernardo"/>
    <x v="3"/>
    <s v="Gato Lizana"/>
    <s v="Deco Valenti"/>
    <s v="Escritorio Vidrio 1,38x50"/>
    <s v="Bellmack"/>
    <n v="0"/>
    <n v="300000"/>
    <n v="50000"/>
  </r>
  <r>
    <s v="3-301142009abrilG13"/>
    <n v="3"/>
    <n v="30"/>
    <d v="2009-04-11T00:00:00"/>
    <n v="15"/>
    <n v="25"/>
    <x v="11"/>
    <n v="150000"/>
    <n v="1"/>
    <s v="Damiens"/>
    <x v="2"/>
    <s v="Suárez Mujica"/>
    <s v="Felipe Medero"/>
    <s v="Mesa de Centro 1,5x2 Cuadrada"/>
    <s v="Dardunes"/>
    <n v="0"/>
    <n v="100000"/>
    <n v="50000"/>
  </r>
  <r>
    <s v="11-2002552009mayoG13"/>
    <n v="11"/>
    <n v="200"/>
    <d v="2009-05-25T00:00:00"/>
    <n v="17"/>
    <n v="2"/>
    <x v="11"/>
    <n v="150000"/>
    <n v="1"/>
    <s v="Antiguedades FL"/>
    <x v="5"/>
    <s v="Gabriel Manzanero"/>
    <s v="John Chepicano"/>
    <s v="Mesa de Centro 1,5x2 Cuadrada"/>
    <s v="Dardunes"/>
    <n v="0"/>
    <n v="20000"/>
    <n v="130000"/>
  </r>
  <r>
    <s v="4-20018122009diciembreG13"/>
    <n v="4"/>
    <n v="200"/>
    <d v="2009-12-18T00:00:00"/>
    <n v="14"/>
    <n v="20"/>
    <x v="11"/>
    <n v="150000"/>
    <n v="1"/>
    <s v="Galería Ñuble"/>
    <x v="5"/>
    <s v="Hortuiti Felier"/>
    <s v="Tatán Linterna"/>
    <s v="Mesa de Centro 1,5x2 Cuadrada"/>
    <s v="Dardunes"/>
    <n v="0"/>
    <n v="20000"/>
    <n v="130000"/>
  </r>
  <r>
    <s v="4-1024102009octubreB18"/>
    <n v="4"/>
    <n v="10"/>
    <d v="2009-10-24T00:00:00"/>
    <n v="18"/>
    <n v="15"/>
    <x v="10"/>
    <n v="350000"/>
    <n v="1"/>
    <s v="Galería Ñuble"/>
    <x v="4"/>
    <s v="Gato Lizana"/>
    <s v="Maki Parachute"/>
    <s v="Escritorio Vidrio 1,38x50"/>
    <s v="Bellmack"/>
    <n v="0"/>
    <n v="100000"/>
    <n v="250000"/>
  </r>
  <r>
    <s v="3-2007112009noviembreB18"/>
    <n v="3"/>
    <n v="200"/>
    <d v="2009-11-07T00:00:00"/>
    <n v="12"/>
    <n v="16"/>
    <x v="10"/>
    <n v="350000"/>
    <n v="1"/>
    <s v="Damiens"/>
    <x v="5"/>
    <s v="Feibian Bizancio"/>
    <s v="Go Leslier"/>
    <s v="Escritorio Vidrio 1,38x50"/>
    <s v="Bellmack"/>
    <n v="0"/>
    <n v="100000"/>
    <n v="250000"/>
  </r>
  <r>
    <s v="9-3015112010noviembreG13"/>
    <n v="9"/>
    <n v="30"/>
    <d v="2010-11-15T00:00:00"/>
    <n v="13"/>
    <n v="15"/>
    <x v="11"/>
    <n v="150000"/>
    <n v="1"/>
    <s v="Sucursal San Bernardo"/>
    <x v="2"/>
    <s v="Caesar Ortencia"/>
    <s v="Maki Parachute"/>
    <s v="Mesa de Centro 1,5x2 Cuadrada"/>
    <s v="Dardunes"/>
    <n v="0"/>
    <n v="100000"/>
    <n v="50000"/>
  </r>
  <r>
    <s v="1-101922010febreroG13"/>
    <n v="1"/>
    <n v="10"/>
    <d v="2010-02-19T00:00:00"/>
    <n v="12"/>
    <n v="17"/>
    <x v="11"/>
    <n v="150000"/>
    <n v="1"/>
    <s v="Sucursal Peñalolen Alto"/>
    <x v="4"/>
    <s v="Feibian Bizancio"/>
    <s v="Mathias Albus"/>
    <s v="Mesa de Centro 1,5x2 Cuadrada"/>
    <s v="Dardunes"/>
    <n v="0"/>
    <n v="30000"/>
    <n v="120000"/>
  </r>
  <r>
    <s v="3-30712009eneroG13"/>
    <n v="3"/>
    <n v="30"/>
    <d v="2009-01-07T00:00:00"/>
    <n v="16"/>
    <n v="11"/>
    <x v="11"/>
    <n v="150000"/>
    <n v="1"/>
    <s v="Damiens"/>
    <x v="2"/>
    <s v="Michael Tree"/>
    <s v="Diva Torrengra"/>
    <s v="Mesa de Centro 1,5x2 Cuadrada"/>
    <s v="Dardunes"/>
    <n v="0"/>
    <n v="100000"/>
    <n v="50000"/>
  </r>
  <r>
    <s v="2-300112009eneroE20"/>
    <n v="2"/>
    <n v="300"/>
    <d v="2009-01-01T00:00:00"/>
    <n v="16"/>
    <n v="10"/>
    <x v="7"/>
    <n v="650000"/>
    <n v="2"/>
    <s v="Muebles San Genaro"/>
    <x v="1"/>
    <s v="Michael Tree"/>
    <s v="Natalia Safer"/>
    <s v="Escritorio Madera 3 Espacios"/>
    <s v="Bellmack"/>
    <n v="0"/>
    <n v="100000"/>
    <n v="1200000"/>
  </r>
  <r>
    <s v="7-301282009agostoE20"/>
    <n v="7"/>
    <n v="30"/>
    <d v="2009-08-12T00:00:00"/>
    <n v="16"/>
    <n v="4"/>
    <x v="7"/>
    <n v="650000"/>
    <n v="2"/>
    <s v="Blanco y En Calada"/>
    <x v="2"/>
    <s v="Michael Tree"/>
    <s v="JayJay Barriga"/>
    <s v="Escritorio Madera 3 Espacios"/>
    <s v="Bellmack"/>
    <n v="0"/>
    <n v="300000"/>
    <n v="1000000"/>
  </r>
  <r>
    <s v="12-201912010eneroB18"/>
    <n v="12"/>
    <n v="20"/>
    <d v="2010-01-19T00:00:00"/>
    <n v="15"/>
    <n v="31"/>
    <x v="10"/>
    <n v="350000"/>
    <n v="3"/>
    <s v="El Deleite"/>
    <x v="0"/>
    <s v="Suárez Mujica"/>
    <s v="Sofia Uribe"/>
    <s v="Escritorio Vidrio 1,38x50"/>
    <s v="Bellmack"/>
    <n v="0"/>
    <n v="1500000"/>
    <n v="-450000"/>
  </r>
  <r>
    <s v="2-1002572010julioB18"/>
    <n v="2"/>
    <n v="100"/>
    <d v="2010-07-25T00:00:00"/>
    <n v="14"/>
    <n v="9"/>
    <x v="10"/>
    <n v="350000"/>
    <n v="2"/>
    <s v="Muebles San Genaro"/>
    <x v="3"/>
    <s v="Hortuiti Felier"/>
    <s v="Camilo Parranda"/>
    <s v="Escritorio Vidrio 1,38x50"/>
    <s v="Bellmack"/>
    <n v="0"/>
    <n v="300000"/>
    <n v="400000"/>
  </r>
  <r>
    <s v="3-2001982010agostoE20"/>
    <n v="3"/>
    <n v="200"/>
    <d v="2010-08-19T00:00:00"/>
    <n v="15"/>
    <n v="10"/>
    <x v="7"/>
    <n v="650000"/>
    <n v="1"/>
    <s v="Damiens"/>
    <x v="5"/>
    <s v="Suárez Mujica"/>
    <s v="Natalia Safer"/>
    <s v="Escritorio Madera 3 Espacios"/>
    <s v="Bellmack"/>
    <n v="0"/>
    <n v="10000"/>
    <n v="640000"/>
  </r>
  <r>
    <s v="15-2013102010octubreB18"/>
    <n v="15"/>
    <n v="20"/>
    <d v="2010-10-13T00:00:00"/>
    <n v="12"/>
    <n v="32"/>
    <x v="10"/>
    <n v="350000"/>
    <n v="1"/>
    <s v="Galería la Tubería"/>
    <x v="0"/>
    <s v="Feibian Bizancio"/>
    <s v="Manu Bililar"/>
    <s v="Escritorio Vidrio 1,38x50"/>
    <s v="Bellmack"/>
    <n v="0"/>
    <n v="1500000"/>
    <n v="-1150000"/>
  </r>
  <r>
    <s v="7-1001722010febreroB18"/>
    <n v="7"/>
    <n v="100"/>
    <d v="2010-02-17T00:00:00"/>
    <n v="15"/>
    <n v="6"/>
    <x v="10"/>
    <n v="350000"/>
    <n v="1"/>
    <s v="Blanco y En Calada"/>
    <x v="3"/>
    <s v="Suárez Mujica"/>
    <s v="Deco Valenti"/>
    <s v="Escritorio Vidrio 1,38x50"/>
    <s v="Bellmack"/>
    <n v="0"/>
    <n v="300000"/>
    <n v="5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Gráfico ll" cacheId="4" applyNumberFormats="0" applyBorderFormats="0" applyFontFormats="0" applyPatternFormats="0" applyAlignmentFormats="0" applyWidthHeightFormats="0" dataCaption="" updatedVersion="8" compact="0" compactData="0">
  <location ref="A3:N11" firstHeaderRow="1" firstDataRow="2" firstDataCol="1"/>
  <pivotFields count="18">
    <pivotField name="ID_Transacción" compact="0" outline="0" multipleItemSelectionAllowed="1" showAll="0"/>
    <pivotField name="ID_Tienda" compact="0" outline="0" multipleItemSelectionAllowed="1" showAll="0"/>
    <pivotField name="ID_Sucursal" compact="0" outline="0" multipleItemSelectionAllowed="1" showAll="0"/>
    <pivotField name="Fecha" compact="0" numFmtId="165" outline="0" multipleItemSelectionAllowed="1" showAll="0"/>
    <pivotField name="Cod_Vendedor" compact="0" outline="0" multipleItemSelectionAllowed="1" showAll="0"/>
    <pivotField name="Cod_Cliente" compact="0" outline="0" multipleItemSelectionAllowed="1" showAll="0"/>
    <pivotField name="Cod_Producto" axis="axisCol" compact="0" outline="0" multipleItemSelectionAllowed="1" showAll="0" sortType="ascending">
      <items count="13">
        <item x="6"/>
        <item x="5"/>
        <item x="10"/>
        <item x="7"/>
        <item x="2"/>
        <item x="8"/>
        <item x="4"/>
        <item x="11"/>
        <item x="9"/>
        <item x="0"/>
        <item x="1"/>
        <item x="3"/>
        <item t="default"/>
      </items>
    </pivotField>
    <pivotField name="Precio" compact="0" numFmtId="164" outline="0" multipleItemSelectionAllowed="1" showAll="0"/>
    <pivotField name="Cantidad Vendida" dataField="1" compact="0" outline="0" multipleItemSelectionAllowed="1" showAll="0"/>
    <pivotField name="Nombre Tienda" compact="0" outline="0" multipleItemSelectionAllowed="1" showAll="0"/>
    <pivotField name="Nombre Sucursal" axis="axisRow" compact="0" outline="0" multipleItemSelectionAllowed="1" showAll="0" sortType="ascending">
      <items count="8">
        <item x="5"/>
        <item x="2"/>
        <item x="1"/>
        <item x="3"/>
        <item x="0"/>
        <item x="4"/>
        <item m="1" x="6"/>
        <item t="default"/>
      </items>
    </pivotField>
    <pivotField name="Nombre Vendedor" compact="0" outline="0" multipleItemSelectionAllowed="1" showAll="0"/>
    <pivotField name="Nombre Cliente" compact="0" outline="0" multipleItemSelectionAllowed="1" showAll="0"/>
    <pivotField name="Descripción Producto" compact="0" outline="0" multipleItemSelectionAllowed="1" showAll="0"/>
    <pivotField name="Marca" compact="0" outline="0" multipleItemSelectionAllowed="1" showAll="0"/>
    <pivotField name="Descuento" compact="0" numFmtId="9" outline="0" multipleItemSelectionAllowed="1" showAll="0"/>
    <pivotField name="Descuento Extra" compact="0" outline="0" multipleItemSelectionAllowed="1" showAll="0"/>
    <pivotField name="Beneficio Total" compact="0" numFmtId="164" outline="0" multipleItemSelectionAllowed="1" showAll="0"/>
  </pivotFields>
  <rowFields count="1">
    <field x="1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6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uma de Cantidad Vendida" fld="8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U2005"/>
  <sheetViews>
    <sheetView showGridLines="0" tabSelected="1" topLeftCell="M4" workbookViewId="0">
      <selection activeCell="U15" sqref="U15"/>
    </sheetView>
  </sheetViews>
  <sheetFormatPr baseColWidth="10" defaultColWidth="14.42578125" defaultRowHeight="15" customHeight="1"/>
  <cols>
    <col min="1" max="1" width="4.28515625" customWidth="1"/>
    <col min="2" max="2" width="37.5703125" customWidth="1"/>
    <col min="3" max="5" width="10.7109375" customWidth="1"/>
    <col min="6" max="7" width="14.28515625" customWidth="1"/>
    <col min="8" max="8" width="16.85546875" customWidth="1"/>
    <col min="9" max="9" width="17.7109375" customWidth="1"/>
    <col min="10" max="11" width="16.85546875" customWidth="1"/>
    <col min="12" max="12" width="22.140625" customWidth="1"/>
    <col min="13" max="13" width="16.85546875" customWidth="1"/>
    <col min="14" max="14" width="17.85546875" customWidth="1"/>
    <col min="15" max="15" width="19" customWidth="1"/>
    <col min="16" max="16" width="29" bestFit="1" customWidth="1"/>
    <col min="17" max="18" width="11" customWidth="1"/>
    <col min="19" max="19" width="22.140625" customWidth="1"/>
    <col min="20" max="20" width="14" bestFit="1" customWidth="1"/>
    <col min="21" max="21" width="20.28515625" bestFit="1" customWidth="1"/>
  </cols>
  <sheetData>
    <row r="1" spans="1:21" ht="14.25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1" ht="14.2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3"/>
      <c r="T2" s="1"/>
    </row>
    <row r="3" spans="1:21" ht="14.25" customHeight="1">
      <c r="A3" s="1"/>
      <c r="B3" s="4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1"/>
      <c r="O3" s="1"/>
      <c r="P3" s="1"/>
      <c r="Q3" s="1"/>
      <c r="R3" s="1"/>
      <c r="S3" s="1"/>
      <c r="T3" s="1"/>
    </row>
    <row r="4" spans="1:21" ht="14.25" customHeight="1"/>
    <row r="5" spans="1:21" ht="36" customHeight="1">
      <c r="B5" s="6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/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17</v>
      </c>
      <c r="R5" s="7" t="s">
        <v>18</v>
      </c>
      <c r="S5" s="8" t="s">
        <v>19</v>
      </c>
      <c r="T5" s="9" t="s">
        <v>20</v>
      </c>
    </row>
    <row r="6" spans="1:21" ht="14.25" customHeight="1">
      <c r="B6" s="10" t="str">
        <f t="shared" ref="B6:B260" si="0">CONCATENATE(C6,"-",D6,DAY(E6),MONTH(E6),YEAR(E6),TEXT(E6,"mmmm"),LEFT(H6,1)&amp;RIGHT(H6,2))</f>
        <v>4-201782010agostoJ15</v>
      </c>
      <c r="C6" s="11">
        <v>4</v>
      </c>
      <c r="D6" s="11">
        <v>20</v>
      </c>
      <c r="E6" s="12">
        <v>40407</v>
      </c>
      <c r="F6" s="11">
        <v>18</v>
      </c>
      <c r="G6" s="11">
        <v>13</v>
      </c>
      <c r="H6" s="11" t="s">
        <v>21</v>
      </c>
      <c r="I6" s="79">
        <f>_xlfn.XLOOKUP(H6,Productos!$B$5:$B$16,Productos!$E$5:$E$16)</f>
        <v>1800000</v>
      </c>
      <c r="J6" s="11">
        <v>15</v>
      </c>
      <c r="K6" s="99"/>
      <c r="L6" s="13" t="str">
        <f>_xlfn.XLOOKUP(Ventas!C6,'Tienda y Sucursal'!$B$5:$B$19,'Tienda y Sucursal'!$C$5:$C$19)</f>
        <v>Galería Ñuble</v>
      </c>
      <c r="M6" s="13" t="str">
        <f>_xlfn.XLOOKUP(D6,'Tienda y Sucursal'!$E$5:$E$10,'Tienda y Sucursal'!$F$5:$F$10)</f>
        <v>Sucursal 5</v>
      </c>
      <c r="N6" s="13" t="str">
        <f>HLOOKUP(F6,'Vendedores y Clientes'!$F$5:$M$7,2,0)&amp;" "&amp;HLOOKUP(F6,'Vendedores y Clientes'!$F$5:$M$7,3,0)</f>
        <v>Gato Lizana</v>
      </c>
      <c r="O6" s="13" t="str" cm="1">
        <f t="array" ref="O6">_xlfn.XLOOKUP(G6,'Vendedores y Clientes'!$B$6:$B$39,'Vendedores y Clientes'!$C$6:$C$39&amp;" "&amp;_xlfn.XLOOKUP(Ventas!G6,'Vendedores y Clientes'!$B$6:$B$39,'Vendedores y Clientes'!$D$6:$D$39))</f>
        <v>Peter Contreras</v>
      </c>
      <c r="P6" s="13" t="str">
        <f>_xlfn.XLOOKUP(H6,Productos!$B$5:$B$16,Productos!$C$5:$C$16)</f>
        <v>Bar L Sobredimensionado</v>
      </c>
      <c r="Q6" s="13" t="str">
        <f>VLOOKUP(H6,Productos!$B$4:$E$16,3,0)</f>
        <v>Qwerty</v>
      </c>
      <c r="R6" s="14">
        <f t="shared" ref="R6:R260" si="1">IF(AND(J6&gt;=1,J6&lt;=3),0,IF(AND(J6&gt;=4,J6&lt;=6),0.05,IF(J6&gt;=7,0.08,"")))</f>
        <v>0.08</v>
      </c>
      <c r="S6" s="15">
        <f>VLOOKUP(Ventas!H6,Productos!$B$23:$I$34,MATCH(Ventas!M6,Productos!$D$22:$I$22)+2,FALSE)</f>
        <v>20000</v>
      </c>
      <c r="T6" s="16">
        <f t="shared" ref="T6" si="2">I6*J6-(R6*I6*J6)-S6</f>
        <v>24820000</v>
      </c>
      <c r="U6" t="e" cm="1">
        <f t="array" ref="U6">_xlfn.XLOOKUP(H6&amp;MATCH(M6,Productos!$D$22:$I$22),Productos!$B$23:$B$34,Productos!$D$23:$I$34)</f>
        <v>#N/A</v>
      </c>
    </row>
    <row r="7" spans="1:21" ht="14.25" customHeight="1">
      <c r="B7" s="10" t="str">
        <f t="shared" si="0"/>
        <v>13-3002482010agostoJ15</v>
      </c>
      <c r="C7" s="17">
        <v>13</v>
      </c>
      <c r="D7" s="17">
        <v>300</v>
      </c>
      <c r="E7" s="18">
        <v>40414</v>
      </c>
      <c r="F7" s="17">
        <v>16</v>
      </c>
      <c r="G7" s="17">
        <v>8</v>
      </c>
      <c r="H7" s="17" t="s">
        <v>21</v>
      </c>
      <c r="I7" s="79">
        <f>_xlfn.XLOOKUP(H7,Productos!$B$5:$B$16,Productos!$E$5:$E$16)</f>
        <v>1800000</v>
      </c>
      <c r="J7" s="17">
        <v>15</v>
      </c>
      <c r="K7" s="99"/>
      <c r="L7" s="13" t="str">
        <f>_xlfn.XLOOKUP(Ventas!C7,'Tienda y Sucursal'!$B$5:$B$19,'Tienda y Sucursal'!$C$5:$C$19)</f>
        <v>Sales</v>
      </c>
      <c r="M7" s="13" t="str">
        <f>_xlfn.XLOOKUP(D7,'Tienda y Sucursal'!$E$5:$E$10,'Tienda y Sucursal'!$F$5:$F$10)</f>
        <v>Sucursal 3</v>
      </c>
      <c r="N7" s="13" t="str">
        <f>HLOOKUP(F7,'Vendedores y Clientes'!$F$5:$M$7,2,0)&amp;" "&amp;HLOOKUP(F7,'Vendedores y Clientes'!$F$5:$M$7,3,0)</f>
        <v>Michael Tree</v>
      </c>
      <c r="O7" s="13" t="str" cm="1">
        <f t="array" ref="O7">_xlfn.XLOOKUP(G7,'Vendedores y Clientes'!$B$6:$B$39,'Vendedores y Clientes'!$C$6:$C$39&amp;" "&amp;_xlfn.XLOOKUP(Ventas!G7,'Vendedores y Clientes'!$B$6:$B$39,'Vendedores y Clientes'!$D$6:$D$39))</f>
        <v>Nicolás Red</v>
      </c>
      <c r="P7" s="13" t="str">
        <f>_xlfn.XLOOKUP(H7,Productos!$B$5:$B$16,Productos!$C$5:$C$16)</f>
        <v>Bar L Sobredimensionado</v>
      </c>
      <c r="Q7" s="13" t="str">
        <f>VLOOKUP(H7,Productos!$B$4:$E$16,3,0)</f>
        <v>Qwerty</v>
      </c>
      <c r="R7" s="14">
        <f t="shared" si="1"/>
        <v>0.08</v>
      </c>
      <c r="S7" s="15">
        <f>VLOOKUP(Ventas!H7,Productos!$B$23:$I$34,MATCH(Ventas!M7,Productos!$D$22:$I$22)+2,FALSE)</f>
        <v>1500000</v>
      </c>
      <c r="T7" s="16">
        <f t="shared" ref="T7:T70" si="3">I7*J7-(R7*I7*J7)-S7</f>
        <v>23340000</v>
      </c>
      <c r="U7" t="e" cm="1">
        <f t="array" ref="U7">_xlfn.XLOOKUP(H7&amp;MATCH(M7,Productos!$D$22:$I$22),Productos!$B$23:$B$34,Productos!$D$23:$I$34)</f>
        <v>#N/A</v>
      </c>
    </row>
    <row r="8" spans="1:21" ht="14.25" customHeight="1">
      <c r="B8" s="10" t="str">
        <f t="shared" si="0"/>
        <v>14-302422009febreroJ15</v>
      </c>
      <c r="C8" s="17">
        <v>14</v>
      </c>
      <c r="D8" s="17">
        <v>30</v>
      </c>
      <c r="E8" s="18">
        <v>39868</v>
      </c>
      <c r="F8" s="17">
        <v>13</v>
      </c>
      <c r="G8" s="17">
        <v>33</v>
      </c>
      <c r="H8" s="17" t="s">
        <v>21</v>
      </c>
      <c r="I8" s="79">
        <f>_xlfn.XLOOKUP(H8,Productos!$B$5:$B$16,Productos!$E$5:$E$16)</f>
        <v>1800000</v>
      </c>
      <c r="J8" s="17">
        <v>15</v>
      </c>
      <c r="K8" s="99"/>
      <c r="L8" s="13" t="str">
        <f>_xlfn.XLOOKUP(Ventas!C8,'Tienda y Sucursal'!$B$5:$B$19,'Tienda y Sucursal'!$C$5:$C$19)</f>
        <v>Antiguedades FV</v>
      </c>
      <c r="M8" s="13" t="str">
        <f>_xlfn.XLOOKUP(D8,'Tienda y Sucursal'!$E$5:$E$10,'Tienda y Sucursal'!$F$5:$F$10)</f>
        <v>Sucursal 2</v>
      </c>
      <c r="N8" s="13" t="str">
        <f>HLOOKUP(F8,'Vendedores y Clientes'!$F$5:$M$7,2,0)&amp;" "&amp;HLOOKUP(F8,'Vendedores y Clientes'!$F$5:$M$7,3,0)</f>
        <v>Caesar Ortencia</v>
      </c>
      <c r="O8" s="13" t="str" cm="1">
        <f t="array" ref="O8">_xlfn.XLOOKUP(G8,'Vendedores y Clientes'!$B$6:$B$39,'Vendedores y Clientes'!$C$6:$C$39&amp;" "&amp;_xlfn.XLOOKUP(Ventas!G8,'Vendedores y Clientes'!$B$6:$B$39,'Vendedores y Clientes'!$D$6:$D$39))</f>
        <v>Maricela Zapur</v>
      </c>
      <c r="P8" s="13" t="str">
        <f>_xlfn.XLOOKUP(H8,Productos!$B$5:$B$16,Productos!$C$5:$C$16)</f>
        <v>Bar L Sobredimensionado</v>
      </c>
      <c r="Q8" s="13" t="str">
        <f>VLOOKUP(H8,Productos!$B$4:$E$16,3,0)</f>
        <v>Qwerty</v>
      </c>
      <c r="R8" s="14">
        <f t="shared" si="1"/>
        <v>0.08</v>
      </c>
      <c r="S8" s="15">
        <f>VLOOKUP(Ventas!H8,Productos!$B$23:$I$34,MATCH(Ventas!M8,Productos!$D$22:$I$22)+2,FALSE)</f>
        <v>300000</v>
      </c>
      <c r="T8" s="16">
        <f t="shared" si="3"/>
        <v>24540000</v>
      </c>
      <c r="U8" t="e" cm="1">
        <f t="array" ref="U8">_xlfn.XLOOKUP(H8&amp;MATCH(M8,Productos!$D$22:$I$22),Productos!$B$23:$B$34,Productos!$D$23:$I$34)</f>
        <v>#N/A</v>
      </c>
    </row>
    <row r="9" spans="1:21" ht="14.25" customHeight="1">
      <c r="B9" s="10" t="str">
        <f t="shared" si="0"/>
        <v>6-201562009junioJ15</v>
      </c>
      <c r="C9" s="17">
        <v>6</v>
      </c>
      <c r="D9" s="17">
        <v>20</v>
      </c>
      <c r="E9" s="18">
        <v>39979</v>
      </c>
      <c r="F9" s="17">
        <v>15</v>
      </c>
      <c r="G9" s="17">
        <v>23</v>
      </c>
      <c r="H9" s="17" t="s">
        <v>21</v>
      </c>
      <c r="I9" s="79">
        <f>_xlfn.XLOOKUP(H9,Productos!$B$5:$B$16,Productos!$E$5:$E$16)</f>
        <v>1800000</v>
      </c>
      <c r="J9" s="17">
        <v>15</v>
      </c>
      <c r="K9" s="99"/>
      <c r="L9" s="13" t="str">
        <f>_xlfn.XLOOKUP(Ventas!C9,'Tienda y Sucursal'!$B$5:$B$19,'Tienda y Sucursal'!$C$5:$C$19)</f>
        <v>Sucursal Ñuñoa</v>
      </c>
      <c r="M9" s="13" t="str">
        <f>_xlfn.XLOOKUP(D9,'Tienda y Sucursal'!$E$5:$E$10,'Tienda y Sucursal'!$F$5:$F$10)</f>
        <v>Sucursal 5</v>
      </c>
      <c r="N9" s="13" t="str">
        <f>HLOOKUP(F9,'Vendedores y Clientes'!$F$5:$M$7,2,0)&amp;" "&amp;HLOOKUP(F9,'Vendedores y Clientes'!$F$5:$M$7,3,0)</f>
        <v>Suárez Mujica</v>
      </c>
      <c r="O9" s="13" t="str" cm="1">
        <f t="array" ref="O9">_xlfn.XLOOKUP(G9,'Vendedores y Clientes'!$B$6:$B$39,'Vendedores y Clientes'!$C$6:$C$39&amp;" "&amp;_xlfn.XLOOKUP(Ventas!G9,'Vendedores y Clientes'!$B$6:$B$39,'Vendedores y Clientes'!$D$6:$D$39))</f>
        <v>Ismael Olavarrieta</v>
      </c>
      <c r="P9" s="13" t="str">
        <f>_xlfn.XLOOKUP(H9,Productos!$B$5:$B$16,Productos!$C$5:$C$16)</f>
        <v>Bar L Sobredimensionado</v>
      </c>
      <c r="Q9" s="13" t="str">
        <f>VLOOKUP(H9,Productos!$B$4:$E$16,3,0)</f>
        <v>Qwerty</v>
      </c>
      <c r="R9" s="14">
        <f t="shared" si="1"/>
        <v>0.08</v>
      </c>
      <c r="S9" s="15">
        <f>VLOOKUP(Ventas!H9,Productos!$B$23:$I$34,MATCH(Ventas!M9,Productos!$D$22:$I$22)+2,FALSE)</f>
        <v>20000</v>
      </c>
      <c r="T9" s="16">
        <f t="shared" si="3"/>
        <v>24820000</v>
      </c>
      <c r="U9" t="e" cm="1">
        <f t="array" ref="U9">_xlfn.XLOOKUP(H9&amp;MATCH(M9,Productos!$D$22:$I$22),Productos!$B$23:$B$34,Productos!$D$23:$I$34)</f>
        <v>#N/A</v>
      </c>
    </row>
    <row r="10" spans="1:21" ht="14.25" customHeight="1">
      <c r="B10" s="10" t="str">
        <f t="shared" si="0"/>
        <v>8-1001692009septiembreJ15</v>
      </c>
      <c r="C10" s="17">
        <v>8</v>
      </c>
      <c r="D10" s="17">
        <v>100</v>
      </c>
      <c r="E10" s="18">
        <v>40072</v>
      </c>
      <c r="F10" s="17">
        <v>16</v>
      </c>
      <c r="G10" s="17">
        <v>5</v>
      </c>
      <c r="H10" s="17" t="s">
        <v>21</v>
      </c>
      <c r="I10" s="79">
        <f>_xlfn.XLOOKUP(H10,Productos!$B$5:$B$16,Productos!$E$5:$E$16)</f>
        <v>1800000</v>
      </c>
      <c r="J10" s="17">
        <v>15</v>
      </c>
      <c r="K10" s="99"/>
      <c r="L10" s="13" t="str">
        <f>_xlfn.XLOOKUP(Ventas!C10,'Tienda y Sucursal'!$B$5:$B$19,'Tienda y Sucursal'!$C$5:$C$19)</f>
        <v>El Rincón de la Madera</v>
      </c>
      <c r="M10" s="13" t="str">
        <f>_xlfn.XLOOKUP(D10,'Tienda y Sucursal'!$E$5:$E$10,'Tienda y Sucursal'!$F$5:$F$10)</f>
        <v>Sucursal 4</v>
      </c>
      <c r="N10" s="13" t="str">
        <f>HLOOKUP(F10,'Vendedores y Clientes'!$F$5:$M$7,2,0)&amp;" "&amp;HLOOKUP(F10,'Vendedores y Clientes'!$F$5:$M$7,3,0)</f>
        <v>Michael Tree</v>
      </c>
      <c r="O10" s="13" t="str" cm="1">
        <f t="array" ref="O10">_xlfn.XLOOKUP(G10,'Vendedores y Clientes'!$B$6:$B$39,'Vendedores y Clientes'!$C$6:$C$39&amp;" "&amp;_xlfn.XLOOKUP(Ventas!G10,'Vendedores y Clientes'!$B$6:$B$39,'Vendedores y Clientes'!$D$6:$D$39))</f>
        <v>Alexandra Bully</v>
      </c>
      <c r="P10" s="13" t="str">
        <f>_xlfn.XLOOKUP(H10,Productos!$B$5:$B$16,Productos!$C$5:$C$16)</f>
        <v>Bar L Sobredimensionado</v>
      </c>
      <c r="Q10" s="13" t="str">
        <f>VLOOKUP(H10,Productos!$B$4:$E$16,3,0)</f>
        <v>Qwerty</v>
      </c>
      <c r="R10" s="14">
        <f t="shared" si="1"/>
        <v>0.08</v>
      </c>
      <c r="S10" s="15">
        <f>VLOOKUP(Ventas!H10,Productos!$B$23:$I$34,MATCH(Ventas!M10,Productos!$D$22:$I$22)+2,FALSE)</f>
        <v>10000</v>
      </c>
      <c r="T10" s="16">
        <f t="shared" si="3"/>
        <v>24830000</v>
      </c>
      <c r="U10" t="e" cm="1">
        <f t="array" ref="U10">_xlfn.XLOOKUP(H10&amp;MATCH(M10,Productos!$D$22:$I$22),Productos!$B$23:$B$34,Productos!$D$23:$I$34)</f>
        <v>#N/A</v>
      </c>
    </row>
    <row r="11" spans="1:21" ht="14.25" customHeight="1">
      <c r="B11" s="10" t="str">
        <f t="shared" si="0"/>
        <v>4-101112010eneroJ15</v>
      </c>
      <c r="C11" s="17">
        <v>4</v>
      </c>
      <c r="D11" s="17">
        <v>10</v>
      </c>
      <c r="E11" s="18">
        <v>40189</v>
      </c>
      <c r="F11" s="17">
        <v>12</v>
      </c>
      <c r="G11" s="17">
        <v>7</v>
      </c>
      <c r="H11" s="17" t="s">
        <v>21</v>
      </c>
      <c r="I11" s="79">
        <f>_xlfn.XLOOKUP(H11,Productos!$B$5:$B$16,Productos!$E$5:$E$16)</f>
        <v>1800000</v>
      </c>
      <c r="J11" s="17">
        <v>15</v>
      </c>
      <c r="K11" s="99"/>
      <c r="L11" s="13" t="str">
        <f>_xlfn.XLOOKUP(Ventas!C11,'Tienda y Sucursal'!$B$5:$B$19,'Tienda y Sucursal'!$C$5:$C$19)</f>
        <v>Galería Ñuble</v>
      </c>
      <c r="M11" s="13" t="str">
        <f>_xlfn.XLOOKUP(D11,'Tienda y Sucursal'!$E$5:$E$10,'Tienda y Sucursal'!$F$5:$F$10)</f>
        <v>Sucursal 6</v>
      </c>
      <c r="N11" s="13" t="str">
        <f>HLOOKUP(F11,'Vendedores y Clientes'!$F$5:$M$7,2,0)&amp;" "&amp;HLOOKUP(F11,'Vendedores y Clientes'!$F$5:$M$7,3,0)</f>
        <v>Feibian Bizancio</v>
      </c>
      <c r="O11" s="13" t="str" cm="1">
        <f t="array" ref="O11">_xlfn.XLOOKUP(G11,'Vendedores y Clientes'!$B$6:$B$39,'Vendedores y Clientes'!$C$6:$C$39&amp;" "&amp;_xlfn.XLOOKUP(Ventas!G11,'Vendedores y Clientes'!$B$6:$B$39,'Vendedores y Clientes'!$D$6:$D$39))</f>
        <v>Veraz Dedal</v>
      </c>
      <c r="P11" s="13" t="str">
        <f>_xlfn.XLOOKUP(H11,Productos!$B$5:$B$16,Productos!$C$5:$C$16)</f>
        <v>Bar L Sobredimensionado</v>
      </c>
      <c r="Q11" s="13" t="str">
        <f>VLOOKUP(H11,Productos!$B$4:$E$16,3,0)</f>
        <v>Qwerty</v>
      </c>
      <c r="R11" s="14">
        <f t="shared" si="1"/>
        <v>0.08</v>
      </c>
      <c r="S11" s="15">
        <f>VLOOKUP(Ventas!H11,Productos!$B$23:$I$34,MATCH(Ventas!M11,Productos!$D$22:$I$22)+2,FALSE)</f>
        <v>300000</v>
      </c>
      <c r="T11" s="16">
        <f t="shared" si="3"/>
        <v>24540000</v>
      </c>
      <c r="U11" t="s">
        <v>166</v>
      </c>
    </row>
    <row r="12" spans="1:21" ht="14.25" customHeight="1">
      <c r="B12" s="10" t="str">
        <f t="shared" si="0"/>
        <v>2-1002292009septiembreJ15</v>
      </c>
      <c r="C12" s="17">
        <v>2</v>
      </c>
      <c r="D12" s="17">
        <v>100</v>
      </c>
      <c r="E12" s="18">
        <v>40078</v>
      </c>
      <c r="F12" s="17">
        <v>13</v>
      </c>
      <c r="G12" s="17">
        <v>27</v>
      </c>
      <c r="H12" s="17" t="s">
        <v>21</v>
      </c>
      <c r="I12" s="79">
        <f>_xlfn.XLOOKUP(H12,Productos!$B$5:$B$16,Productos!$E$5:$E$16)</f>
        <v>1800000</v>
      </c>
      <c r="J12" s="17">
        <v>15</v>
      </c>
      <c r="K12" s="99"/>
      <c r="L12" s="13" t="str">
        <f>_xlfn.XLOOKUP(Ventas!C12,'Tienda y Sucursal'!$B$5:$B$19,'Tienda y Sucursal'!$C$5:$C$19)</f>
        <v>Muebles San Genaro</v>
      </c>
      <c r="M12" s="13" t="str">
        <f>_xlfn.XLOOKUP(D12,'Tienda y Sucursal'!$E$5:$E$10,'Tienda y Sucursal'!$F$5:$F$10)</f>
        <v>Sucursal 4</v>
      </c>
      <c r="N12" s="13" t="str">
        <f>HLOOKUP(F12,'Vendedores y Clientes'!$F$5:$M$7,2,0)&amp;" "&amp;HLOOKUP(F12,'Vendedores y Clientes'!$F$5:$M$7,3,0)</f>
        <v>Caesar Ortencia</v>
      </c>
      <c r="O12" s="13" t="str" cm="1">
        <f t="array" ref="O12">_xlfn.XLOOKUP(G12,'Vendedores y Clientes'!$B$6:$B$39,'Vendedores y Clientes'!$C$6:$C$39&amp;" "&amp;_xlfn.XLOOKUP(Ventas!G12,'Vendedores y Clientes'!$B$6:$B$39,'Vendedores y Clientes'!$D$6:$D$39))</f>
        <v>Daniel Saint John</v>
      </c>
      <c r="P12" s="13" t="str">
        <f>_xlfn.XLOOKUP(H12,Productos!$B$5:$B$16,Productos!$C$5:$C$16)</f>
        <v>Bar L Sobredimensionado</v>
      </c>
      <c r="Q12" s="13" t="str">
        <f>VLOOKUP(H12,Productos!$B$4:$E$16,3,0)</f>
        <v>Qwerty</v>
      </c>
      <c r="R12" s="14">
        <f t="shared" si="1"/>
        <v>0.08</v>
      </c>
      <c r="S12" s="15">
        <f>VLOOKUP(Ventas!H12,Productos!$B$23:$I$34,MATCH(Ventas!M12,Productos!$D$22:$I$22)+2,FALSE)</f>
        <v>10000</v>
      </c>
      <c r="T12" s="16">
        <f t="shared" si="3"/>
        <v>24830000</v>
      </c>
      <c r="U12" s="101" t="s">
        <v>167</v>
      </c>
    </row>
    <row r="13" spans="1:21" ht="14.25" customHeight="1">
      <c r="B13" s="10" t="str">
        <f t="shared" si="0"/>
        <v>11-200992010septiembreJ15</v>
      </c>
      <c r="C13" s="17">
        <v>11</v>
      </c>
      <c r="D13" s="17">
        <v>200</v>
      </c>
      <c r="E13" s="18">
        <v>40430</v>
      </c>
      <c r="F13" s="17">
        <v>13</v>
      </c>
      <c r="G13" s="17">
        <v>11</v>
      </c>
      <c r="H13" s="17" t="s">
        <v>21</v>
      </c>
      <c r="I13" s="79">
        <f>_xlfn.XLOOKUP(H13,Productos!$B$5:$B$16,Productos!$E$5:$E$16)</f>
        <v>1800000</v>
      </c>
      <c r="J13" s="17">
        <v>15</v>
      </c>
      <c r="K13" s="99"/>
      <c r="L13" s="13" t="str">
        <f>_xlfn.XLOOKUP(Ventas!C13,'Tienda y Sucursal'!$B$5:$B$19,'Tienda y Sucursal'!$C$5:$C$19)</f>
        <v>Antiguedades FL</v>
      </c>
      <c r="M13" s="13" t="str">
        <f>_xlfn.XLOOKUP(D13,'Tienda y Sucursal'!$E$5:$E$10,'Tienda y Sucursal'!$F$5:$F$10)</f>
        <v>Sucursal 1</v>
      </c>
      <c r="N13" s="13" t="str">
        <f>HLOOKUP(F13,'Vendedores y Clientes'!$F$5:$M$7,2,0)&amp;" "&amp;HLOOKUP(F13,'Vendedores y Clientes'!$F$5:$M$7,3,0)</f>
        <v>Caesar Ortencia</v>
      </c>
      <c r="O13" s="13" t="str" cm="1">
        <f t="array" ref="O13">_xlfn.XLOOKUP(G13,'Vendedores y Clientes'!$B$6:$B$39,'Vendedores y Clientes'!$C$6:$C$39&amp;" "&amp;_xlfn.XLOOKUP(Ventas!G13,'Vendedores y Clientes'!$B$6:$B$39,'Vendedores y Clientes'!$D$6:$D$39))</f>
        <v>Diva Torrengra</v>
      </c>
      <c r="P13" s="13" t="str">
        <f>_xlfn.XLOOKUP(H13,Productos!$B$5:$B$16,Productos!$C$5:$C$16)</f>
        <v>Bar L Sobredimensionado</v>
      </c>
      <c r="Q13" s="13" t="str">
        <f>VLOOKUP(H13,Productos!$B$4:$E$16,3,0)</f>
        <v>Qwerty</v>
      </c>
      <c r="R13" s="14">
        <f t="shared" si="1"/>
        <v>0.08</v>
      </c>
      <c r="S13" s="15">
        <f>VLOOKUP(Ventas!H13,Productos!$B$23:$I$34,MATCH(Ventas!M13,Productos!$D$22:$I$22)+2,FALSE)</f>
        <v>100000</v>
      </c>
      <c r="T13" s="16">
        <f t="shared" si="3"/>
        <v>24740000</v>
      </c>
    </row>
    <row r="14" spans="1:21" ht="14.25" customHeight="1">
      <c r="B14" s="10" t="str">
        <f t="shared" si="0"/>
        <v>15-301872010julioJ15</v>
      </c>
      <c r="C14" s="17">
        <v>15</v>
      </c>
      <c r="D14" s="17">
        <v>30</v>
      </c>
      <c r="E14" s="18">
        <v>40377</v>
      </c>
      <c r="F14" s="17">
        <v>18</v>
      </c>
      <c r="G14" s="17">
        <v>26</v>
      </c>
      <c r="H14" s="17" t="s">
        <v>21</v>
      </c>
      <c r="I14" s="79">
        <f>_xlfn.XLOOKUP(H14,Productos!$B$5:$B$16,Productos!$E$5:$E$16)</f>
        <v>1800000</v>
      </c>
      <c r="J14" s="17">
        <v>15</v>
      </c>
      <c r="K14" s="99"/>
      <c r="L14" s="13" t="str">
        <f>_xlfn.XLOOKUP(Ventas!C14,'Tienda y Sucursal'!$B$5:$B$19,'Tienda y Sucursal'!$C$5:$C$19)</f>
        <v>Galería la Tubería</v>
      </c>
      <c r="M14" s="13" t="str">
        <f>_xlfn.XLOOKUP(D14,'Tienda y Sucursal'!$E$5:$E$10,'Tienda y Sucursal'!$F$5:$F$10)</f>
        <v>Sucursal 2</v>
      </c>
      <c r="N14" s="13" t="str">
        <f>HLOOKUP(F14,'Vendedores y Clientes'!$F$5:$M$7,2,0)&amp;" "&amp;HLOOKUP(F14,'Vendedores y Clientes'!$F$5:$M$7,3,0)</f>
        <v>Gato Lizana</v>
      </c>
      <c r="O14" s="13" t="str" cm="1">
        <f t="array" ref="O14">_xlfn.XLOOKUP(G14,'Vendedores y Clientes'!$B$6:$B$39,'Vendedores y Clientes'!$C$6:$C$39&amp;" "&amp;_xlfn.XLOOKUP(Ventas!G14,'Vendedores y Clientes'!$B$6:$B$39,'Vendedores y Clientes'!$D$6:$D$39))</f>
        <v>Edward Phycka</v>
      </c>
      <c r="P14" s="13" t="str">
        <f>_xlfn.XLOOKUP(H14,Productos!$B$5:$B$16,Productos!$C$5:$C$16)</f>
        <v>Bar L Sobredimensionado</v>
      </c>
      <c r="Q14" s="13" t="str">
        <f>VLOOKUP(H14,Productos!$B$4:$E$16,3,0)</f>
        <v>Qwerty</v>
      </c>
      <c r="R14" s="14">
        <f t="shared" si="1"/>
        <v>0.08</v>
      </c>
      <c r="S14" s="15">
        <f>VLOOKUP(Ventas!H14,Productos!$B$23:$I$34,MATCH(Ventas!M14,Productos!$D$22:$I$22)+2,FALSE)</f>
        <v>300000</v>
      </c>
      <c r="T14" s="16">
        <f t="shared" si="3"/>
        <v>24540000</v>
      </c>
    </row>
    <row r="15" spans="1:21" ht="14.25" customHeight="1">
      <c r="B15" s="10" t="str">
        <f t="shared" si="0"/>
        <v>2-2023112010noviembreJ15</v>
      </c>
      <c r="C15" s="17">
        <v>2</v>
      </c>
      <c r="D15" s="17">
        <v>20</v>
      </c>
      <c r="E15" s="18">
        <v>40505</v>
      </c>
      <c r="F15" s="17">
        <v>12</v>
      </c>
      <c r="G15" s="17">
        <v>34</v>
      </c>
      <c r="H15" s="17" t="s">
        <v>21</v>
      </c>
      <c r="I15" s="79">
        <f>_xlfn.XLOOKUP(H15,Productos!$B$5:$B$16,Productos!$E$5:$E$16)</f>
        <v>1800000</v>
      </c>
      <c r="J15" s="17">
        <v>15</v>
      </c>
      <c r="K15" s="99"/>
      <c r="L15" s="13" t="str">
        <f>_xlfn.XLOOKUP(Ventas!C15,'Tienda y Sucursal'!$B$5:$B$19,'Tienda y Sucursal'!$C$5:$C$19)</f>
        <v>Muebles San Genaro</v>
      </c>
      <c r="M15" s="13" t="str">
        <f>_xlfn.XLOOKUP(D15,'Tienda y Sucursal'!$E$5:$E$10,'Tienda y Sucursal'!$F$5:$F$10)</f>
        <v>Sucursal 5</v>
      </c>
      <c r="N15" s="13" t="str">
        <f>HLOOKUP(F15,'Vendedores y Clientes'!$F$5:$M$7,2,0)&amp;" "&amp;HLOOKUP(F15,'Vendedores y Clientes'!$F$5:$M$7,3,0)</f>
        <v>Feibian Bizancio</v>
      </c>
      <c r="O15" s="13" t="str" cm="1">
        <f t="array" ref="O15">_xlfn.XLOOKUP(G15,'Vendedores y Clientes'!$B$6:$B$39,'Vendedores y Clientes'!$C$6:$C$39&amp;" "&amp;_xlfn.XLOOKUP(Ventas!G15,'Vendedores y Clientes'!$B$6:$B$39,'Vendedores y Clientes'!$D$6:$D$39))</f>
        <v>JP Farfanas</v>
      </c>
      <c r="P15" s="13" t="str">
        <f>_xlfn.XLOOKUP(H15,Productos!$B$5:$B$16,Productos!$C$5:$C$16)</f>
        <v>Bar L Sobredimensionado</v>
      </c>
      <c r="Q15" s="13" t="str">
        <f>VLOOKUP(H15,Productos!$B$4:$E$16,3,0)</f>
        <v>Qwerty</v>
      </c>
      <c r="R15" s="14">
        <f t="shared" si="1"/>
        <v>0.08</v>
      </c>
      <c r="S15" s="15">
        <f>VLOOKUP(Ventas!H15,Productos!$B$23:$I$34,MATCH(Ventas!M15,Productos!$D$22:$I$22)+2,FALSE)</f>
        <v>20000</v>
      </c>
      <c r="T15" s="16">
        <f t="shared" si="3"/>
        <v>24820000</v>
      </c>
    </row>
    <row r="16" spans="1:21" ht="14.25" customHeight="1">
      <c r="B16" s="10" t="str">
        <f t="shared" si="0"/>
        <v>10-2001342010abrilJ15</v>
      </c>
      <c r="C16" s="17">
        <v>10</v>
      </c>
      <c r="D16" s="17">
        <v>200</v>
      </c>
      <c r="E16" s="18">
        <v>40281</v>
      </c>
      <c r="F16" s="17">
        <v>14</v>
      </c>
      <c r="G16" s="17">
        <v>32</v>
      </c>
      <c r="H16" s="17" t="s">
        <v>21</v>
      </c>
      <c r="I16" s="79">
        <f>_xlfn.XLOOKUP(H16,Productos!$B$5:$B$16,Productos!$E$5:$E$16)</f>
        <v>1800000</v>
      </c>
      <c r="J16" s="17">
        <v>14</v>
      </c>
      <c r="K16" s="99"/>
      <c r="L16" s="13" t="str">
        <f>_xlfn.XLOOKUP(Ventas!C16,'Tienda y Sucursal'!$B$5:$B$19,'Tienda y Sucursal'!$C$5:$C$19)</f>
        <v>Sacrilegios Gloria</v>
      </c>
      <c r="M16" s="13" t="str">
        <f>_xlfn.XLOOKUP(D16,'Tienda y Sucursal'!$E$5:$E$10,'Tienda y Sucursal'!$F$5:$F$10)</f>
        <v>Sucursal 1</v>
      </c>
      <c r="N16" s="13" t="str">
        <f>HLOOKUP(F16,'Vendedores y Clientes'!$F$5:$M$7,2,0)&amp;" "&amp;HLOOKUP(F16,'Vendedores y Clientes'!$F$5:$M$7,3,0)</f>
        <v>Hortuiti Felier</v>
      </c>
      <c r="O16" s="13" t="str" cm="1">
        <f t="array" ref="O16">_xlfn.XLOOKUP(G16,'Vendedores y Clientes'!$B$6:$B$39,'Vendedores y Clientes'!$C$6:$C$39&amp;" "&amp;_xlfn.XLOOKUP(Ventas!G16,'Vendedores y Clientes'!$B$6:$B$39,'Vendedores y Clientes'!$D$6:$D$39))</f>
        <v>Manu Bililar</v>
      </c>
      <c r="P16" s="13" t="str">
        <f>_xlfn.XLOOKUP(H16,Productos!$B$5:$B$16,Productos!$C$5:$C$16)</f>
        <v>Bar L Sobredimensionado</v>
      </c>
      <c r="Q16" s="13" t="str">
        <f>VLOOKUP(H16,Productos!$B$4:$E$16,3,0)</f>
        <v>Qwerty</v>
      </c>
      <c r="R16" s="14">
        <f t="shared" si="1"/>
        <v>0.08</v>
      </c>
      <c r="S16" s="15">
        <f>VLOOKUP(Ventas!H16,Productos!$B$23:$I$34,MATCH(Ventas!M16,Productos!$D$22:$I$22)+2,FALSE)</f>
        <v>100000</v>
      </c>
      <c r="T16" s="16">
        <f t="shared" si="3"/>
        <v>23084000</v>
      </c>
    </row>
    <row r="17" spans="2:20" ht="14.25" customHeight="1">
      <c r="B17" s="10" t="str">
        <f t="shared" si="0"/>
        <v>12-1004122009diciembreJ15</v>
      </c>
      <c r="C17" s="17">
        <v>12</v>
      </c>
      <c r="D17" s="17">
        <v>100</v>
      </c>
      <c r="E17" s="18">
        <v>40151</v>
      </c>
      <c r="F17" s="17">
        <v>17</v>
      </c>
      <c r="G17" s="17">
        <v>33</v>
      </c>
      <c r="H17" s="17" t="s">
        <v>21</v>
      </c>
      <c r="I17" s="79">
        <f>_xlfn.XLOOKUP(H17,Productos!$B$5:$B$16,Productos!$E$5:$E$16)</f>
        <v>1800000</v>
      </c>
      <c r="J17" s="17">
        <v>14</v>
      </c>
      <c r="K17" s="99"/>
      <c r="L17" s="13" t="str">
        <f>_xlfn.XLOOKUP(Ventas!C17,'Tienda y Sucursal'!$B$5:$B$19,'Tienda y Sucursal'!$C$5:$C$19)</f>
        <v>El Deleite</v>
      </c>
      <c r="M17" s="13" t="str">
        <f>_xlfn.XLOOKUP(D17,'Tienda y Sucursal'!$E$5:$E$10,'Tienda y Sucursal'!$F$5:$F$10)</f>
        <v>Sucursal 4</v>
      </c>
      <c r="N17" s="13" t="str">
        <f>HLOOKUP(F17,'Vendedores y Clientes'!$F$5:$M$7,2,0)&amp;" "&amp;HLOOKUP(F17,'Vendedores y Clientes'!$F$5:$M$7,3,0)</f>
        <v>Gabriel Manzanero</v>
      </c>
      <c r="O17" s="13" t="str" cm="1">
        <f t="array" ref="O17">_xlfn.XLOOKUP(G17,'Vendedores y Clientes'!$B$6:$B$39,'Vendedores y Clientes'!$C$6:$C$39&amp;" "&amp;_xlfn.XLOOKUP(Ventas!G17,'Vendedores y Clientes'!$B$6:$B$39,'Vendedores y Clientes'!$D$6:$D$39))</f>
        <v>Maricela Zapur</v>
      </c>
      <c r="P17" s="13" t="str">
        <f>_xlfn.XLOOKUP(H17,Productos!$B$5:$B$16,Productos!$C$5:$C$16)</f>
        <v>Bar L Sobredimensionado</v>
      </c>
      <c r="Q17" s="13" t="str">
        <f>VLOOKUP(H17,Productos!$B$4:$E$16,3,0)</f>
        <v>Qwerty</v>
      </c>
      <c r="R17" s="14">
        <f t="shared" si="1"/>
        <v>0.08</v>
      </c>
      <c r="S17" s="15">
        <f>VLOOKUP(Ventas!H17,Productos!$B$23:$I$34,MATCH(Ventas!M17,Productos!$D$22:$I$22)+2,FALSE)</f>
        <v>10000</v>
      </c>
      <c r="T17" s="16">
        <f t="shared" si="3"/>
        <v>23174000</v>
      </c>
    </row>
    <row r="18" spans="2:20" ht="14.25" customHeight="1">
      <c r="B18" s="10" t="str">
        <f t="shared" si="0"/>
        <v>2-200352010mayoJ15</v>
      </c>
      <c r="C18" s="17">
        <v>2</v>
      </c>
      <c r="D18" s="17">
        <v>200</v>
      </c>
      <c r="E18" s="18">
        <v>40301</v>
      </c>
      <c r="F18" s="17">
        <v>18</v>
      </c>
      <c r="G18" s="17">
        <v>18</v>
      </c>
      <c r="H18" s="17" t="s">
        <v>21</v>
      </c>
      <c r="I18" s="79">
        <f>_xlfn.XLOOKUP(H18,Productos!$B$5:$B$16,Productos!$E$5:$E$16)</f>
        <v>1800000</v>
      </c>
      <c r="J18" s="17">
        <v>14</v>
      </c>
      <c r="K18" s="99"/>
      <c r="L18" s="13" t="str">
        <f>_xlfn.XLOOKUP(Ventas!C18,'Tienda y Sucursal'!$B$5:$B$19,'Tienda y Sucursal'!$C$5:$C$19)</f>
        <v>Muebles San Genaro</v>
      </c>
      <c r="M18" s="13" t="str">
        <f>_xlfn.XLOOKUP(D18,'Tienda y Sucursal'!$E$5:$E$10,'Tienda y Sucursal'!$F$5:$F$10)</f>
        <v>Sucursal 1</v>
      </c>
      <c r="N18" s="13" t="str">
        <f>HLOOKUP(F18,'Vendedores y Clientes'!$F$5:$M$7,2,0)&amp;" "&amp;HLOOKUP(F18,'Vendedores y Clientes'!$F$5:$M$7,3,0)</f>
        <v>Gato Lizana</v>
      </c>
      <c r="O18" s="13" t="str" cm="1">
        <f t="array" ref="O18">_xlfn.XLOOKUP(G18,'Vendedores y Clientes'!$B$6:$B$39,'Vendedores y Clientes'!$C$6:$C$39&amp;" "&amp;_xlfn.XLOOKUP(Ventas!G18,'Vendedores y Clientes'!$B$6:$B$39,'Vendedores y Clientes'!$D$6:$D$39))</f>
        <v>Di Angelo Bonini</v>
      </c>
      <c r="P18" s="13" t="str">
        <f>_xlfn.XLOOKUP(H18,Productos!$B$5:$B$16,Productos!$C$5:$C$16)</f>
        <v>Bar L Sobredimensionado</v>
      </c>
      <c r="Q18" s="13" t="str">
        <f>VLOOKUP(H18,Productos!$B$4:$E$16,3,0)</f>
        <v>Qwerty</v>
      </c>
      <c r="R18" s="14">
        <f t="shared" si="1"/>
        <v>0.08</v>
      </c>
      <c r="S18" s="15">
        <f>VLOOKUP(Ventas!H18,Productos!$B$23:$I$34,MATCH(Ventas!M18,Productos!$D$22:$I$22)+2,FALSE)</f>
        <v>100000</v>
      </c>
      <c r="T18" s="16">
        <f t="shared" si="3"/>
        <v>23084000</v>
      </c>
    </row>
    <row r="19" spans="2:20" ht="14.25" customHeight="1">
      <c r="B19" s="10" t="str">
        <f t="shared" si="0"/>
        <v>12-10712010eneroJ15</v>
      </c>
      <c r="C19" s="17">
        <v>12</v>
      </c>
      <c r="D19" s="17">
        <v>10</v>
      </c>
      <c r="E19" s="18">
        <v>40185</v>
      </c>
      <c r="F19" s="17">
        <v>17</v>
      </c>
      <c r="G19" s="17">
        <v>29</v>
      </c>
      <c r="H19" s="17" t="s">
        <v>21</v>
      </c>
      <c r="I19" s="79">
        <f>_xlfn.XLOOKUP(H19,Productos!$B$5:$B$16,Productos!$E$5:$E$16)</f>
        <v>1800000</v>
      </c>
      <c r="J19" s="17">
        <v>14</v>
      </c>
      <c r="K19" s="99"/>
      <c r="L19" s="13" t="str">
        <f>_xlfn.XLOOKUP(Ventas!C19,'Tienda y Sucursal'!$B$5:$B$19,'Tienda y Sucursal'!$C$5:$C$19)</f>
        <v>El Deleite</v>
      </c>
      <c r="M19" s="13" t="str">
        <f>_xlfn.XLOOKUP(D19,'Tienda y Sucursal'!$E$5:$E$10,'Tienda y Sucursal'!$F$5:$F$10)</f>
        <v>Sucursal 6</v>
      </c>
      <c r="N19" s="13" t="str">
        <f>HLOOKUP(F19,'Vendedores y Clientes'!$F$5:$M$7,2,0)&amp;" "&amp;HLOOKUP(F19,'Vendedores y Clientes'!$F$5:$M$7,3,0)</f>
        <v>Gabriel Manzanero</v>
      </c>
      <c r="O19" s="13" t="str" cm="1">
        <f t="array" ref="O19">_xlfn.XLOOKUP(G19,'Vendedores y Clientes'!$B$6:$B$39,'Vendedores y Clientes'!$C$6:$C$39&amp;" "&amp;_xlfn.XLOOKUP(Ventas!G19,'Vendedores y Clientes'!$B$6:$B$39,'Vendedores y Clientes'!$D$6:$D$39))</f>
        <v>Reina Queen</v>
      </c>
      <c r="P19" s="13" t="str">
        <f>_xlfn.XLOOKUP(H19,Productos!$B$5:$B$16,Productos!$C$5:$C$16)</f>
        <v>Bar L Sobredimensionado</v>
      </c>
      <c r="Q19" s="13" t="str">
        <f>VLOOKUP(H19,Productos!$B$4:$E$16,3,0)</f>
        <v>Qwerty</v>
      </c>
      <c r="R19" s="14">
        <f t="shared" si="1"/>
        <v>0.08</v>
      </c>
      <c r="S19" s="15">
        <f>VLOOKUP(Ventas!H19,Productos!$B$23:$I$34,MATCH(Ventas!M19,Productos!$D$22:$I$22)+2,FALSE)</f>
        <v>300000</v>
      </c>
      <c r="T19" s="16">
        <f t="shared" si="3"/>
        <v>22884000</v>
      </c>
    </row>
    <row r="20" spans="2:20" ht="14.25" customHeight="1">
      <c r="B20" s="10" t="str">
        <f t="shared" si="0"/>
        <v>15-2001892009septiembreJ15</v>
      </c>
      <c r="C20" s="17">
        <v>15</v>
      </c>
      <c r="D20" s="17">
        <v>200</v>
      </c>
      <c r="E20" s="18">
        <v>40074</v>
      </c>
      <c r="F20" s="17">
        <v>12</v>
      </c>
      <c r="G20" s="17">
        <v>10</v>
      </c>
      <c r="H20" s="17" t="s">
        <v>21</v>
      </c>
      <c r="I20" s="79">
        <f>_xlfn.XLOOKUP(H20,Productos!$B$5:$B$16,Productos!$E$5:$E$16)</f>
        <v>1800000</v>
      </c>
      <c r="J20" s="17">
        <v>14</v>
      </c>
      <c r="K20" s="99"/>
      <c r="L20" s="13" t="str">
        <f>_xlfn.XLOOKUP(Ventas!C20,'Tienda y Sucursal'!$B$5:$B$19,'Tienda y Sucursal'!$C$5:$C$19)</f>
        <v>Galería la Tubería</v>
      </c>
      <c r="M20" s="13" t="str">
        <f>_xlfn.XLOOKUP(D20,'Tienda y Sucursal'!$E$5:$E$10,'Tienda y Sucursal'!$F$5:$F$10)</f>
        <v>Sucursal 1</v>
      </c>
      <c r="N20" s="13" t="str">
        <f>HLOOKUP(F20,'Vendedores y Clientes'!$F$5:$M$7,2,0)&amp;" "&amp;HLOOKUP(F20,'Vendedores y Clientes'!$F$5:$M$7,3,0)</f>
        <v>Feibian Bizancio</v>
      </c>
      <c r="O20" s="13" t="str" cm="1">
        <f t="array" ref="O20">_xlfn.XLOOKUP(G20,'Vendedores y Clientes'!$B$6:$B$39,'Vendedores y Clientes'!$C$6:$C$39&amp;" "&amp;_xlfn.XLOOKUP(Ventas!G20,'Vendedores y Clientes'!$B$6:$B$39,'Vendedores y Clientes'!$D$6:$D$39))</f>
        <v>Natalia Safer</v>
      </c>
      <c r="P20" s="13" t="str">
        <f>_xlfn.XLOOKUP(H20,Productos!$B$5:$B$16,Productos!$C$5:$C$16)</f>
        <v>Bar L Sobredimensionado</v>
      </c>
      <c r="Q20" s="13" t="str">
        <f>VLOOKUP(H20,Productos!$B$4:$E$16,3,0)</f>
        <v>Qwerty</v>
      </c>
      <c r="R20" s="14">
        <f t="shared" si="1"/>
        <v>0.08</v>
      </c>
      <c r="S20" s="15">
        <f>VLOOKUP(Ventas!H20,Productos!$B$23:$I$34,MATCH(Ventas!M20,Productos!$D$22:$I$22)+2,FALSE)</f>
        <v>100000</v>
      </c>
      <c r="T20" s="16">
        <f t="shared" si="3"/>
        <v>23084000</v>
      </c>
    </row>
    <row r="21" spans="2:20" ht="14.25" customHeight="1">
      <c r="B21" s="10" t="str">
        <f t="shared" si="0"/>
        <v>11-10682009agostoJ15</v>
      </c>
      <c r="C21" s="17">
        <v>11</v>
      </c>
      <c r="D21" s="17">
        <v>10</v>
      </c>
      <c r="E21" s="18">
        <v>40031</v>
      </c>
      <c r="F21" s="17">
        <v>13</v>
      </c>
      <c r="G21" s="17">
        <v>10</v>
      </c>
      <c r="H21" s="17" t="s">
        <v>21</v>
      </c>
      <c r="I21" s="79">
        <f>_xlfn.XLOOKUP(H21,Productos!$B$5:$B$16,Productos!$E$5:$E$16)</f>
        <v>1800000</v>
      </c>
      <c r="J21" s="17">
        <v>14</v>
      </c>
      <c r="K21" s="99"/>
      <c r="L21" s="13" t="str">
        <f>_xlfn.XLOOKUP(Ventas!C21,'Tienda y Sucursal'!$B$5:$B$19,'Tienda y Sucursal'!$C$5:$C$19)</f>
        <v>Antiguedades FL</v>
      </c>
      <c r="M21" s="13" t="str">
        <f>_xlfn.XLOOKUP(D21,'Tienda y Sucursal'!$E$5:$E$10,'Tienda y Sucursal'!$F$5:$F$10)</f>
        <v>Sucursal 6</v>
      </c>
      <c r="N21" s="13" t="str">
        <f>HLOOKUP(F21,'Vendedores y Clientes'!$F$5:$M$7,2,0)&amp;" "&amp;HLOOKUP(F21,'Vendedores y Clientes'!$F$5:$M$7,3,0)</f>
        <v>Caesar Ortencia</v>
      </c>
      <c r="O21" s="13" t="str" cm="1">
        <f t="array" ref="O21">_xlfn.XLOOKUP(G21,'Vendedores y Clientes'!$B$6:$B$39,'Vendedores y Clientes'!$C$6:$C$39&amp;" "&amp;_xlfn.XLOOKUP(Ventas!G21,'Vendedores y Clientes'!$B$6:$B$39,'Vendedores y Clientes'!$D$6:$D$39))</f>
        <v>Natalia Safer</v>
      </c>
      <c r="P21" s="13" t="str">
        <f>_xlfn.XLOOKUP(H21,Productos!$B$5:$B$16,Productos!$C$5:$C$16)</f>
        <v>Bar L Sobredimensionado</v>
      </c>
      <c r="Q21" s="13" t="str">
        <f>VLOOKUP(H21,Productos!$B$4:$E$16,3,0)</f>
        <v>Qwerty</v>
      </c>
      <c r="R21" s="14">
        <f t="shared" si="1"/>
        <v>0.08</v>
      </c>
      <c r="S21" s="15">
        <f>VLOOKUP(Ventas!H21,Productos!$B$23:$I$34,MATCH(Ventas!M21,Productos!$D$22:$I$22)+2,FALSE)</f>
        <v>300000</v>
      </c>
      <c r="T21" s="16">
        <f t="shared" si="3"/>
        <v>22884000</v>
      </c>
    </row>
    <row r="22" spans="2:20" ht="14.25" customHeight="1">
      <c r="B22" s="10" t="str">
        <f t="shared" si="0"/>
        <v>4-200922009febreroJ15</v>
      </c>
      <c r="C22" s="17">
        <v>4</v>
      </c>
      <c r="D22" s="17">
        <v>200</v>
      </c>
      <c r="E22" s="18">
        <v>39853</v>
      </c>
      <c r="F22" s="17">
        <v>17</v>
      </c>
      <c r="G22" s="17">
        <v>22</v>
      </c>
      <c r="H22" s="17" t="s">
        <v>21</v>
      </c>
      <c r="I22" s="79">
        <f>_xlfn.XLOOKUP(H22,Productos!$B$5:$B$16,Productos!$E$5:$E$16)</f>
        <v>1800000</v>
      </c>
      <c r="J22" s="17">
        <v>14</v>
      </c>
      <c r="K22" s="99"/>
      <c r="L22" s="13" t="str">
        <f>_xlfn.XLOOKUP(Ventas!C22,'Tienda y Sucursal'!$B$5:$B$19,'Tienda y Sucursal'!$C$5:$C$19)</f>
        <v>Galería Ñuble</v>
      </c>
      <c r="M22" s="13" t="str">
        <f>_xlfn.XLOOKUP(D22,'Tienda y Sucursal'!$E$5:$E$10,'Tienda y Sucursal'!$F$5:$F$10)</f>
        <v>Sucursal 1</v>
      </c>
      <c r="N22" s="13" t="str">
        <f>HLOOKUP(F22,'Vendedores y Clientes'!$F$5:$M$7,2,0)&amp;" "&amp;HLOOKUP(F22,'Vendedores y Clientes'!$F$5:$M$7,3,0)</f>
        <v>Gabriel Manzanero</v>
      </c>
      <c r="O22" s="13" t="str" cm="1">
        <f t="array" ref="O22">_xlfn.XLOOKUP(G22,'Vendedores y Clientes'!$B$6:$B$39,'Vendedores y Clientes'!$C$6:$C$39&amp;" "&amp;_xlfn.XLOOKUP(Ventas!G22,'Vendedores y Clientes'!$B$6:$B$39,'Vendedores y Clientes'!$D$6:$D$39))</f>
        <v>Sergio Oliva</v>
      </c>
      <c r="P22" s="13" t="str">
        <f>_xlfn.XLOOKUP(H22,Productos!$B$5:$B$16,Productos!$C$5:$C$16)</f>
        <v>Bar L Sobredimensionado</v>
      </c>
      <c r="Q22" s="13" t="str">
        <f>VLOOKUP(H22,Productos!$B$4:$E$16,3,0)</f>
        <v>Qwerty</v>
      </c>
      <c r="R22" s="14">
        <f t="shared" si="1"/>
        <v>0.08</v>
      </c>
      <c r="S22" s="15">
        <f>VLOOKUP(Ventas!H22,Productos!$B$23:$I$34,MATCH(Ventas!M22,Productos!$D$22:$I$22)+2,FALSE)</f>
        <v>100000</v>
      </c>
      <c r="T22" s="16">
        <f t="shared" si="3"/>
        <v>23084000</v>
      </c>
    </row>
    <row r="23" spans="2:20" ht="14.25" customHeight="1">
      <c r="B23" s="10" t="str">
        <f t="shared" si="0"/>
        <v>5-1011122009diciembreJ15</v>
      </c>
      <c r="C23" s="17">
        <v>5</v>
      </c>
      <c r="D23" s="17">
        <v>10</v>
      </c>
      <c r="E23" s="18">
        <v>40158</v>
      </c>
      <c r="F23" s="17">
        <v>15</v>
      </c>
      <c r="G23" s="17">
        <v>14</v>
      </c>
      <c r="H23" s="17" t="s">
        <v>21</v>
      </c>
      <c r="I23" s="79">
        <f>_xlfn.XLOOKUP(H23,Productos!$B$5:$B$16,Productos!$E$5:$E$16)</f>
        <v>1800000</v>
      </c>
      <c r="J23" s="17">
        <v>14</v>
      </c>
      <c r="K23" s="99"/>
      <c r="L23" s="13" t="str">
        <f>_xlfn.XLOOKUP(Ventas!C23,'Tienda y Sucursal'!$B$5:$B$19,'Tienda y Sucursal'!$C$5:$C$19)</f>
        <v>Muebles El Oso</v>
      </c>
      <c r="M23" s="13" t="str">
        <f>_xlfn.XLOOKUP(D23,'Tienda y Sucursal'!$E$5:$E$10,'Tienda y Sucursal'!$F$5:$F$10)</f>
        <v>Sucursal 6</v>
      </c>
      <c r="N23" s="13" t="str">
        <f>HLOOKUP(F23,'Vendedores y Clientes'!$F$5:$M$7,2,0)&amp;" "&amp;HLOOKUP(F23,'Vendedores y Clientes'!$F$5:$M$7,3,0)</f>
        <v>Suárez Mujica</v>
      </c>
      <c r="O23" s="13" t="str" cm="1">
        <f t="array" ref="O23">_xlfn.XLOOKUP(G23,'Vendedores y Clientes'!$B$6:$B$39,'Vendedores y Clientes'!$C$6:$C$39&amp;" "&amp;_xlfn.XLOOKUP(Ventas!G23,'Vendedores y Clientes'!$B$6:$B$39,'Vendedores y Clientes'!$D$6:$D$39))</f>
        <v>Guillermo Franco</v>
      </c>
      <c r="P23" s="13" t="str">
        <f>_xlfn.XLOOKUP(H23,Productos!$B$5:$B$16,Productos!$C$5:$C$16)</f>
        <v>Bar L Sobredimensionado</v>
      </c>
      <c r="Q23" s="13" t="str">
        <f>VLOOKUP(H23,Productos!$B$4:$E$16,3,0)</f>
        <v>Qwerty</v>
      </c>
      <c r="R23" s="14">
        <f t="shared" si="1"/>
        <v>0.08</v>
      </c>
      <c r="S23" s="15">
        <f>VLOOKUP(Ventas!H23,Productos!$B$23:$I$34,MATCH(Ventas!M23,Productos!$D$22:$I$22)+2,FALSE)</f>
        <v>300000</v>
      </c>
      <c r="T23" s="16">
        <f t="shared" si="3"/>
        <v>22884000</v>
      </c>
    </row>
    <row r="24" spans="2:20" ht="14.25" customHeight="1">
      <c r="B24" s="10" t="str">
        <f t="shared" si="0"/>
        <v>1-100142009abrilJ15</v>
      </c>
      <c r="C24" s="17">
        <v>1</v>
      </c>
      <c r="D24" s="17">
        <v>100</v>
      </c>
      <c r="E24" s="18">
        <v>39904</v>
      </c>
      <c r="F24" s="17">
        <v>17</v>
      </c>
      <c r="G24" s="17">
        <v>18</v>
      </c>
      <c r="H24" s="17" t="s">
        <v>21</v>
      </c>
      <c r="I24" s="79">
        <f>_xlfn.XLOOKUP(H24,Productos!$B$5:$B$16,Productos!$E$5:$E$16)</f>
        <v>1800000</v>
      </c>
      <c r="J24" s="17">
        <v>14</v>
      </c>
      <c r="K24" s="99"/>
      <c r="L24" s="13" t="str">
        <f>_xlfn.XLOOKUP(Ventas!C24,'Tienda y Sucursal'!$B$5:$B$19,'Tienda y Sucursal'!$C$5:$C$19)</f>
        <v>Sucursal Peñalolen Alto</v>
      </c>
      <c r="M24" s="13" t="str">
        <f>_xlfn.XLOOKUP(D24,'Tienda y Sucursal'!$E$5:$E$10,'Tienda y Sucursal'!$F$5:$F$10)</f>
        <v>Sucursal 4</v>
      </c>
      <c r="N24" s="13" t="str">
        <f>HLOOKUP(F24,'Vendedores y Clientes'!$F$5:$M$7,2,0)&amp;" "&amp;HLOOKUP(F24,'Vendedores y Clientes'!$F$5:$M$7,3,0)</f>
        <v>Gabriel Manzanero</v>
      </c>
      <c r="O24" s="13" t="str" cm="1">
        <f t="array" ref="O24">_xlfn.XLOOKUP(G24,'Vendedores y Clientes'!$B$6:$B$39,'Vendedores y Clientes'!$C$6:$C$39&amp;" "&amp;_xlfn.XLOOKUP(Ventas!G24,'Vendedores y Clientes'!$B$6:$B$39,'Vendedores y Clientes'!$D$6:$D$39))</f>
        <v>Di Angelo Bonini</v>
      </c>
      <c r="P24" s="13" t="str">
        <f>_xlfn.XLOOKUP(H24,Productos!$B$5:$B$16,Productos!$C$5:$C$16)</f>
        <v>Bar L Sobredimensionado</v>
      </c>
      <c r="Q24" s="13" t="str">
        <f>VLOOKUP(H24,Productos!$B$4:$E$16,3,0)</f>
        <v>Qwerty</v>
      </c>
      <c r="R24" s="14">
        <f t="shared" si="1"/>
        <v>0.08</v>
      </c>
      <c r="S24" s="15">
        <f>VLOOKUP(Ventas!H24,Productos!$B$23:$I$34,MATCH(Ventas!M24,Productos!$D$22:$I$22)+2,FALSE)</f>
        <v>10000</v>
      </c>
      <c r="T24" s="16">
        <f t="shared" si="3"/>
        <v>23174000</v>
      </c>
    </row>
    <row r="25" spans="2:20" ht="14.25" customHeight="1">
      <c r="B25" s="10" t="str">
        <f t="shared" si="0"/>
        <v>2-1001512009eneroJ15</v>
      </c>
      <c r="C25" s="17">
        <v>2</v>
      </c>
      <c r="D25" s="17">
        <v>100</v>
      </c>
      <c r="E25" s="18">
        <v>39828</v>
      </c>
      <c r="F25" s="17">
        <v>16</v>
      </c>
      <c r="G25" s="17">
        <v>28</v>
      </c>
      <c r="H25" s="17" t="s">
        <v>21</v>
      </c>
      <c r="I25" s="79">
        <f>_xlfn.XLOOKUP(H25,Productos!$B$5:$B$16,Productos!$E$5:$E$16)</f>
        <v>1800000</v>
      </c>
      <c r="J25" s="17">
        <v>14</v>
      </c>
      <c r="K25" s="99"/>
      <c r="L25" s="13" t="str">
        <f>_xlfn.XLOOKUP(Ventas!C25,'Tienda y Sucursal'!$B$5:$B$19,'Tienda y Sucursal'!$C$5:$C$19)</f>
        <v>Muebles San Genaro</v>
      </c>
      <c r="M25" s="13" t="str">
        <f>_xlfn.XLOOKUP(D25,'Tienda y Sucursal'!$E$5:$E$10,'Tienda y Sucursal'!$F$5:$F$10)</f>
        <v>Sucursal 4</v>
      </c>
      <c r="N25" s="13" t="str">
        <f>HLOOKUP(F25,'Vendedores y Clientes'!$F$5:$M$7,2,0)&amp;" "&amp;HLOOKUP(F25,'Vendedores y Clientes'!$F$5:$M$7,3,0)</f>
        <v>Michael Tree</v>
      </c>
      <c r="O25" s="13" t="str" cm="1">
        <f t="array" ref="O25">_xlfn.XLOOKUP(G25,'Vendedores y Clientes'!$B$6:$B$39,'Vendedores y Clientes'!$C$6:$C$39&amp;" "&amp;_xlfn.XLOOKUP(Ventas!G25,'Vendedores y Clientes'!$B$6:$B$39,'Vendedores y Clientes'!$D$6:$D$39))</f>
        <v>Sebastián  Venegas</v>
      </c>
      <c r="P25" s="13" t="str">
        <f>_xlfn.XLOOKUP(H25,Productos!$B$5:$B$16,Productos!$C$5:$C$16)</f>
        <v>Bar L Sobredimensionado</v>
      </c>
      <c r="Q25" s="13" t="str">
        <f>VLOOKUP(H25,Productos!$B$4:$E$16,3,0)</f>
        <v>Qwerty</v>
      </c>
      <c r="R25" s="14">
        <f t="shared" si="1"/>
        <v>0.08</v>
      </c>
      <c r="S25" s="15">
        <f>VLOOKUP(Ventas!H25,Productos!$B$23:$I$34,MATCH(Ventas!M25,Productos!$D$22:$I$22)+2,FALSE)</f>
        <v>10000</v>
      </c>
      <c r="T25" s="16">
        <f t="shared" si="3"/>
        <v>23174000</v>
      </c>
    </row>
    <row r="26" spans="2:20" ht="14.25" customHeight="1">
      <c r="B26" s="10" t="str">
        <f t="shared" si="0"/>
        <v>10-102072010julioJ15</v>
      </c>
      <c r="C26" s="17">
        <v>10</v>
      </c>
      <c r="D26" s="17">
        <v>10</v>
      </c>
      <c r="E26" s="18">
        <v>40379</v>
      </c>
      <c r="F26" s="17">
        <v>15</v>
      </c>
      <c r="G26" s="17">
        <v>27</v>
      </c>
      <c r="H26" s="17" t="s">
        <v>21</v>
      </c>
      <c r="I26" s="79">
        <f>_xlfn.XLOOKUP(H26,Productos!$B$5:$B$16,Productos!$E$5:$E$16)</f>
        <v>1800000</v>
      </c>
      <c r="J26" s="17">
        <v>14</v>
      </c>
      <c r="K26" s="99"/>
      <c r="L26" s="13" t="str">
        <f>_xlfn.XLOOKUP(Ventas!C26,'Tienda y Sucursal'!$B$5:$B$19,'Tienda y Sucursal'!$C$5:$C$19)</f>
        <v>Sacrilegios Gloria</v>
      </c>
      <c r="M26" s="13" t="str">
        <f>_xlfn.XLOOKUP(D26,'Tienda y Sucursal'!$E$5:$E$10,'Tienda y Sucursal'!$F$5:$F$10)</f>
        <v>Sucursal 6</v>
      </c>
      <c r="N26" s="13" t="str">
        <f>HLOOKUP(F26,'Vendedores y Clientes'!$F$5:$M$7,2,0)&amp;" "&amp;HLOOKUP(F26,'Vendedores y Clientes'!$F$5:$M$7,3,0)</f>
        <v>Suárez Mujica</v>
      </c>
      <c r="O26" s="13" t="str" cm="1">
        <f t="array" ref="O26">_xlfn.XLOOKUP(G26,'Vendedores y Clientes'!$B$6:$B$39,'Vendedores y Clientes'!$C$6:$C$39&amp;" "&amp;_xlfn.XLOOKUP(Ventas!G26,'Vendedores y Clientes'!$B$6:$B$39,'Vendedores y Clientes'!$D$6:$D$39))</f>
        <v>Daniel Saint John</v>
      </c>
      <c r="P26" s="13" t="str">
        <f>_xlfn.XLOOKUP(H26,Productos!$B$5:$B$16,Productos!$C$5:$C$16)</f>
        <v>Bar L Sobredimensionado</v>
      </c>
      <c r="Q26" s="13" t="str">
        <f>VLOOKUP(H26,Productos!$B$4:$E$16,3,0)</f>
        <v>Qwerty</v>
      </c>
      <c r="R26" s="14">
        <f t="shared" si="1"/>
        <v>0.08</v>
      </c>
      <c r="S26" s="15">
        <f>VLOOKUP(Ventas!H26,Productos!$B$23:$I$34,MATCH(Ventas!M26,Productos!$D$22:$I$22)+2,FALSE)</f>
        <v>300000</v>
      </c>
      <c r="T26" s="16">
        <f t="shared" si="3"/>
        <v>22884000</v>
      </c>
    </row>
    <row r="27" spans="2:20" ht="14.25" customHeight="1">
      <c r="B27" s="10" t="str">
        <f t="shared" si="0"/>
        <v>10-300112009eneroJ15</v>
      </c>
      <c r="C27" s="17">
        <v>10</v>
      </c>
      <c r="D27" s="17">
        <v>300</v>
      </c>
      <c r="E27" s="18">
        <v>39814</v>
      </c>
      <c r="F27" s="17">
        <v>18</v>
      </c>
      <c r="G27" s="17">
        <v>18</v>
      </c>
      <c r="H27" s="17" t="s">
        <v>21</v>
      </c>
      <c r="I27" s="79">
        <f>_xlfn.XLOOKUP(H27,Productos!$B$5:$B$16,Productos!$E$5:$E$16)</f>
        <v>1800000</v>
      </c>
      <c r="J27" s="17">
        <v>13</v>
      </c>
      <c r="K27" s="99"/>
      <c r="L27" s="13" t="str">
        <f>_xlfn.XLOOKUP(Ventas!C27,'Tienda y Sucursal'!$B$5:$B$19,'Tienda y Sucursal'!$C$5:$C$19)</f>
        <v>Sacrilegios Gloria</v>
      </c>
      <c r="M27" s="13" t="str">
        <f>_xlfn.XLOOKUP(D27,'Tienda y Sucursal'!$E$5:$E$10,'Tienda y Sucursal'!$F$5:$F$10)</f>
        <v>Sucursal 3</v>
      </c>
      <c r="N27" s="13" t="str">
        <f>HLOOKUP(F27,'Vendedores y Clientes'!$F$5:$M$7,2,0)&amp;" "&amp;HLOOKUP(F27,'Vendedores y Clientes'!$F$5:$M$7,3,0)</f>
        <v>Gato Lizana</v>
      </c>
      <c r="O27" s="13" t="str" cm="1">
        <f t="array" ref="O27">_xlfn.XLOOKUP(G27,'Vendedores y Clientes'!$B$6:$B$39,'Vendedores y Clientes'!$C$6:$C$39&amp;" "&amp;_xlfn.XLOOKUP(Ventas!G27,'Vendedores y Clientes'!$B$6:$B$39,'Vendedores y Clientes'!$D$6:$D$39))</f>
        <v>Di Angelo Bonini</v>
      </c>
      <c r="P27" s="13" t="str">
        <f>_xlfn.XLOOKUP(H27,Productos!$B$5:$B$16,Productos!$C$5:$C$16)</f>
        <v>Bar L Sobredimensionado</v>
      </c>
      <c r="Q27" s="13" t="str">
        <f>VLOOKUP(H27,Productos!$B$4:$E$16,3,0)</f>
        <v>Qwerty</v>
      </c>
      <c r="R27" s="14">
        <f t="shared" si="1"/>
        <v>0.08</v>
      </c>
      <c r="S27" s="15">
        <f>VLOOKUP(Ventas!H27,Productos!$B$23:$I$34,MATCH(Ventas!M27,Productos!$D$22:$I$22)+2,FALSE)</f>
        <v>1500000</v>
      </c>
      <c r="T27" s="16">
        <f t="shared" si="3"/>
        <v>20028000</v>
      </c>
    </row>
    <row r="28" spans="2:20" ht="14.25" customHeight="1">
      <c r="B28" s="10" t="str">
        <f t="shared" si="0"/>
        <v>9-20962009junioJ15</v>
      </c>
      <c r="C28" s="17">
        <v>9</v>
      </c>
      <c r="D28" s="17">
        <v>20</v>
      </c>
      <c r="E28" s="18">
        <v>39973</v>
      </c>
      <c r="F28" s="17">
        <v>13</v>
      </c>
      <c r="G28" s="17">
        <v>12</v>
      </c>
      <c r="H28" s="17" t="s">
        <v>21</v>
      </c>
      <c r="I28" s="79">
        <f>_xlfn.XLOOKUP(H28,Productos!$B$5:$B$16,Productos!$E$5:$E$16)</f>
        <v>1800000</v>
      </c>
      <c r="J28" s="17">
        <v>13</v>
      </c>
      <c r="K28" s="99"/>
      <c r="L28" s="13" t="str">
        <f>_xlfn.XLOOKUP(Ventas!C28,'Tienda y Sucursal'!$B$5:$B$19,'Tienda y Sucursal'!$C$5:$C$19)</f>
        <v>Sucursal San Bernardo</v>
      </c>
      <c r="M28" s="13" t="str">
        <f>_xlfn.XLOOKUP(D28,'Tienda y Sucursal'!$E$5:$E$10,'Tienda y Sucursal'!$F$5:$F$10)</f>
        <v>Sucursal 5</v>
      </c>
      <c r="N28" s="13" t="str">
        <f>HLOOKUP(F28,'Vendedores y Clientes'!$F$5:$M$7,2,0)&amp;" "&amp;HLOOKUP(F28,'Vendedores y Clientes'!$F$5:$M$7,3,0)</f>
        <v>Caesar Ortencia</v>
      </c>
      <c r="O28" s="13" t="str" cm="1">
        <f t="array" ref="O28">_xlfn.XLOOKUP(G28,'Vendedores y Clientes'!$B$6:$B$39,'Vendedores y Clientes'!$C$6:$C$39&amp;" "&amp;_xlfn.XLOOKUP(Ventas!G28,'Vendedores y Clientes'!$B$6:$B$39,'Vendedores y Clientes'!$D$6:$D$39))</f>
        <v>Nga Escandinavo</v>
      </c>
      <c r="P28" s="13" t="str">
        <f>_xlfn.XLOOKUP(H28,Productos!$B$5:$B$16,Productos!$C$5:$C$16)</f>
        <v>Bar L Sobredimensionado</v>
      </c>
      <c r="Q28" s="13" t="str">
        <f>VLOOKUP(H28,Productos!$B$4:$E$16,3,0)</f>
        <v>Qwerty</v>
      </c>
      <c r="R28" s="14">
        <f t="shared" si="1"/>
        <v>0.08</v>
      </c>
      <c r="S28" s="15">
        <f>VLOOKUP(Ventas!H28,Productos!$B$23:$I$34,MATCH(Ventas!M28,Productos!$D$22:$I$22)+2,FALSE)</f>
        <v>20000</v>
      </c>
      <c r="T28" s="16">
        <f t="shared" si="3"/>
        <v>21508000</v>
      </c>
    </row>
    <row r="29" spans="2:20" ht="14.25" customHeight="1">
      <c r="B29" s="10" t="str">
        <f t="shared" si="0"/>
        <v>9-209102010octubreJ15</v>
      </c>
      <c r="C29" s="17">
        <v>9</v>
      </c>
      <c r="D29" s="17">
        <v>20</v>
      </c>
      <c r="E29" s="18">
        <v>40460</v>
      </c>
      <c r="F29" s="17">
        <v>16</v>
      </c>
      <c r="G29" s="17">
        <v>30</v>
      </c>
      <c r="H29" s="17" t="s">
        <v>21</v>
      </c>
      <c r="I29" s="79">
        <f>_xlfn.XLOOKUP(H29,Productos!$B$5:$B$16,Productos!$E$5:$E$16)</f>
        <v>1800000</v>
      </c>
      <c r="J29" s="17">
        <v>13</v>
      </c>
      <c r="K29" s="99"/>
      <c r="L29" s="13" t="str">
        <f>_xlfn.XLOOKUP(Ventas!C29,'Tienda y Sucursal'!$B$5:$B$19,'Tienda y Sucursal'!$C$5:$C$19)</f>
        <v>Sucursal San Bernardo</v>
      </c>
      <c r="M29" s="13" t="str">
        <f>_xlfn.XLOOKUP(D29,'Tienda y Sucursal'!$E$5:$E$10,'Tienda y Sucursal'!$F$5:$F$10)</f>
        <v>Sucursal 5</v>
      </c>
      <c r="N29" s="13" t="str">
        <f>HLOOKUP(F29,'Vendedores y Clientes'!$F$5:$M$7,2,0)&amp;" "&amp;HLOOKUP(F29,'Vendedores y Clientes'!$F$5:$M$7,3,0)</f>
        <v>Michael Tree</v>
      </c>
      <c r="O29" s="13" t="str" cm="1">
        <f t="array" ref="O29">_xlfn.XLOOKUP(G29,'Vendedores y Clientes'!$B$6:$B$39,'Vendedores y Clientes'!$C$6:$C$39&amp;" "&amp;_xlfn.XLOOKUP(Ventas!G29,'Vendedores y Clientes'!$B$6:$B$39,'Vendedores y Clientes'!$D$6:$D$39))</f>
        <v>Javiera Walder</v>
      </c>
      <c r="P29" s="13" t="str">
        <f>_xlfn.XLOOKUP(H29,Productos!$B$5:$B$16,Productos!$C$5:$C$16)</f>
        <v>Bar L Sobredimensionado</v>
      </c>
      <c r="Q29" s="13" t="str">
        <f>VLOOKUP(H29,Productos!$B$4:$E$16,3,0)</f>
        <v>Qwerty</v>
      </c>
      <c r="R29" s="14">
        <f t="shared" si="1"/>
        <v>0.08</v>
      </c>
      <c r="S29" s="15">
        <f>VLOOKUP(Ventas!H29,Productos!$B$23:$I$34,MATCH(Ventas!M29,Productos!$D$22:$I$22)+2,FALSE)</f>
        <v>20000</v>
      </c>
      <c r="T29" s="16">
        <f t="shared" si="3"/>
        <v>21508000</v>
      </c>
    </row>
    <row r="30" spans="2:20" ht="14.25" customHeight="1">
      <c r="B30" s="10" t="str">
        <f t="shared" si="0"/>
        <v>5-207122009diciembreJ15</v>
      </c>
      <c r="C30" s="17">
        <v>5</v>
      </c>
      <c r="D30" s="17">
        <v>20</v>
      </c>
      <c r="E30" s="18">
        <v>40154</v>
      </c>
      <c r="F30" s="17">
        <v>16</v>
      </c>
      <c r="G30" s="17">
        <v>6</v>
      </c>
      <c r="H30" s="17" t="s">
        <v>21</v>
      </c>
      <c r="I30" s="79">
        <f>_xlfn.XLOOKUP(H30,Productos!$B$5:$B$16,Productos!$E$5:$E$16)</f>
        <v>1800000</v>
      </c>
      <c r="J30" s="17">
        <v>13</v>
      </c>
      <c r="K30" s="99"/>
      <c r="L30" s="13" t="str">
        <f>_xlfn.XLOOKUP(Ventas!C30,'Tienda y Sucursal'!$B$5:$B$19,'Tienda y Sucursal'!$C$5:$C$19)</f>
        <v>Muebles El Oso</v>
      </c>
      <c r="M30" s="13" t="str">
        <f>_xlfn.XLOOKUP(D30,'Tienda y Sucursal'!$E$5:$E$10,'Tienda y Sucursal'!$F$5:$F$10)</f>
        <v>Sucursal 5</v>
      </c>
      <c r="N30" s="13" t="str">
        <f>HLOOKUP(F30,'Vendedores y Clientes'!$F$5:$M$7,2,0)&amp;" "&amp;HLOOKUP(F30,'Vendedores y Clientes'!$F$5:$M$7,3,0)</f>
        <v>Michael Tree</v>
      </c>
      <c r="O30" s="13" t="str" cm="1">
        <f t="array" ref="O30">_xlfn.XLOOKUP(G30,'Vendedores y Clientes'!$B$6:$B$39,'Vendedores y Clientes'!$C$6:$C$39&amp;" "&amp;_xlfn.XLOOKUP(Ventas!G30,'Vendedores y Clientes'!$B$6:$B$39,'Vendedores y Clientes'!$D$6:$D$39))</f>
        <v>Deco Valenti</v>
      </c>
      <c r="P30" s="13" t="str">
        <f>_xlfn.XLOOKUP(H30,Productos!$B$5:$B$16,Productos!$C$5:$C$16)</f>
        <v>Bar L Sobredimensionado</v>
      </c>
      <c r="Q30" s="13" t="str">
        <f>VLOOKUP(H30,Productos!$B$4:$E$16,3,0)</f>
        <v>Qwerty</v>
      </c>
      <c r="R30" s="14">
        <f t="shared" si="1"/>
        <v>0.08</v>
      </c>
      <c r="S30" s="15">
        <f>VLOOKUP(Ventas!H30,Productos!$B$23:$I$34,MATCH(Ventas!M30,Productos!$D$22:$I$22)+2,FALSE)</f>
        <v>20000</v>
      </c>
      <c r="T30" s="16">
        <f t="shared" si="3"/>
        <v>21508000</v>
      </c>
    </row>
    <row r="31" spans="2:20" ht="14.25" customHeight="1">
      <c r="B31" s="10" t="str">
        <f t="shared" si="0"/>
        <v>4-201682010agostoJ15</v>
      </c>
      <c r="C31" s="17">
        <v>4</v>
      </c>
      <c r="D31" s="17">
        <v>20</v>
      </c>
      <c r="E31" s="18">
        <v>40406</v>
      </c>
      <c r="F31" s="17">
        <v>12</v>
      </c>
      <c r="G31" s="17">
        <v>24</v>
      </c>
      <c r="H31" s="17" t="s">
        <v>21</v>
      </c>
      <c r="I31" s="79">
        <f>_xlfn.XLOOKUP(H31,Productos!$B$5:$B$16,Productos!$E$5:$E$16)</f>
        <v>1800000</v>
      </c>
      <c r="J31" s="17">
        <v>13</v>
      </c>
      <c r="K31" s="99"/>
      <c r="L31" s="13" t="str">
        <f>_xlfn.XLOOKUP(Ventas!C31,'Tienda y Sucursal'!$B$5:$B$19,'Tienda y Sucursal'!$C$5:$C$19)</f>
        <v>Galería Ñuble</v>
      </c>
      <c r="M31" s="13" t="str">
        <f>_xlfn.XLOOKUP(D31,'Tienda y Sucursal'!$E$5:$E$10,'Tienda y Sucursal'!$F$5:$F$10)</f>
        <v>Sucursal 5</v>
      </c>
      <c r="N31" s="13" t="str">
        <f>HLOOKUP(F31,'Vendedores y Clientes'!$F$5:$M$7,2,0)&amp;" "&amp;HLOOKUP(F31,'Vendedores y Clientes'!$F$5:$M$7,3,0)</f>
        <v>Feibian Bizancio</v>
      </c>
      <c r="O31" s="13" t="str" cm="1">
        <f t="array" ref="O31">_xlfn.XLOOKUP(G31,'Vendedores y Clientes'!$B$6:$B$39,'Vendedores y Clientes'!$C$6:$C$39&amp;" "&amp;_xlfn.XLOOKUP(Ventas!G31,'Vendedores y Clientes'!$B$6:$B$39,'Vendedores y Clientes'!$D$6:$D$39))</f>
        <v>Andrea Panda</v>
      </c>
      <c r="P31" s="13" t="str">
        <f>_xlfn.XLOOKUP(H31,Productos!$B$5:$B$16,Productos!$C$5:$C$16)</f>
        <v>Bar L Sobredimensionado</v>
      </c>
      <c r="Q31" s="13" t="str">
        <f>VLOOKUP(H31,Productos!$B$4:$E$16,3,0)</f>
        <v>Qwerty</v>
      </c>
      <c r="R31" s="14">
        <f t="shared" si="1"/>
        <v>0.08</v>
      </c>
      <c r="S31" s="15">
        <f>VLOOKUP(Ventas!H31,Productos!$B$23:$I$34,MATCH(Ventas!M31,Productos!$D$22:$I$22)+2,FALSE)</f>
        <v>20000</v>
      </c>
      <c r="T31" s="16">
        <f t="shared" si="3"/>
        <v>21508000</v>
      </c>
    </row>
    <row r="32" spans="2:20" ht="14.25" customHeight="1">
      <c r="B32" s="10" t="str">
        <f t="shared" si="0"/>
        <v>8-1002142009abrilJ15</v>
      </c>
      <c r="C32" s="17">
        <v>8</v>
      </c>
      <c r="D32" s="17">
        <v>100</v>
      </c>
      <c r="E32" s="18">
        <v>39924</v>
      </c>
      <c r="F32" s="17">
        <v>14</v>
      </c>
      <c r="G32" s="17">
        <v>27</v>
      </c>
      <c r="H32" s="17" t="s">
        <v>21</v>
      </c>
      <c r="I32" s="79">
        <f>_xlfn.XLOOKUP(H32,Productos!$B$5:$B$16,Productos!$E$5:$E$16)</f>
        <v>1800000</v>
      </c>
      <c r="J32" s="17">
        <v>13</v>
      </c>
      <c r="K32" s="99"/>
      <c r="L32" s="13" t="str">
        <f>_xlfn.XLOOKUP(Ventas!C32,'Tienda y Sucursal'!$B$5:$B$19,'Tienda y Sucursal'!$C$5:$C$19)</f>
        <v>El Rincón de la Madera</v>
      </c>
      <c r="M32" s="13" t="str">
        <f>_xlfn.XLOOKUP(D32,'Tienda y Sucursal'!$E$5:$E$10,'Tienda y Sucursal'!$F$5:$F$10)</f>
        <v>Sucursal 4</v>
      </c>
      <c r="N32" s="13" t="str">
        <f>HLOOKUP(F32,'Vendedores y Clientes'!$F$5:$M$7,2,0)&amp;" "&amp;HLOOKUP(F32,'Vendedores y Clientes'!$F$5:$M$7,3,0)</f>
        <v>Hortuiti Felier</v>
      </c>
      <c r="O32" s="13" t="str" cm="1">
        <f t="array" ref="O32">_xlfn.XLOOKUP(G32,'Vendedores y Clientes'!$B$6:$B$39,'Vendedores y Clientes'!$C$6:$C$39&amp;" "&amp;_xlfn.XLOOKUP(Ventas!G32,'Vendedores y Clientes'!$B$6:$B$39,'Vendedores y Clientes'!$D$6:$D$39))</f>
        <v>Daniel Saint John</v>
      </c>
      <c r="P32" s="13" t="str">
        <f>_xlfn.XLOOKUP(H32,Productos!$B$5:$B$16,Productos!$C$5:$C$16)</f>
        <v>Bar L Sobredimensionado</v>
      </c>
      <c r="Q32" s="13" t="str">
        <f>VLOOKUP(H32,Productos!$B$4:$E$16,3,0)</f>
        <v>Qwerty</v>
      </c>
      <c r="R32" s="14">
        <f t="shared" si="1"/>
        <v>0.08</v>
      </c>
      <c r="S32" s="15">
        <f>VLOOKUP(Ventas!H32,Productos!$B$23:$I$34,MATCH(Ventas!M32,Productos!$D$22:$I$22)+2,FALSE)</f>
        <v>10000</v>
      </c>
      <c r="T32" s="16">
        <f t="shared" si="3"/>
        <v>21518000</v>
      </c>
    </row>
    <row r="33" spans="2:20" ht="14.25" customHeight="1">
      <c r="B33" s="10" t="str">
        <f t="shared" si="0"/>
        <v>2-1001762009junioJ15</v>
      </c>
      <c r="C33" s="17">
        <v>2</v>
      </c>
      <c r="D33" s="17">
        <v>100</v>
      </c>
      <c r="E33" s="18">
        <v>39981</v>
      </c>
      <c r="F33" s="17">
        <v>16</v>
      </c>
      <c r="G33" s="17">
        <v>33</v>
      </c>
      <c r="H33" s="17" t="s">
        <v>21</v>
      </c>
      <c r="I33" s="79">
        <f>_xlfn.XLOOKUP(H33,Productos!$B$5:$B$16,Productos!$E$5:$E$16)</f>
        <v>1800000</v>
      </c>
      <c r="J33" s="17">
        <v>13</v>
      </c>
      <c r="K33" s="99"/>
      <c r="L33" s="13" t="str">
        <f>_xlfn.XLOOKUP(Ventas!C33,'Tienda y Sucursal'!$B$5:$B$19,'Tienda y Sucursal'!$C$5:$C$19)</f>
        <v>Muebles San Genaro</v>
      </c>
      <c r="M33" s="13" t="str">
        <f>_xlfn.XLOOKUP(D33,'Tienda y Sucursal'!$E$5:$E$10,'Tienda y Sucursal'!$F$5:$F$10)</f>
        <v>Sucursal 4</v>
      </c>
      <c r="N33" s="13" t="str">
        <f>HLOOKUP(F33,'Vendedores y Clientes'!$F$5:$M$7,2,0)&amp;" "&amp;HLOOKUP(F33,'Vendedores y Clientes'!$F$5:$M$7,3,0)</f>
        <v>Michael Tree</v>
      </c>
      <c r="O33" s="13" t="str" cm="1">
        <f t="array" ref="O33">_xlfn.XLOOKUP(G33,'Vendedores y Clientes'!$B$6:$B$39,'Vendedores y Clientes'!$C$6:$C$39&amp;" "&amp;_xlfn.XLOOKUP(Ventas!G33,'Vendedores y Clientes'!$B$6:$B$39,'Vendedores y Clientes'!$D$6:$D$39))</f>
        <v>Maricela Zapur</v>
      </c>
      <c r="P33" s="13" t="str">
        <f>_xlfn.XLOOKUP(H33,Productos!$B$5:$B$16,Productos!$C$5:$C$16)</f>
        <v>Bar L Sobredimensionado</v>
      </c>
      <c r="Q33" s="13" t="str">
        <f>VLOOKUP(H33,Productos!$B$4:$E$16,3,0)</f>
        <v>Qwerty</v>
      </c>
      <c r="R33" s="14">
        <f t="shared" si="1"/>
        <v>0.08</v>
      </c>
      <c r="S33" s="15">
        <f>VLOOKUP(Ventas!H33,Productos!$B$23:$I$34,MATCH(Ventas!M33,Productos!$D$22:$I$22)+2,FALSE)</f>
        <v>10000</v>
      </c>
      <c r="T33" s="16">
        <f t="shared" si="3"/>
        <v>21518000</v>
      </c>
    </row>
    <row r="34" spans="2:20" ht="14.25" customHeight="1">
      <c r="B34" s="10" t="str">
        <f t="shared" si="0"/>
        <v>3-3001382009agostoJ15</v>
      </c>
      <c r="C34" s="17">
        <v>3</v>
      </c>
      <c r="D34" s="17">
        <v>300</v>
      </c>
      <c r="E34" s="18">
        <v>40038</v>
      </c>
      <c r="F34" s="17">
        <v>16</v>
      </c>
      <c r="G34" s="17">
        <v>2</v>
      </c>
      <c r="H34" s="17" t="s">
        <v>21</v>
      </c>
      <c r="I34" s="79">
        <f>_xlfn.XLOOKUP(H34,Productos!$B$5:$B$16,Productos!$E$5:$E$16)</f>
        <v>1800000</v>
      </c>
      <c r="J34" s="17">
        <v>13</v>
      </c>
      <c r="K34" s="99"/>
      <c r="L34" s="13" t="str">
        <f>_xlfn.XLOOKUP(Ventas!C34,'Tienda y Sucursal'!$B$5:$B$19,'Tienda y Sucursal'!$C$5:$C$19)</f>
        <v>Damiens</v>
      </c>
      <c r="M34" s="13" t="str">
        <f>_xlfn.XLOOKUP(D34,'Tienda y Sucursal'!$E$5:$E$10,'Tienda y Sucursal'!$F$5:$F$10)</f>
        <v>Sucursal 3</v>
      </c>
      <c r="N34" s="13" t="str">
        <f>HLOOKUP(F34,'Vendedores y Clientes'!$F$5:$M$7,2,0)&amp;" "&amp;HLOOKUP(F34,'Vendedores y Clientes'!$F$5:$M$7,3,0)</f>
        <v>Michael Tree</v>
      </c>
      <c r="O34" s="13" t="str" cm="1">
        <f t="array" ref="O34">_xlfn.XLOOKUP(G34,'Vendedores y Clientes'!$B$6:$B$39,'Vendedores y Clientes'!$C$6:$C$39&amp;" "&amp;_xlfn.XLOOKUP(Ventas!G34,'Vendedores y Clientes'!$B$6:$B$39,'Vendedores y Clientes'!$D$6:$D$39))</f>
        <v>John Chepicano</v>
      </c>
      <c r="P34" s="13" t="str">
        <f>_xlfn.XLOOKUP(H34,Productos!$B$5:$B$16,Productos!$C$5:$C$16)</f>
        <v>Bar L Sobredimensionado</v>
      </c>
      <c r="Q34" s="13" t="str">
        <f>VLOOKUP(H34,Productos!$B$4:$E$16,3,0)</f>
        <v>Qwerty</v>
      </c>
      <c r="R34" s="14">
        <f t="shared" si="1"/>
        <v>0.08</v>
      </c>
      <c r="S34" s="15">
        <f>VLOOKUP(Ventas!H34,Productos!$B$23:$I$34,MATCH(Ventas!M34,Productos!$D$22:$I$22)+2,FALSE)</f>
        <v>1500000</v>
      </c>
      <c r="T34" s="16">
        <f t="shared" si="3"/>
        <v>20028000</v>
      </c>
    </row>
    <row r="35" spans="2:20" ht="14.25" customHeight="1">
      <c r="B35" s="10" t="str">
        <f t="shared" si="0"/>
        <v>1-2002112009noviembreJ15</v>
      </c>
      <c r="C35" s="17">
        <v>1</v>
      </c>
      <c r="D35" s="17">
        <v>200</v>
      </c>
      <c r="E35" s="18">
        <v>40119</v>
      </c>
      <c r="F35" s="17">
        <v>13</v>
      </c>
      <c r="G35" s="17">
        <v>24</v>
      </c>
      <c r="H35" s="17" t="s">
        <v>21</v>
      </c>
      <c r="I35" s="79">
        <f>_xlfn.XLOOKUP(H35,Productos!$B$5:$B$16,Productos!$E$5:$E$16)</f>
        <v>1800000</v>
      </c>
      <c r="J35" s="17">
        <v>13</v>
      </c>
      <c r="K35" s="99"/>
      <c r="L35" s="13" t="str">
        <f>_xlfn.XLOOKUP(Ventas!C35,'Tienda y Sucursal'!$B$5:$B$19,'Tienda y Sucursal'!$C$5:$C$19)</f>
        <v>Sucursal Peñalolen Alto</v>
      </c>
      <c r="M35" s="13" t="str">
        <f>_xlfn.XLOOKUP(D35,'Tienda y Sucursal'!$E$5:$E$10,'Tienda y Sucursal'!$F$5:$F$10)</f>
        <v>Sucursal 1</v>
      </c>
      <c r="N35" s="13" t="str">
        <f>HLOOKUP(F35,'Vendedores y Clientes'!$F$5:$M$7,2,0)&amp;" "&amp;HLOOKUP(F35,'Vendedores y Clientes'!$F$5:$M$7,3,0)</f>
        <v>Caesar Ortencia</v>
      </c>
      <c r="O35" s="13" t="str" cm="1">
        <f t="array" ref="O35">_xlfn.XLOOKUP(G35,'Vendedores y Clientes'!$B$6:$B$39,'Vendedores y Clientes'!$C$6:$C$39&amp;" "&amp;_xlfn.XLOOKUP(Ventas!G35,'Vendedores y Clientes'!$B$6:$B$39,'Vendedores y Clientes'!$D$6:$D$39))</f>
        <v>Andrea Panda</v>
      </c>
      <c r="P35" s="13" t="str">
        <f>_xlfn.XLOOKUP(H35,Productos!$B$5:$B$16,Productos!$C$5:$C$16)</f>
        <v>Bar L Sobredimensionado</v>
      </c>
      <c r="Q35" s="13" t="str">
        <f>VLOOKUP(H35,Productos!$B$4:$E$16,3,0)</f>
        <v>Qwerty</v>
      </c>
      <c r="R35" s="14">
        <f t="shared" si="1"/>
        <v>0.08</v>
      </c>
      <c r="S35" s="15">
        <f>VLOOKUP(Ventas!H35,Productos!$B$23:$I$34,MATCH(Ventas!M35,Productos!$D$22:$I$22)+2,FALSE)</f>
        <v>100000</v>
      </c>
      <c r="T35" s="16">
        <f t="shared" si="3"/>
        <v>21428000</v>
      </c>
    </row>
    <row r="36" spans="2:20" ht="14.25" customHeight="1">
      <c r="B36" s="10" t="str">
        <f t="shared" si="0"/>
        <v>12-2002432009marzoJ15</v>
      </c>
      <c r="C36" s="17">
        <v>12</v>
      </c>
      <c r="D36" s="17">
        <v>200</v>
      </c>
      <c r="E36" s="18">
        <v>39896</v>
      </c>
      <c r="F36" s="17">
        <v>14</v>
      </c>
      <c r="G36" s="17">
        <v>22</v>
      </c>
      <c r="H36" s="17" t="s">
        <v>21</v>
      </c>
      <c r="I36" s="79">
        <f>_xlfn.XLOOKUP(H36,Productos!$B$5:$B$16,Productos!$E$5:$E$16)</f>
        <v>1800000</v>
      </c>
      <c r="J36" s="17">
        <v>12</v>
      </c>
      <c r="K36" s="99"/>
      <c r="L36" s="13" t="str">
        <f>_xlfn.XLOOKUP(Ventas!C36,'Tienda y Sucursal'!$B$5:$B$19,'Tienda y Sucursal'!$C$5:$C$19)</f>
        <v>El Deleite</v>
      </c>
      <c r="M36" s="13" t="str">
        <f>_xlfn.XLOOKUP(D36,'Tienda y Sucursal'!$E$5:$E$10,'Tienda y Sucursal'!$F$5:$F$10)</f>
        <v>Sucursal 1</v>
      </c>
      <c r="N36" s="13" t="str">
        <f>HLOOKUP(F36,'Vendedores y Clientes'!$F$5:$M$7,2,0)&amp;" "&amp;HLOOKUP(F36,'Vendedores y Clientes'!$F$5:$M$7,3,0)</f>
        <v>Hortuiti Felier</v>
      </c>
      <c r="O36" s="13" t="str" cm="1">
        <f t="array" ref="O36">_xlfn.XLOOKUP(G36,'Vendedores y Clientes'!$B$6:$B$39,'Vendedores y Clientes'!$C$6:$C$39&amp;" "&amp;_xlfn.XLOOKUP(Ventas!G36,'Vendedores y Clientes'!$B$6:$B$39,'Vendedores y Clientes'!$D$6:$D$39))</f>
        <v>Sergio Oliva</v>
      </c>
      <c r="P36" s="13" t="str">
        <f>_xlfn.XLOOKUP(H36,Productos!$B$5:$B$16,Productos!$C$5:$C$16)</f>
        <v>Bar L Sobredimensionado</v>
      </c>
      <c r="Q36" s="13" t="str">
        <f>VLOOKUP(H36,Productos!$B$4:$E$16,3,0)</f>
        <v>Qwerty</v>
      </c>
      <c r="R36" s="14">
        <f t="shared" si="1"/>
        <v>0.08</v>
      </c>
      <c r="S36" s="15">
        <f>VLOOKUP(Ventas!H36,Productos!$B$23:$I$34,MATCH(Ventas!M36,Productos!$D$22:$I$22)+2,FALSE)</f>
        <v>100000</v>
      </c>
      <c r="T36" s="16">
        <f t="shared" si="3"/>
        <v>19772000</v>
      </c>
    </row>
    <row r="37" spans="2:20" ht="14.25" customHeight="1">
      <c r="B37" s="10" t="str">
        <f t="shared" si="0"/>
        <v>8-202562010junioJ15</v>
      </c>
      <c r="C37" s="17">
        <v>8</v>
      </c>
      <c r="D37" s="17">
        <v>20</v>
      </c>
      <c r="E37" s="18">
        <v>40354</v>
      </c>
      <c r="F37" s="17">
        <v>16</v>
      </c>
      <c r="G37" s="17">
        <v>30</v>
      </c>
      <c r="H37" s="17" t="s">
        <v>21</v>
      </c>
      <c r="I37" s="79">
        <f>_xlfn.XLOOKUP(H37,Productos!$B$5:$B$16,Productos!$E$5:$E$16)</f>
        <v>1800000</v>
      </c>
      <c r="J37" s="17">
        <v>12</v>
      </c>
      <c r="K37" s="99"/>
      <c r="L37" s="13" t="str">
        <f>_xlfn.XLOOKUP(Ventas!C37,'Tienda y Sucursal'!$B$5:$B$19,'Tienda y Sucursal'!$C$5:$C$19)</f>
        <v>El Rincón de la Madera</v>
      </c>
      <c r="M37" s="13" t="str">
        <f>_xlfn.XLOOKUP(D37,'Tienda y Sucursal'!$E$5:$E$10,'Tienda y Sucursal'!$F$5:$F$10)</f>
        <v>Sucursal 5</v>
      </c>
      <c r="N37" s="13" t="str">
        <f>HLOOKUP(F37,'Vendedores y Clientes'!$F$5:$M$7,2,0)&amp;" "&amp;HLOOKUP(F37,'Vendedores y Clientes'!$F$5:$M$7,3,0)</f>
        <v>Michael Tree</v>
      </c>
      <c r="O37" s="13" t="str" cm="1">
        <f t="array" ref="O37">_xlfn.XLOOKUP(G37,'Vendedores y Clientes'!$B$6:$B$39,'Vendedores y Clientes'!$C$6:$C$39&amp;" "&amp;_xlfn.XLOOKUP(Ventas!G37,'Vendedores y Clientes'!$B$6:$B$39,'Vendedores y Clientes'!$D$6:$D$39))</f>
        <v>Javiera Walder</v>
      </c>
      <c r="P37" s="13" t="str">
        <f>_xlfn.XLOOKUP(H37,Productos!$B$5:$B$16,Productos!$C$5:$C$16)</f>
        <v>Bar L Sobredimensionado</v>
      </c>
      <c r="Q37" s="13" t="str">
        <f>VLOOKUP(H37,Productos!$B$4:$E$16,3,0)</f>
        <v>Qwerty</v>
      </c>
      <c r="R37" s="14">
        <f t="shared" si="1"/>
        <v>0.08</v>
      </c>
      <c r="S37" s="15">
        <f>VLOOKUP(Ventas!H37,Productos!$B$23:$I$34,MATCH(Ventas!M37,Productos!$D$22:$I$22)+2,FALSE)</f>
        <v>20000</v>
      </c>
      <c r="T37" s="16">
        <f t="shared" si="3"/>
        <v>19852000</v>
      </c>
    </row>
    <row r="38" spans="2:20" ht="14.25" customHeight="1">
      <c r="B38" s="10" t="str">
        <f t="shared" si="0"/>
        <v>8-3002542010abrilJ15</v>
      </c>
      <c r="C38" s="17">
        <v>8</v>
      </c>
      <c r="D38" s="17">
        <v>300</v>
      </c>
      <c r="E38" s="18">
        <v>40293</v>
      </c>
      <c r="F38" s="17">
        <v>12</v>
      </c>
      <c r="G38" s="17">
        <v>13</v>
      </c>
      <c r="H38" s="17" t="s">
        <v>21</v>
      </c>
      <c r="I38" s="79">
        <f>_xlfn.XLOOKUP(H38,Productos!$B$5:$B$16,Productos!$E$5:$E$16)</f>
        <v>1800000</v>
      </c>
      <c r="J38" s="17">
        <v>12</v>
      </c>
      <c r="K38" s="99"/>
      <c r="L38" s="13" t="str">
        <f>_xlfn.XLOOKUP(Ventas!C38,'Tienda y Sucursal'!$B$5:$B$19,'Tienda y Sucursal'!$C$5:$C$19)</f>
        <v>El Rincón de la Madera</v>
      </c>
      <c r="M38" s="13" t="str">
        <f>_xlfn.XLOOKUP(D38,'Tienda y Sucursal'!$E$5:$E$10,'Tienda y Sucursal'!$F$5:$F$10)</f>
        <v>Sucursal 3</v>
      </c>
      <c r="N38" s="13" t="str">
        <f>HLOOKUP(F38,'Vendedores y Clientes'!$F$5:$M$7,2,0)&amp;" "&amp;HLOOKUP(F38,'Vendedores y Clientes'!$F$5:$M$7,3,0)</f>
        <v>Feibian Bizancio</v>
      </c>
      <c r="O38" s="13" t="str" cm="1">
        <f t="array" ref="O38">_xlfn.XLOOKUP(G38,'Vendedores y Clientes'!$B$6:$B$39,'Vendedores y Clientes'!$C$6:$C$39&amp;" "&amp;_xlfn.XLOOKUP(Ventas!G38,'Vendedores y Clientes'!$B$6:$B$39,'Vendedores y Clientes'!$D$6:$D$39))</f>
        <v>Peter Contreras</v>
      </c>
      <c r="P38" s="13" t="str">
        <f>_xlfn.XLOOKUP(H38,Productos!$B$5:$B$16,Productos!$C$5:$C$16)</f>
        <v>Bar L Sobredimensionado</v>
      </c>
      <c r="Q38" s="13" t="str">
        <f>VLOOKUP(H38,Productos!$B$4:$E$16,3,0)</f>
        <v>Qwerty</v>
      </c>
      <c r="R38" s="14">
        <f t="shared" si="1"/>
        <v>0.08</v>
      </c>
      <c r="S38" s="15">
        <f>VLOOKUP(Ventas!H38,Productos!$B$23:$I$34,MATCH(Ventas!M38,Productos!$D$22:$I$22)+2,FALSE)</f>
        <v>1500000</v>
      </c>
      <c r="T38" s="16">
        <f t="shared" si="3"/>
        <v>18372000</v>
      </c>
    </row>
    <row r="39" spans="2:20" ht="14.25" customHeight="1">
      <c r="B39" s="10" t="str">
        <f t="shared" si="0"/>
        <v>15-2002052009mayoJ15</v>
      </c>
      <c r="C39" s="17">
        <v>15</v>
      </c>
      <c r="D39" s="17">
        <v>200</v>
      </c>
      <c r="E39" s="18">
        <v>39953</v>
      </c>
      <c r="F39" s="17">
        <v>17</v>
      </c>
      <c r="G39" s="17">
        <v>19</v>
      </c>
      <c r="H39" s="17" t="s">
        <v>21</v>
      </c>
      <c r="I39" s="79">
        <f>_xlfn.XLOOKUP(H39,Productos!$B$5:$B$16,Productos!$E$5:$E$16)</f>
        <v>1800000</v>
      </c>
      <c r="J39" s="17">
        <v>12</v>
      </c>
      <c r="K39" s="99"/>
      <c r="L39" s="13" t="str">
        <f>_xlfn.XLOOKUP(Ventas!C39,'Tienda y Sucursal'!$B$5:$B$19,'Tienda y Sucursal'!$C$5:$C$19)</f>
        <v>Galería la Tubería</v>
      </c>
      <c r="M39" s="13" t="str">
        <f>_xlfn.XLOOKUP(D39,'Tienda y Sucursal'!$E$5:$E$10,'Tienda y Sucursal'!$F$5:$F$10)</f>
        <v>Sucursal 1</v>
      </c>
      <c r="N39" s="13" t="str">
        <f>HLOOKUP(F39,'Vendedores y Clientes'!$F$5:$M$7,2,0)&amp;" "&amp;HLOOKUP(F39,'Vendedores y Clientes'!$F$5:$M$7,3,0)</f>
        <v>Gabriel Manzanero</v>
      </c>
      <c r="O39" s="13" t="str" cm="1">
        <f t="array" ref="O39">_xlfn.XLOOKUP(G39,'Vendedores y Clientes'!$B$6:$B$39,'Vendedores y Clientes'!$C$6:$C$39&amp;" "&amp;_xlfn.XLOOKUP(Ventas!G39,'Vendedores y Clientes'!$B$6:$B$39,'Vendedores y Clientes'!$D$6:$D$39))</f>
        <v>Andrea Disappear</v>
      </c>
      <c r="P39" s="13" t="str">
        <f>_xlfn.XLOOKUP(H39,Productos!$B$5:$B$16,Productos!$C$5:$C$16)</f>
        <v>Bar L Sobredimensionado</v>
      </c>
      <c r="Q39" s="13" t="str">
        <f>VLOOKUP(H39,Productos!$B$4:$E$16,3,0)</f>
        <v>Qwerty</v>
      </c>
      <c r="R39" s="14">
        <f t="shared" si="1"/>
        <v>0.08</v>
      </c>
      <c r="S39" s="15">
        <f>VLOOKUP(Ventas!H39,Productos!$B$23:$I$34,MATCH(Ventas!M39,Productos!$D$22:$I$22)+2,FALSE)</f>
        <v>100000</v>
      </c>
      <c r="T39" s="16">
        <f t="shared" si="3"/>
        <v>19772000</v>
      </c>
    </row>
    <row r="40" spans="2:20" ht="14.25" customHeight="1">
      <c r="B40" s="10" t="str">
        <f t="shared" si="0"/>
        <v>5-1001892009septiembreJ16</v>
      </c>
      <c r="C40" s="17">
        <v>5</v>
      </c>
      <c r="D40" s="17">
        <v>100</v>
      </c>
      <c r="E40" s="18">
        <v>40074</v>
      </c>
      <c r="F40" s="17">
        <v>14</v>
      </c>
      <c r="G40" s="17">
        <v>31</v>
      </c>
      <c r="H40" s="17" t="s">
        <v>22</v>
      </c>
      <c r="I40" s="79">
        <f>_xlfn.XLOOKUP(H40,Productos!$B$5:$B$16,Productos!$E$5:$E$16)</f>
        <v>1450000</v>
      </c>
      <c r="J40" s="17">
        <v>15</v>
      </c>
      <c r="K40" s="99"/>
      <c r="L40" s="13" t="str">
        <f>_xlfn.XLOOKUP(Ventas!C40,'Tienda y Sucursal'!$B$5:$B$19,'Tienda y Sucursal'!$C$5:$C$19)</f>
        <v>Muebles El Oso</v>
      </c>
      <c r="M40" s="13" t="str">
        <f>_xlfn.XLOOKUP(D40,'Tienda y Sucursal'!$E$5:$E$10,'Tienda y Sucursal'!$F$5:$F$10)</f>
        <v>Sucursal 4</v>
      </c>
      <c r="N40" s="13" t="str">
        <f>HLOOKUP(F40,'Vendedores y Clientes'!$F$5:$M$7,2,0)&amp;" "&amp;HLOOKUP(F40,'Vendedores y Clientes'!$F$5:$M$7,3,0)</f>
        <v>Hortuiti Felier</v>
      </c>
      <c r="O40" s="13" t="str" cm="1">
        <f t="array" ref="O40">_xlfn.XLOOKUP(G40,'Vendedores y Clientes'!$B$6:$B$39,'Vendedores y Clientes'!$C$6:$C$39&amp;" "&amp;_xlfn.XLOOKUP(Ventas!G40,'Vendedores y Clientes'!$B$6:$B$39,'Vendedores y Clientes'!$D$6:$D$39))</f>
        <v>Sofia Uribe</v>
      </c>
      <c r="P40" s="13" t="str">
        <f>_xlfn.XLOOKUP(H40,Productos!$B$5:$B$16,Productos!$C$5:$C$16)</f>
        <v>Silla de Gargas</v>
      </c>
      <c r="Q40" s="13" t="str">
        <f>VLOOKUP(H40,Productos!$B$4:$E$16,3,0)</f>
        <v>Bellmack</v>
      </c>
      <c r="R40" s="14">
        <f t="shared" si="1"/>
        <v>0.08</v>
      </c>
      <c r="S40" s="15">
        <f>VLOOKUP(Ventas!H40,Productos!$B$23:$I$34,MATCH(Ventas!M40,Productos!$D$22:$I$22)+2,FALSE)</f>
        <v>500000</v>
      </c>
      <c r="T40" s="16">
        <f t="shared" si="3"/>
        <v>19510000</v>
      </c>
    </row>
    <row r="41" spans="2:20" ht="14.25" customHeight="1">
      <c r="B41" s="10" t="str">
        <f t="shared" si="0"/>
        <v>10-2001322009febreroJ16</v>
      </c>
      <c r="C41" s="17">
        <v>10</v>
      </c>
      <c r="D41" s="17">
        <v>200</v>
      </c>
      <c r="E41" s="18">
        <v>39857</v>
      </c>
      <c r="F41" s="17">
        <v>15</v>
      </c>
      <c r="G41" s="17">
        <v>5</v>
      </c>
      <c r="H41" s="17" t="s">
        <v>22</v>
      </c>
      <c r="I41" s="79">
        <f>_xlfn.XLOOKUP(H41,Productos!$B$5:$B$16,Productos!$E$5:$E$16)</f>
        <v>1450000</v>
      </c>
      <c r="J41" s="17">
        <v>15</v>
      </c>
      <c r="K41" s="99"/>
      <c r="L41" s="13" t="str">
        <f>_xlfn.XLOOKUP(Ventas!C41,'Tienda y Sucursal'!$B$5:$B$19,'Tienda y Sucursal'!$C$5:$C$19)</f>
        <v>Sacrilegios Gloria</v>
      </c>
      <c r="M41" s="13" t="str">
        <f>_xlfn.XLOOKUP(D41,'Tienda y Sucursal'!$E$5:$E$10,'Tienda y Sucursal'!$F$5:$F$10)</f>
        <v>Sucursal 1</v>
      </c>
      <c r="N41" s="13" t="str">
        <f>HLOOKUP(F41,'Vendedores y Clientes'!$F$5:$M$7,2,0)&amp;" "&amp;HLOOKUP(F41,'Vendedores y Clientes'!$F$5:$M$7,3,0)</f>
        <v>Suárez Mujica</v>
      </c>
      <c r="O41" s="13" t="str" cm="1">
        <f t="array" ref="O41">_xlfn.XLOOKUP(G41,'Vendedores y Clientes'!$B$6:$B$39,'Vendedores y Clientes'!$C$6:$C$39&amp;" "&amp;_xlfn.XLOOKUP(Ventas!G41,'Vendedores y Clientes'!$B$6:$B$39,'Vendedores y Clientes'!$D$6:$D$39))</f>
        <v>Alexandra Bully</v>
      </c>
      <c r="P41" s="13" t="str">
        <f>_xlfn.XLOOKUP(H41,Productos!$B$5:$B$16,Productos!$C$5:$C$16)</f>
        <v>Silla de Gargas</v>
      </c>
      <c r="Q41" s="13" t="str">
        <f>VLOOKUP(H41,Productos!$B$4:$E$16,3,0)</f>
        <v>Bellmack</v>
      </c>
      <c r="R41" s="14">
        <f t="shared" si="1"/>
        <v>0.08</v>
      </c>
      <c r="S41" s="15">
        <f>VLOOKUP(Ventas!H41,Productos!$B$23:$I$34,MATCH(Ventas!M41,Productos!$D$22:$I$22)+2,FALSE)</f>
        <v>500000</v>
      </c>
      <c r="T41" s="16">
        <f t="shared" si="3"/>
        <v>19510000</v>
      </c>
    </row>
    <row r="42" spans="2:20" ht="14.25" customHeight="1">
      <c r="B42" s="10" t="str">
        <f t="shared" si="0"/>
        <v>15-3001312010eneroJ15</v>
      </c>
      <c r="C42" s="17">
        <v>15</v>
      </c>
      <c r="D42" s="17">
        <v>300</v>
      </c>
      <c r="E42" s="18">
        <v>40191</v>
      </c>
      <c r="F42" s="17">
        <v>15</v>
      </c>
      <c r="G42" s="17">
        <v>14</v>
      </c>
      <c r="H42" s="17" t="s">
        <v>21</v>
      </c>
      <c r="I42" s="79">
        <f>_xlfn.XLOOKUP(H42,Productos!$B$5:$B$16,Productos!$E$5:$E$16)</f>
        <v>1800000</v>
      </c>
      <c r="J42" s="17">
        <v>12</v>
      </c>
      <c r="K42" s="99"/>
      <c r="L42" s="13" t="str">
        <f>_xlfn.XLOOKUP(Ventas!C42,'Tienda y Sucursal'!$B$5:$B$19,'Tienda y Sucursal'!$C$5:$C$19)</f>
        <v>Galería la Tubería</v>
      </c>
      <c r="M42" s="13" t="str">
        <f>_xlfn.XLOOKUP(D42,'Tienda y Sucursal'!$E$5:$E$10,'Tienda y Sucursal'!$F$5:$F$10)</f>
        <v>Sucursal 3</v>
      </c>
      <c r="N42" s="13" t="str">
        <f>HLOOKUP(F42,'Vendedores y Clientes'!$F$5:$M$7,2,0)&amp;" "&amp;HLOOKUP(F42,'Vendedores y Clientes'!$F$5:$M$7,3,0)</f>
        <v>Suárez Mujica</v>
      </c>
      <c r="O42" s="13" t="str" cm="1">
        <f t="array" ref="O42">_xlfn.XLOOKUP(G42,'Vendedores y Clientes'!$B$6:$B$39,'Vendedores y Clientes'!$C$6:$C$39&amp;" "&amp;_xlfn.XLOOKUP(Ventas!G42,'Vendedores y Clientes'!$B$6:$B$39,'Vendedores y Clientes'!$D$6:$D$39))</f>
        <v>Guillermo Franco</v>
      </c>
      <c r="P42" s="13" t="str">
        <f>_xlfn.XLOOKUP(H42,Productos!$B$5:$B$16,Productos!$C$5:$C$16)</f>
        <v>Bar L Sobredimensionado</v>
      </c>
      <c r="Q42" s="13" t="str">
        <f>VLOOKUP(H42,Productos!$B$4:$E$16,3,0)</f>
        <v>Qwerty</v>
      </c>
      <c r="R42" s="14">
        <f t="shared" si="1"/>
        <v>0.08</v>
      </c>
      <c r="S42" s="15">
        <f>VLOOKUP(Ventas!H42,Productos!$B$23:$I$34,MATCH(Ventas!M42,Productos!$D$22:$I$22)+2,FALSE)</f>
        <v>1500000</v>
      </c>
      <c r="T42" s="16">
        <f t="shared" si="3"/>
        <v>18372000</v>
      </c>
    </row>
    <row r="43" spans="2:20" ht="14.25" customHeight="1">
      <c r="B43" s="10" t="str">
        <f t="shared" si="0"/>
        <v>12-30212009eneroJ15</v>
      </c>
      <c r="C43" s="17">
        <v>12</v>
      </c>
      <c r="D43" s="17">
        <v>30</v>
      </c>
      <c r="E43" s="18">
        <v>39815</v>
      </c>
      <c r="F43" s="17">
        <v>18</v>
      </c>
      <c r="G43" s="17">
        <v>32</v>
      </c>
      <c r="H43" s="17" t="s">
        <v>21</v>
      </c>
      <c r="I43" s="79">
        <f>_xlfn.XLOOKUP(H43,Productos!$B$5:$B$16,Productos!$E$5:$E$16)</f>
        <v>1800000</v>
      </c>
      <c r="J43" s="17">
        <v>12</v>
      </c>
      <c r="K43" s="99"/>
      <c r="L43" s="13" t="str">
        <f>_xlfn.XLOOKUP(Ventas!C43,'Tienda y Sucursal'!$B$5:$B$19,'Tienda y Sucursal'!$C$5:$C$19)</f>
        <v>El Deleite</v>
      </c>
      <c r="M43" s="13" t="str">
        <f>_xlfn.XLOOKUP(D43,'Tienda y Sucursal'!$E$5:$E$10,'Tienda y Sucursal'!$F$5:$F$10)</f>
        <v>Sucursal 2</v>
      </c>
      <c r="N43" s="13" t="str">
        <f>HLOOKUP(F43,'Vendedores y Clientes'!$F$5:$M$7,2,0)&amp;" "&amp;HLOOKUP(F43,'Vendedores y Clientes'!$F$5:$M$7,3,0)</f>
        <v>Gato Lizana</v>
      </c>
      <c r="O43" s="13" t="str" cm="1">
        <f t="array" ref="O43">_xlfn.XLOOKUP(G43,'Vendedores y Clientes'!$B$6:$B$39,'Vendedores y Clientes'!$C$6:$C$39&amp;" "&amp;_xlfn.XLOOKUP(Ventas!G43,'Vendedores y Clientes'!$B$6:$B$39,'Vendedores y Clientes'!$D$6:$D$39))</f>
        <v>Manu Bililar</v>
      </c>
      <c r="P43" s="13" t="str">
        <f>_xlfn.XLOOKUP(H43,Productos!$B$5:$B$16,Productos!$C$5:$C$16)</f>
        <v>Bar L Sobredimensionado</v>
      </c>
      <c r="Q43" s="13" t="str">
        <f>VLOOKUP(H43,Productos!$B$4:$E$16,3,0)</f>
        <v>Qwerty</v>
      </c>
      <c r="R43" s="14">
        <f t="shared" si="1"/>
        <v>0.08</v>
      </c>
      <c r="S43" s="15">
        <f>VLOOKUP(Ventas!H43,Productos!$B$23:$I$34,MATCH(Ventas!M43,Productos!$D$22:$I$22)+2,FALSE)</f>
        <v>300000</v>
      </c>
      <c r="T43" s="16">
        <f t="shared" si="3"/>
        <v>19572000</v>
      </c>
    </row>
    <row r="44" spans="2:20" ht="14.25" customHeight="1">
      <c r="B44" s="10" t="str">
        <f t="shared" si="0"/>
        <v>13-201382009agostoJ15</v>
      </c>
      <c r="C44" s="17">
        <v>13</v>
      </c>
      <c r="D44" s="17">
        <v>20</v>
      </c>
      <c r="E44" s="18">
        <v>40038</v>
      </c>
      <c r="F44" s="17">
        <v>13</v>
      </c>
      <c r="G44" s="17">
        <v>30</v>
      </c>
      <c r="H44" s="17" t="s">
        <v>21</v>
      </c>
      <c r="I44" s="79">
        <f>_xlfn.XLOOKUP(H44,Productos!$B$5:$B$16,Productos!$E$5:$E$16)</f>
        <v>1800000</v>
      </c>
      <c r="J44" s="17">
        <v>12</v>
      </c>
      <c r="K44" s="99"/>
      <c r="L44" s="13" t="str">
        <f>_xlfn.XLOOKUP(Ventas!C44,'Tienda y Sucursal'!$B$5:$B$19,'Tienda y Sucursal'!$C$5:$C$19)</f>
        <v>Sales</v>
      </c>
      <c r="M44" s="13" t="str">
        <f>_xlfn.XLOOKUP(D44,'Tienda y Sucursal'!$E$5:$E$10,'Tienda y Sucursal'!$F$5:$F$10)</f>
        <v>Sucursal 5</v>
      </c>
      <c r="N44" s="13" t="str">
        <f>HLOOKUP(F44,'Vendedores y Clientes'!$F$5:$M$7,2,0)&amp;" "&amp;HLOOKUP(F44,'Vendedores y Clientes'!$F$5:$M$7,3,0)</f>
        <v>Caesar Ortencia</v>
      </c>
      <c r="O44" s="13" t="str" cm="1">
        <f t="array" ref="O44">_xlfn.XLOOKUP(G44,'Vendedores y Clientes'!$B$6:$B$39,'Vendedores y Clientes'!$C$6:$C$39&amp;" "&amp;_xlfn.XLOOKUP(Ventas!G44,'Vendedores y Clientes'!$B$6:$B$39,'Vendedores y Clientes'!$D$6:$D$39))</f>
        <v>Javiera Walder</v>
      </c>
      <c r="P44" s="13" t="str">
        <f>_xlfn.XLOOKUP(H44,Productos!$B$5:$B$16,Productos!$C$5:$C$16)</f>
        <v>Bar L Sobredimensionado</v>
      </c>
      <c r="Q44" s="13" t="str">
        <f>VLOOKUP(H44,Productos!$B$4:$E$16,3,0)</f>
        <v>Qwerty</v>
      </c>
      <c r="R44" s="14">
        <f t="shared" si="1"/>
        <v>0.08</v>
      </c>
      <c r="S44" s="15">
        <f>VLOOKUP(Ventas!H44,Productos!$B$23:$I$34,MATCH(Ventas!M44,Productos!$D$22:$I$22)+2,FALSE)</f>
        <v>20000</v>
      </c>
      <c r="T44" s="16">
        <f t="shared" si="3"/>
        <v>19852000</v>
      </c>
    </row>
    <row r="45" spans="2:20" ht="14.25" customHeight="1">
      <c r="B45" s="10" t="str">
        <f t="shared" si="0"/>
        <v>1-100692009septiembreJ15</v>
      </c>
      <c r="C45" s="17">
        <v>1</v>
      </c>
      <c r="D45" s="17">
        <v>100</v>
      </c>
      <c r="E45" s="18">
        <v>40062</v>
      </c>
      <c r="F45" s="17">
        <v>16</v>
      </c>
      <c r="G45" s="17">
        <v>21</v>
      </c>
      <c r="H45" s="17" t="s">
        <v>21</v>
      </c>
      <c r="I45" s="79">
        <f>_xlfn.XLOOKUP(H45,Productos!$B$5:$B$16,Productos!$E$5:$E$16)</f>
        <v>1800000</v>
      </c>
      <c r="J45" s="17">
        <v>12</v>
      </c>
      <c r="K45" s="99"/>
      <c r="L45" s="13" t="str">
        <f>_xlfn.XLOOKUP(Ventas!C45,'Tienda y Sucursal'!$B$5:$B$19,'Tienda y Sucursal'!$C$5:$C$19)</f>
        <v>Sucursal Peñalolen Alto</v>
      </c>
      <c r="M45" s="13" t="str">
        <f>_xlfn.XLOOKUP(D45,'Tienda y Sucursal'!$E$5:$E$10,'Tienda y Sucursal'!$F$5:$F$10)</f>
        <v>Sucursal 4</v>
      </c>
      <c r="N45" s="13" t="str">
        <f>HLOOKUP(F45,'Vendedores y Clientes'!$F$5:$M$7,2,0)&amp;" "&amp;HLOOKUP(F45,'Vendedores y Clientes'!$F$5:$M$7,3,0)</f>
        <v>Michael Tree</v>
      </c>
      <c r="O45" s="13" t="str" cm="1">
        <f t="array" ref="O45">_xlfn.XLOOKUP(G45,'Vendedores y Clientes'!$B$6:$B$39,'Vendedores y Clientes'!$C$6:$C$39&amp;" "&amp;_xlfn.XLOOKUP(Ventas!G45,'Vendedores y Clientes'!$B$6:$B$39,'Vendedores y Clientes'!$D$6:$D$39))</f>
        <v>Alvarón Moledero</v>
      </c>
      <c r="P45" s="13" t="str">
        <f>_xlfn.XLOOKUP(H45,Productos!$B$5:$B$16,Productos!$C$5:$C$16)</f>
        <v>Bar L Sobredimensionado</v>
      </c>
      <c r="Q45" s="13" t="str">
        <f>VLOOKUP(H45,Productos!$B$4:$E$16,3,0)</f>
        <v>Qwerty</v>
      </c>
      <c r="R45" s="14">
        <f t="shared" si="1"/>
        <v>0.08</v>
      </c>
      <c r="S45" s="15">
        <f>VLOOKUP(Ventas!H45,Productos!$B$23:$I$34,MATCH(Ventas!M45,Productos!$D$22:$I$22)+2,FALSE)</f>
        <v>10000</v>
      </c>
      <c r="T45" s="16">
        <f t="shared" si="3"/>
        <v>19862000</v>
      </c>
    </row>
    <row r="46" spans="2:20" ht="14.25" customHeight="1">
      <c r="B46" s="10" t="str">
        <f t="shared" si="0"/>
        <v>11-201822009febreroJ16</v>
      </c>
      <c r="C46" s="17">
        <v>11</v>
      </c>
      <c r="D46" s="17">
        <v>20</v>
      </c>
      <c r="E46" s="18">
        <v>39862</v>
      </c>
      <c r="F46" s="17">
        <v>18</v>
      </c>
      <c r="G46" s="17">
        <v>12</v>
      </c>
      <c r="H46" s="17" t="s">
        <v>22</v>
      </c>
      <c r="I46" s="79">
        <f>_xlfn.XLOOKUP(H46,Productos!$B$5:$B$16,Productos!$E$5:$E$16)</f>
        <v>1450000</v>
      </c>
      <c r="J46" s="17">
        <v>15</v>
      </c>
      <c r="K46" s="99"/>
      <c r="L46" s="13" t="str">
        <f>_xlfn.XLOOKUP(Ventas!C46,'Tienda y Sucursal'!$B$5:$B$19,'Tienda y Sucursal'!$C$5:$C$19)</f>
        <v>Antiguedades FL</v>
      </c>
      <c r="M46" s="13" t="str">
        <f>_xlfn.XLOOKUP(D46,'Tienda y Sucursal'!$E$5:$E$10,'Tienda y Sucursal'!$F$5:$F$10)</f>
        <v>Sucursal 5</v>
      </c>
      <c r="N46" s="13" t="str">
        <f>HLOOKUP(F46,'Vendedores y Clientes'!$F$5:$M$7,2,0)&amp;" "&amp;HLOOKUP(F46,'Vendedores y Clientes'!$F$5:$M$7,3,0)</f>
        <v>Gato Lizana</v>
      </c>
      <c r="O46" s="13" t="str" cm="1">
        <f t="array" ref="O46">_xlfn.XLOOKUP(G46,'Vendedores y Clientes'!$B$6:$B$39,'Vendedores y Clientes'!$C$6:$C$39&amp;" "&amp;_xlfn.XLOOKUP(Ventas!G46,'Vendedores y Clientes'!$B$6:$B$39,'Vendedores y Clientes'!$D$6:$D$39))</f>
        <v>Nga Escandinavo</v>
      </c>
      <c r="P46" s="13" t="str">
        <f>_xlfn.XLOOKUP(H46,Productos!$B$5:$B$16,Productos!$C$5:$C$16)</f>
        <v>Silla de Gargas</v>
      </c>
      <c r="Q46" s="13" t="str">
        <f>VLOOKUP(H46,Productos!$B$4:$E$16,3,0)</f>
        <v>Bellmack</v>
      </c>
      <c r="R46" s="14">
        <f t="shared" si="1"/>
        <v>0.08</v>
      </c>
      <c r="S46" s="15">
        <f>VLOOKUP(Ventas!H46,Productos!$B$23:$I$34,MATCH(Ventas!M46,Productos!$D$22:$I$22)+2,FALSE)</f>
        <v>300000</v>
      </c>
      <c r="T46" s="16">
        <f t="shared" si="3"/>
        <v>19710000</v>
      </c>
    </row>
    <row r="47" spans="2:20" ht="14.25" customHeight="1">
      <c r="B47" s="10" t="str">
        <f t="shared" si="0"/>
        <v>8-101812009eneroJ16</v>
      </c>
      <c r="C47" s="17">
        <v>8</v>
      </c>
      <c r="D47" s="17">
        <v>10</v>
      </c>
      <c r="E47" s="18">
        <v>39831</v>
      </c>
      <c r="F47" s="17">
        <v>14</v>
      </c>
      <c r="G47" s="17">
        <v>25</v>
      </c>
      <c r="H47" s="17" t="s">
        <v>22</v>
      </c>
      <c r="I47" s="79">
        <f>_xlfn.XLOOKUP(H47,Productos!$B$5:$B$16,Productos!$E$5:$E$16)</f>
        <v>1450000</v>
      </c>
      <c r="J47" s="17">
        <v>15</v>
      </c>
      <c r="K47" s="99"/>
      <c r="L47" s="13" t="str">
        <f>_xlfn.XLOOKUP(Ventas!C47,'Tienda y Sucursal'!$B$5:$B$19,'Tienda y Sucursal'!$C$5:$C$19)</f>
        <v>El Rincón de la Madera</v>
      </c>
      <c r="M47" s="13" t="str">
        <f>_xlfn.XLOOKUP(D47,'Tienda y Sucursal'!$E$5:$E$10,'Tienda y Sucursal'!$F$5:$F$10)</f>
        <v>Sucursal 6</v>
      </c>
      <c r="N47" s="13" t="str">
        <f>HLOOKUP(F47,'Vendedores y Clientes'!$F$5:$M$7,2,0)&amp;" "&amp;HLOOKUP(F47,'Vendedores y Clientes'!$F$5:$M$7,3,0)</f>
        <v>Hortuiti Felier</v>
      </c>
      <c r="O47" s="13" t="str" cm="1">
        <f t="array" ref="O47">_xlfn.XLOOKUP(G47,'Vendedores y Clientes'!$B$6:$B$39,'Vendedores y Clientes'!$C$6:$C$39&amp;" "&amp;_xlfn.XLOOKUP(Ventas!G47,'Vendedores y Clientes'!$B$6:$B$39,'Vendedores y Clientes'!$D$6:$D$39))</f>
        <v>Felipe Medero</v>
      </c>
      <c r="P47" s="13" t="str">
        <f>_xlfn.XLOOKUP(H47,Productos!$B$5:$B$16,Productos!$C$5:$C$16)</f>
        <v>Silla de Gargas</v>
      </c>
      <c r="Q47" s="13" t="str">
        <f>VLOOKUP(H47,Productos!$B$4:$E$16,3,0)</f>
        <v>Bellmack</v>
      </c>
      <c r="R47" s="14">
        <f t="shared" si="1"/>
        <v>0.08</v>
      </c>
      <c r="S47" s="15">
        <f>VLOOKUP(Ventas!H47,Productos!$B$23:$I$34,MATCH(Ventas!M47,Productos!$D$22:$I$22)+2,FALSE)</f>
        <v>1000000</v>
      </c>
      <c r="T47" s="16">
        <f t="shared" si="3"/>
        <v>19010000</v>
      </c>
    </row>
    <row r="48" spans="2:20" ht="14.25" customHeight="1">
      <c r="B48" s="10" t="str">
        <f t="shared" si="0"/>
        <v>15-2018122010diciembreJ16</v>
      </c>
      <c r="C48" s="17">
        <v>15</v>
      </c>
      <c r="D48" s="17">
        <v>20</v>
      </c>
      <c r="E48" s="18">
        <v>40530</v>
      </c>
      <c r="F48" s="17">
        <v>12</v>
      </c>
      <c r="G48" s="17">
        <v>11</v>
      </c>
      <c r="H48" s="17" t="s">
        <v>22</v>
      </c>
      <c r="I48" s="79">
        <f>_xlfn.XLOOKUP(H48,Productos!$B$5:$B$16,Productos!$E$5:$E$16)</f>
        <v>1450000</v>
      </c>
      <c r="J48" s="17">
        <v>14</v>
      </c>
      <c r="K48" s="99"/>
      <c r="L48" s="13" t="str">
        <f>_xlfn.XLOOKUP(Ventas!C48,'Tienda y Sucursal'!$B$5:$B$19,'Tienda y Sucursal'!$C$5:$C$19)</f>
        <v>Galería la Tubería</v>
      </c>
      <c r="M48" s="13" t="str">
        <f>_xlfn.XLOOKUP(D48,'Tienda y Sucursal'!$E$5:$E$10,'Tienda y Sucursal'!$F$5:$F$10)</f>
        <v>Sucursal 5</v>
      </c>
      <c r="N48" s="13" t="str">
        <f>HLOOKUP(F48,'Vendedores y Clientes'!$F$5:$M$7,2,0)&amp;" "&amp;HLOOKUP(F48,'Vendedores y Clientes'!$F$5:$M$7,3,0)</f>
        <v>Feibian Bizancio</v>
      </c>
      <c r="O48" s="13" t="str" cm="1">
        <f t="array" ref="O48">_xlfn.XLOOKUP(G48,'Vendedores y Clientes'!$B$6:$B$39,'Vendedores y Clientes'!$C$6:$C$39&amp;" "&amp;_xlfn.XLOOKUP(Ventas!G48,'Vendedores y Clientes'!$B$6:$B$39,'Vendedores y Clientes'!$D$6:$D$39))</f>
        <v>Diva Torrengra</v>
      </c>
      <c r="P48" s="13" t="str">
        <f>_xlfn.XLOOKUP(H48,Productos!$B$5:$B$16,Productos!$C$5:$C$16)</f>
        <v>Silla de Gargas</v>
      </c>
      <c r="Q48" s="13" t="str">
        <f>VLOOKUP(H48,Productos!$B$4:$E$16,3,0)</f>
        <v>Bellmack</v>
      </c>
      <c r="R48" s="14">
        <f t="shared" si="1"/>
        <v>0.08</v>
      </c>
      <c r="S48" s="15">
        <f>VLOOKUP(Ventas!H48,Productos!$B$23:$I$34,MATCH(Ventas!M48,Productos!$D$22:$I$22)+2,FALSE)</f>
        <v>300000</v>
      </c>
      <c r="T48" s="16">
        <f t="shared" si="3"/>
        <v>18376000</v>
      </c>
    </row>
    <row r="49" spans="2:20" ht="14.25" customHeight="1">
      <c r="B49" s="10" t="str">
        <f t="shared" si="0"/>
        <v>8-1002172010julioJ16</v>
      </c>
      <c r="C49" s="17">
        <v>8</v>
      </c>
      <c r="D49" s="17">
        <v>100</v>
      </c>
      <c r="E49" s="18">
        <v>40380</v>
      </c>
      <c r="F49" s="17">
        <v>15</v>
      </c>
      <c r="G49" s="17">
        <v>4</v>
      </c>
      <c r="H49" s="17" t="s">
        <v>22</v>
      </c>
      <c r="I49" s="79">
        <f>_xlfn.XLOOKUP(H49,Productos!$B$5:$B$16,Productos!$E$5:$E$16)</f>
        <v>1450000</v>
      </c>
      <c r="J49" s="17">
        <v>14</v>
      </c>
      <c r="K49" s="99"/>
      <c r="L49" s="13" t="str">
        <f>_xlfn.XLOOKUP(Ventas!C49,'Tienda y Sucursal'!$B$5:$B$19,'Tienda y Sucursal'!$C$5:$C$19)</f>
        <v>El Rincón de la Madera</v>
      </c>
      <c r="M49" s="13" t="str">
        <f>_xlfn.XLOOKUP(D49,'Tienda y Sucursal'!$E$5:$E$10,'Tienda y Sucursal'!$F$5:$F$10)</f>
        <v>Sucursal 4</v>
      </c>
      <c r="N49" s="13" t="str">
        <f>HLOOKUP(F49,'Vendedores y Clientes'!$F$5:$M$7,2,0)&amp;" "&amp;HLOOKUP(F49,'Vendedores y Clientes'!$F$5:$M$7,3,0)</f>
        <v>Suárez Mujica</v>
      </c>
      <c r="O49" s="13" t="str" cm="1">
        <f t="array" ref="O49">_xlfn.XLOOKUP(G49,'Vendedores y Clientes'!$B$6:$B$39,'Vendedores y Clientes'!$C$6:$C$39&amp;" "&amp;_xlfn.XLOOKUP(Ventas!G49,'Vendedores y Clientes'!$B$6:$B$39,'Vendedores y Clientes'!$D$6:$D$39))</f>
        <v>JayJay Barriga</v>
      </c>
      <c r="P49" s="13" t="str">
        <f>_xlfn.XLOOKUP(H49,Productos!$B$5:$B$16,Productos!$C$5:$C$16)</f>
        <v>Silla de Gargas</v>
      </c>
      <c r="Q49" s="13" t="str">
        <f>VLOOKUP(H49,Productos!$B$4:$E$16,3,0)</f>
        <v>Bellmack</v>
      </c>
      <c r="R49" s="14">
        <f t="shared" si="1"/>
        <v>0.08</v>
      </c>
      <c r="S49" s="15">
        <f>VLOOKUP(Ventas!H49,Productos!$B$23:$I$34,MATCH(Ventas!M49,Productos!$D$22:$I$22)+2,FALSE)</f>
        <v>500000</v>
      </c>
      <c r="T49" s="16">
        <f t="shared" si="3"/>
        <v>18176000</v>
      </c>
    </row>
    <row r="50" spans="2:20" ht="14.25" customHeight="1">
      <c r="B50" s="10" t="str">
        <f t="shared" si="0"/>
        <v>6-202062009junioJ16</v>
      </c>
      <c r="C50" s="17">
        <v>6</v>
      </c>
      <c r="D50" s="17">
        <v>20</v>
      </c>
      <c r="E50" s="18">
        <v>39984</v>
      </c>
      <c r="F50" s="17">
        <v>15</v>
      </c>
      <c r="G50" s="17">
        <v>5</v>
      </c>
      <c r="H50" s="17" t="s">
        <v>22</v>
      </c>
      <c r="I50" s="79">
        <f>_xlfn.XLOOKUP(H50,Productos!$B$5:$B$16,Productos!$E$5:$E$16)</f>
        <v>1450000</v>
      </c>
      <c r="J50" s="17">
        <v>14</v>
      </c>
      <c r="K50" s="99"/>
      <c r="L50" s="13" t="str">
        <f>_xlfn.XLOOKUP(Ventas!C50,'Tienda y Sucursal'!$B$5:$B$19,'Tienda y Sucursal'!$C$5:$C$19)</f>
        <v>Sucursal Ñuñoa</v>
      </c>
      <c r="M50" s="13" t="str">
        <f>_xlfn.XLOOKUP(D50,'Tienda y Sucursal'!$E$5:$E$10,'Tienda y Sucursal'!$F$5:$F$10)</f>
        <v>Sucursal 5</v>
      </c>
      <c r="N50" s="13" t="str">
        <f>HLOOKUP(F50,'Vendedores y Clientes'!$F$5:$M$7,2,0)&amp;" "&amp;HLOOKUP(F50,'Vendedores y Clientes'!$F$5:$M$7,3,0)</f>
        <v>Suárez Mujica</v>
      </c>
      <c r="O50" s="13" t="str" cm="1">
        <f t="array" ref="O50">_xlfn.XLOOKUP(G50,'Vendedores y Clientes'!$B$6:$B$39,'Vendedores y Clientes'!$C$6:$C$39&amp;" "&amp;_xlfn.XLOOKUP(Ventas!G50,'Vendedores y Clientes'!$B$6:$B$39,'Vendedores y Clientes'!$D$6:$D$39))</f>
        <v>Alexandra Bully</v>
      </c>
      <c r="P50" s="13" t="str">
        <f>_xlfn.XLOOKUP(H50,Productos!$B$5:$B$16,Productos!$C$5:$C$16)</f>
        <v>Silla de Gargas</v>
      </c>
      <c r="Q50" s="13" t="str">
        <f>VLOOKUP(H50,Productos!$B$4:$E$16,3,0)</f>
        <v>Bellmack</v>
      </c>
      <c r="R50" s="14">
        <f t="shared" si="1"/>
        <v>0.08</v>
      </c>
      <c r="S50" s="15">
        <f>VLOOKUP(Ventas!H50,Productos!$B$23:$I$34,MATCH(Ventas!M50,Productos!$D$22:$I$22)+2,FALSE)</f>
        <v>300000</v>
      </c>
      <c r="T50" s="16">
        <f t="shared" si="3"/>
        <v>18376000</v>
      </c>
    </row>
    <row r="51" spans="2:20" ht="14.25" customHeight="1">
      <c r="B51" s="10" t="str">
        <f t="shared" si="0"/>
        <v>2-3002282009agostoJ16</v>
      </c>
      <c r="C51" s="17">
        <v>2</v>
      </c>
      <c r="D51" s="17">
        <v>300</v>
      </c>
      <c r="E51" s="18">
        <v>40047</v>
      </c>
      <c r="F51" s="17">
        <v>14</v>
      </c>
      <c r="G51" s="17">
        <v>24</v>
      </c>
      <c r="H51" s="17" t="s">
        <v>22</v>
      </c>
      <c r="I51" s="79">
        <f>_xlfn.XLOOKUP(H51,Productos!$B$5:$B$16,Productos!$E$5:$E$16)</f>
        <v>1450000</v>
      </c>
      <c r="J51" s="17">
        <v>14</v>
      </c>
      <c r="K51" s="99"/>
      <c r="L51" s="13" t="str">
        <f>_xlfn.XLOOKUP(Ventas!C51,'Tienda y Sucursal'!$B$5:$B$19,'Tienda y Sucursal'!$C$5:$C$19)</f>
        <v>Muebles San Genaro</v>
      </c>
      <c r="M51" s="13" t="str">
        <f>_xlfn.XLOOKUP(D51,'Tienda y Sucursal'!$E$5:$E$10,'Tienda y Sucursal'!$F$5:$F$10)</f>
        <v>Sucursal 3</v>
      </c>
      <c r="N51" s="13" t="str">
        <f>HLOOKUP(F51,'Vendedores y Clientes'!$F$5:$M$7,2,0)&amp;" "&amp;HLOOKUP(F51,'Vendedores y Clientes'!$F$5:$M$7,3,0)</f>
        <v>Hortuiti Felier</v>
      </c>
      <c r="O51" s="13" t="str" cm="1">
        <f t="array" ref="O51">_xlfn.XLOOKUP(G51,'Vendedores y Clientes'!$B$6:$B$39,'Vendedores y Clientes'!$C$6:$C$39&amp;" "&amp;_xlfn.XLOOKUP(Ventas!G51,'Vendedores y Clientes'!$B$6:$B$39,'Vendedores y Clientes'!$D$6:$D$39))</f>
        <v>Andrea Panda</v>
      </c>
      <c r="P51" s="13" t="str">
        <f>_xlfn.XLOOKUP(H51,Productos!$B$5:$B$16,Productos!$C$5:$C$16)</f>
        <v>Silla de Gargas</v>
      </c>
      <c r="Q51" s="13" t="str">
        <f>VLOOKUP(H51,Productos!$B$4:$E$16,3,0)</f>
        <v>Bellmack</v>
      </c>
      <c r="R51" s="14">
        <f t="shared" si="1"/>
        <v>0.08</v>
      </c>
      <c r="S51" s="15">
        <f>VLOOKUP(Ventas!H51,Productos!$B$23:$I$34,MATCH(Ventas!M51,Productos!$D$22:$I$22)+2,FALSE)</f>
        <v>200000</v>
      </c>
      <c r="T51" s="16">
        <f t="shared" si="3"/>
        <v>18476000</v>
      </c>
    </row>
    <row r="52" spans="2:20" ht="14.25" customHeight="1">
      <c r="B52" s="10" t="str">
        <f t="shared" si="0"/>
        <v>12-2002492009septiembreJ16</v>
      </c>
      <c r="C52" s="17">
        <v>12</v>
      </c>
      <c r="D52" s="17">
        <v>200</v>
      </c>
      <c r="E52" s="18">
        <v>40080</v>
      </c>
      <c r="F52" s="17">
        <v>13</v>
      </c>
      <c r="G52" s="17">
        <v>10</v>
      </c>
      <c r="H52" s="17" t="s">
        <v>22</v>
      </c>
      <c r="I52" s="79">
        <f>_xlfn.XLOOKUP(H52,Productos!$B$5:$B$16,Productos!$E$5:$E$16)</f>
        <v>1450000</v>
      </c>
      <c r="J52" s="17">
        <v>14</v>
      </c>
      <c r="K52" s="99"/>
      <c r="L52" s="13" t="str">
        <f>_xlfn.XLOOKUP(Ventas!C52,'Tienda y Sucursal'!$B$5:$B$19,'Tienda y Sucursal'!$C$5:$C$19)</f>
        <v>El Deleite</v>
      </c>
      <c r="M52" s="13" t="str">
        <f>_xlfn.XLOOKUP(D52,'Tienda y Sucursal'!$E$5:$E$10,'Tienda y Sucursal'!$F$5:$F$10)</f>
        <v>Sucursal 1</v>
      </c>
      <c r="N52" s="13" t="str">
        <f>HLOOKUP(F52,'Vendedores y Clientes'!$F$5:$M$7,2,0)&amp;" "&amp;HLOOKUP(F52,'Vendedores y Clientes'!$F$5:$M$7,3,0)</f>
        <v>Caesar Ortencia</v>
      </c>
      <c r="O52" s="13" t="str" cm="1">
        <f t="array" ref="O52">_xlfn.XLOOKUP(G52,'Vendedores y Clientes'!$B$6:$B$39,'Vendedores y Clientes'!$C$6:$C$39&amp;" "&amp;_xlfn.XLOOKUP(Ventas!G52,'Vendedores y Clientes'!$B$6:$B$39,'Vendedores y Clientes'!$D$6:$D$39))</f>
        <v>Natalia Safer</v>
      </c>
      <c r="P52" s="13" t="str">
        <f>_xlfn.XLOOKUP(H52,Productos!$B$5:$B$16,Productos!$C$5:$C$16)</f>
        <v>Silla de Gargas</v>
      </c>
      <c r="Q52" s="13" t="str">
        <f>VLOOKUP(H52,Productos!$B$4:$E$16,3,0)</f>
        <v>Bellmack</v>
      </c>
      <c r="R52" s="14">
        <f t="shared" si="1"/>
        <v>0.08</v>
      </c>
      <c r="S52" s="15">
        <f>VLOOKUP(Ventas!H52,Productos!$B$23:$I$34,MATCH(Ventas!M52,Productos!$D$22:$I$22)+2,FALSE)</f>
        <v>500000</v>
      </c>
      <c r="T52" s="16">
        <f t="shared" si="3"/>
        <v>18176000</v>
      </c>
    </row>
    <row r="53" spans="2:20" ht="14.25" customHeight="1">
      <c r="B53" s="10" t="str">
        <f t="shared" si="0"/>
        <v>1-1002082009agostoJ16</v>
      </c>
      <c r="C53" s="17">
        <v>1</v>
      </c>
      <c r="D53" s="17">
        <v>100</v>
      </c>
      <c r="E53" s="18">
        <v>40045</v>
      </c>
      <c r="F53" s="17">
        <v>15</v>
      </c>
      <c r="G53" s="17">
        <v>6</v>
      </c>
      <c r="H53" s="17" t="s">
        <v>22</v>
      </c>
      <c r="I53" s="79">
        <f>_xlfn.XLOOKUP(H53,Productos!$B$5:$B$16,Productos!$E$5:$E$16)</f>
        <v>1450000</v>
      </c>
      <c r="J53" s="17">
        <v>14</v>
      </c>
      <c r="K53" s="99"/>
      <c r="L53" s="13" t="str">
        <f>_xlfn.XLOOKUP(Ventas!C53,'Tienda y Sucursal'!$B$5:$B$19,'Tienda y Sucursal'!$C$5:$C$19)</f>
        <v>Sucursal Peñalolen Alto</v>
      </c>
      <c r="M53" s="13" t="str">
        <f>_xlfn.XLOOKUP(D53,'Tienda y Sucursal'!$E$5:$E$10,'Tienda y Sucursal'!$F$5:$F$10)</f>
        <v>Sucursal 4</v>
      </c>
      <c r="N53" s="13" t="str">
        <f>HLOOKUP(F53,'Vendedores y Clientes'!$F$5:$M$7,2,0)&amp;" "&amp;HLOOKUP(F53,'Vendedores y Clientes'!$F$5:$M$7,3,0)</f>
        <v>Suárez Mujica</v>
      </c>
      <c r="O53" s="13" t="str" cm="1">
        <f t="array" ref="O53">_xlfn.XLOOKUP(G53,'Vendedores y Clientes'!$B$6:$B$39,'Vendedores y Clientes'!$C$6:$C$39&amp;" "&amp;_xlfn.XLOOKUP(Ventas!G53,'Vendedores y Clientes'!$B$6:$B$39,'Vendedores y Clientes'!$D$6:$D$39))</f>
        <v>Deco Valenti</v>
      </c>
      <c r="P53" s="13" t="str">
        <f>_xlfn.XLOOKUP(H53,Productos!$B$5:$B$16,Productos!$C$5:$C$16)</f>
        <v>Silla de Gargas</v>
      </c>
      <c r="Q53" s="13" t="str">
        <f>VLOOKUP(H53,Productos!$B$4:$E$16,3,0)</f>
        <v>Bellmack</v>
      </c>
      <c r="R53" s="14">
        <f t="shared" si="1"/>
        <v>0.08</v>
      </c>
      <c r="S53" s="15">
        <f>VLOOKUP(Ventas!H53,Productos!$B$23:$I$34,MATCH(Ventas!M53,Productos!$D$22:$I$22)+2,FALSE)</f>
        <v>500000</v>
      </c>
      <c r="T53" s="16">
        <f t="shared" si="3"/>
        <v>18176000</v>
      </c>
    </row>
    <row r="54" spans="2:20" ht="14.25" customHeight="1">
      <c r="B54" s="10" t="str">
        <f t="shared" si="0"/>
        <v>9-2002572010julioJ16</v>
      </c>
      <c r="C54" s="17">
        <v>9</v>
      </c>
      <c r="D54" s="17">
        <v>200</v>
      </c>
      <c r="E54" s="18">
        <v>40384</v>
      </c>
      <c r="F54" s="17">
        <v>16</v>
      </c>
      <c r="G54" s="17">
        <v>29</v>
      </c>
      <c r="H54" s="17" t="s">
        <v>22</v>
      </c>
      <c r="I54" s="79">
        <f>_xlfn.XLOOKUP(H54,Productos!$B$5:$B$16,Productos!$E$5:$E$16)</f>
        <v>1450000</v>
      </c>
      <c r="J54" s="17">
        <v>14</v>
      </c>
      <c r="K54" s="99"/>
      <c r="L54" s="13" t="str">
        <f>_xlfn.XLOOKUP(Ventas!C54,'Tienda y Sucursal'!$B$5:$B$19,'Tienda y Sucursal'!$C$5:$C$19)</f>
        <v>Sucursal San Bernardo</v>
      </c>
      <c r="M54" s="13" t="str">
        <f>_xlfn.XLOOKUP(D54,'Tienda y Sucursal'!$E$5:$E$10,'Tienda y Sucursal'!$F$5:$F$10)</f>
        <v>Sucursal 1</v>
      </c>
      <c r="N54" s="13" t="str">
        <f>HLOOKUP(F54,'Vendedores y Clientes'!$F$5:$M$7,2,0)&amp;" "&amp;HLOOKUP(F54,'Vendedores y Clientes'!$F$5:$M$7,3,0)</f>
        <v>Michael Tree</v>
      </c>
      <c r="O54" s="13" t="str" cm="1">
        <f t="array" ref="O54">_xlfn.XLOOKUP(G54,'Vendedores y Clientes'!$B$6:$B$39,'Vendedores y Clientes'!$C$6:$C$39&amp;" "&amp;_xlfn.XLOOKUP(Ventas!G54,'Vendedores y Clientes'!$B$6:$B$39,'Vendedores y Clientes'!$D$6:$D$39))</f>
        <v>Reina Queen</v>
      </c>
      <c r="P54" s="13" t="str">
        <f>_xlfn.XLOOKUP(H54,Productos!$B$5:$B$16,Productos!$C$5:$C$16)</f>
        <v>Silla de Gargas</v>
      </c>
      <c r="Q54" s="13" t="str">
        <f>VLOOKUP(H54,Productos!$B$4:$E$16,3,0)</f>
        <v>Bellmack</v>
      </c>
      <c r="R54" s="14">
        <f t="shared" si="1"/>
        <v>0.08</v>
      </c>
      <c r="S54" s="15">
        <f>VLOOKUP(Ventas!H54,Productos!$B$23:$I$34,MATCH(Ventas!M54,Productos!$D$22:$I$22)+2,FALSE)</f>
        <v>500000</v>
      </c>
      <c r="T54" s="16">
        <f t="shared" si="3"/>
        <v>18176000</v>
      </c>
    </row>
    <row r="55" spans="2:20" ht="14.25" customHeight="1">
      <c r="B55" s="10" t="str">
        <f t="shared" si="0"/>
        <v>8-201142009abrilJ15</v>
      </c>
      <c r="C55" s="17">
        <v>8</v>
      </c>
      <c r="D55" s="17">
        <v>20</v>
      </c>
      <c r="E55" s="18">
        <v>39914</v>
      </c>
      <c r="F55" s="17">
        <v>12</v>
      </c>
      <c r="G55" s="17">
        <v>1</v>
      </c>
      <c r="H55" s="17" t="s">
        <v>21</v>
      </c>
      <c r="I55" s="79">
        <f>_xlfn.XLOOKUP(H55,Productos!$B$5:$B$16,Productos!$E$5:$E$16)</f>
        <v>1800000</v>
      </c>
      <c r="J55" s="17">
        <v>12</v>
      </c>
      <c r="K55" s="99"/>
      <c r="L55" s="13" t="str">
        <f>_xlfn.XLOOKUP(Ventas!C55,'Tienda y Sucursal'!$B$5:$B$19,'Tienda y Sucursal'!$C$5:$C$19)</f>
        <v>El Rincón de la Madera</v>
      </c>
      <c r="M55" s="13" t="str">
        <f>_xlfn.XLOOKUP(D55,'Tienda y Sucursal'!$E$5:$E$10,'Tienda y Sucursal'!$F$5:$F$10)</f>
        <v>Sucursal 5</v>
      </c>
      <c r="N55" s="13" t="str">
        <f>HLOOKUP(F55,'Vendedores y Clientes'!$F$5:$M$7,2,0)&amp;" "&amp;HLOOKUP(F55,'Vendedores y Clientes'!$F$5:$M$7,3,0)</f>
        <v>Feibian Bizancio</v>
      </c>
      <c r="O55" s="13" t="str" cm="1">
        <f t="array" ref="O55">_xlfn.XLOOKUP(G55,'Vendedores y Clientes'!$B$6:$B$39,'Vendedores y Clientes'!$C$6:$C$39&amp;" "&amp;_xlfn.XLOOKUP(Ventas!G55,'Vendedores y Clientes'!$B$6:$B$39,'Vendedores y Clientes'!$D$6:$D$39))</f>
        <v>Alejandro Moledero</v>
      </c>
      <c r="P55" s="13" t="str">
        <f>_xlfn.XLOOKUP(H55,Productos!$B$5:$B$16,Productos!$C$5:$C$16)</f>
        <v>Bar L Sobredimensionado</v>
      </c>
      <c r="Q55" s="13" t="str">
        <f>VLOOKUP(H55,Productos!$B$4:$E$16,3,0)</f>
        <v>Qwerty</v>
      </c>
      <c r="R55" s="14">
        <f t="shared" si="1"/>
        <v>0.08</v>
      </c>
      <c r="S55" s="15">
        <f>VLOOKUP(Ventas!H55,Productos!$B$23:$I$34,MATCH(Ventas!M55,Productos!$D$22:$I$22)+2,FALSE)</f>
        <v>20000</v>
      </c>
      <c r="T55" s="16">
        <f t="shared" si="3"/>
        <v>19852000</v>
      </c>
    </row>
    <row r="56" spans="2:20" ht="14.25" customHeight="1">
      <c r="B56" s="10" t="str">
        <f t="shared" si="0"/>
        <v>6-300362009junioJ15</v>
      </c>
      <c r="C56" s="17">
        <v>6</v>
      </c>
      <c r="D56" s="17">
        <v>300</v>
      </c>
      <c r="E56" s="18">
        <v>39967</v>
      </c>
      <c r="F56" s="17">
        <v>12</v>
      </c>
      <c r="G56" s="17">
        <v>29</v>
      </c>
      <c r="H56" s="17" t="s">
        <v>21</v>
      </c>
      <c r="I56" s="79">
        <f>_xlfn.XLOOKUP(H56,Productos!$B$5:$B$16,Productos!$E$5:$E$16)</f>
        <v>1800000</v>
      </c>
      <c r="J56" s="17">
        <v>11</v>
      </c>
      <c r="K56" s="99"/>
      <c r="L56" s="13" t="str">
        <f>_xlfn.XLOOKUP(Ventas!C56,'Tienda y Sucursal'!$B$5:$B$19,'Tienda y Sucursal'!$C$5:$C$19)</f>
        <v>Sucursal Ñuñoa</v>
      </c>
      <c r="M56" s="13" t="str">
        <f>_xlfn.XLOOKUP(D56,'Tienda y Sucursal'!$E$5:$E$10,'Tienda y Sucursal'!$F$5:$F$10)</f>
        <v>Sucursal 3</v>
      </c>
      <c r="N56" s="13" t="str">
        <f>HLOOKUP(F56,'Vendedores y Clientes'!$F$5:$M$7,2,0)&amp;" "&amp;HLOOKUP(F56,'Vendedores y Clientes'!$F$5:$M$7,3,0)</f>
        <v>Feibian Bizancio</v>
      </c>
      <c r="O56" s="13" t="str" cm="1">
        <f t="array" ref="O56">_xlfn.XLOOKUP(G56,'Vendedores y Clientes'!$B$6:$B$39,'Vendedores y Clientes'!$C$6:$C$39&amp;" "&amp;_xlfn.XLOOKUP(Ventas!G56,'Vendedores y Clientes'!$B$6:$B$39,'Vendedores y Clientes'!$D$6:$D$39))</f>
        <v>Reina Queen</v>
      </c>
      <c r="P56" s="13" t="str">
        <f>_xlfn.XLOOKUP(H56,Productos!$B$5:$B$16,Productos!$C$5:$C$16)</f>
        <v>Bar L Sobredimensionado</v>
      </c>
      <c r="Q56" s="13" t="str">
        <f>VLOOKUP(H56,Productos!$B$4:$E$16,3,0)</f>
        <v>Qwerty</v>
      </c>
      <c r="R56" s="14">
        <f t="shared" si="1"/>
        <v>0.08</v>
      </c>
      <c r="S56" s="15">
        <f>VLOOKUP(Ventas!H56,Productos!$B$23:$I$34,MATCH(Ventas!M56,Productos!$D$22:$I$22)+2,FALSE)</f>
        <v>1500000</v>
      </c>
      <c r="T56" s="16">
        <f t="shared" si="3"/>
        <v>16716000</v>
      </c>
    </row>
    <row r="57" spans="2:20" ht="14.25" customHeight="1">
      <c r="B57" s="10" t="str">
        <f t="shared" si="0"/>
        <v>5-2001982009agostoJ15</v>
      </c>
      <c r="C57" s="17">
        <v>5</v>
      </c>
      <c r="D57" s="17">
        <v>200</v>
      </c>
      <c r="E57" s="18">
        <v>40044</v>
      </c>
      <c r="F57" s="17">
        <v>16</v>
      </c>
      <c r="G57" s="17">
        <v>34</v>
      </c>
      <c r="H57" s="17" t="s">
        <v>21</v>
      </c>
      <c r="I57" s="79">
        <f>_xlfn.XLOOKUP(H57,Productos!$B$5:$B$16,Productos!$E$5:$E$16)</f>
        <v>1800000</v>
      </c>
      <c r="J57" s="17">
        <v>11</v>
      </c>
      <c r="K57" s="99"/>
      <c r="L57" s="13" t="str">
        <f>_xlfn.XLOOKUP(Ventas!C57,'Tienda y Sucursal'!$B$5:$B$19,'Tienda y Sucursal'!$C$5:$C$19)</f>
        <v>Muebles El Oso</v>
      </c>
      <c r="M57" s="13" t="str">
        <f>_xlfn.XLOOKUP(D57,'Tienda y Sucursal'!$E$5:$E$10,'Tienda y Sucursal'!$F$5:$F$10)</f>
        <v>Sucursal 1</v>
      </c>
      <c r="N57" s="13" t="str">
        <f>HLOOKUP(F57,'Vendedores y Clientes'!$F$5:$M$7,2,0)&amp;" "&amp;HLOOKUP(F57,'Vendedores y Clientes'!$F$5:$M$7,3,0)</f>
        <v>Michael Tree</v>
      </c>
      <c r="O57" s="13" t="str" cm="1">
        <f t="array" ref="O57">_xlfn.XLOOKUP(G57,'Vendedores y Clientes'!$B$6:$B$39,'Vendedores y Clientes'!$C$6:$C$39&amp;" "&amp;_xlfn.XLOOKUP(Ventas!G57,'Vendedores y Clientes'!$B$6:$B$39,'Vendedores y Clientes'!$D$6:$D$39))</f>
        <v>JP Farfanas</v>
      </c>
      <c r="P57" s="13" t="str">
        <f>_xlfn.XLOOKUP(H57,Productos!$B$5:$B$16,Productos!$C$5:$C$16)</f>
        <v>Bar L Sobredimensionado</v>
      </c>
      <c r="Q57" s="13" t="str">
        <f>VLOOKUP(H57,Productos!$B$4:$E$16,3,0)</f>
        <v>Qwerty</v>
      </c>
      <c r="R57" s="14">
        <f t="shared" si="1"/>
        <v>0.08</v>
      </c>
      <c r="S57" s="15">
        <f>VLOOKUP(Ventas!H57,Productos!$B$23:$I$34,MATCH(Ventas!M57,Productos!$D$22:$I$22)+2,FALSE)</f>
        <v>100000</v>
      </c>
      <c r="T57" s="16">
        <f t="shared" si="3"/>
        <v>18116000</v>
      </c>
    </row>
    <row r="58" spans="2:20" ht="14.25" customHeight="1">
      <c r="B58" s="10" t="str">
        <f t="shared" si="0"/>
        <v>13-301122009diciembreJ15</v>
      </c>
      <c r="C58" s="17">
        <v>13</v>
      </c>
      <c r="D58" s="17">
        <v>30</v>
      </c>
      <c r="E58" s="18">
        <v>40148</v>
      </c>
      <c r="F58" s="17">
        <v>12</v>
      </c>
      <c r="G58" s="17">
        <v>8</v>
      </c>
      <c r="H58" s="17" t="s">
        <v>21</v>
      </c>
      <c r="I58" s="79">
        <f>_xlfn.XLOOKUP(H58,Productos!$B$5:$B$16,Productos!$E$5:$E$16)</f>
        <v>1800000</v>
      </c>
      <c r="J58" s="17">
        <v>11</v>
      </c>
      <c r="K58" s="99"/>
      <c r="L58" s="13" t="str">
        <f>_xlfn.XLOOKUP(Ventas!C58,'Tienda y Sucursal'!$B$5:$B$19,'Tienda y Sucursal'!$C$5:$C$19)</f>
        <v>Sales</v>
      </c>
      <c r="M58" s="13" t="str">
        <f>_xlfn.XLOOKUP(D58,'Tienda y Sucursal'!$E$5:$E$10,'Tienda y Sucursal'!$F$5:$F$10)</f>
        <v>Sucursal 2</v>
      </c>
      <c r="N58" s="13" t="str">
        <f>HLOOKUP(F58,'Vendedores y Clientes'!$F$5:$M$7,2,0)&amp;" "&amp;HLOOKUP(F58,'Vendedores y Clientes'!$F$5:$M$7,3,0)</f>
        <v>Feibian Bizancio</v>
      </c>
      <c r="O58" s="13" t="str" cm="1">
        <f t="array" ref="O58">_xlfn.XLOOKUP(G58,'Vendedores y Clientes'!$B$6:$B$39,'Vendedores y Clientes'!$C$6:$C$39&amp;" "&amp;_xlfn.XLOOKUP(Ventas!G58,'Vendedores y Clientes'!$B$6:$B$39,'Vendedores y Clientes'!$D$6:$D$39))</f>
        <v>Nicolás Red</v>
      </c>
      <c r="P58" s="13" t="str">
        <f>_xlfn.XLOOKUP(H58,Productos!$B$5:$B$16,Productos!$C$5:$C$16)</f>
        <v>Bar L Sobredimensionado</v>
      </c>
      <c r="Q58" s="13" t="str">
        <f>VLOOKUP(H58,Productos!$B$4:$E$16,3,0)</f>
        <v>Qwerty</v>
      </c>
      <c r="R58" s="14">
        <f t="shared" si="1"/>
        <v>0.08</v>
      </c>
      <c r="S58" s="15">
        <f>VLOOKUP(Ventas!H58,Productos!$B$23:$I$34,MATCH(Ventas!M58,Productos!$D$22:$I$22)+2,FALSE)</f>
        <v>300000</v>
      </c>
      <c r="T58" s="16">
        <f t="shared" si="3"/>
        <v>17916000</v>
      </c>
    </row>
    <row r="59" spans="2:20" ht="14.25" customHeight="1">
      <c r="B59" s="10" t="str">
        <f t="shared" si="0"/>
        <v>13-301322009febreroJ16</v>
      </c>
      <c r="C59" s="17">
        <v>13</v>
      </c>
      <c r="D59" s="17">
        <v>30</v>
      </c>
      <c r="E59" s="18">
        <v>39857</v>
      </c>
      <c r="F59" s="17">
        <v>13</v>
      </c>
      <c r="G59" s="17">
        <v>9</v>
      </c>
      <c r="H59" s="17" t="s">
        <v>22</v>
      </c>
      <c r="I59" s="79">
        <f>_xlfn.XLOOKUP(H59,Productos!$B$5:$B$16,Productos!$E$5:$E$16)</f>
        <v>1450000</v>
      </c>
      <c r="J59" s="17">
        <v>14</v>
      </c>
      <c r="K59" s="99"/>
      <c r="L59" s="13" t="str">
        <f>_xlfn.XLOOKUP(Ventas!C59,'Tienda y Sucursal'!$B$5:$B$19,'Tienda y Sucursal'!$C$5:$C$19)</f>
        <v>Sales</v>
      </c>
      <c r="M59" s="13" t="str">
        <f>_xlfn.XLOOKUP(D59,'Tienda y Sucursal'!$E$5:$E$10,'Tienda y Sucursal'!$F$5:$F$10)</f>
        <v>Sucursal 2</v>
      </c>
      <c r="N59" s="13" t="str">
        <f>HLOOKUP(F59,'Vendedores y Clientes'!$F$5:$M$7,2,0)&amp;" "&amp;HLOOKUP(F59,'Vendedores y Clientes'!$F$5:$M$7,3,0)</f>
        <v>Caesar Ortencia</v>
      </c>
      <c r="O59" s="13" t="str" cm="1">
        <f t="array" ref="O59">_xlfn.XLOOKUP(G59,'Vendedores y Clientes'!$B$6:$B$39,'Vendedores y Clientes'!$C$6:$C$39&amp;" "&amp;_xlfn.XLOOKUP(Ventas!G59,'Vendedores y Clientes'!$B$6:$B$39,'Vendedores y Clientes'!$D$6:$D$39))</f>
        <v>Camilo Parranda</v>
      </c>
      <c r="P59" s="13" t="str">
        <f>_xlfn.XLOOKUP(H59,Productos!$B$5:$B$16,Productos!$C$5:$C$16)</f>
        <v>Silla de Gargas</v>
      </c>
      <c r="Q59" s="13" t="str">
        <f>VLOOKUP(H59,Productos!$B$4:$E$16,3,0)</f>
        <v>Bellmack</v>
      </c>
      <c r="R59" s="14">
        <f t="shared" si="1"/>
        <v>0.08</v>
      </c>
      <c r="S59" s="15">
        <f>VLOOKUP(Ventas!H59,Productos!$B$23:$I$34,MATCH(Ventas!M59,Productos!$D$22:$I$22)+2,FALSE)</f>
        <v>20000</v>
      </c>
      <c r="T59" s="16">
        <f t="shared" si="3"/>
        <v>18656000</v>
      </c>
    </row>
    <row r="60" spans="2:20" ht="14.25" customHeight="1">
      <c r="B60" s="10" t="str">
        <f t="shared" si="0"/>
        <v>4-201732009marzoJ16</v>
      </c>
      <c r="C60" s="17">
        <v>4</v>
      </c>
      <c r="D60" s="17">
        <v>20</v>
      </c>
      <c r="E60" s="18">
        <v>39889</v>
      </c>
      <c r="F60" s="17">
        <v>18</v>
      </c>
      <c r="G60" s="17">
        <v>31</v>
      </c>
      <c r="H60" s="17" t="s">
        <v>22</v>
      </c>
      <c r="I60" s="79">
        <f>_xlfn.XLOOKUP(H60,Productos!$B$5:$B$16,Productos!$E$5:$E$16)</f>
        <v>1450000</v>
      </c>
      <c r="J60" s="17">
        <v>14</v>
      </c>
      <c r="K60" s="99"/>
      <c r="L60" s="13" t="str">
        <f>_xlfn.XLOOKUP(Ventas!C60,'Tienda y Sucursal'!$B$5:$B$19,'Tienda y Sucursal'!$C$5:$C$19)</f>
        <v>Galería Ñuble</v>
      </c>
      <c r="M60" s="13" t="str">
        <f>_xlfn.XLOOKUP(D60,'Tienda y Sucursal'!$E$5:$E$10,'Tienda y Sucursal'!$F$5:$F$10)</f>
        <v>Sucursal 5</v>
      </c>
      <c r="N60" s="13" t="str">
        <f>HLOOKUP(F60,'Vendedores y Clientes'!$F$5:$M$7,2,0)&amp;" "&amp;HLOOKUP(F60,'Vendedores y Clientes'!$F$5:$M$7,3,0)</f>
        <v>Gato Lizana</v>
      </c>
      <c r="O60" s="13" t="str" cm="1">
        <f t="array" ref="O60">_xlfn.XLOOKUP(G60,'Vendedores y Clientes'!$B$6:$B$39,'Vendedores y Clientes'!$C$6:$C$39&amp;" "&amp;_xlfn.XLOOKUP(Ventas!G60,'Vendedores y Clientes'!$B$6:$B$39,'Vendedores y Clientes'!$D$6:$D$39))</f>
        <v>Sofia Uribe</v>
      </c>
      <c r="P60" s="13" t="str">
        <f>_xlfn.XLOOKUP(H60,Productos!$B$5:$B$16,Productos!$C$5:$C$16)</f>
        <v>Silla de Gargas</v>
      </c>
      <c r="Q60" s="13" t="str">
        <f>VLOOKUP(H60,Productos!$B$4:$E$16,3,0)</f>
        <v>Bellmack</v>
      </c>
      <c r="R60" s="14">
        <f t="shared" si="1"/>
        <v>0.08</v>
      </c>
      <c r="S60" s="15">
        <f>VLOOKUP(Ventas!H60,Productos!$B$23:$I$34,MATCH(Ventas!M60,Productos!$D$22:$I$22)+2,FALSE)</f>
        <v>300000</v>
      </c>
      <c r="T60" s="16">
        <f t="shared" si="3"/>
        <v>18376000</v>
      </c>
    </row>
    <row r="61" spans="2:20" ht="14.25" customHeight="1">
      <c r="B61" s="10" t="str">
        <f t="shared" si="0"/>
        <v>11-300232010marzoJ16</v>
      </c>
      <c r="C61" s="17">
        <v>11</v>
      </c>
      <c r="D61" s="17">
        <v>300</v>
      </c>
      <c r="E61" s="18">
        <v>40239</v>
      </c>
      <c r="F61" s="17">
        <v>18</v>
      </c>
      <c r="G61" s="17">
        <v>9</v>
      </c>
      <c r="H61" s="17" t="s">
        <v>22</v>
      </c>
      <c r="I61" s="79">
        <f>_xlfn.XLOOKUP(H61,Productos!$B$5:$B$16,Productos!$E$5:$E$16)</f>
        <v>1450000</v>
      </c>
      <c r="J61" s="17">
        <v>14</v>
      </c>
      <c r="K61" s="99"/>
      <c r="L61" s="13" t="str">
        <f>_xlfn.XLOOKUP(Ventas!C61,'Tienda y Sucursal'!$B$5:$B$19,'Tienda y Sucursal'!$C$5:$C$19)</f>
        <v>Antiguedades FL</v>
      </c>
      <c r="M61" s="13" t="str">
        <f>_xlfn.XLOOKUP(D61,'Tienda y Sucursal'!$E$5:$E$10,'Tienda y Sucursal'!$F$5:$F$10)</f>
        <v>Sucursal 3</v>
      </c>
      <c r="N61" s="13" t="str">
        <f>HLOOKUP(F61,'Vendedores y Clientes'!$F$5:$M$7,2,0)&amp;" "&amp;HLOOKUP(F61,'Vendedores y Clientes'!$F$5:$M$7,3,0)</f>
        <v>Gato Lizana</v>
      </c>
      <c r="O61" s="13" t="str" cm="1">
        <f t="array" ref="O61">_xlfn.XLOOKUP(G61,'Vendedores y Clientes'!$B$6:$B$39,'Vendedores y Clientes'!$C$6:$C$39&amp;" "&amp;_xlfn.XLOOKUP(Ventas!G61,'Vendedores y Clientes'!$B$6:$B$39,'Vendedores y Clientes'!$D$6:$D$39))</f>
        <v>Camilo Parranda</v>
      </c>
      <c r="P61" s="13" t="str">
        <f>_xlfn.XLOOKUP(H61,Productos!$B$5:$B$16,Productos!$C$5:$C$16)</f>
        <v>Silla de Gargas</v>
      </c>
      <c r="Q61" s="13" t="str">
        <f>VLOOKUP(H61,Productos!$B$4:$E$16,3,0)</f>
        <v>Bellmack</v>
      </c>
      <c r="R61" s="14">
        <f t="shared" si="1"/>
        <v>0.08</v>
      </c>
      <c r="S61" s="15">
        <f>VLOOKUP(Ventas!H61,Productos!$B$23:$I$34,MATCH(Ventas!M61,Productos!$D$22:$I$22)+2,FALSE)</f>
        <v>200000</v>
      </c>
      <c r="T61" s="16">
        <f t="shared" si="3"/>
        <v>18476000</v>
      </c>
    </row>
    <row r="62" spans="2:20" ht="14.25" customHeight="1">
      <c r="B62" s="10" t="str">
        <f t="shared" si="0"/>
        <v>13-30025122010diciembreJ16</v>
      </c>
      <c r="C62" s="17">
        <v>13</v>
      </c>
      <c r="D62" s="17">
        <v>300</v>
      </c>
      <c r="E62" s="18">
        <v>40537</v>
      </c>
      <c r="F62" s="17">
        <v>18</v>
      </c>
      <c r="G62" s="17">
        <v>24</v>
      </c>
      <c r="H62" s="17" t="s">
        <v>22</v>
      </c>
      <c r="I62" s="79">
        <f>_xlfn.XLOOKUP(H62,Productos!$B$5:$B$16,Productos!$E$5:$E$16)</f>
        <v>1450000</v>
      </c>
      <c r="J62" s="17">
        <v>14</v>
      </c>
      <c r="K62" s="99"/>
      <c r="L62" s="13" t="str">
        <f>_xlfn.XLOOKUP(Ventas!C62,'Tienda y Sucursal'!$B$5:$B$19,'Tienda y Sucursal'!$C$5:$C$19)</f>
        <v>Sales</v>
      </c>
      <c r="M62" s="13" t="str">
        <f>_xlfn.XLOOKUP(D62,'Tienda y Sucursal'!$E$5:$E$10,'Tienda y Sucursal'!$F$5:$F$10)</f>
        <v>Sucursal 3</v>
      </c>
      <c r="N62" s="13" t="str">
        <f>HLOOKUP(F62,'Vendedores y Clientes'!$F$5:$M$7,2,0)&amp;" "&amp;HLOOKUP(F62,'Vendedores y Clientes'!$F$5:$M$7,3,0)</f>
        <v>Gato Lizana</v>
      </c>
      <c r="O62" s="13" t="str" cm="1">
        <f t="array" ref="O62">_xlfn.XLOOKUP(G62,'Vendedores y Clientes'!$B$6:$B$39,'Vendedores y Clientes'!$C$6:$C$39&amp;" "&amp;_xlfn.XLOOKUP(Ventas!G62,'Vendedores y Clientes'!$B$6:$B$39,'Vendedores y Clientes'!$D$6:$D$39))</f>
        <v>Andrea Panda</v>
      </c>
      <c r="P62" s="13" t="str">
        <f>_xlfn.XLOOKUP(H62,Productos!$B$5:$B$16,Productos!$C$5:$C$16)</f>
        <v>Silla de Gargas</v>
      </c>
      <c r="Q62" s="13" t="str">
        <f>VLOOKUP(H62,Productos!$B$4:$E$16,3,0)</f>
        <v>Bellmack</v>
      </c>
      <c r="R62" s="14">
        <f t="shared" si="1"/>
        <v>0.08</v>
      </c>
      <c r="S62" s="15">
        <f>VLOOKUP(Ventas!H62,Productos!$B$23:$I$34,MATCH(Ventas!M62,Productos!$D$22:$I$22)+2,FALSE)</f>
        <v>200000</v>
      </c>
      <c r="T62" s="16">
        <f t="shared" si="3"/>
        <v>18476000</v>
      </c>
    </row>
    <row r="63" spans="2:20" ht="14.25" customHeight="1">
      <c r="B63" s="10" t="str">
        <f t="shared" si="0"/>
        <v>3-300282010agostoJ15</v>
      </c>
      <c r="C63" s="17">
        <v>3</v>
      </c>
      <c r="D63" s="17">
        <v>300</v>
      </c>
      <c r="E63" s="18">
        <v>40392</v>
      </c>
      <c r="F63" s="17">
        <v>13</v>
      </c>
      <c r="G63" s="17">
        <v>34</v>
      </c>
      <c r="H63" s="17" t="s">
        <v>21</v>
      </c>
      <c r="I63" s="79">
        <f>_xlfn.XLOOKUP(H63,Productos!$B$5:$B$16,Productos!$E$5:$E$16)</f>
        <v>1800000</v>
      </c>
      <c r="J63" s="17">
        <v>11</v>
      </c>
      <c r="K63" s="99"/>
      <c r="L63" s="13" t="str">
        <f>_xlfn.XLOOKUP(Ventas!C63,'Tienda y Sucursal'!$B$5:$B$19,'Tienda y Sucursal'!$C$5:$C$19)</f>
        <v>Damiens</v>
      </c>
      <c r="M63" s="13" t="str">
        <f>_xlfn.XLOOKUP(D63,'Tienda y Sucursal'!$E$5:$E$10,'Tienda y Sucursal'!$F$5:$F$10)</f>
        <v>Sucursal 3</v>
      </c>
      <c r="N63" s="13" t="str">
        <f>HLOOKUP(F63,'Vendedores y Clientes'!$F$5:$M$7,2,0)&amp;" "&amp;HLOOKUP(F63,'Vendedores y Clientes'!$F$5:$M$7,3,0)</f>
        <v>Caesar Ortencia</v>
      </c>
      <c r="O63" s="13" t="str" cm="1">
        <f t="array" ref="O63">_xlfn.XLOOKUP(G63,'Vendedores y Clientes'!$B$6:$B$39,'Vendedores y Clientes'!$C$6:$C$39&amp;" "&amp;_xlfn.XLOOKUP(Ventas!G63,'Vendedores y Clientes'!$B$6:$B$39,'Vendedores y Clientes'!$D$6:$D$39))</f>
        <v>JP Farfanas</v>
      </c>
      <c r="P63" s="13" t="str">
        <f>_xlfn.XLOOKUP(H63,Productos!$B$5:$B$16,Productos!$C$5:$C$16)</f>
        <v>Bar L Sobredimensionado</v>
      </c>
      <c r="Q63" s="13" t="str">
        <f>VLOOKUP(H63,Productos!$B$4:$E$16,3,0)</f>
        <v>Qwerty</v>
      </c>
      <c r="R63" s="14">
        <f t="shared" si="1"/>
        <v>0.08</v>
      </c>
      <c r="S63" s="15">
        <f>VLOOKUP(Ventas!H63,Productos!$B$23:$I$34,MATCH(Ventas!M63,Productos!$D$22:$I$22)+2,FALSE)</f>
        <v>1500000</v>
      </c>
      <c r="T63" s="16">
        <f t="shared" si="3"/>
        <v>16716000</v>
      </c>
    </row>
    <row r="64" spans="2:20" ht="14.25" customHeight="1">
      <c r="B64" s="10" t="str">
        <f t="shared" si="0"/>
        <v>3-1001042010abrilJ15</v>
      </c>
      <c r="C64" s="17">
        <v>3</v>
      </c>
      <c r="D64" s="17">
        <v>100</v>
      </c>
      <c r="E64" s="18">
        <v>40278</v>
      </c>
      <c r="F64" s="17">
        <v>15</v>
      </c>
      <c r="G64" s="17">
        <v>13</v>
      </c>
      <c r="H64" s="17" t="s">
        <v>21</v>
      </c>
      <c r="I64" s="79">
        <f>_xlfn.XLOOKUP(H64,Productos!$B$5:$B$16,Productos!$E$5:$E$16)</f>
        <v>1800000</v>
      </c>
      <c r="J64" s="17">
        <v>11</v>
      </c>
      <c r="K64" s="99"/>
      <c r="L64" s="13" t="str">
        <f>_xlfn.XLOOKUP(Ventas!C64,'Tienda y Sucursal'!$B$5:$B$19,'Tienda y Sucursal'!$C$5:$C$19)</f>
        <v>Damiens</v>
      </c>
      <c r="M64" s="13" t="str">
        <f>_xlfn.XLOOKUP(D64,'Tienda y Sucursal'!$E$5:$E$10,'Tienda y Sucursal'!$F$5:$F$10)</f>
        <v>Sucursal 4</v>
      </c>
      <c r="N64" s="13" t="str">
        <f>HLOOKUP(F64,'Vendedores y Clientes'!$F$5:$M$7,2,0)&amp;" "&amp;HLOOKUP(F64,'Vendedores y Clientes'!$F$5:$M$7,3,0)</f>
        <v>Suárez Mujica</v>
      </c>
      <c r="O64" s="13" t="str" cm="1">
        <f t="array" ref="O64">_xlfn.XLOOKUP(G64,'Vendedores y Clientes'!$B$6:$B$39,'Vendedores y Clientes'!$C$6:$C$39&amp;" "&amp;_xlfn.XLOOKUP(Ventas!G64,'Vendedores y Clientes'!$B$6:$B$39,'Vendedores y Clientes'!$D$6:$D$39))</f>
        <v>Peter Contreras</v>
      </c>
      <c r="P64" s="13" t="str">
        <f>_xlfn.XLOOKUP(H64,Productos!$B$5:$B$16,Productos!$C$5:$C$16)</f>
        <v>Bar L Sobredimensionado</v>
      </c>
      <c r="Q64" s="13" t="str">
        <f>VLOOKUP(H64,Productos!$B$4:$E$16,3,0)</f>
        <v>Qwerty</v>
      </c>
      <c r="R64" s="14">
        <f t="shared" si="1"/>
        <v>0.08</v>
      </c>
      <c r="S64" s="15">
        <f>VLOOKUP(Ventas!H64,Productos!$B$23:$I$34,MATCH(Ventas!M64,Productos!$D$22:$I$22)+2,FALSE)</f>
        <v>10000</v>
      </c>
      <c r="T64" s="16">
        <f t="shared" si="3"/>
        <v>18206000</v>
      </c>
    </row>
    <row r="65" spans="2:20" ht="14.25" customHeight="1">
      <c r="B65" s="10" t="str">
        <f t="shared" si="0"/>
        <v>3-3001262010junioJ15</v>
      </c>
      <c r="C65" s="17">
        <v>3</v>
      </c>
      <c r="D65" s="17">
        <v>300</v>
      </c>
      <c r="E65" s="18">
        <v>40341</v>
      </c>
      <c r="F65" s="17">
        <v>17</v>
      </c>
      <c r="G65" s="17">
        <v>7</v>
      </c>
      <c r="H65" s="17" t="s">
        <v>21</v>
      </c>
      <c r="I65" s="79">
        <f>_xlfn.XLOOKUP(H65,Productos!$B$5:$B$16,Productos!$E$5:$E$16)</f>
        <v>1800000</v>
      </c>
      <c r="J65" s="17">
        <v>11</v>
      </c>
      <c r="K65" s="99"/>
      <c r="L65" s="13" t="str">
        <f>_xlfn.XLOOKUP(Ventas!C65,'Tienda y Sucursal'!$B$5:$B$19,'Tienda y Sucursal'!$C$5:$C$19)</f>
        <v>Damiens</v>
      </c>
      <c r="M65" s="13" t="str">
        <f>_xlfn.XLOOKUP(D65,'Tienda y Sucursal'!$E$5:$E$10,'Tienda y Sucursal'!$F$5:$F$10)</f>
        <v>Sucursal 3</v>
      </c>
      <c r="N65" s="13" t="str">
        <f>HLOOKUP(F65,'Vendedores y Clientes'!$F$5:$M$7,2,0)&amp;" "&amp;HLOOKUP(F65,'Vendedores y Clientes'!$F$5:$M$7,3,0)</f>
        <v>Gabriel Manzanero</v>
      </c>
      <c r="O65" s="13" t="str" cm="1">
        <f t="array" ref="O65">_xlfn.XLOOKUP(G65,'Vendedores y Clientes'!$B$6:$B$39,'Vendedores y Clientes'!$C$6:$C$39&amp;" "&amp;_xlfn.XLOOKUP(Ventas!G65,'Vendedores y Clientes'!$B$6:$B$39,'Vendedores y Clientes'!$D$6:$D$39))</f>
        <v>Veraz Dedal</v>
      </c>
      <c r="P65" s="13" t="str">
        <f>_xlfn.XLOOKUP(H65,Productos!$B$5:$B$16,Productos!$C$5:$C$16)</f>
        <v>Bar L Sobredimensionado</v>
      </c>
      <c r="Q65" s="13" t="str">
        <f>VLOOKUP(H65,Productos!$B$4:$E$16,3,0)</f>
        <v>Qwerty</v>
      </c>
      <c r="R65" s="14">
        <f t="shared" si="1"/>
        <v>0.08</v>
      </c>
      <c r="S65" s="15">
        <f>VLOOKUP(Ventas!H65,Productos!$B$23:$I$34,MATCH(Ventas!M65,Productos!$D$22:$I$22)+2,FALSE)</f>
        <v>1500000</v>
      </c>
      <c r="T65" s="16">
        <f t="shared" si="3"/>
        <v>16716000</v>
      </c>
    </row>
    <row r="66" spans="2:20" ht="14.25" customHeight="1">
      <c r="B66" s="10" t="str">
        <f t="shared" si="0"/>
        <v>9-2002082010agostoJ15</v>
      </c>
      <c r="C66" s="17">
        <v>9</v>
      </c>
      <c r="D66" s="17">
        <v>200</v>
      </c>
      <c r="E66" s="18">
        <v>40410</v>
      </c>
      <c r="F66" s="17">
        <v>17</v>
      </c>
      <c r="G66" s="17">
        <v>2</v>
      </c>
      <c r="H66" s="17" t="s">
        <v>21</v>
      </c>
      <c r="I66" s="79">
        <f>_xlfn.XLOOKUP(H66,Productos!$B$5:$B$16,Productos!$E$5:$E$16)</f>
        <v>1800000</v>
      </c>
      <c r="J66" s="17">
        <v>11</v>
      </c>
      <c r="K66" s="99"/>
      <c r="L66" s="13" t="str">
        <f>_xlfn.XLOOKUP(Ventas!C66,'Tienda y Sucursal'!$B$5:$B$19,'Tienda y Sucursal'!$C$5:$C$19)</f>
        <v>Sucursal San Bernardo</v>
      </c>
      <c r="M66" s="13" t="str">
        <f>_xlfn.XLOOKUP(D66,'Tienda y Sucursal'!$E$5:$E$10,'Tienda y Sucursal'!$F$5:$F$10)</f>
        <v>Sucursal 1</v>
      </c>
      <c r="N66" s="13" t="str">
        <f>HLOOKUP(F66,'Vendedores y Clientes'!$F$5:$M$7,2,0)&amp;" "&amp;HLOOKUP(F66,'Vendedores y Clientes'!$F$5:$M$7,3,0)</f>
        <v>Gabriel Manzanero</v>
      </c>
      <c r="O66" s="13" t="str" cm="1">
        <f t="array" ref="O66">_xlfn.XLOOKUP(G66,'Vendedores y Clientes'!$B$6:$B$39,'Vendedores y Clientes'!$C$6:$C$39&amp;" "&amp;_xlfn.XLOOKUP(Ventas!G66,'Vendedores y Clientes'!$B$6:$B$39,'Vendedores y Clientes'!$D$6:$D$39))</f>
        <v>John Chepicano</v>
      </c>
      <c r="P66" s="13" t="str">
        <f>_xlfn.XLOOKUP(H66,Productos!$B$5:$B$16,Productos!$C$5:$C$16)</f>
        <v>Bar L Sobredimensionado</v>
      </c>
      <c r="Q66" s="13" t="str">
        <f>VLOOKUP(H66,Productos!$B$4:$E$16,3,0)</f>
        <v>Qwerty</v>
      </c>
      <c r="R66" s="14">
        <f t="shared" si="1"/>
        <v>0.08</v>
      </c>
      <c r="S66" s="15">
        <f>VLOOKUP(Ventas!H66,Productos!$B$23:$I$34,MATCH(Ventas!M66,Productos!$D$22:$I$22)+2,FALSE)</f>
        <v>100000</v>
      </c>
      <c r="T66" s="16">
        <f t="shared" si="3"/>
        <v>18116000</v>
      </c>
    </row>
    <row r="67" spans="2:20" ht="14.25" customHeight="1">
      <c r="B67" s="10" t="str">
        <f t="shared" si="0"/>
        <v>4-10342009abrilJ16</v>
      </c>
      <c r="C67" s="17">
        <v>4</v>
      </c>
      <c r="D67" s="17">
        <v>10</v>
      </c>
      <c r="E67" s="18">
        <v>39906</v>
      </c>
      <c r="F67" s="17">
        <v>12</v>
      </c>
      <c r="G67" s="17">
        <v>9</v>
      </c>
      <c r="H67" s="17" t="s">
        <v>22</v>
      </c>
      <c r="I67" s="79">
        <f>_xlfn.XLOOKUP(H67,Productos!$B$5:$B$16,Productos!$E$5:$E$16)</f>
        <v>1450000</v>
      </c>
      <c r="J67" s="17">
        <v>14</v>
      </c>
      <c r="K67" s="99"/>
      <c r="L67" s="13" t="str">
        <f>_xlfn.XLOOKUP(Ventas!C67,'Tienda y Sucursal'!$B$5:$B$19,'Tienda y Sucursal'!$C$5:$C$19)</f>
        <v>Galería Ñuble</v>
      </c>
      <c r="M67" s="13" t="str">
        <f>_xlfn.XLOOKUP(D67,'Tienda y Sucursal'!$E$5:$E$10,'Tienda y Sucursal'!$F$5:$F$10)</f>
        <v>Sucursal 6</v>
      </c>
      <c r="N67" s="13" t="str">
        <f>HLOOKUP(F67,'Vendedores y Clientes'!$F$5:$M$7,2,0)&amp;" "&amp;HLOOKUP(F67,'Vendedores y Clientes'!$F$5:$M$7,3,0)</f>
        <v>Feibian Bizancio</v>
      </c>
      <c r="O67" s="13" t="str" cm="1">
        <f t="array" ref="O67">_xlfn.XLOOKUP(G67,'Vendedores y Clientes'!$B$6:$B$39,'Vendedores y Clientes'!$C$6:$C$39&amp;" "&amp;_xlfn.XLOOKUP(Ventas!G67,'Vendedores y Clientes'!$B$6:$B$39,'Vendedores y Clientes'!$D$6:$D$39))</f>
        <v>Camilo Parranda</v>
      </c>
      <c r="P67" s="13" t="str">
        <f>_xlfn.XLOOKUP(H67,Productos!$B$5:$B$16,Productos!$C$5:$C$16)</f>
        <v>Silla de Gargas</v>
      </c>
      <c r="Q67" s="13" t="str">
        <f>VLOOKUP(H67,Productos!$B$4:$E$16,3,0)</f>
        <v>Bellmack</v>
      </c>
      <c r="R67" s="14">
        <f t="shared" si="1"/>
        <v>0.08</v>
      </c>
      <c r="S67" s="15">
        <f>VLOOKUP(Ventas!H67,Productos!$B$23:$I$34,MATCH(Ventas!M67,Productos!$D$22:$I$22)+2,FALSE)</f>
        <v>1000000</v>
      </c>
      <c r="T67" s="16">
        <f t="shared" si="3"/>
        <v>17676000</v>
      </c>
    </row>
    <row r="68" spans="2:20" ht="14.25" customHeight="1">
      <c r="B68" s="10" t="str">
        <f t="shared" si="0"/>
        <v>9-30023112009noviembreJ16</v>
      </c>
      <c r="C68" s="17">
        <v>9</v>
      </c>
      <c r="D68" s="17">
        <v>300</v>
      </c>
      <c r="E68" s="18">
        <v>40140</v>
      </c>
      <c r="F68" s="17">
        <v>12</v>
      </c>
      <c r="G68" s="17">
        <v>8</v>
      </c>
      <c r="H68" s="17" t="s">
        <v>22</v>
      </c>
      <c r="I68" s="79">
        <f>_xlfn.XLOOKUP(H68,Productos!$B$5:$B$16,Productos!$E$5:$E$16)</f>
        <v>1450000</v>
      </c>
      <c r="J68" s="17">
        <v>13</v>
      </c>
      <c r="K68" s="99"/>
      <c r="L68" s="13" t="str">
        <f>_xlfn.XLOOKUP(Ventas!C68,'Tienda y Sucursal'!$B$5:$B$19,'Tienda y Sucursal'!$C$5:$C$19)</f>
        <v>Sucursal San Bernardo</v>
      </c>
      <c r="M68" s="13" t="str">
        <f>_xlfn.XLOOKUP(D68,'Tienda y Sucursal'!$E$5:$E$10,'Tienda y Sucursal'!$F$5:$F$10)</f>
        <v>Sucursal 3</v>
      </c>
      <c r="N68" s="13" t="str">
        <f>HLOOKUP(F68,'Vendedores y Clientes'!$F$5:$M$7,2,0)&amp;" "&amp;HLOOKUP(F68,'Vendedores y Clientes'!$F$5:$M$7,3,0)</f>
        <v>Feibian Bizancio</v>
      </c>
      <c r="O68" s="13" t="str" cm="1">
        <f t="array" ref="O68">_xlfn.XLOOKUP(G68,'Vendedores y Clientes'!$B$6:$B$39,'Vendedores y Clientes'!$C$6:$C$39&amp;" "&amp;_xlfn.XLOOKUP(Ventas!G68,'Vendedores y Clientes'!$B$6:$B$39,'Vendedores y Clientes'!$D$6:$D$39))</f>
        <v>Nicolás Red</v>
      </c>
      <c r="P68" s="13" t="str">
        <f>_xlfn.XLOOKUP(H68,Productos!$B$5:$B$16,Productos!$C$5:$C$16)</f>
        <v>Silla de Gargas</v>
      </c>
      <c r="Q68" s="13" t="str">
        <f>VLOOKUP(H68,Productos!$B$4:$E$16,3,0)</f>
        <v>Bellmack</v>
      </c>
      <c r="R68" s="14">
        <f t="shared" si="1"/>
        <v>0.08</v>
      </c>
      <c r="S68" s="15">
        <f>VLOOKUP(Ventas!H68,Productos!$B$23:$I$34,MATCH(Ventas!M68,Productos!$D$22:$I$22)+2,FALSE)</f>
        <v>200000</v>
      </c>
      <c r="T68" s="16">
        <f t="shared" si="3"/>
        <v>17142000</v>
      </c>
    </row>
    <row r="69" spans="2:20" ht="14.25" customHeight="1">
      <c r="B69" s="10" t="str">
        <f t="shared" si="0"/>
        <v>3-200632009marzoJ16</v>
      </c>
      <c r="C69" s="17">
        <v>3</v>
      </c>
      <c r="D69" s="17">
        <v>200</v>
      </c>
      <c r="E69" s="18">
        <v>39878</v>
      </c>
      <c r="F69" s="17">
        <v>17</v>
      </c>
      <c r="G69" s="17">
        <v>2</v>
      </c>
      <c r="H69" s="17" t="s">
        <v>22</v>
      </c>
      <c r="I69" s="79">
        <f>_xlfn.XLOOKUP(H69,Productos!$B$5:$B$16,Productos!$E$5:$E$16)</f>
        <v>1450000</v>
      </c>
      <c r="J69" s="17">
        <v>13</v>
      </c>
      <c r="K69" s="99"/>
      <c r="L69" s="13" t="str">
        <f>_xlfn.XLOOKUP(Ventas!C69,'Tienda y Sucursal'!$B$5:$B$19,'Tienda y Sucursal'!$C$5:$C$19)</f>
        <v>Damiens</v>
      </c>
      <c r="M69" s="13" t="str">
        <f>_xlfn.XLOOKUP(D69,'Tienda y Sucursal'!$E$5:$E$10,'Tienda y Sucursal'!$F$5:$F$10)</f>
        <v>Sucursal 1</v>
      </c>
      <c r="N69" s="13" t="str">
        <f>HLOOKUP(F69,'Vendedores y Clientes'!$F$5:$M$7,2,0)&amp;" "&amp;HLOOKUP(F69,'Vendedores y Clientes'!$F$5:$M$7,3,0)</f>
        <v>Gabriel Manzanero</v>
      </c>
      <c r="O69" s="13" t="str" cm="1">
        <f t="array" ref="O69">_xlfn.XLOOKUP(G69,'Vendedores y Clientes'!$B$6:$B$39,'Vendedores y Clientes'!$C$6:$C$39&amp;" "&amp;_xlfn.XLOOKUP(Ventas!G69,'Vendedores y Clientes'!$B$6:$B$39,'Vendedores y Clientes'!$D$6:$D$39))</f>
        <v>John Chepicano</v>
      </c>
      <c r="P69" s="13" t="str">
        <f>_xlfn.XLOOKUP(H69,Productos!$B$5:$B$16,Productos!$C$5:$C$16)</f>
        <v>Silla de Gargas</v>
      </c>
      <c r="Q69" s="13" t="str">
        <f>VLOOKUP(H69,Productos!$B$4:$E$16,3,0)</f>
        <v>Bellmack</v>
      </c>
      <c r="R69" s="14">
        <f t="shared" si="1"/>
        <v>0.08</v>
      </c>
      <c r="S69" s="15">
        <f>VLOOKUP(Ventas!H69,Productos!$B$23:$I$34,MATCH(Ventas!M69,Productos!$D$22:$I$22)+2,FALSE)</f>
        <v>500000</v>
      </c>
      <c r="T69" s="16">
        <f t="shared" si="3"/>
        <v>16842000</v>
      </c>
    </row>
    <row r="70" spans="2:20" ht="14.25" customHeight="1">
      <c r="B70" s="10" t="str">
        <f t="shared" si="0"/>
        <v>10-2002082009agostoJ16</v>
      </c>
      <c r="C70" s="17">
        <v>10</v>
      </c>
      <c r="D70" s="17">
        <v>200</v>
      </c>
      <c r="E70" s="18">
        <v>40045</v>
      </c>
      <c r="F70" s="17">
        <v>17</v>
      </c>
      <c r="G70" s="17">
        <v>2</v>
      </c>
      <c r="H70" s="17" t="s">
        <v>22</v>
      </c>
      <c r="I70" s="79">
        <f>_xlfn.XLOOKUP(H70,Productos!$B$5:$B$16,Productos!$E$5:$E$16)</f>
        <v>1450000</v>
      </c>
      <c r="J70" s="17">
        <v>13</v>
      </c>
      <c r="K70" s="99"/>
      <c r="L70" s="13" t="str">
        <f>_xlfn.XLOOKUP(Ventas!C70,'Tienda y Sucursal'!$B$5:$B$19,'Tienda y Sucursal'!$C$5:$C$19)</f>
        <v>Sacrilegios Gloria</v>
      </c>
      <c r="M70" s="13" t="str">
        <f>_xlfn.XLOOKUP(D70,'Tienda y Sucursal'!$E$5:$E$10,'Tienda y Sucursal'!$F$5:$F$10)</f>
        <v>Sucursal 1</v>
      </c>
      <c r="N70" s="13" t="str">
        <f>HLOOKUP(F70,'Vendedores y Clientes'!$F$5:$M$7,2,0)&amp;" "&amp;HLOOKUP(F70,'Vendedores y Clientes'!$F$5:$M$7,3,0)</f>
        <v>Gabriel Manzanero</v>
      </c>
      <c r="O70" s="13" t="str" cm="1">
        <f t="array" ref="O70">_xlfn.XLOOKUP(G70,'Vendedores y Clientes'!$B$6:$B$39,'Vendedores y Clientes'!$C$6:$C$39&amp;" "&amp;_xlfn.XLOOKUP(Ventas!G70,'Vendedores y Clientes'!$B$6:$B$39,'Vendedores y Clientes'!$D$6:$D$39))</f>
        <v>John Chepicano</v>
      </c>
      <c r="P70" s="13" t="str">
        <f>_xlfn.XLOOKUP(H70,Productos!$B$5:$B$16,Productos!$C$5:$C$16)</f>
        <v>Silla de Gargas</v>
      </c>
      <c r="Q70" s="13" t="str">
        <f>VLOOKUP(H70,Productos!$B$4:$E$16,3,0)</f>
        <v>Bellmack</v>
      </c>
      <c r="R70" s="14">
        <f t="shared" si="1"/>
        <v>0.08</v>
      </c>
      <c r="S70" s="15">
        <f>VLOOKUP(Ventas!H70,Productos!$B$23:$I$34,MATCH(Ventas!M70,Productos!$D$22:$I$22)+2,FALSE)</f>
        <v>500000</v>
      </c>
      <c r="T70" s="16">
        <f t="shared" si="3"/>
        <v>16842000</v>
      </c>
    </row>
    <row r="71" spans="2:20" ht="14.25" customHeight="1">
      <c r="B71" s="10" t="str">
        <f t="shared" si="0"/>
        <v>9-2002332010marzoF12</v>
      </c>
      <c r="C71" s="17">
        <v>9</v>
      </c>
      <c r="D71" s="17">
        <v>200</v>
      </c>
      <c r="E71" s="18">
        <v>40260</v>
      </c>
      <c r="F71" s="17">
        <v>13</v>
      </c>
      <c r="G71" s="17">
        <v>1</v>
      </c>
      <c r="H71" s="17" t="s">
        <v>23</v>
      </c>
      <c r="I71" s="79">
        <f>_xlfn.XLOOKUP(H71,Productos!$B$5:$B$16,Productos!$E$5:$E$16)</f>
        <v>1250000</v>
      </c>
      <c r="J71" s="17">
        <v>15</v>
      </c>
      <c r="K71" s="99"/>
      <c r="L71" s="13" t="str">
        <f>_xlfn.XLOOKUP(Ventas!C71,'Tienda y Sucursal'!$B$5:$B$19,'Tienda y Sucursal'!$C$5:$C$19)</f>
        <v>Sucursal San Bernardo</v>
      </c>
      <c r="M71" s="13" t="str">
        <f>_xlfn.XLOOKUP(D71,'Tienda y Sucursal'!$E$5:$E$10,'Tienda y Sucursal'!$F$5:$F$10)</f>
        <v>Sucursal 1</v>
      </c>
      <c r="N71" s="13" t="str">
        <f>HLOOKUP(F71,'Vendedores y Clientes'!$F$5:$M$7,2,0)&amp;" "&amp;HLOOKUP(F71,'Vendedores y Clientes'!$F$5:$M$7,3,0)</f>
        <v>Caesar Ortencia</v>
      </c>
      <c r="O71" s="13" t="str" cm="1">
        <f t="array" ref="O71">_xlfn.XLOOKUP(G71,'Vendedores y Clientes'!$B$6:$B$39,'Vendedores y Clientes'!$C$6:$C$39&amp;" "&amp;_xlfn.XLOOKUP(Ventas!G71,'Vendedores y Clientes'!$B$6:$B$39,'Vendedores y Clientes'!$D$6:$D$39))</f>
        <v>Alejandro Moledero</v>
      </c>
      <c r="P71" s="13" t="str">
        <f>_xlfn.XLOOKUP(H71,Productos!$B$5:$B$16,Productos!$C$5:$C$16)</f>
        <v>Cómoda Antigua</v>
      </c>
      <c r="Q71" s="13" t="str">
        <f>VLOOKUP(H71,Productos!$B$4:$E$16,3,0)</f>
        <v>Bellmack</v>
      </c>
      <c r="R71" s="14">
        <f t="shared" si="1"/>
        <v>0.08</v>
      </c>
      <c r="S71" s="15">
        <f>VLOOKUP(Ventas!H71,Productos!$B$23:$I$34,MATCH(Ventas!M71,Productos!$D$22:$I$22)+2,FALSE)</f>
        <v>10000</v>
      </c>
      <c r="T71" s="16">
        <f t="shared" ref="T71:T134" si="4">I71*J71-(R71*I71*J71)-S71</f>
        <v>17240000</v>
      </c>
    </row>
    <row r="72" spans="2:20" ht="14.25" customHeight="1">
      <c r="B72" s="10" t="str">
        <f t="shared" si="0"/>
        <v>1-301922010febreroF12</v>
      </c>
      <c r="C72" s="17">
        <v>1</v>
      </c>
      <c r="D72" s="17">
        <v>30</v>
      </c>
      <c r="E72" s="18">
        <v>40228</v>
      </c>
      <c r="F72" s="17">
        <v>14</v>
      </c>
      <c r="G72" s="17">
        <v>24</v>
      </c>
      <c r="H72" s="17" t="s">
        <v>23</v>
      </c>
      <c r="I72" s="79">
        <f>_xlfn.XLOOKUP(H72,Productos!$B$5:$B$16,Productos!$E$5:$E$16)</f>
        <v>1250000</v>
      </c>
      <c r="J72" s="17">
        <v>15</v>
      </c>
      <c r="K72" s="99"/>
      <c r="L72" s="13" t="str">
        <f>_xlfn.XLOOKUP(Ventas!C72,'Tienda y Sucursal'!$B$5:$B$19,'Tienda y Sucursal'!$C$5:$C$19)</f>
        <v>Sucursal Peñalolen Alto</v>
      </c>
      <c r="M72" s="13" t="str">
        <f>_xlfn.XLOOKUP(D72,'Tienda y Sucursal'!$E$5:$E$10,'Tienda y Sucursal'!$F$5:$F$10)</f>
        <v>Sucursal 2</v>
      </c>
      <c r="N72" s="13" t="str">
        <f>HLOOKUP(F72,'Vendedores y Clientes'!$F$5:$M$7,2,0)&amp;" "&amp;HLOOKUP(F72,'Vendedores y Clientes'!$F$5:$M$7,3,0)</f>
        <v>Hortuiti Felier</v>
      </c>
      <c r="O72" s="13" t="str" cm="1">
        <f t="array" ref="O72">_xlfn.XLOOKUP(G72,'Vendedores y Clientes'!$B$6:$B$39,'Vendedores y Clientes'!$C$6:$C$39&amp;" "&amp;_xlfn.XLOOKUP(Ventas!G72,'Vendedores y Clientes'!$B$6:$B$39,'Vendedores y Clientes'!$D$6:$D$39))</f>
        <v>Andrea Panda</v>
      </c>
      <c r="P72" s="13" t="str">
        <f>_xlfn.XLOOKUP(H72,Productos!$B$5:$B$16,Productos!$C$5:$C$16)</f>
        <v>Cómoda Antigua</v>
      </c>
      <c r="Q72" s="13" t="str">
        <f>VLOOKUP(H72,Productos!$B$4:$E$16,3,0)</f>
        <v>Bellmack</v>
      </c>
      <c r="R72" s="14">
        <f t="shared" si="1"/>
        <v>0.08</v>
      </c>
      <c r="S72" s="15">
        <f>VLOOKUP(Ventas!H72,Productos!$B$23:$I$34,MATCH(Ventas!M72,Productos!$D$22:$I$22)+2,FALSE)</f>
        <v>100000</v>
      </c>
      <c r="T72" s="16">
        <f t="shared" si="4"/>
        <v>17150000</v>
      </c>
    </row>
    <row r="73" spans="2:20" ht="14.25" customHeight="1">
      <c r="B73" s="10" t="str">
        <f t="shared" si="0"/>
        <v>11-1001462010junioF12</v>
      </c>
      <c r="C73" s="17">
        <v>11</v>
      </c>
      <c r="D73" s="17">
        <v>100</v>
      </c>
      <c r="E73" s="18">
        <v>40343</v>
      </c>
      <c r="F73" s="17">
        <v>15</v>
      </c>
      <c r="G73" s="17">
        <v>3</v>
      </c>
      <c r="H73" s="17" t="s">
        <v>23</v>
      </c>
      <c r="I73" s="79">
        <f>_xlfn.XLOOKUP(H73,Productos!$B$5:$B$16,Productos!$E$5:$E$16)</f>
        <v>1250000</v>
      </c>
      <c r="J73" s="17">
        <v>15</v>
      </c>
      <c r="K73" s="99"/>
      <c r="L73" s="13" t="str">
        <f>_xlfn.XLOOKUP(Ventas!C73,'Tienda y Sucursal'!$B$5:$B$19,'Tienda y Sucursal'!$C$5:$C$19)</f>
        <v>Antiguedades FL</v>
      </c>
      <c r="M73" s="13" t="str">
        <f>_xlfn.XLOOKUP(D73,'Tienda y Sucursal'!$E$5:$E$10,'Tienda y Sucursal'!$F$5:$F$10)</f>
        <v>Sucursal 4</v>
      </c>
      <c r="N73" s="13" t="str">
        <f>HLOOKUP(F73,'Vendedores y Clientes'!$F$5:$M$7,2,0)&amp;" "&amp;HLOOKUP(F73,'Vendedores y Clientes'!$F$5:$M$7,3,0)</f>
        <v>Suárez Mujica</v>
      </c>
      <c r="O73" s="13" t="str" cm="1">
        <f t="array" ref="O73">_xlfn.XLOOKUP(G73,'Vendedores y Clientes'!$B$6:$B$39,'Vendedores y Clientes'!$C$6:$C$39&amp;" "&amp;_xlfn.XLOOKUP(Ventas!G73,'Vendedores y Clientes'!$B$6:$B$39,'Vendedores y Clientes'!$D$6:$D$39))</f>
        <v>Johny Negrero</v>
      </c>
      <c r="P73" s="13" t="str">
        <f>_xlfn.XLOOKUP(H73,Productos!$B$5:$B$16,Productos!$C$5:$C$16)</f>
        <v>Cómoda Antigua</v>
      </c>
      <c r="Q73" s="13" t="str">
        <f>VLOOKUP(H73,Productos!$B$4:$E$16,3,0)</f>
        <v>Bellmack</v>
      </c>
      <c r="R73" s="14">
        <f t="shared" si="1"/>
        <v>0.08</v>
      </c>
      <c r="S73" s="15">
        <f>VLOOKUP(Ventas!H73,Productos!$B$23:$I$34,MATCH(Ventas!M73,Productos!$D$22:$I$22)+2,FALSE)</f>
        <v>20000</v>
      </c>
      <c r="T73" s="16">
        <f t="shared" si="4"/>
        <v>17230000</v>
      </c>
    </row>
    <row r="74" spans="2:20" ht="14.25" customHeight="1">
      <c r="B74" s="10" t="str">
        <f t="shared" si="0"/>
        <v>8-2001722010febreroF12</v>
      </c>
      <c r="C74" s="17">
        <v>8</v>
      </c>
      <c r="D74" s="17">
        <v>200</v>
      </c>
      <c r="E74" s="18">
        <v>40226</v>
      </c>
      <c r="F74" s="17">
        <v>17</v>
      </c>
      <c r="G74" s="17">
        <v>32</v>
      </c>
      <c r="H74" s="17" t="s">
        <v>23</v>
      </c>
      <c r="I74" s="79">
        <f>_xlfn.XLOOKUP(H74,Productos!$B$5:$B$16,Productos!$E$5:$E$16)</f>
        <v>1250000</v>
      </c>
      <c r="J74" s="17">
        <v>15</v>
      </c>
      <c r="K74" s="99"/>
      <c r="L74" s="13" t="str">
        <f>_xlfn.XLOOKUP(Ventas!C74,'Tienda y Sucursal'!$B$5:$B$19,'Tienda y Sucursal'!$C$5:$C$19)</f>
        <v>El Rincón de la Madera</v>
      </c>
      <c r="M74" s="13" t="str">
        <f>_xlfn.XLOOKUP(D74,'Tienda y Sucursal'!$E$5:$E$10,'Tienda y Sucursal'!$F$5:$F$10)</f>
        <v>Sucursal 1</v>
      </c>
      <c r="N74" s="13" t="str">
        <f>HLOOKUP(F74,'Vendedores y Clientes'!$F$5:$M$7,2,0)&amp;" "&amp;HLOOKUP(F74,'Vendedores y Clientes'!$F$5:$M$7,3,0)</f>
        <v>Gabriel Manzanero</v>
      </c>
      <c r="O74" s="13" t="str" cm="1">
        <f t="array" ref="O74">_xlfn.XLOOKUP(G74,'Vendedores y Clientes'!$B$6:$B$39,'Vendedores y Clientes'!$C$6:$C$39&amp;" "&amp;_xlfn.XLOOKUP(Ventas!G74,'Vendedores y Clientes'!$B$6:$B$39,'Vendedores y Clientes'!$D$6:$D$39))</f>
        <v>Manu Bililar</v>
      </c>
      <c r="P74" s="13" t="str">
        <f>_xlfn.XLOOKUP(H74,Productos!$B$5:$B$16,Productos!$C$5:$C$16)</f>
        <v>Cómoda Antigua</v>
      </c>
      <c r="Q74" s="13" t="str">
        <f>VLOOKUP(H74,Productos!$B$4:$E$16,3,0)</f>
        <v>Bellmack</v>
      </c>
      <c r="R74" s="14">
        <f t="shared" si="1"/>
        <v>0.08</v>
      </c>
      <c r="S74" s="15">
        <f>VLOOKUP(Ventas!H74,Productos!$B$23:$I$34,MATCH(Ventas!M74,Productos!$D$22:$I$22)+2,FALSE)</f>
        <v>10000</v>
      </c>
      <c r="T74" s="16">
        <f t="shared" si="4"/>
        <v>17240000</v>
      </c>
    </row>
    <row r="75" spans="2:20" ht="14.25" customHeight="1">
      <c r="B75" s="10" t="str">
        <f t="shared" si="0"/>
        <v>8-201442010abrilF12</v>
      </c>
      <c r="C75" s="17">
        <v>8</v>
      </c>
      <c r="D75" s="17">
        <v>20</v>
      </c>
      <c r="E75" s="18">
        <v>40282</v>
      </c>
      <c r="F75" s="17">
        <v>17</v>
      </c>
      <c r="G75" s="17">
        <v>31</v>
      </c>
      <c r="H75" s="17" t="s">
        <v>23</v>
      </c>
      <c r="I75" s="79">
        <f>_xlfn.XLOOKUP(H75,Productos!$B$5:$B$16,Productos!$E$5:$E$16)</f>
        <v>1250000</v>
      </c>
      <c r="J75" s="17">
        <v>15</v>
      </c>
      <c r="K75" s="99"/>
      <c r="L75" s="13" t="str">
        <f>_xlfn.XLOOKUP(Ventas!C75,'Tienda y Sucursal'!$B$5:$B$19,'Tienda y Sucursal'!$C$5:$C$19)</f>
        <v>El Rincón de la Madera</v>
      </c>
      <c r="M75" s="13" t="str">
        <f>_xlfn.XLOOKUP(D75,'Tienda y Sucursal'!$E$5:$E$10,'Tienda y Sucursal'!$F$5:$F$10)</f>
        <v>Sucursal 5</v>
      </c>
      <c r="N75" s="13" t="str">
        <f>HLOOKUP(F75,'Vendedores y Clientes'!$F$5:$M$7,2,0)&amp;" "&amp;HLOOKUP(F75,'Vendedores y Clientes'!$F$5:$M$7,3,0)</f>
        <v>Gabriel Manzanero</v>
      </c>
      <c r="O75" s="13" t="str" cm="1">
        <f t="array" ref="O75">_xlfn.XLOOKUP(G75,'Vendedores y Clientes'!$B$6:$B$39,'Vendedores y Clientes'!$C$6:$C$39&amp;" "&amp;_xlfn.XLOOKUP(Ventas!G75,'Vendedores y Clientes'!$B$6:$B$39,'Vendedores y Clientes'!$D$6:$D$39))</f>
        <v>Sofia Uribe</v>
      </c>
      <c r="P75" s="13" t="str">
        <f>_xlfn.XLOOKUP(H75,Productos!$B$5:$B$16,Productos!$C$5:$C$16)</f>
        <v>Cómoda Antigua</v>
      </c>
      <c r="Q75" s="13" t="str">
        <f>VLOOKUP(H75,Productos!$B$4:$E$16,3,0)</f>
        <v>Bellmack</v>
      </c>
      <c r="R75" s="14">
        <f t="shared" si="1"/>
        <v>0.08</v>
      </c>
      <c r="S75" s="15">
        <f>VLOOKUP(Ventas!H75,Productos!$B$23:$I$34,MATCH(Ventas!M75,Productos!$D$22:$I$22)+2,FALSE)</f>
        <v>10000</v>
      </c>
      <c r="T75" s="16">
        <f t="shared" si="4"/>
        <v>17240000</v>
      </c>
    </row>
    <row r="76" spans="2:20" ht="14.25" customHeight="1">
      <c r="B76" s="10" t="str">
        <f t="shared" si="0"/>
        <v>9-100712010eneroF12</v>
      </c>
      <c r="C76" s="17">
        <v>9</v>
      </c>
      <c r="D76" s="17">
        <v>100</v>
      </c>
      <c r="E76" s="18">
        <v>40185</v>
      </c>
      <c r="F76" s="17">
        <v>12</v>
      </c>
      <c r="G76" s="17">
        <v>9</v>
      </c>
      <c r="H76" s="17" t="s">
        <v>23</v>
      </c>
      <c r="I76" s="79">
        <f>_xlfn.XLOOKUP(H76,Productos!$B$5:$B$16,Productos!$E$5:$E$16)</f>
        <v>1250000</v>
      </c>
      <c r="J76" s="17">
        <v>15</v>
      </c>
      <c r="K76" s="99"/>
      <c r="L76" s="13" t="str">
        <f>_xlfn.XLOOKUP(Ventas!C76,'Tienda y Sucursal'!$B$5:$B$19,'Tienda y Sucursal'!$C$5:$C$19)</f>
        <v>Sucursal San Bernardo</v>
      </c>
      <c r="M76" s="13" t="str">
        <f>_xlfn.XLOOKUP(D76,'Tienda y Sucursal'!$E$5:$E$10,'Tienda y Sucursal'!$F$5:$F$10)</f>
        <v>Sucursal 4</v>
      </c>
      <c r="N76" s="13" t="str">
        <f>HLOOKUP(F76,'Vendedores y Clientes'!$F$5:$M$7,2,0)&amp;" "&amp;HLOOKUP(F76,'Vendedores y Clientes'!$F$5:$M$7,3,0)</f>
        <v>Feibian Bizancio</v>
      </c>
      <c r="O76" s="13" t="str" cm="1">
        <f t="array" ref="O76">_xlfn.XLOOKUP(G76,'Vendedores y Clientes'!$B$6:$B$39,'Vendedores y Clientes'!$C$6:$C$39&amp;" "&amp;_xlfn.XLOOKUP(Ventas!G76,'Vendedores y Clientes'!$B$6:$B$39,'Vendedores y Clientes'!$D$6:$D$39))</f>
        <v>Camilo Parranda</v>
      </c>
      <c r="P76" s="13" t="str">
        <f>_xlfn.XLOOKUP(H76,Productos!$B$5:$B$16,Productos!$C$5:$C$16)</f>
        <v>Cómoda Antigua</v>
      </c>
      <c r="Q76" s="13" t="str">
        <f>VLOOKUP(H76,Productos!$B$4:$E$16,3,0)</f>
        <v>Bellmack</v>
      </c>
      <c r="R76" s="14">
        <f t="shared" si="1"/>
        <v>0.08</v>
      </c>
      <c r="S76" s="15">
        <f>VLOOKUP(Ventas!H76,Productos!$B$23:$I$34,MATCH(Ventas!M76,Productos!$D$22:$I$22)+2,FALSE)</f>
        <v>20000</v>
      </c>
      <c r="T76" s="16">
        <f t="shared" si="4"/>
        <v>17230000</v>
      </c>
    </row>
    <row r="77" spans="2:20" ht="14.25" customHeight="1">
      <c r="B77" s="10" t="str">
        <f t="shared" si="0"/>
        <v>1-2001352009mayoF12</v>
      </c>
      <c r="C77" s="17">
        <v>1</v>
      </c>
      <c r="D77" s="17">
        <v>200</v>
      </c>
      <c r="E77" s="18">
        <v>39946</v>
      </c>
      <c r="F77" s="17">
        <v>18</v>
      </c>
      <c r="G77" s="17">
        <v>4</v>
      </c>
      <c r="H77" s="17" t="s">
        <v>23</v>
      </c>
      <c r="I77" s="79">
        <f>_xlfn.XLOOKUP(H77,Productos!$B$5:$B$16,Productos!$E$5:$E$16)</f>
        <v>1250000</v>
      </c>
      <c r="J77" s="17">
        <v>15</v>
      </c>
      <c r="K77" s="99"/>
      <c r="L77" s="13" t="str">
        <f>_xlfn.XLOOKUP(Ventas!C77,'Tienda y Sucursal'!$B$5:$B$19,'Tienda y Sucursal'!$C$5:$C$19)</f>
        <v>Sucursal Peñalolen Alto</v>
      </c>
      <c r="M77" s="13" t="str">
        <f>_xlfn.XLOOKUP(D77,'Tienda y Sucursal'!$E$5:$E$10,'Tienda y Sucursal'!$F$5:$F$10)</f>
        <v>Sucursal 1</v>
      </c>
      <c r="N77" s="13" t="str">
        <f>HLOOKUP(F77,'Vendedores y Clientes'!$F$5:$M$7,2,0)&amp;" "&amp;HLOOKUP(F77,'Vendedores y Clientes'!$F$5:$M$7,3,0)</f>
        <v>Gato Lizana</v>
      </c>
      <c r="O77" s="13" t="str" cm="1">
        <f t="array" ref="O77">_xlfn.XLOOKUP(G77,'Vendedores y Clientes'!$B$6:$B$39,'Vendedores y Clientes'!$C$6:$C$39&amp;" "&amp;_xlfn.XLOOKUP(Ventas!G77,'Vendedores y Clientes'!$B$6:$B$39,'Vendedores y Clientes'!$D$6:$D$39))</f>
        <v>JayJay Barriga</v>
      </c>
      <c r="P77" s="13" t="str">
        <f>_xlfn.XLOOKUP(H77,Productos!$B$5:$B$16,Productos!$C$5:$C$16)</f>
        <v>Cómoda Antigua</v>
      </c>
      <c r="Q77" s="13" t="str">
        <f>VLOOKUP(H77,Productos!$B$4:$E$16,3,0)</f>
        <v>Bellmack</v>
      </c>
      <c r="R77" s="14">
        <f t="shared" si="1"/>
        <v>0.08</v>
      </c>
      <c r="S77" s="15">
        <f>VLOOKUP(Ventas!H77,Productos!$B$23:$I$34,MATCH(Ventas!M77,Productos!$D$22:$I$22)+2,FALSE)</f>
        <v>10000</v>
      </c>
      <c r="T77" s="16">
        <f t="shared" si="4"/>
        <v>17240000</v>
      </c>
    </row>
    <row r="78" spans="2:20" ht="14.25" customHeight="1">
      <c r="B78" s="10" t="str">
        <f t="shared" si="0"/>
        <v>2-10015122010diciembreF12</v>
      </c>
      <c r="C78" s="17">
        <v>2</v>
      </c>
      <c r="D78" s="17">
        <v>100</v>
      </c>
      <c r="E78" s="18">
        <v>40527</v>
      </c>
      <c r="F78" s="17">
        <v>15</v>
      </c>
      <c r="G78" s="17">
        <v>11</v>
      </c>
      <c r="H78" s="17" t="s">
        <v>23</v>
      </c>
      <c r="I78" s="79">
        <f>_xlfn.XLOOKUP(H78,Productos!$B$5:$B$16,Productos!$E$5:$E$16)</f>
        <v>1250000</v>
      </c>
      <c r="J78" s="17">
        <v>15</v>
      </c>
      <c r="K78" s="99"/>
      <c r="L78" s="13" t="str">
        <f>_xlfn.XLOOKUP(Ventas!C78,'Tienda y Sucursal'!$B$5:$B$19,'Tienda y Sucursal'!$C$5:$C$19)</f>
        <v>Muebles San Genaro</v>
      </c>
      <c r="M78" s="13" t="str">
        <f>_xlfn.XLOOKUP(D78,'Tienda y Sucursal'!$E$5:$E$10,'Tienda y Sucursal'!$F$5:$F$10)</f>
        <v>Sucursal 4</v>
      </c>
      <c r="N78" s="13" t="str">
        <f>HLOOKUP(F78,'Vendedores y Clientes'!$F$5:$M$7,2,0)&amp;" "&amp;HLOOKUP(F78,'Vendedores y Clientes'!$F$5:$M$7,3,0)</f>
        <v>Suárez Mujica</v>
      </c>
      <c r="O78" s="13" t="str" cm="1">
        <f t="array" ref="O78">_xlfn.XLOOKUP(G78,'Vendedores y Clientes'!$B$6:$B$39,'Vendedores y Clientes'!$C$6:$C$39&amp;" "&amp;_xlfn.XLOOKUP(Ventas!G78,'Vendedores y Clientes'!$B$6:$B$39,'Vendedores y Clientes'!$D$6:$D$39))</f>
        <v>Diva Torrengra</v>
      </c>
      <c r="P78" s="13" t="str">
        <f>_xlfn.XLOOKUP(H78,Productos!$B$5:$B$16,Productos!$C$5:$C$16)</f>
        <v>Cómoda Antigua</v>
      </c>
      <c r="Q78" s="13" t="str">
        <f>VLOOKUP(H78,Productos!$B$4:$E$16,3,0)</f>
        <v>Bellmack</v>
      </c>
      <c r="R78" s="14">
        <f t="shared" si="1"/>
        <v>0.08</v>
      </c>
      <c r="S78" s="15">
        <f>VLOOKUP(Ventas!H78,Productos!$B$23:$I$34,MATCH(Ventas!M78,Productos!$D$22:$I$22)+2,FALSE)</f>
        <v>20000</v>
      </c>
      <c r="T78" s="16">
        <f t="shared" si="4"/>
        <v>17230000</v>
      </c>
    </row>
    <row r="79" spans="2:20" ht="14.25" customHeight="1">
      <c r="B79" s="10" t="str">
        <f t="shared" si="0"/>
        <v>14-1001722009febreroF12</v>
      </c>
      <c r="C79" s="17">
        <v>14</v>
      </c>
      <c r="D79" s="17">
        <v>100</v>
      </c>
      <c r="E79" s="18">
        <v>39861</v>
      </c>
      <c r="F79" s="17">
        <v>15</v>
      </c>
      <c r="G79" s="17">
        <v>1</v>
      </c>
      <c r="H79" s="17" t="s">
        <v>23</v>
      </c>
      <c r="I79" s="79">
        <f>_xlfn.XLOOKUP(H79,Productos!$B$5:$B$16,Productos!$E$5:$E$16)</f>
        <v>1250000</v>
      </c>
      <c r="J79" s="17">
        <v>15</v>
      </c>
      <c r="K79" s="99"/>
      <c r="L79" s="13" t="str">
        <f>_xlfn.XLOOKUP(Ventas!C79,'Tienda y Sucursal'!$B$5:$B$19,'Tienda y Sucursal'!$C$5:$C$19)</f>
        <v>Antiguedades FV</v>
      </c>
      <c r="M79" s="13" t="str">
        <f>_xlfn.XLOOKUP(D79,'Tienda y Sucursal'!$E$5:$E$10,'Tienda y Sucursal'!$F$5:$F$10)</f>
        <v>Sucursal 4</v>
      </c>
      <c r="N79" s="13" t="str">
        <f>HLOOKUP(F79,'Vendedores y Clientes'!$F$5:$M$7,2,0)&amp;" "&amp;HLOOKUP(F79,'Vendedores y Clientes'!$F$5:$M$7,3,0)</f>
        <v>Suárez Mujica</v>
      </c>
      <c r="O79" s="13" t="str" cm="1">
        <f t="array" ref="O79">_xlfn.XLOOKUP(G79,'Vendedores y Clientes'!$B$6:$B$39,'Vendedores y Clientes'!$C$6:$C$39&amp;" "&amp;_xlfn.XLOOKUP(Ventas!G79,'Vendedores y Clientes'!$B$6:$B$39,'Vendedores y Clientes'!$D$6:$D$39))</f>
        <v>Alejandro Moledero</v>
      </c>
      <c r="P79" s="13" t="str">
        <f>_xlfn.XLOOKUP(H79,Productos!$B$5:$B$16,Productos!$C$5:$C$16)</f>
        <v>Cómoda Antigua</v>
      </c>
      <c r="Q79" s="13" t="str">
        <f>VLOOKUP(H79,Productos!$B$4:$E$16,3,0)</f>
        <v>Bellmack</v>
      </c>
      <c r="R79" s="14">
        <f t="shared" si="1"/>
        <v>0.08</v>
      </c>
      <c r="S79" s="15">
        <f>VLOOKUP(Ventas!H79,Productos!$B$23:$I$34,MATCH(Ventas!M79,Productos!$D$22:$I$22)+2,FALSE)</f>
        <v>20000</v>
      </c>
      <c r="T79" s="16">
        <f t="shared" si="4"/>
        <v>17230000</v>
      </c>
    </row>
    <row r="80" spans="2:20" ht="14.25" customHeight="1">
      <c r="B80" s="10" t="str">
        <f t="shared" si="0"/>
        <v>13-200192010septiembreF12</v>
      </c>
      <c r="C80" s="17">
        <v>13</v>
      </c>
      <c r="D80" s="17">
        <v>200</v>
      </c>
      <c r="E80" s="18">
        <v>40422</v>
      </c>
      <c r="F80" s="17">
        <v>16</v>
      </c>
      <c r="G80" s="17">
        <v>19</v>
      </c>
      <c r="H80" s="17" t="s">
        <v>23</v>
      </c>
      <c r="I80" s="79">
        <f>_xlfn.XLOOKUP(H80,Productos!$B$5:$B$16,Productos!$E$5:$E$16)</f>
        <v>1250000</v>
      </c>
      <c r="J80" s="17">
        <v>15</v>
      </c>
      <c r="K80" s="99"/>
      <c r="L80" s="13" t="str">
        <f>_xlfn.XLOOKUP(Ventas!C80,'Tienda y Sucursal'!$B$5:$B$19,'Tienda y Sucursal'!$C$5:$C$19)</f>
        <v>Sales</v>
      </c>
      <c r="M80" s="13" t="str">
        <f>_xlfn.XLOOKUP(D80,'Tienda y Sucursal'!$E$5:$E$10,'Tienda y Sucursal'!$F$5:$F$10)</f>
        <v>Sucursal 1</v>
      </c>
      <c r="N80" s="13" t="str">
        <f>HLOOKUP(F80,'Vendedores y Clientes'!$F$5:$M$7,2,0)&amp;" "&amp;HLOOKUP(F80,'Vendedores y Clientes'!$F$5:$M$7,3,0)</f>
        <v>Michael Tree</v>
      </c>
      <c r="O80" s="13" t="str" cm="1">
        <f t="array" ref="O80">_xlfn.XLOOKUP(G80,'Vendedores y Clientes'!$B$6:$B$39,'Vendedores y Clientes'!$C$6:$C$39&amp;" "&amp;_xlfn.XLOOKUP(Ventas!G80,'Vendedores y Clientes'!$B$6:$B$39,'Vendedores y Clientes'!$D$6:$D$39))</f>
        <v>Andrea Disappear</v>
      </c>
      <c r="P80" s="13" t="str">
        <f>_xlfn.XLOOKUP(H80,Productos!$B$5:$B$16,Productos!$C$5:$C$16)</f>
        <v>Cómoda Antigua</v>
      </c>
      <c r="Q80" s="13" t="str">
        <f>VLOOKUP(H80,Productos!$B$4:$E$16,3,0)</f>
        <v>Bellmack</v>
      </c>
      <c r="R80" s="14">
        <f t="shared" si="1"/>
        <v>0.08</v>
      </c>
      <c r="S80" s="15">
        <f>VLOOKUP(Ventas!H80,Productos!$B$23:$I$34,MATCH(Ventas!M80,Productos!$D$22:$I$22)+2,FALSE)</f>
        <v>10000</v>
      </c>
      <c r="T80" s="16">
        <f t="shared" si="4"/>
        <v>17240000</v>
      </c>
    </row>
    <row r="81" spans="2:20" ht="14.25" customHeight="1">
      <c r="B81" s="10" t="str">
        <f t="shared" si="0"/>
        <v>10-2001672010julioF12</v>
      </c>
      <c r="C81" s="17">
        <v>10</v>
      </c>
      <c r="D81" s="17">
        <v>200</v>
      </c>
      <c r="E81" s="18">
        <v>40375</v>
      </c>
      <c r="F81" s="17">
        <v>17</v>
      </c>
      <c r="G81" s="17">
        <v>7</v>
      </c>
      <c r="H81" s="17" t="s">
        <v>23</v>
      </c>
      <c r="I81" s="79">
        <f>_xlfn.XLOOKUP(H81,Productos!$B$5:$B$16,Productos!$E$5:$E$16)</f>
        <v>1250000</v>
      </c>
      <c r="J81" s="17">
        <v>15</v>
      </c>
      <c r="K81" s="99"/>
      <c r="L81" s="13" t="str">
        <f>_xlfn.XLOOKUP(Ventas!C81,'Tienda y Sucursal'!$B$5:$B$19,'Tienda y Sucursal'!$C$5:$C$19)</f>
        <v>Sacrilegios Gloria</v>
      </c>
      <c r="M81" s="13" t="str">
        <f>_xlfn.XLOOKUP(D81,'Tienda y Sucursal'!$E$5:$E$10,'Tienda y Sucursal'!$F$5:$F$10)</f>
        <v>Sucursal 1</v>
      </c>
      <c r="N81" s="13" t="str">
        <f>HLOOKUP(F81,'Vendedores y Clientes'!$F$5:$M$7,2,0)&amp;" "&amp;HLOOKUP(F81,'Vendedores y Clientes'!$F$5:$M$7,3,0)</f>
        <v>Gabriel Manzanero</v>
      </c>
      <c r="O81" s="13" t="str" cm="1">
        <f t="array" ref="O81">_xlfn.XLOOKUP(G81,'Vendedores y Clientes'!$B$6:$B$39,'Vendedores y Clientes'!$C$6:$C$39&amp;" "&amp;_xlfn.XLOOKUP(Ventas!G81,'Vendedores y Clientes'!$B$6:$B$39,'Vendedores y Clientes'!$D$6:$D$39))</f>
        <v>Veraz Dedal</v>
      </c>
      <c r="P81" s="13" t="str">
        <f>_xlfn.XLOOKUP(H81,Productos!$B$5:$B$16,Productos!$C$5:$C$16)</f>
        <v>Cómoda Antigua</v>
      </c>
      <c r="Q81" s="13" t="str">
        <f>VLOOKUP(H81,Productos!$B$4:$E$16,3,0)</f>
        <v>Bellmack</v>
      </c>
      <c r="R81" s="14">
        <f t="shared" si="1"/>
        <v>0.08</v>
      </c>
      <c r="S81" s="15">
        <f>VLOOKUP(Ventas!H81,Productos!$B$23:$I$34,MATCH(Ventas!M81,Productos!$D$22:$I$22)+2,FALSE)</f>
        <v>10000</v>
      </c>
      <c r="T81" s="16">
        <f t="shared" si="4"/>
        <v>17240000</v>
      </c>
    </row>
    <row r="82" spans="2:20" ht="14.25" customHeight="1">
      <c r="B82" s="10" t="str">
        <f t="shared" si="0"/>
        <v>1-200182010agostoJ16</v>
      </c>
      <c r="C82" s="17">
        <v>1</v>
      </c>
      <c r="D82" s="17">
        <v>200</v>
      </c>
      <c r="E82" s="18">
        <v>40391</v>
      </c>
      <c r="F82" s="17">
        <v>17</v>
      </c>
      <c r="G82" s="17">
        <v>31</v>
      </c>
      <c r="H82" s="17" t="s">
        <v>22</v>
      </c>
      <c r="I82" s="79">
        <f>_xlfn.XLOOKUP(H82,Productos!$B$5:$B$16,Productos!$E$5:$E$16)</f>
        <v>1450000</v>
      </c>
      <c r="J82" s="17">
        <v>13</v>
      </c>
      <c r="K82" s="99"/>
      <c r="L82" s="13" t="str">
        <f>_xlfn.XLOOKUP(Ventas!C82,'Tienda y Sucursal'!$B$5:$B$19,'Tienda y Sucursal'!$C$5:$C$19)</f>
        <v>Sucursal Peñalolen Alto</v>
      </c>
      <c r="M82" s="13" t="str">
        <f>_xlfn.XLOOKUP(D82,'Tienda y Sucursal'!$E$5:$E$10,'Tienda y Sucursal'!$F$5:$F$10)</f>
        <v>Sucursal 1</v>
      </c>
      <c r="N82" s="13" t="str">
        <f>HLOOKUP(F82,'Vendedores y Clientes'!$F$5:$M$7,2,0)&amp;" "&amp;HLOOKUP(F82,'Vendedores y Clientes'!$F$5:$M$7,3,0)</f>
        <v>Gabriel Manzanero</v>
      </c>
      <c r="O82" s="13" t="str" cm="1">
        <f t="array" ref="O82">_xlfn.XLOOKUP(G82,'Vendedores y Clientes'!$B$6:$B$39,'Vendedores y Clientes'!$C$6:$C$39&amp;" "&amp;_xlfn.XLOOKUP(Ventas!G82,'Vendedores y Clientes'!$B$6:$B$39,'Vendedores y Clientes'!$D$6:$D$39))</f>
        <v>Sofia Uribe</v>
      </c>
      <c r="P82" s="13" t="str">
        <f>_xlfn.XLOOKUP(H82,Productos!$B$5:$B$16,Productos!$C$5:$C$16)</f>
        <v>Silla de Gargas</v>
      </c>
      <c r="Q82" s="13" t="str">
        <f>VLOOKUP(H82,Productos!$B$4:$E$16,3,0)</f>
        <v>Bellmack</v>
      </c>
      <c r="R82" s="14">
        <f t="shared" si="1"/>
        <v>0.08</v>
      </c>
      <c r="S82" s="15">
        <f>VLOOKUP(Ventas!H82,Productos!$B$23:$I$34,MATCH(Ventas!M82,Productos!$D$22:$I$22)+2,FALSE)</f>
        <v>500000</v>
      </c>
      <c r="T82" s="16">
        <f t="shared" si="4"/>
        <v>16842000</v>
      </c>
    </row>
    <row r="83" spans="2:20" ht="14.25" customHeight="1">
      <c r="B83" s="10" t="str">
        <f t="shared" si="0"/>
        <v>7-100112010eneroJ16</v>
      </c>
      <c r="C83" s="17">
        <v>7</v>
      </c>
      <c r="D83" s="17">
        <v>100</v>
      </c>
      <c r="E83" s="18">
        <v>40179</v>
      </c>
      <c r="F83" s="17">
        <v>17</v>
      </c>
      <c r="G83" s="17">
        <v>16</v>
      </c>
      <c r="H83" s="17" t="s">
        <v>22</v>
      </c>
      <c r="I83" s="79">
        <f>_xlfn.XLOOKUP(H83,Productos!$B$5:$B$16,Productos!$E$5:$E$16)</f>
        <v>1450000</v>
      </c>
      <c r="J83" s="17">
        <v>13</v>
      </c>
      <c r="K83" s="99"/>
      <c r="L83" s="13" t="str">
        <f>_xlfn.XLOOKUP(Ventas!C83,'Tienda y Sucursal'!$B$5:$B$19,'Tienda y Sucursal'!$C$5:$C$19)</f>
        <v>Blanco y En Calada</v>
      </c>
      <c r="M83" s="13" t="str">
        <f>_xlfn.XLOOKUP(D83,'Tienda y Sucursal'!$E$5:$E$10,'Tienda y Sucursal'!$F$5:$F$10)</f>
        <v>Sucursal 4</v>
      </c>
      <c r="N83" s="13" t="str">
        <f>HLOOKUP(F83,'Vendedores y Clientes'!$F$5:$M$7,2,0)&amp;" "&amp;HLOOKUP(F83,'Vendedores y Clientes'!$F$5:$M$7,3,0)</f>
        <v>Gabriel Manzanero</v>
      </c>
      <c r="O83" s="13" t="str" cm="1">
        <f t="array" ref="O83">_xlfn.XLOOKUP(G83,'Vendedores y Clientes'!$B$6:$B$39,'Vendedores y Clientes'!$C$6:$C$39&amp;" "&amp;_xlfn.XLOOKUP(Ventas!G83,'Vendedores y Clientes'!$B$6:$B$39,'Vendedores y Clientes'!$D$6:$D$39))</f>
        <v>Go Leslier</v>
      </c>
      <c r="P83" s="13" t="str">
        <f>_xlfn.XLOOKUP(H83,Productos!$B$5:$B$16,Productos!$C$5:$C$16)</f>
        <v>Silla de Gargas</v>
      </c>
      <c r="Q83" s="13" t="str">
        <f>VLOOKUP(H83,Productos!$B$4:$E$16,3,0)</f>
        <v>Bellmack</v>
      </c>
      <c r="R83" s="14">
        <f t="shared" si="1"/>
        <v>0.08</v>
      </c>
      <c r="S83" s="15">
        <f>VLOOKUP(Ventas!H83,Productos!$B$23:$I$34,MATCH(Ventas!M83,Productos!$D$22:$I$22)+2,FALSE)</f>
        <v>500000</v>
      </c>
      <c r="T83" s="16">
        <f t="shared" si="4"/>
        <v>16842000</v>
      </c>
    </row>
    <row r="84" spans="2:20" ht="14.25" customHeight="1">
      <c r="B84" s="10" t="str">
        <f t="shared" si="0"/>
        <v>5-102532009marzoJ16</v>
      </c>
      <c r="C84" s="17">
        <v>5</v>
      </c>
      <c r="D84" s="17">
        <v>10</v>
      </c>
      <c r="E84" s="18">
        <v>39897</v>
      </c>
      <c r="F84" s="17">
        <v>14</v>
      </c>
      <c r="G84" s="17">
        <v>17</v>
      </c>
      <c r="H84" s="17" t="s">
        <v>22</v>
      </c>
      <c r="I84" s="79">
        <f>_xlfn.XLOOKUP(H84,Productos!$B$5:$B$16,Productos!$E$5:$E$16)</f>
        <v>1450000</v>
      </c>
      <c r="J84" s="17">
        <v>13</v>
      </c>
      <c r="K84" s="99"/>
      <c r="L84" s="13" t="str">
        <f>_xlfn.XLOOKUP(Ventas!C84,'Tienda y Sucursal'!$B$5:$B$19,'Tienda y Sucursal'!$C$5:$C$19)</f>
        <v>Muebles El Oso</v>
      </c>
      <c r="M84" s="13" t="str">
        <f>_xlfn.XLOOKUP(D84,'Tienda y Sucursal'!$E$5:$E$10,'Tienda y Sucursal'!$F$5:$F$10)</f>
        <v>Sucursal 6</v>
      </c>
      <c r="N84" s="13" t="str">
        <f>HLOOKUP(F84,'Vendedores y Clientes'!$F$5:$M$7,2,0)&amp;" "&amp;HLOOKUP(F84,'Vendedores y Clientes'!$F$5:$M$7,3,0)</f>
        <v>Hortuiti Felier</v>
      </c>
      <c r="O84" s="13" t="str" cm="1">
        <f t="array" ref="O84">_xlfn.XLOOKUP(G84,'Vendedores y Clientes'!$B$6:$B$39,'Vendedores y Clientes'!$C$6:$C$39&amp;" "&amp;_xlfn.XLOOKUP(Ventas!G84,'Vendedores y Clientes'!$B$6:$B$39,'Vendedores y Clientes'!$D$6:$D$39))</f>
        <v>Mathias Albus</v>
      </c>
      <c r="P84" s="13" t="str">
        <f>_xlfn.XLOOKUP(H84,Productos!$B$5:$B$16,Productos!$C$5:$C$16)</f>
        <v>Silla de Gargas</v>
      </c>
      <c r="Q84" s="13" t="str">
        <f>VLOOKUP(H84,Productos!$B$4:$E$16,3,0)</f>
        <v>Bellmack</v>
      </c>
      <c r="R84" s="14">
        <f t="shared" si="1"/>
        <v>0.08</v>
      </c>
      <c r="S84" s="15">
        <f>VLOOKUP(Ventas!H84,Productos!$B$23:$I$34,MATCH(Ventas!M84,Productos!$D$22:$I$22)+2,FALSE)</f>
        <v>1000000</v>
      </c>
      <c r="T84" s="16">
        <f t="shared" si="4"/>
        <v>16342000</v>
      </c>
    </row>
    <row r="85" spans="2:20" ht="14.25" customHeight="1">
      <c r="B85" s="10" t="str">
        <f t="shared" si="0"/>
        <v>1-1018112010noviembreJ16</v>
      </c>
      <c r="C85" s="17">
        <v>1</v>
      </c>
      <c r="D85" s="17">
        <v>10</v>
      </c>
      <c r="E85" s="18">
        <v>40500</v>
      </c>
      <c r="F85" s="17">
        <v>13</v>
      </c>
      <c r="G85" s="17">
        <v>8</v>
      </c>
      <c r="H85" s="17" t="s">
        <v>22</v>
      </c>
      <c r="I85" s="79">
        <f>_xlfn.XLOOKUP(H85,Productos!$B$5:$B$16,Productos!$E$5:$E$16)</f>
        <v>1450000</v>
      </c>
      <c r="J85" s="17">
        <v>13</v>
      </c>
      <c r="K85" s="99"/>
      <c r="L85" s="13" t="str">
        <f>_xlfn.XLOOKUP(Ventas!C85,'Tienda y Sucursal'!$B$5:$B$19,'Tienda y Sucursal'!$C$5:$C$19)</f>
        <v>Sucursal Peñalolen Alto</v>
      </c>
      <c r="M85" s="13" t="str">
        <f>_xlfn.XLOOKUP(D85,'Tienda y Sucursal'!$E$5:$E$10,'Tienda y Sucursal'!$F$5:$F$10)</f>
        <v>Sucursal 6</v>
      </c>
      <c r="N85" s="13" t="str">
        <f>HLOOKUP(F85,'Vendedores y Clientes'!$F$5:$M$7,2,0)&amp;" "&amp;HLOOKUP(F85,'Vendedores y Clientes'!$F$5:$M$7,3,0)</f>
        <v>Caesar Ortencia</v>
      </c>
      <c r="O85" s="13" t="str" cm="1">
        <f t="array" ref="O85">_xlfn.XLOOKUP(G85,'Vendedores y Clientes'!$B$6:$B$39,'Vendedores y Clientes'!$C$6:$C$39&amp;" "&amp;_xlfn.XLOOKUP(Ventas!G85,'Vendedores y Clientes'!$B$6:$B$39,'Vendedores y Clientes'!$D$6:$D$39))</f>
        <v>Nicolás Red</v>
      </c>
      <c r="P85" s="13" t="str">
        <f>_xlfn.XLOOKUP(H85,Productos!$B$5:$B$16,Productos!$C$5:$C$16)</f>
        <v>Silla de Gargas</v>
      </c>
      <c r="Q85" s="13" t="str">
        <f>VLOOKUP(H85,Productos!$B$4:$E$16,3,0)</f>
        <v>Bellmack</v>
      </c>
      <c r="R85" s="14">
        <f t="shared" si="1"/>
        <v>0.08</v>
      </c>
      <c r="S85" s="15">
        <f>VLOOKUP(Ventas!H85,Productos!$B$23:$I$34,MATCH(Ventas!M85,Productos!$D$22:$I$22)+2,FALSE)</f>
        <v>1000000</v>
      </c>
      <c r="T85" s="16">
        <f t="shared" si="4"/>
        <v>16342000</v>
      </c>
    </row>
    <row r="86" spans="2:20" ht="14.25" customHeight="1">
      <c r="B86" s="10" t="str">
        <f t="shared" si="0"/>
        <v>1-2016122010diciembreJ16</v>
      </c>
      <c r="C86" s="17">
        <v>1</v>
      </c>
      <c r="D86" s="17">
        <v>20</v>
      </c>
      <c r="E86" s="18">
        <v>40528</v>
      </c>
      <c r="F86" s="17">
        <v>16</v>
      </c>
      <c r="G86" s="17">
        <v>5</v>
      </c>
      <c r="H86" s="17" t="s">
        <v>22</v>
      </c>
      <c r="I86" s="79">
        <f>_xlfn.XLOOKUP(H86,Productos!$B$5:$B$16,Productos!$E$5:$E$16)</f>
        <v>1450000</v>
      </c>
      <c r="J86" s="17">
        <v>13</v>
      </c>
      <c r="K86" s="99"/>
      <c r="L86" s="13" t="str">
        <f>_xlfn.XLOOKUP(Ventas!C86,'Tienda y Sucursal'!$B$5:$B$19,'Tienda y Sucursal'!$C$5:$C$19)</f>
        <v>Sucursal Peñalolen Alto</v>
      </c>
      <c r="M86" s="13" t="str">
        <f>_xlfn.XLOOKUP(D86,'Tienda y Sucursal'!$E$5:$E$10,'Tienda y Sucursal'!$F$5:$F$10)</f>
        <v>Sucursal 5</v>
      </c>
      <c r="N86" s="13" t="str">
        <f>HLOOKUP(F86,'Vendedores y Clientes'!$F$5:$M$7,2,0)&amp;" "&amp;HLOOKUP(F86,'Vendedores y Clientes'!$F$5:$M$7,3,0)</f>
        <v>Michael Tree</v>
      </c>
      <c r="O86" s="13" t="str" cm="1">
        <f t="array" ref="O86">_xlfn.XLOOKUP(G86,'Vendedores y Clientes'!$B$6:$B$39,'Vendedores y Clientes'!$C$6:$C$39&amp;" "&amp;_xlfn.XLOOKUP(Ventas!G86,'Vendedores y Clientes'!$B$6:$B$39,'Vendedores y Clientes'!$D$6:$D$39))</f>
        <v>Alexandra Bully</v>
      </c>
      <c r="P86" s="13" t="str">
        <f>_xlfn.XLOOKUP(H86,Productos!$B$5:$B$16,Productos!$C$5:$C$16)</f>
        <v>Silla de Gargas</v>
      </c>
      <c r="Q86" s="13" t="str">
        <f>VLOOKUP(H86,Productos!$B$4:$E$16,3,0)</f>
        <v>Bellmack</v>
      </c>
      <c r="R86" s="14">
        <f t="shared" si="1"/>
        <v>0.08</v>
      </c>
      <c r="S86" s="15">
        <f>VLOOKUP(Ventas!H86,Productos!$B$23:$I$34,MATCH(Ventas!M86,Productos!$D$22:$I$22)+2,FALSE)</f>
        <v>300000</v>
      </c>
      <c r="T86" s="16">
        <f t="shared" si="4"/>
        <v>17042000</v>
      </c>
    </row>
    <row r="87" spans="2:20" ht="14.25" customHeight="1">
      <c r="B87" s="10" t="str">
        <f t="shared" si="0"/>
        <v>10-300112009eneroJ15</v>
      </c>
      <c r="C87" s="17">
        <v>10</v>
      </c>
      <c r="D87" s="17">
        <v>300</v>
      </c>
      <c r="E87" s="18">
        <v>39814</v>
      </c>
      <c r="F87" s="17">
        <v>15</v>
      </c>
      <c r="G87" s="17">
        <v>9</v>
      </c>
      <c r="H87" s="17" t="s">
        <v>21</v>
      </c>
      <c r="I87" s="79">
        <f>_xlfn.XLOOKUP(H87,Productos!$B$5:$B$16,Productos!$E$5:$E$16)</f>
        <v>1800000</v>
      </c>
      <c r="J87" s="17">
        <v>11</v>
      </c>
      <c r="K87" s="99"/>
      <c r="L87" s="13" t="str">
        <f>_xlfn.XLOOKUP(Ventas!C87,'Tienda y Sucursal'!$B$5:$B$19,'Tienda y Sucursal'!$C$5:$C$19)</f>
        <v>Sacrilegios Gloria</v>
      </c>
      <c r="M87" s="13" t="str">
        <f>_xlfn.XLOOKUP(D87,'Tienda y Sucursal'!$E$5:$E$10,'Tienda y Sucursal'!$F$5:$F$10)</f>
        <v>Sucursal 3</v>
      </c>
      <c r="N87" s="13" t="str">
        <f>HLOOKUP(F87,'Vendedores y Clientes'!$F$5:$M$7,2,0)&amp;" "&amp;HLOOKUP(F87,'Vendedores y Clientes'!$F$5:$M$7,3,0)</f>
        <v>Suárez Mujica</v>
      </c>
      <c r="O87" s="13" t="str" cm="1">
        <f t="array" ref="O87">_xlfn.XLOOKUP(G87,'Vendedores y Clientes'!$B$6:$B$39,'Vendedores y Clientes'!$C$6:$C$39&amp;" "&amp;_xlfn.XLOOKUP(Ventas!G87,'Vendedores y Clientes'!$B$6:$B$39,'Vendedores y Clientes'!$D$6:$D$39))</f>
        <v>Camilo Parranda</v>
      </c>
      <c r="P87" s="13" t="str">
        <f>_xlfn.XLOOKUP(H87,Productos!$B$5:$B$16,Productos!$C$5:$C$16)</f>
        <v>Bar L Sobredimensionado</v>
      </c>
      <c r="Q87" s="13" t="str">
        <f>VLOOKUP(H87,Productos!$B$4:$E$16,3,0)</f>
        <v>Qwerty</v>
      </c>
      <c r="R87" s="14">
        <f t="shared" si="1"/>
        <v>0.08</v>
      </c>
      <c r="S87" s="15">
        <f>VLOOKUP(Ventas!H87,Productos!$B$23:$I$34,MATCH(Ventas!M87,Productos!$D$22:$I$22)+2,FALSE)</f>
        <v>1500000</v>
      </c>
      <c r="T87" s="16">
        <f t="shared" si="4"/>
        <v>16716000</v>
      </c>
    </row>
    <row r="88" spans="2:20" ht="14.25" customHeight="1">
      <c r="B88" s="10" t="str">
        <f t="shared" si="0"/>
        <v>1-201322010febreroJ15</v>
      </c>
      <c r="C88" s="17">
        <v>1</v>
      </c>
      <c r="D88" s="17">
        <v>20</v>
      </c>
      <c r="E88" s="18">
        <v>40222</v>
      </c>
      <c r="F88" s="17">
        <v>14</v>
      </c>
      <c r="G88" s="17">
        <v>21</v>
      </c>
      <c r="H88" s="17" t="s">
        <v>21</v>
      </c>
      <c r="I88" s="79">
        <f>_xlfn.XLOOKUP(H88,Productos!$B$5:$B$16,Productos!$E$5:$E$16)</f>
        <v>1800000</v>
      </c>
      <c r="J88" s="17">
        <v>11</v>
      </c>
      <c r="K88" s="99"/>
      <c r="L88" s="13" t="str">
        <f>_xlfn.XLOOKUP(Ventas!C88,'Tienda y Sucursal'!$B$5:$B$19,'Tienda y Sucursal'!$C$5:$C$19)</f>
        <v>Sucursal Peñalolen Alto</v>
      </c>
      <c r="M88" s="13" t="str">
        <f>_xlfn.XLOOKUP(D88,'Tienda y Sucursal'!$E$5:$E$10,'Tienda y Sucursal'!$F$5:$F$10)</f>
        <v>Sucursal 5</v>
      </c>
      <c r="N88" s="13" t="str">
        <f>HLOOKUP(F88,'Vendedores y Clientes'!$F$5:$M$7,2,0)&amp;" "&amp;HLOOKUP(F88,'Vendedores y Clientes'!$F$5:$M$7,3,0)</f>
        <v>Hortuiti Felier</v>
      </c>
      <c r="O88" s="13" t="str" cm="1">
        <f t="array" ref="O88">_xlfn.XLOOKUP(G88,'Vendedores y Clientes'!$B$6:$B$39,'Vendedores y Clientes'!$C$6:$C$39&amp;" "&amp;_xlfn.XLOOKUP(Ventas!G88,'Vendedores y Clientes'!$B$6:$B$39,'Vendedores y Clientes'!$D$6:$D$39))</f>
        <v>Alvarón Moledero</v>
      </c>
      <c r="P88" s="13" t="str">
        <f>_xlfn.XLOOKUP(H88,Productos!$B$5:$B$16,Productos!$C$5:$C$16)</f>
        <v>Bar L Sobredimensionado</v>
      </c>
      <c r="Q88" s="13" t="str">
        <f>VLOOKUP(H88,Productos!$B$4:$E$16,3,0)</f>
        <v>Qwerty</v>
      </c>
      <c r="R88" s="14">
        <f t="shared" si="1"/>
        <v>0.08</v>
      </c>
      <c r="S88" s="15">
        <f>VLOOKUP(Ventas!H88,Productos!$B$23:$I$34,MATCH(Ventas!M88,Productos!$D$22:$I$22)+2,FALSE)</f>
        <v>20000</v>
      </c>
      <c r="T88" s="16">
        <f t="shared" si="4"/>
        <v>18196000</v>
      </c>
    </row>
    <row r="89" spans="2:20" ht="14.25" customHeight="1">
      <c r="B89" s="10" t="str">
        <f t="shared" si="0"/>
        <v>14-1002102009octubreJ15</v>
      </c>
      <c r="C89" s="17">
        <v>14</v>
      </c>
      <c r="D89" s="17">
        <v>100</v>
      </c>
      <c r="E89" s="18">
        <v>40088</v>
      </c>
      <c r="F89" s="17">
        <v>18</v>
      </c>
      <c r="G89" s="17">
        <v>6</v>
      </c>
      <c r="H89" s="17" t="s">
        <v>21</v>
      </c>
      <c r="I89" s="79">
        <f>_xlfn.XLOOKUP(H89,Productos!$B$5:$B$16,Productos!$E$5:$E$16)</f>
        <v>1800000</v>
      </c>
      <c r="J89" s="17">
        <v>11</v>
      </c>
      <c r="K89" s="99"/>
      <c r="L89" s="13" t="str">
        <f>_xlfn.XLOOKUP(Ventas!C89,'Tienda y Sucursal'!$B$5:$B$19,'Tienda y Sucursal'!$C$5:$C$19)</f>
        <v>Antiguedades FV</v>
      </c>
      <c r="M89" s="13" t="str">
        <f>_xlfn.XLOOKUP(D89,'Tienda y Sucursal'!$E$5:$E$10,'Tienda y Sucursal'!$F$5:$F$10)</f>
        <v>Sucursal 4</v>
      </c>
      <c r="N89" s="13" t="str">
        <f>HLOOKUP(F89,'Vendedores y Clientes'!$F$5:$M$7,2,0)&amp;" "&amp;HLOOKUP(F89,'Vendedores y Clientes'!$F$5:$M$7,3,0)</f>
        <v>Gato Lizana</v>
      </c>
      <c r="O89" s="13" t="str" cm="1">
        <f t="array" ref="O89">_xlfn.XLOOKUP(G89,'Vendedores y Clientes'!$B$6:$B$39,'Vendedores y Clientes'!$C$6:$C$39&amp;" "&amp;_xlfn.XLOOKUP(Ventas!G89,'Vendedores y Clientes'!$B$6:$B$39,'Vendedores y Clientes'!$D$6:$D$39))</f>
        <v>Deco Valenti</v>
      </c>
      <c r="P89" s="13" t="str">
        <f>_xlfn.XLOOKUP(H89,Productos!$B$5:$B$16,Productos!$C$5:$C$16)</f>
        <v>Bar L Sobredimensionado</v>
      </c>
      <c r="Q89" s="13" t="str">
        <f>VLOOKUP(H89,Productos!$B$4:$E$16,3,0)</f>
        <v>Qwerty</v>
      </c>
      <c r="R89" s="14">
        <f t="shared" si="1"/>
        <v>0.08</v>
      </c>
      <c r="S89" s="15">
        <f>VLOOKUP(Ventas!H89,Productos!$B$23:$I$34,MATCH(Ventas!M89,Productos!$D$22:$I$22)+2,FALSE)</f>
        <v>10000</v>
      </c>
      <c r="T89" s="16">
        <f t="shared" si="4"/>
        <v>18206000</v>
      </c>
    </row>
    <row r="90" spans="2:20" ht="14.25" customHeight="1">
      <c r="B90" s="10" t="str">
        <f t="shared" si="0"/>
        <v>14-3001122010febreroJ15</v>
      </c>
      <c r="C90" s="17">
        <v>14</v>
      </c>
      <c r="D90" s="17">
        <v>300</v>
      </c>
      <c r="E90" s="18">
        <v>40220</v>
      </c>
      <c r="F90" s="17">
        <v>12</v>
      </c>
      <c r="G90" s="17">
        <v>11</v>
      </c>
      <c r="H90" s="17" t="s">
        <v>21</v>
      </c>
      <c r="I90" s="79">
        <f>_xlfn.XLOOKUP(H90,Productos!$B$5:$B$16,Productos!$E$5:$E$16)</f>
        <v>1800000</v>
      </c>
      <c r="J90" s="17">
        <v>10</v>
      </c>
      <c r="K90" s="99"/>
      <c r="L90" s="13" t="str">
        <f>_xlfn.XLOOKUP(Ventas!C90,'Tienda y Sucursal'!$B$5:$B$19,'Tienda y Sucursal'!$C$5:$C$19)</f>
        <v>Antiguedades FV</v>
      </c>
      <c r="M90" s="13" t="str">
        <f>_xlfn.XLOOKUP(D90,'Tienda y Sucursal'!$E$5:$E$10,'Tienda y Sucursal'!$F$5:$F$10)</f>
        <v>Sucursal 3</v>
      </c>
      <c r="N90" s="13" t="str">
        <f>HLOOKUP(F90,'Vendedores y Clientes'!$F$5:$M$7,2,0)&amp;" "&amp;HLOOKUP(F90,'Vendedores y Clientes'!$F$5:$M$7,3,0)</f>
        <v>Feibian Bizancio</v>
      </c>
      <c r="O90" s="13" t="str" cm="1">
        <f t="array" ref="O90">_xlfn.XLOOKUP(G90,'Vendedores y Clientes'!$B$6:$B$39,'Vendedores y Clientes'!$C$6:$C$39&amp;" "&amp;_xlfn.XLOOKUP(Ventas!G90,'Vendedores y Clientes'!$B$6:$B$39,'Vendedores y Clientes'!$D$6:$D$39))</f>
        <v>Diva Torrengra</v>
      </c>
      <c r="P90" s="13" t="str">
        <f>_xlfn.XLOOKUP(H90,Productos!$B$5:$B$16,Productos!$C$5:$C$16)</f>
        <v>Bar L Sobredimensionado</v>
      </c>
      <c r="Q90" s="13" t="str">
        <f>VLOOKUP(H90,Productos!$B$4:$E$16,3,0)</f>
        <v>Qwerty</v>
      </c>
      <c r="R90" s="14">
        <f t="shared" si="1"/>
        <v>0.08</v>
      </c>
      <c r="S90" s="15">
        <f>VLOOKUP(Ventas!H90,Productos!$B$23:$I$34,MATCH(Ventas!M90,Productos!$D$22:$I$22)+2,FALSE)</f>
        <v>1500000</v>
      </c>
      <c r="T90" s="16">
        <f t="shared" si="4"/>
        <v>15060000</v>
      </c>
    </row>
    <row r="91" spans="2:20" ht="14.25" customHeight="1">
      <c r="B91" s="10" t="str">
        <f t="shared" si="0"/>
        <v>1-100962010junioJ15</v>
      </c>
      <c r="C91" s="17">
        <v>1</v>
      </c>
      <c r="D91" s="17">
        <v>100</v>
      </c>
      <c r="E91" s="18">
        <v>40338</v>
      </c>
      <c r="F91" s="17">
        <v>15</v>
      </c>
      <c r="G91" s="17">
        <v>34</v>
      </c>
      <c r="H91" s="17" t="s">
        <v>21</v>
      </c>
      <c r="I91" s="79">
        <f>_xlfn.XLOOKUP(H91,Productos!$B$5:$B$16,Productos!$E$5:$E$16)</f>
        <v>1800000</v>
      </c>
      <c r="J91" s="17">
        <v>10</v>
      </c>
      <c r="K91" s="99"/>
      <c r="L91" s="13" t="str">
        <f>_xlfn.XLOOKUP(Ventas!C91,'Tienda y Sucursal'!$B$5:$B$19,'Tienda y Sucursal'!$C$5:$C$19)</f>
        <v>Sucursal Peñalolen Alto</v>
      </c>
      <c r="M91" s="13" t="str">
        <f>_xlfn.XLOOKUP(D91,'Tienda y Sucursal'!$E$5:$E$10,'Tienda y Sucursal'!$F$5:$F$10)</f>
        <v>Sucursal 4</v>
      </c>
      <c r="N91" s="13" t="str">
        <f>HLOOKUP(F91,'Vendedores y Clientes'!$F$5:$M$7,2,0)&amp;" "&amp;HLOOKUP(F91,'Vendedores y Clientes'!$F$5:$M$7,3,0)</f>
        <v>Suárez Mujica</v>
      </c>
      <c r="O91" s="13" t="str" cm="1">
        <f t="array" ref="O91">_xlfn.XLOOKUP(G91,'Vendedores y Clientes'!$B$6:$B$39,'Vendedores y Clientes'!$C$6:$C$39&amp;" "&amp;_xlfn.XLOOKUP(Ventas!G91,'Vendedores y Clientes'!$B$6:$B$39,'Vendedores y Clientes'!$D$6:$D$39))</f>
        <v>JP Farfanas</v>
      </c>
      <c r="P91" s="13" t="str">
        <f>_xlfn.XLOOKUP(H91,Productos!$B$5:$B$16,Productos!$C$5:$C$16)</f>
        <v>Bar L Sobredimensionado</v>
      </c>
      <c r="Q91" s="13" t="str">
        <f>VLOOKUP(H91,Productos!$B$4:$E$16,3,0)</f>
        <v>Qwerty</v>
      </c>
      <c r="R91" s="14">
        <f t="shared" si="1"/>
        <v>0.08</v>
      </c>
      <c r="S91" s="15">
        <f>VLOOKUP(Ventas!H91,Productos!$B$23:$I$34,MATCH(Ventas!M91,Productos!$D$22:$I$22)+2,FALSE)</f>
        <v>10000</v>
      </c>
      <c r="T91" s="16">
        <f t="shared" si="4"/>
        <v>16550000</v>
      </c>
    </row>
    <row r="92" spans="2:20" ht="14.25" customHeight="1">
      <c r="B92" s="10" t="str">
        <f t="shared" si="0"/>
        <v>1-200272010julioJ16</v>
      </c>
      <c r="C92" s="17">
        <v>1</v>
      </c>
      <c r="D92" s="17">
        <v>200</v>
      </c>
      <c r="E92" s="18">
        <v>40361</v>
      </c>
      <c r="F92" s="17">
        <v>15</v>
      </c>
      <c r="G92" s="17">
        <v>6</v>
      </c>
      <c r="H92" s="17" t="s">
        <v>22</v>
      </c>
      <c r="I92" s="79">
        <f>_xlfn.XLOOKUP(H92,Productos!$B$5:$B$16,Productos!$E$5:$E$16)</f>
        <v>1450000</v>
      </c>
      <c r="J92" s="17">
        <v>13</v>
      </c>
      <c r="K92" s="99"/>
      <c r="L92" s="13" t="str">
        <f>_xlfn.XLOOKUP(Ventas!C92,'Tienda y Sucursal'!$B$5:$B$19,'Tienda y Sucursal'!$C$5:$C$19)</f>
        <v>Sucursal Peñalolen Alto</v>
      </c>
      <c r="M92" s="13" t="str">
        <f>_xlfn.XLOOKUP(D92,'Tienda y Sucursal'!$E$5:$E$10,'Tienda y Sucursal'!$F$5:$F$10)</f>
        <v>Sucursal 1</v>
      </c>
      <c r="N92" s="13" t="str">
        <f>HLOOKUP(F92,'Vendedores y Clientes'!$F$5:$M$7,2,0)&amp;" "&amp;HLOOKUP(F92,'Vendedores y Clientes'!$F$5:$M$7,3,0)</f>
        <v>Suárez Mujica</v>
      </c>
      <c r="O92" s="13" t="str" cm="1">
        <f t="array" ref="O92">_xlfn.XLOOKUP(G92,'Vendedores y Clientes'!$B$6:$B$39,'Vendedores y Clientes'!$C$6:$C$39&amp;" "&amp;_xlfn.XLOOKUP(Ventas!G92,'Vendedores y Clientes'!$B$6:$B$39,'Vendedores y Clientes'!$D$6:$D$39))</f>
        <v>Deco Valenti</v>
      </c>
      <c r="P92" s="13" t="str">
        <f>_xlfn.XLOOKUP(H92,Productos!$B$5:$B$16,Productos!$C$5:$C$16)</f>
        <v>Silla de Gargas</v>
      </c>
      <c r="Q92" s="13" t="str">
        <f>VLOOKUP(H92,Productos!$B$4:$E$16,3,0)</f>
        <v>Bellmack</v>
      </c>
      <c r="R92" s="14">
        <f t="shared" si="1"/>
        <v>0.08</v>
      </c>
      <c r="S92" s="15">
        <f>VLOOKUP(Ventas!H92,Productos!$B$23:$I$34,MATCH(Ventas!M92,Productos!$D$22:$I$22)+2,FALSE)</f>
        <v>500000</v>
      </c>
      <c r="T92" s="16">
        <f t="shared" si="4"/>
        <v>16842000</v>
      </c>
    </row>
    <row r="93" spans="2:20" ht="14.25" customHeight="1">
      <c r="B93" s="10" t="str">
        <f t="shared" si="0"/>
        <v>6-3002582010agostoJ16</v>
      </c>
      <c r="C93" s="17">
        <v>6</v>
      </c>
      <c r="D93" s="17">
        <v>300</v>
      </c>
      <c r="E93" s="18">
        <v>40415</v>
      </c>
      <c r="F93" s="17">
        <v>16</v>
      </c>
      <c r="G93" s="17">
        <v>29</v>
      </c>
      <c r="H93" s="17" t="s">
        <v>22</v>
      </c>
      <c r="I93" s="79">
        <f>_xlfn.XLOOKUP(H93,Productos!$B$5:$B$16,Productos!$E$5:$E$16)</f>
        <v>1450000</v>
      </c>
      <c r="J93" s="17">
        <v>13</v>
      </c>
      <c r="K93" s="99"/>
      <c r="L93" s="13" t="str">
        <f>_xlfn.XLOOKUP(Ventas!C93,'Tienda y Sucursal'!$B$5:$B$19,'Tienda y Sucursal'!$C$5:$C$19)</f>
        <v>Sucursal Ñuñoa</v>
      </c>
      <c r="M93" s="13" t="str">
        <f>_xlfn.XLOOKUP(D93,'Tienda y Sucursal'!$E$5:$E$10,'Tienda y Sucursal'!$F$5:$F$10)</f>
        <v>Sucursal 3</v>
      </c>
      <c r="N93" s="13" t="str">
        <f>HLOOKUP(F93,'Vendedores y Clientes'!$F$5:$M$7,2,0)&amp;" "&amp;HLOOKUP(F93,'Vendedores y Clientes'!$F$5:$M$7,3,0)</f>
        <v>Michael Tree</v>
      </c>
      <c r="O93" s="13" t="str" cm="1">
        <f t="array" ref="O93">_xlfn.XLOOKUP(G93,'Vendedores y Clientes'!$B$6:$B$39,'Vendedores y Clientes'!$C$6:$C$39&amp;" "&amp;_xlfn.XLOOKUP(Ventas!G93,'Vendedores y Clientes'!$B$6:$B$39,'Vendedores y Clientes'!$D$6:$D$39))</f>
        <v>Reina Queen</v>
      </c>
      <c r="P93" s="13" t="str">
        <f>_xlfn.XLOOKUP(H93,Productos!$B$5:$B$16,Productos!$C$5:$C$16)</f>
        <v>Silla de Gargas</v>
      </c>
      <c r="Q93" s="13" t="str">
        <f>VLOOKUP(H93,Productos!$B$4:$E$16,3,0)</f>
        <v>Bellmack</v>
      </c>
      <c r="R93" s="14">
        <f t="shared" si="1"/>
        <v>0.08</v>
      </c>
      <c r="S93" s="15">
        <f>VLOOKUP(Ventas!H93,Productos!$B$23:$I$34,MATCH(Ventas!M93,Productos!$D$22:$I$22)+2,FALSE)</f>
        <v>200000</v>
      </c>
      <c r="T93" s="16">
        <f t="shared" si="4"/>
        <v>17142000</v>
      </c>
    </row>
    <row r="94" spans="2:20" ht="14.25" customHeight="1">
      <c r="B94" s="10" t="str">
        <f t="shared" si="0"/>
        <v>7-101222009febreroJ16</v>
      </c>
      <c r="C94" s="17">
        <v>7</v>
      </c>
      <c r="D94" s="17">
        <v>10</v>
      </c>
      <c r="E94" s="18">
        <v>39856</v>
      </c>
      <c r="F94" s="17">
        <v>16</v>
      </c>
      <c r="G94" s="17">
        <v>23</v>
      </c>
      <c r="H94" s="17" t="s">
        <v>22</v>
      </c>
      <c r="I94" s="79">
        <f>_xlfn.XLOOKUP(H94,Productos!$B$5:$B$16,Productos!$E$5:$E$16)</f>
        <v>1450000</v>
      </c>
      <c r="J94" s="17">
        <v>13</v>
      </c>
      <c r="K94" s="99"/>
      <c r="L94" s="13" t="str">
        <f>_xlfn.XLOOKUP(Ventas!C94,'Tienda y Sucursal'!$B$5:$B$19,'Tienda y Sucursal'!$C$5:$C$19)</f>
        <v>Blanco y En Calada</v>
      </c>
      <c r="M94" s="13" t="str">
        <f>_xlfn.XLOOKUP(D94,'Tienda y Sucursal'!$E$5:$E$10,'Tienda y Sucursal'!$F$5:$F$10)</f>
        <v>Sucursal 6</v>
      </c>
      <c r="N94" s="13" t="str">
        <f>HLOOKUP(F94,'Vendedores y Clientes'!$F$5:$M$7,2,0)&amp;" "&amp;HLOOKUP(F94,'Vendedores y Clientes'!$F$5:$M$7,3,0)</f>
        <v>Michael Tree</v>
      </c>
      <c r="O94" s="13" t="str" cm="1">
        <f t="array" ref="O94">_xlfn.XLOOKUP(G94,'Vendedores y Clientes'!$B$6:$B$39,'Vendedores y Clientes'!$C$6:$C$39&amp;" "&amp;_xlfn.XLOOKUP(Ventas!G94,'Vendedores y Clientes'!$B$6:$B$39,'Vendedores y Clientes'!$D$6:$D$39))</f>
        <v>Ismael Olavarrieta</v>
      </c>
      <c r="P94" s="13" t="str">
        <f>_xlfn.XLOOKUP(H94,Productos!$B$5:$B$16,Productos!$C$5:$C$16)</f>
        <v>Silla de Gargas</v>
      </c>
      <c r="Q94" s="13" t="str">
        <f>VLOOKUP(H94,Productos!$B$4:$E$16,3,0)</f>
        <v>Bellmack</v>
      </c>
      <c r="R94" s="14">
        <f t="shared" si="1"/>
        <v>0.08</v>
      </c>
      <c r="S94" s="15">
        <f>VLOOKUP(Ventas!H94,Productos!$B$23:$I$34,MATCH(Ventas!M94,Productos!$D$22:$I$22)+2,FALSE)</f>
        <v>1000000</v>
      </c>
      <c r="T94" s="16">
        <f t="shared" si="4"/>
        <v>16342000</v>
      </c>
    </row>
    <row r="95" spans="2:20" ht="14.25" customHeight="1">
      <c r="B95" s="10" t="str">
        <f t="shared" si="0"/>
        <v>9-3020102010octubreJ16</v>
      </c>
      <c r="C95" s="17">
        <v>9</v>
      </c>
      <c r="D95" s="17">
        <v>30</v>
      </c>
      <c r="E95" s="18">
        <v>40471</v>
      </c>
      <c r="F95" s="17">
        <v>12</v>
      </c>
      <c r="G95" s="17">
        <v>18</v>
      </c>
      <c r="H95" s="17" t="s">
        <v>22</v>
      </c>
      <c r="I95" s="79">
        <f>_xlfn.XLOOKUP(H95,Productos!$B$5:$B$16,Productos!$E$5:$E$16)</f>
        <v>1450000</v>
      </c>
      <c r="J95" s="17">
        <v>13</v>
      </c>
      <c r="K95" s="99"/>
      <c r="L95" s="13" t="str">
        <f>_xlfn.XLOOKUP(Ventas!C95,'Tienda y Sucursal'!$B$5:$B$19,'Tienda y Sucursal'!$C$5:$C$19)</f>
        <v>Sucursal San Bernardo</v>
      </c>
      <c r="M95" s="13" t="str">
        <f>_xlfn.XLOOKUP(D95,'Tienda y Sucursal'!$E$5:$E$10,'Tienda y Sucursal'!$F$5:$F$10)</f>
        <v>Sucursal 2</v>
      </c>
      <c r="N95" s="13" t="str">
        <f>HLOOKUP(F95,'Vendedores y Clientes'!$F$5:$M$7,2,0)&amp;" "&amp;HLOOKUP(F95,'Vendedores y Clientes'!$F$5:$M$7,3,0)</f>
        <v>Feibian Bizancio</v>
      </c>
      <c r="O95" s="13" t="str" cm="1">
        <f t="array" ref="O95">_xlfn.XLOOKUP(G95,'Vendedores y Clientes'!$B$6:$B$39,'Vendedores y Clientes'!$C$6:$C$39&amp;" "&amp;_xlfn.XLOOKUP(Ventas!G95,'Vendedores y Clientes'!$B$6:$B$39,'Vendedores y Clientes'!$D$6:$D$39))</f>
        <v>Di Angelo Bonini</v>
      </c>
      <c r="P95" s="13" t="str">
        <f>_xlfn.XLOOKUP(H95,Productos!$B$5:$B$16,Productos!$C$5:$C$16)</f>
        <v>Silla de Gargas</v>
      </c>
      <c r="Q95" s="13" t="str">
        <f>VLOOKUP(H95,Productos!$B$4:$E$16,3,0)</f>
        <v>Bellmack</v>
      </c>
      <c r="R95" s="14">
        <f t="shared" si="1"/>
        <v>0.08</v>
      </c>
      <c r="S95" s="15">
        <f>VLOOKUP(Ventas!H95,Productos!$B$23:$I$34,MATCH(Ventas!M95,Productos!$D$22:$I$22)+2,FALSE)</f>
        <v>20000</v>
      </c>
      <c r="T95" s="16">
        <f t="shared" si="4"/>
        <v>17322000</v>
      </c>
    </row>
    <row r="96" spans="2:20" ht="14.25" customHeight="1">
      <c r="B96" s="10" t="str">
        <f t="shared" si="0"/>
        <v>5-2002082009agostoJ16</v>
      </c>
      <c r="C96" s="17">
        <v>5</v>
      </c>
      <c r="D96" s="17">
        <v>200</v>
      </c>
      <c r="E96" s="18">
        <v>40045</v>
      </c>
      <c r="F96" s="17">
        <v>13</v>
      </c>
      <c r="G96" s="17">
        <v>22</v>
      </c>
      <c r="H96" s="17" t="s">
        <v>22</v>
      </c>
      <c r="I96" s="79">
        <f>_xlfn.XLOOKUP(H96,Productos!$B$5:$B$16,Productos!$E$5:$E$16)</f>
        <v>1450000</v>
      </c>
      <c r="J96" s="17">
        <v>13</v>
      </c>
      <c r="K96" s="99"/>
      <c r="L96" s="13" t="str">
        <f>_xlfn.XLOOKUP(Ventas!C96,'Tienda y Sucursal'!$B$5:$B$19,'Tienda y Sucursal'!$C$5:$C$19)</f>
        <v>Muebles El Oso</v>
      </c>
      <c r="M96" s="13" t="str">
        <f>_xlfn.XLOOKUP(D96,'Tienda y Sucursal'!$E$5:$E$10,'Tienda y Sucursal'!$F$5:$F$10)</f>
        <v>Sucursal 1</v>
      </c>
      <c r="N96" s="13" t="str">
        <f>HLOOKUP(F96,'Vendedores y Clientes'!$F$5:$M$7,2,0)&amp;" "&amp;HLOOKUP(F96,'Vendedores y Clientes'!$F$5:$M$7,3,0)</f>
        <v>Caesar Ortencia</v>
      </c>
      <c r="O96" s="13" t="str" cm="1">
        <f t="array" ref="O96">_xlfn.XLOOKUP(G96,'Vendedores y Clientes'!$B$6:$B$39,'Vendedores y Clientes'!$C$6:$C$39&amp;" "&amp;_xlfn.XLOOKUP(Ventas!G96,'Vendedores y Clientes'!$B$6:$B$39,'Vendedores y Clientes'!$D$6:$D$39))</f>
        <v>Sergio Oliva</v>
      </c>
      <c r="P96" s="13" t="str">
        <f>_xlfn.XLOOKUP(H96,Productos!$B$5:$B$16,Productos!$C$5:$C$16)</f>
        <v>Silla de Gargas</v>
      </c>
      <c r="Q96" s="13" t="str">
        <f>VLOOKUP(H96,Productos!$B$4:$E$16,3,0)</f>
        <v>Bellmack</v>
      </c>
      <c r="R96" s="14">
        <f t="shared" si="1"/>
        <v>0.08</v>
      </c>
      <c r="S96" s="15">
        <f>VLOOKUP(Ventas!H96,Productos!$B$23:$I$34,MATCH(Ventas!M96,Productos!$D$22:$I$22)+2,FALSE)</f>
        <v>500000</v>
      </c>
      <c r="T96" s="16">
        <f t="shared" si="4"/>
        <v>16842000</v>
      </c>
    </row>
    <row r="97" spans="2:20" ht="14.25" customHeight="1">
      <c r="B97" s="10" t="str">
        <f t="shared" si="0"/>
        <v>15-3001422009febreroJ15</v>
      </c>
      <c r="C97" s="17">
        <v>15</v>
      </c>
      <c r="D97" s="17">
        <v>300</v>
      </c>
      <c r="E97" s="18">
        <v>39858</v>
      </c>
      <c r="F97" s="17">
        <v>14</v>
      </c>
      <c r="G97" s="17">
        <v>3</v>
      </c>
      <c r="H97" s="17" t="s">
        <v>21</v>
      </c>
      <c r="I97" s="79">
        <f>_xlfn.XLOOKUP(H97,Productos!$B$5:$B$16,Productos!$E$5:$E$16)</f>
        <v>1800000</v>
      </c>
      <c r="J97" s="17">
        <v>10</v>
      </c>
      <c r="K97" s="99"/>
      <c r="L97" s="13" t="str">
        <f>_xlfn.XLOOKUP(Ventas!C97,'Tienda y Sucursal'!$B$5:$B$19,'Tienda y Sucursal'!$C$5:$C$19)</f>
        <v>Galería la Tubería</v>
      </c>
      <c r="M97" s="13" t="str">
        <f>_xlfn.XLOOKUP(D97,'Tienda y Sucursal'!$E$5:$E$10,'Tienda y Sucursal'!$F$5:$F$10)</f>
        <v>Sucursal 3</v>
      </c>
      <c r="N97" s="13" t="str">
        <f>HLOOKUP(F97,'Vendedores y Clientes'!$F$5:$M$7,2,0)&amp;" "&amp;HLOOKUP(F97,'Vendedores y Clientes'!$F$5:$M$7,3,0)</f>
        <v>Hortuiti Felier</v>
      </c>
      <c r="O97" s="13" t="str" cm="1">
        <f t="array" ref="O97">_xlfn.XLOOKUP(G97,'Vendedores y Clientes'!$B$6:$B$39,'Vendedores y Clientes'!$C$6:$C$39&amp;" "&amp;_xlfn.XLOOKUP(Ventas!G97,'Vendedores y Clientes'!$B$6:$B$39,'Vendedores y Clientes'!$D$6:$D$39))</f>
        <v>Johny Negrero</v>
      </c>
      <c r="P97" s="13" t="str">
        <f>_xlfn.XLOOKUP(H97,Productos!$B$5:$B$16,Productos!$C$5:$C$16)</f>
        <v>Bar L Sobredimensionado</v>
      </c>
      <c r="Q97" s="13" t="str">
        <f>VLOOKUP(H97,Productos!$B$4:$E$16,3,0)</f>
        <v>Qwerty</v>
      </c>
      <c r="R97" s="14">
        <f t="shared" si="1"/>
        <v>0.08</v>
      </c>
      <c r="S97" s="15">
        <f>VLOOKUP(Ventas!H97,Productos!$B$23:$I$34,MATCH(Ventas!M97,Productos!$D$22:$I$22)+2,FALSE)</f>
        <v>1500000</v>
      </c>
      <c r="T97" s="16">
        <f t="shared" si="4"/>
        <v>15060000</v>
      </c>
    </row>
    <row r="98" spans="2:20" ht="14.25" customHeight="1">
      <c r="B98" s="10" t="str">
        <f t="shared" si="0"/>
        <v>2-20017112009noviembreJ15</v>
      </c>
      <c r="C98" s="17">
        <v>2</v>
      </c>
      <c r="D98" s="17">
        <v>200</v>
      </c>
      <c r="E98" s="18">
        <v>40134</v>
      </c>
      <c r="F98" s="17">
        <v>17</v>
      </c>
      <c r="G98" s="17">
        <v>28</v>
      </c>
      <c r="H98" s="17" t="s">
        <v>21</v>
      </c>
      <c r="I98" s="79">
        <f>_xlfn.XLOOKUP(H98,Productos!$B$5:$B$16,Productos!$E$5:$E$16)</f>
        <v>1800000</v>
      </c>
      <c r="J98" s="17">
        <v>10</v>
      </c>
      <c r="K98" s="99"/>
      <c r="L98" s="13" t="str">
        <f>_xlfn.XLOOKUP(Ventas!C98,'Tienda y Sucursal'!$B$5:$B$19,'Tienda y Sucursal'!$C$5:$C$19)</f>
        <v>Muebles San Genaro</v>
      </c>
      <c r="M98" s="13" t="str">
        <f>_xlfn.XLOOKUP(D98,'Tienda y Sucursal'!$E$5:$E$10,'Tienda y Sucursal'!$F$5:$F$10)</f>
        <v>Sucursal 1</v>
      </c>
      <c r="N98" s="13" t="str">
        <f>HLOOKUP(F98,'Vendedores y Clientes'!$F$5:$M$7,2,0)&amp;" "&amp;HLOOKUP(F98,'Vendedores y Clientes'!$F$5:$M$7,3,0)</f>
        <v>Gabriel Manzanero</v>
      </c>
      <c r="O98" s="13" t="str" cm="1">
        <f t="array" ref="O98">_xlfn.XLOOKUP(G98,'Vendedores y Clientes'!$B$6:$B$39,'Vendedores y Clientes'!$C$6:$C$39&amp;" "&amp;_xlfn.XLOOKUP(Ventas!G98,'Vendedores y Clientes'!$B$6:$B$39,'Vendedores y Clientes'!$D$6:$D$39))</f>
        <v>Sebastián  Venegas</v>
      </c>
      <c r="P98" s="13" t="str">
        <f>_xlfn.XLOOKUP(H98,Productos!$B$5:$B$16,Productos!$C$5:$C$16)</f>
        <v>Bar L Sobredimensionado</v>
      </c>
      <c r="Q98" s="13" t="str">
        <f>VLOOKUP(H98,Productos!$B$4:$E$16,3,0)</f>
        <v>Qwerty</v>
      </c>
      <c r="R98" s="14">
        <f t="shared" si="1"/>
        <v>0.08</v>
      </c>
      <c r="S98" s="15">
        <f>VLOOKUP(Ventas!H98,Productos!$B$23:$I$34,MATCH(Ventas!M98,Productos!$D$22:$I$22)+2,FALSE)</f>
        <v>100000</v>
      </c>
      <c r="T98" s="16">
        <f t="shared" si="4"/>
        <v>16460000</v>
      </c>
    </row>
    <row r="99" spans="2:20" ht="14.25" customHeight="1">
      <c r="B99" s="10" t="str">
        <f t="shared" si="0"/>
        <v>7-201112009noviembreJ15</v>
      </c>
      <c r="C99" s="17">
        <v>7</v>
      </c>
      <c r="D99" s="17">
        <v>20</v>
      </c>
      <c r="E99" s="18">
        <v>40118</v>
      </c>
      <c r="F99" s="17">
        <v>14</v>
      </c>
      <c r="G99" s="17">
        <v>17</v>
      </c>
      <c r="H99" s="17" t="s">
        <v>21</v>
      </c>
      <c r="I99" s="79">
        <f>_xlfn.XLOOKUP(H99,Productos!$B$5:$B$16,Productos!$E$5:$E$16)</f>
        <v>1800000</v>
      </c>
      <c r="J99" s="17">
        <v>10</v>
      </c>
      <c r="K99" s="99"/>
      <c r="L99" s="13" t="str">
        <f>_xlfn.XLOOKUP(Ventas!C99,'Tienda y Sucursal'!$B$5:$B$19,'Tienda y Sucursal'!$C$5:$C$19)</f>
        <v>Blanco y En Calada</v>
      </c>
      <c r="M99" s="13" t="str">
        <f>_xlfn.XLOOKUP(D99,'Tienda y Sucursal'!$E$5:$E$10,'Tienda y Sucursal'!$F$5:$F$10)</f>
        <v>Sucursal 5</v>
      </c>
      <c r="N99" s="13" t="str">
        <f>HLOOKUP(F99,'Vendedores y Clientes'!$F$5:$M$7,2,0)&amp;" "&amp;HLOOKUP(F99,'Vendedores y Clientes'!$F$5:$M$7,3,0)</f>
        <v>Hortuiti Felier</v>
      </c>
      <c r="O99" s="13" t="str" cm="1">
        <f t="array" ref="O99">_xlfn.XLOOKUP(G99,'Vendedores y Clientes'!$B$6:$B$39,'Vendedores y Clientes'!$C$6:$C$39&amp;" "&amp;_xlfn.XLOOKUP(Ventas!G99,'Vendedores y Clientes'!$B$6:$B$39,'Vendedores y Clientes'!$D$6:$D$39))</f>
        <v>Mathias Albus</v>
      </c>
      <c r="P99" s="13" t="str">
        <f>_xlfn.XLOOKUP(H99,Productos!$B$5:$B$16,Productos!$C$5:$C$16)</f>
        <v>Bar L Sobredimensionado</v>
      </c>
      <c r="Q99" s="13" t="str">
        <f>VLOOKUP(H99,Productos!$B$4:$E$16,3,0)</f>
        <v>Qwerty</v>
      </c>
      <c r="R99" s="14">
        <f t="shared" si="1"/>
        <v>0.08</v>
      </c>
      <c r="S99" s="15">
        <f>VLOOKUP(Ventas!H99,Productos!$B$23:$I$34,MATCH(Ventas!M99,Productos!$D$22:$I$22)+2,FALSE)</f>
        <v>20000</v>
      </c>
      <c r="T99" s="16">
        <f t="shared" si="4"/>
        <v>16540000</v>
      </c>
    </row>
    <row r="100" spans="2:20" ht="14.25" customHeight="1">
      <c r="B100" s="10" t="str">
        <f t="shared" si="0"/>
        <v>9-10942009abrilF12</v>
      </c>
      <c r="C100" s="17">
        <v>9</v>
      </c>
      <c r="D100" s="17">
        <v>10</v>
      </c>
      <c r="E100" s="18">
        <v>39912</v>
      </c>
      <c r="F100" s="17">
        <v>15</v>
      </c>
      <c r="G100" s="17">
        <v>25</v>
      </c>
      <c r="H100" s="17" t="s">
        <v>23</v>
      </c>
      <c r="I100" s="79">
        <f>_xlfn.XLOOKUP(H100,Productos!$B$5:$B$16,Productos!$E$5:$E$16)</f>
        <v>1250000</v>
      </c>
      <c r="J100" s="17">
        <v>15</v>
      </c>
      <c r="K100" s="99"/>
      <c r="L100" s="13" t="str">
        <f>_xlfn.XLOOKUP(Ventas!C100,'Tienda y Sucursal'!$B$5:$B$19,'Tienda y Sucursal'!$C$5:$C$19)</f>
        <v>Sucursal San Bernardo</v>
      </c>
      <c r="M100" s="13" t="str">
        <f>_xlfn.XLOOKUP(D100,'Tienda y Sucursal'!$E$5:$E$10,'Tienda y Sucursal'!$F$5:$F$10)</f>
        <v>Sucursal 6</v>
      </c>
      <c r="N100" s="13" t="str">
        <f>HLOOKUP(F100,'Vendedores y Clientes'!$F$5:$M$7,2,0)&amp;" "&amp;HLOOKUP(F100,'Vendedores y Clientes'!$F$5:$M$7,3,0)</f>
        <v>Suárez Mujica</v>
      </c>
      <c r="O100" s="13" t="str" cm="1">
        <f t="array" ref="O100">_xlfn.XLOOKUP(G100,'Vendedores y Clientes'!$B$6:$B$39,'Vendedores y Clientes'!$C$6:$C$39&amp;" "&amp;_xlfn.XLOOKUP(Ventas!G100,'Vendedores y Clientes'!$B$6:$B$39,'Vendedores y Clientes'!$D$6:$D$39))</f>
        <v>Felipe Medero</v>
      </c>
      <c r="P100" s="13" t="str">
        <f>_xlfn.XLOOKUP(H100,Productos!$B$5:$B$16,Productos!$C$5:$C$16)</f>
        <v>Cómoda Antigua</v>
      </c>
      <c r="Q100" s="13" t="str">
        <f>VLOOKUP(H100,Productos!$B$4:$E$16,3,0)</f>
        <v>Bellmack</v>
      </c>
      <c r="R100" s="14">
        <f t="shared" si="1"/>
        <v>0.08</v>
      </c>
      <c r="S100" s="15">
        <f>VLOOKUP(Ventas!H100,Productos!$B$23:$I$34,MATCH(Ventas!M100,Productos!$D$22:$I$22)+2,FALSE)</f>
        <v>1000000</v>
      </c>
      <c r="T100" s="16">
        <f t="shared" si="4"/>
        <v>16250000</v>
      </c>
    </row>
    <row r="101" spans="2:20" ht="14.25" customHeight="1">
      <c r="B101" s="10" t="str">
        <f t="shared" si="0"/>
        <v>3-101092009septiembreF12</v>
      </c>
      <c r="C101" s="17">
        <v>3</v>
      </c>
      <c r="D101" s="17">
        <v>10</v>
      </c>
      <c r="E101" s="18">
        <v>40066</v>
      </c>
      <c r="F101" s="17">
        <v>16</v>
      </c>
      <c r="G101" s="17">
        <v>26</v>
      </c>
      <c r="H101" s="17" t="s">
        <v>23</v>
      </c>
      <c r="I101" s="79">
        <f>_xlfn.XLOOKUP(H101,Productos!$B$5:$B$16,Productos!$E$5:$E$16)</f>
        <v>1250000</v>
      </c>
      <c r="J101" s="17">
        <v>15</v>
      </c>
      <c r="K101" s="99"/>
      <c r="L101" s="13" t="str">
        <f>_xlfn.XLOOKUP(Ventas!C101,'Tienda y Sucursal'!$B$5:$B$19,'Tienda y Sucursal'!$C$5:$C$19)</f>
        <v>Damiens</v>
      </c>
      <c r="M101" s="13" t="str">
        <f>_xlfn.XLOOKUP(D101,'Tienda y Sucursal'!$E$5:$E$10,'Tienda y Sucursal'!$F$5:$F$10)</f>
        <v>Sucursal 6</v>
      </c>
      <c r="N101" s="13" t="str">
        <f>HLOOKUP(F101,'Vendedores y Clientes'!$F$5:$M$7,2,0)&amp;" "&amp;HLOOKUP(F101,'Vendedores y Clientes'!$F$5:$M$7,3,0)</f>
        <v>Michael Tree</v>
      </c>
      <c r="O101" s="13" t="str" cm="1">
        <f t="array" ref="O101">_xlfn.XLOOKUP(G101,'Vendedores y Clientes'!$B$6:$B$39,'Vendedores y Clientes'!$C$6:$C$39&amp;" "&amp;_xlfn.XLOOKUP(Ventas!G101,'Vendedores y Clientes'!$B$6:$B$39,'Vendedores y Clientes'!$D$6:$D$39))</f>
        <v>Edward Phycka</v>
      </c>
      <c r="P101" s="13" t="str">
        <f>_xlfn.XLOOKUP(H101,Productos!$B$5:$B$16,Productos!$C$5:$C$16)</f>
        <v>Cómoda Antigua</v>
      </c>
      <c r="Q101" s="13" t="str">
        <f>VLOOKUP(H101,Productos!$B$4:$E$16,3,0)</f>
        <v>Bellmack</v>
      </c>
      <c r="R101" s="14">
        <f t="shared" si="1"/>
        <v>0.08</v>
      </c>
      <c r="S101" s="15">
        <f>VLOOKUP(Ventas!H101,Productos!$B$23:$I$34,MATCH(Ventas!M101,Productos!$D$22:$I$22)+2,FALSE)</f>
        <v>1000000</v>
      </c>
      <c r="T101" s="16">
        <f t="shared" si="4"/>
        <v>16250000</v>
      </c>
    </row>
    <row r="102" spans="2:20" ht="14.25" customHeight="1">
      <c r="B102" s="10" t="str">
        <f t="shared" si="0"/>
        <v>11-306122009diciembreF12</v>
      </c>
      <c r="C102" s="17">
        <v>11</v>
      </c>
      <c r="D102" s="17">
        <v>30</v>
      </c>
      <c r="E102" s="18">
        <v>40153</v>
      </c>
      <c r="F102" s="17">
        <v>15</v>
      </c>
      <c r="G102" s="17">
        <v>4</v>
      </c>
      <c r="H102" s="17" t="s">
        <v>23</v>
      </c>
      <c r="I102" s="79">
        <f>_xlfn.XLOOKUP(H102,Productos!$B$5:$B$16,Productos!$E$5:$E$16)</f>
        <v>1250000</v>
      </c>
      <c r="J102" s="17">
        <v>15</v>
      </c>
      <c r="K102" s="99"/>
      <c r="L102" s="13" t="str">
        <f>_xlfn.XLOOKUP(Ventas!C102,'Tienda y Sucursal'!$B$5:$B$19,'Tienda y Sucursal'!$C$5:$C$19)</f>
        <v>Antiguedades FL</v>
      </c>
      <c r="M102" s="13" t="str">
        <f>_xlfn.XLOOKUP(D102,'Tienda y Sucursal'!$E$5:$E$10,'Tienda y Sucursal'!$F$5:$F$10)</f>
        <v>Sucursal 2</v>
      </c>
      <c r="N102" s="13" t="str">
        <f>HLOOKUP(F102,'Vendedores y Clientes'!$F$5:$M$7,2,0)&amp;" "&amp;HLOOKUP(F102,'Vendedores y Clientes'!$F$5:$M$7,3,0)</f>
        <v>Suárez Mujica</v>
      </c>
      <c r="O102" s="13" t="str" cm="1">
        <f t="array" ref="O102">_xlfn.XLOOKUP(G102,'Vendedores y Clientes'!$B$6:$B$39,'Vendedores y Clientes'!$C$6:$C$39&amp;" "&amp;_xlfn.XLOOKUP(Ventas!G102,'Vendedores y Clientes'!$B$6:$B$39,'Vendedores y Clientes'!$D$6:$D$39))</f>
        <v>JayJay Barriga</v>
      </c>
      <c r="P102" s="13" t="str">
        <f>_xlfn.XLOOKUP(H102,Productos!$B$5:$B$16,Productos!$C$5:$C$16)</f>
        <v>Cómoda Antigua</v>
      </c>
      <c r="Q102" s="13" t="str">
        <f>VLOOKUP(H102,Productos!$B$4:$E$16,3,0)</f>
        <v>Bellmack</v>
      </c>
      <c r="R102" s="14">
        <f t="shared" si="1"/>
        <v>0.08</v>
      </c>
      <c r="S102" s="15">
        <f>VLOOKUP(Ventas!H102,Productos!$B$23:$I$34,MATCH(Ventas!M102,Productos!$D$22:$I$22)+2,FALSE)</f>
        <v>100000</v>
      </c>
      <c r="T102" s="16">
        <f t="shared" si="4"/>
        <v>17150000</v>
      </c>
    </row>
    <row r="103" spans="2:20" ht="14.25" customHeight="1">
      <c r="B103" s="10" t="str">
        <f t="shared" si="0"/>
        <v>15-301822010febreroF12</v>
      </c>
      <c r="C103" s="17">
        <v>15</v>
      </c>
      <c r="D103" s="17">
        <v>30</v>
      </c>
      <c r="E103" s="18">
        <v>40227</v>
      </c>
      <c r="F103" s="17">
        <v>17</v>
      </c>
      <c r="G103" s="17">
        <v>17</v>
      </c>
      <c r="H103" s="17" t="s">
        <v>23</v>
      </c>
      <c r="I103" s="79">
        <f>_xlfn.XLOOKUP(H103,Productos!$B$5:$B$16,Productos!$E$5:$E$16)</f>
        <v>1250000</v>
      </c>
      <c r="J103" s="17">
        <v>14</v>
      </c>
      <c r="K103" s="99"/>
      <c r="L103" s="13" t="str">
        <f>_xlfn.XLOOKUP(Ventas!C103,'Tienda y Sucursal'!$B$5:$B$19,'Tienda y Sucursal'!$C$5:$C$19)</f>
        <v>Galería la Tubería</v>
      </c>
      <c r="M103" s="13" t="str">
        <f>_xlfn.XLOOKUP(D103,'Tienda y Sucursal'!$E$5:$E$10,'Tienda y Sucursal'!$F$5:$F$10)</f>
        <v>Sucursal 2</v>
      </c>
      <c r="N103" s="13" t="str">
        <f>HLOOKUP(F103,'Vendedores y Clientes'!$F$5:$M$7,2,0)&amp;" "&amp;HLOOKUP(F103,'Vendedores y Clientes'!$F$5:$M$7,3,0)</f>
        <v>Gabriel Manzanero</v>
      </c>
      <c r="O103" s="13" t="str" cm="1">
        <f t="array" ref="O103">_xlfn.XLOOKUP(G103,'Vendedores y Clientes'!$B$6:$B$39,'Vendedores y Clientes'!$C$6:$C$39&amp;" "&amp;_xlfn.XLOOKUP(Ventas!G103,'Vendedores y Clientes'!$B$6:$B$39,'Vendedores y Clientes'!$D$6:$D$39))</f>
        <v>Mathias Albus</v>
      </c>
      <c r="P103" s="13" t="str">
        <f>_xlfn.XLOOKUP(H103,Productos!$B$5:$B$16,Productos!$C$5:$C$16)</f>
        <v>Cómoda Antigua</v>
      </c>
      <c r="Q103" s="13" t="str">
        <f>VLOOKUP(H103,Productos!$B$4:$E$16,3,0)</f>
        <v>Bellmack</v>
      </c>
      <c r="R103" s="14">
        <f t="shared" si="1"/>
        <v>0.08</v>
      </c>
      <c r="S103" s="15">
        <f>VLOOKUP(Ventas!H103,Productos!$B$23:$I$34,MATCH(Ventas!M103,Productos!$D$22:$I$22)+2,FALSE)</f>
        <v>100000</v>
      </c>
      <c r="T103" s="16">
        <f t="shared" si="4"/>
        <v>16000000</v>
      </c>
    </row>
    <row r="104" spans="2:20" ht="14.25" customHeight="1">
      <c r="B104" s="10" t="str">
        <f t="shared" si="0"/>
        <v>10-100772009julioF12</v>
      </c>
      <c r="C104" s="17">
        <v>10</v>
      </c>
      <c r="D104" s="17">
        <v>100</v>
      </c>
      <c r="E104" s="18">
        <v>40001</v>
      </c>
      <c r="F104" s="17">
        <v>17</v>
      </c>
      <c r="G104" s="17">
        <v>6</v>
      </c>
      <c r="H104" s="17" t="s">
        <v>23</v>
      </c>
      <c r="I104" s="79">
        <f>_xlfn.XLOOKUP(H104,Productos!$B$5:$B$16,Productos!$E$5:$E$16)</f>
        <v>1250000</v>
      </c>
      <c r="J104" s="17">
        <v>14</v>
      </c>
      <c r="K104" s="99"/>
      <c r="L104" s="13" t="str">
        <f>_xlfn.XLOOKUP(Ventas!C104,'Tienda y Sucursal'!$B$5:$B$19,'Tienda y Sucursal'!$C$5:$C$19)</f>
        <v>Sacrilegios Gloria</v>
      </c>
      <c r="M104" s="13" t="str">
        <f>_xlfn.XLOOKUP(D104,'Tienda y Sucursal'!$E$5:$E$10,'Tienda y Sucursal'!$F$5:$F$10)</f>
        <v>Sucursal 4</v>
      </c>
      <c r="N104" s="13" t="str">
        <f>HLOOKUP(F104,'Vendedores y Clientes'!$F$5:$M$7,2,0)&amp;" "&amp;HLOOKUP(F104,'Vendedores y Clientes'!$F$5:$M$7,3,0)</f>
        <v>Gabriel Manzanero</v>
      </c>
      <c r="O104" s="13" t="str" cm="1">
        <f t="array" ref="O104">_xlfn.XLOOKUP(G104,'Vendedores y Clientes'!$B$6:$B$39,'Vendedores y Clientes'!$C$6:$C$39&amp;" "&amp;_xlfn.XLOOKUP(Ventas!G104,'Vendedores y Clientes'!$B$6:$B$39,'Vendedores y Clientes'!$D$6:$D$39))</f>
        <v>Deco Valenti</v>
      </c>
      <c r="P104" s="13" t="str">
        <f>_xlfn.XLOOKUP(H104,Productos!$B$5:$B$16,Productos!$C$5:$C$16)</f>
        <v>Cómoda Antigua</v>
      </c>
      <c r="Q104" s="13" t="str">
        <f>VLOOKUP(H104,Productos!$B$4:$E$16,3,0)</f>
        <v>Bellmack</v>
      </c>
      <c r="R104" s="14">
        <f t="shared" si="1"/>
        <v>0.08</v>
      </c>
      <c r="S104" s="15">
        <f>VLOOKUP(Ventas!H104,Productos!$B$23:$I$34,MATCH(Ventas!M104,Productos!$D$22:$I$22)+2,FALSE)</f>
        <v>20000</v>
      </c>
      <c r="T104" s="16">
        <f t="shared" si="4"/>
        <v>16080000</v>
      </c>
    </row>
    <row r="105" spans="2:20" ht="14.25" customHeight="1">
      <c r="B105" s="10" t="str">
        <f t="shared" si="0"/>
        <v>9-2002042010abrilF12</v>
      </c>
      <c r="C105" s="17">
        <v>9</v>
      </c>
      <c r="D105" s="17">
        <v>200</v>
      </c>
      <c r="E105" s="18">
        <v>40288</v>
      </c>
      <c r="F105" s="17">
        <v>15</v>
      </c>
      <c r="G105" s="17">
        <v>10</v>
      </c>
      <c r="H105" s="17" t="s">
        <v>23</v>
      </c>
      <c r="I105" s="79">
        <f>_xlfn.XLOOKUP(H105,Productos!$B$5:$B$16,Productos!$E$5:$E$16)</f>
        <v>1250000</v>
      </c>
      <c r="J105" s="17">
        <v>14</v>
      </c>
      <c r="K105" s="99"/>
      <c r="L105" s="13" t="str">
        <f>_xlfn.XLOOKUP(Ventas!C105,'Tienda y Sucursal'!$B$5:$B$19,'Tienda y Sucursal'!$C$5:$C$19)</f>
        <v>Sucursal San Bernardo</v>
      </c>
      <c r="M105" s="13" t="str">
        <f>_xlfn.XLOOKUP(D105,'Tienda y Sucursal'!$E$5:$E$10,'Tienda y Sucursal'!$F$5:$F$10)</f>
        <v>Sucursal 1</v>
      </c>
      <c r="N105" s="13" t="str">
        <f>HLOOKUP(F105,'Vendedores y Clientes'!$F$5:$M$7,2,0)&amp;" "&amp;HLOOKUP(F105,'Vendedores y Clientes'!$F$5:$M$7,3,0)</f>
        <v>Suárez Mujica</v>
      </c>
      <c r="O105" s="13" t="str" cm="1">
        <f t="array" ref="O105">_xlfn.XLOOKUP(G105,'Vendedores y Clientes'!$B$6:$B$39,'Vendedores y Clientes'!$C$6:$C$39&amp;" "&amp;_xlfn.XLOOKUP(Ventas!G105,'Vendedores y Clientes'!$B$6:$B$39,'Vendedores y Clientes'!$D$6:$D$39))</f>
        <v>Natalia Safer</v>
      </c>
      <c r="P105" s="13" t="str">
        <f>_xlfn.XLOOKUP(H105,Productos!$B$5:$B$16,Productos!$C$5:$C$16)</f>
        <v>Cómoda Antigua</v>
      </c>
      <c r="Q105" s="13" t="str">
        <f>VLOOKUP(H105,Productos!$B$4:$E$16,3,0)</f>
        <v>Bellmack</v>
      </c>
      <c r="R105" s="14">
        <f t="shared" si="1"/>
        <v>0.08</v>
      </c>
      <c r="S105" s="15">
        <f>VLOOKUP(Ventas!H105,Productos!$B$23:$I$34,MATCH(Ventas!M105,Productos!$D$22:$I$22)+2,FALSE)</f>
        <v>10000</v>
      </c>
      <c r="T105" s="16">
        <f t="shared" si="4"/>
        <v>16090000</v>
      </c>
    </row>
    <row r="106" spans="2:20" ht="14.25" customHeight="1">
      <c r="B106" s="10" t="str">
        <f t="shared" si="0"/>
        <v>4-102232009marzoF12</v>
      </c>
      <c r="C106" s="17">
        <v>4</v>
      </c>
      <c r="D106" s="17">
        <v>10</v>
      </c>
      <c r="E106" s="18">
        <v>39894</v>
      </c>
      <c r="F106" s="17">
        <v>17</v>
      </c>
      <c r="G106" s="17">
        <v>17</v>
      </c>
      <c r="H106" s="17" t="s">
        <v>23</v>
      </c>
      <c r="I106" s="79">
        <f>_xlfn.XLOOKUP(H106,Productos!$B$5:$B$16,Productos!$E$5:$E$16)</f>
        <v>1250000</v>
      </c>
      <c r="J106" s="17">
        <v>14</v>
      </c>
      <c r="K106" s="99"/>
      <c r="L106" s="13" t="str">
        <f>_xlfn.XLOOKUP(Ventas!C106,'Tienda y Sucursal'!$B$5:$B$19,'Tienda y Sucursal'!$C$5:$C$19)</f>
        <v>Galería Ñuble</v>
      </c>
      <c r="M106" s="13" t="str">
        <f>_xlfn.XLOOKUP(D106,'Tienda y Sucursal'!$E$5:$E$10,'Tienda y Sucursal'!$F$5:$F$10)</f>
        <v>Sucursal 6</v>
      </c>
      <c r="N106" s="13" t="str">
        <f>HLOOKUP(F106,'Vendedores y Clientes'!$F$5:$M$7,2,0)&amp;" "&amp;HLOOKUP(F106,'Vendedores y Clientes'!$F$5:$M$7,3,0)</f>
        <v>Gabriel Manzanero</v>
      </c>
      <c r="O106" s="13" t="str" cm="1">
        <f t="array" ref="O106">_xlfn.XLOOKUP(G106,'Vendedores y Clientes'!$B$6:$B$39,'Vendedores y Clientes'!$C$6:$C$39&amp;" "&amp;_xlfn.XLOOKUP(Ventas!G106,'Vendedores y Clientes'!$B$6:$B$39,'Vendedores y Clientes'!$D$6:$D$39))</f>
        <v>Mathias Albus</v>
      </c>
      <c r="P106" s="13" t="str">
        <f>_xlfn.XLOOKUP(H106,Productos!$B$5:$B$16,Productos!$C$5:$C$16)</f>
        <v>Cómoda Antigua</v>
      </c>
      <c r="Q106" s="13" t="str">
        <f>VLOOKUP(H106,Productos!$B$4:$E$16,3,0)</f>
        <v>Bellmack</v>
      </c>
      <c r="R106" s="14">
        <f t="shared" si="1"/>
        <v>0.08</v>
      </c>
      <c r="S106" s="15">
        <f>VLOOKUP(Ventas!H106,Productos!$B$23:$I$34,MATCH(Ventas!M106,Productos!$D$22:$I$22)+2,FALSE)</f>
        <v>1000000</v>
      </c>
      <c r="T106" s="16">
        <f t="shared" si="4"/>
        <v>15100000</v>
      </c>
    </row>
    <row r="107" spans="2:20" ht="14.25" customHeight="1">
      <c r="B107" s="10" t="str">
        <f t="shared" si="0"/>
        <v>9-2006112010noviembreF12</v>
      </c>
      <c r="C107" s="17">
        <v>9</v>
      </c>
      <c r="D107" s="17">
        <v>200</v>
      </c>
      <c r="E107" s="18">
        <v>40488</v>
      </c>
      <c r="F107" s="17">
        <v>12</v>
      </c>
      <c r="G107" s="17">
        <v>14</v>
      </c>
      <c r="H107" s="17" t="s">
        <v>23</v>
      </c>
      <c r="I107" s="79">
        <f>_xlfn.XLOOKUP(H107,Productos!$B$5:$B$16,Productos!$E$5:$E$16)</f>
        <v>1250000</v>
      </c>
      <c r="J107" s="17">
        <v>14</v>
      </c>
      <c r="K107" s="99"/>
      <c r="L107" s="13" t="str">
        <f>_xlfn.XLOOKUP(Ventas!C107,'Tienda y Sucursal'!$B$5:$B$19,'Tienda y Sucursal'!$C$5:$C$19)</f>
        <v>Sucursal San Bernardo</v>
      </c>
      <c r="M107" s="13" t="str">
        <f>_xlfn.XLOOKUP(D107,'Tienda y Sucursal'!$E$5:$E$10,'Tienda y Sucursal'!$F$5:$F$10)</f>
        <v>Sucursal 1</v>
      </c>
      <c r="N107" s="13" t="str">
        <f>HLOOKUP(F107,'Vendedores y Clientes'!$F$5:$M$7,2,0)&amp;" "&amp;HLOOKUP(F107,'Vendedores y Clientes'!$F$5:$M$7,3,0)</f>
        <v>Feibian Bizancio</v>
      </c>
      <c r="O107" s="13" t="str" cm="1">
        <f t="array" ref="O107">_xlfn.XLOOKUP(G107,'Vendedores y Clientes'!$B$6:$B$39,'Vendedores y Clientes'!$C$6:$C$39&amp;" "&amp;_xlfn.XLOOKUP(Ventas!G107,'Vendedores y Clientes'!$B$6:$B$39,'Vendedores y Clientes'!$D$6:$D$39))</f>
        <v>Guillermo Franco</v>
      </c>
      <c r="P107" s="13" t="str">
        <f>_xlfn.XLOOKUP(H107,Productos!$B$5:$B$16,Productos!$C$5:$C$16)</f>
        <v>Cómoda Antigua</v>
      </c>
      <c r="Q107" s="13" t="str">
        <f>VLOOKUP(H107,Productos!$B$4:$E$16,3,0)</f>
        <v>Bellmack</v>
      </c>
      <c r="R107" s="14">
        <f t="shared" si="1"/>
        <v>0.08</v>
      </c>
      <c r="S107" s="15">
        <f>VLOOKUP(Ventas!H107,Productos!$B$23:$I$34,MATCH(Ventas!M107,Productos!$D$22:$I$22)+2,FALSE)</f>
        <v>10000</v>
      </c>
      <c r="T107" s="16">
        <f t="shared" si="4"/>
        <v>16090000</v>
      </c>
    </row>
    <row r="108" spans="2:20" ht="14.25" customHeight="1">
      <c r="B108" s="10" t="str">
        <f t="shared" si="0"/>
        <v>12-3002282010agostoF12</v>
      </c>
      <c r="C108" s="17">
        <v>12</v>
      </c>
      <c r="D108" s="17">
        <v>300</v>
      </c>
      <c r="E108" s="18">
        <v>40412</v>
      </c>
      <c r="F108" s="17">
        <v>15</v>
      </c>
      <c r="G108" s="17">
        <v>15</v>
      </c>
      <c r="H108" s="17" t="s">
        <v>23</v>
      </c>
      <c r="I108" s="79">
        <f>_xlfn.XLOOKUP(H108,Productos!$B$5:$B$16,Productos!$E$5:$E$16)</f>
        <v>1250000</v>
      </c>
      <c r="J108" s="17">
        <v>14</v>
      </c>
      <c r="K108" s="99"/>
      <c r="L108" s="13" t="str">
        <f>_xlfn.XLOOKUP(Ventas!C108,'Tienda y Sucursal'!$B$5:$B$19,'Tienda y Sucursal'!$C$5:$C$19)</f>
        <v>El Deleite</v>
      </c>
      <c r="M108" s="13" t="str">
        <f>_xlfn.XLOOKUP(D108,'Tienda y Sucursal'!$E$5:$E$10,'Tienda y Sucursal'!$F$5:$F$10)</f>
        <v>Sucursal 3</v>
      </c>
      <c r="N108" s="13" t="str">
        <f>HLOOKUP(F108,'Vendedores y Clientes'!$F$5:$M$7,2,0)&amp;" "&amp;HLOOKUP(F108,'Vendedores y Clientes'!$F$5:$M$7,3,0)</f>
        <v>Suárez Mujica</v>
      </c>
      <c r="O108" s="13" t="str" cm="1">
        <f t="array" ref="O108">_xlfn.XLOOKUP(G108,'Vendedores y Clientes'!$B$6:$B$39,'Vendedores y Clientes'!$C$6:$C$39&amp;" "&amp;_xlfn.XLOOKUP(Ventas!G108,'Vendedores y Clientes'!$B$6:$B$39,'Vendedores y Clientes'!$D$6:$D$39))</f>
        <v>Maki Parachute</v>
      </c>
      <c r="P108" s="13" t="str">
        <f>_xlfn.XLOOKUP(H108,Productos!$B$5:$B$16,Productos!$C$5:$C$16)</f>
        <v>Cómoda Antigua</v>
      </c>
      <c r="Q108" s="13" t="str">
        <f>VLOOKUP(H108,Productos!$B$4:$E$16,3,0)</f>
        <v>Bellmack</v>
      </c>
      <c r="R108" s="14">
        <f t="shared" si="1"/>
        <v>0.08</v>
      </c>
      <c r="S108" s="15">
        <f>VLOOKUP(Ventas!H108,Productos!$B$23:$I$34,MATCH(Ventas!M108,Productos!$D$22:$I$22)+2,FALSE)</f>
        <v>100000</v>
      </c>
      <c r="T108" s="16">
        <f t="shared" si="4"/>
        <v>16000000</v>
      </c>
    </row>
    <row r="109" spans="2:20" ht="14.25" customHeight="1">
      <c r="B109" s="10" t="str">
        <f t="shared" si="0"/>
        <v>2-100212010eneroF12</v>
      </c>
      <c r="C109" s="17">
        <v>2</v>
      </c>
      <c r="D109" s="17">
        <v>100</v>
      </c>
      <c r="E109" s="18">
        <v>40180</v>
      </c>
      <c r="F109" s="17">
        <v>15</v>
      </c>
      <c r="G109" s="17">
        <v>13</v>
      </c>
      <c r="H109" s="17" t="s">
        <v>23</v>
      </c>
      <c r="I109" s="79">
        <f>_xlfn.XLOOKUP(H109,Productos!$B$5:$B$16,Productos!$E$5:$E$16)</f>
        <v>1250000</v>
      </c>
      <c r="J109" s="17">
        <v>14</v>
      </c>
      <c r="K109" s="99"/>
      <c r="L109" s="13" t="str">
        <f>_xlfn.XLOOKUP(Ventas!C109,'Tienda y Sucursal'!$B$5:$B$19,'Tienda y Sucursal'!$C$5:$C$19)</f>
        <v>Muebles San Genaro</v>
      </c>
      <c r="M109" s="13" t="str">
        <f>_xlfn.XLOOKUP(D109,'Tienda y Sucursal'!$E$5:$E$10,'Tienda y Sucursal'!$F$5:$F$10)</f>
        <v>Sucursal 4</v>
      </c>
      <c r="N109" s="13" t="str">
        <f>HLOOKUP(F109,'Vendedores y Clientes'!$F$5:$M$7,2,0)&amp;" "&amp;HLOOKUP(F109,'Vendedores y Clientes'!$F$5:$M$7,3,0)</f>
        <v>Suárez Mujica</v>
      </c>
      <c r="O109" s="13" t="str" cm="1">
        <f t="array" ref="O109">_xlfn.XLOOKUP(G109,'Vendedores y Clientes'!$B$6:$B$39,'Vendedores y Clientes'!$C$6:$C$39&amp;" "&amp;_xlfn.XLOOKUP(Ventas!G109,'Vendedores y Clientes'!$B$6:$B$39,'Vendedores y Clientes'!$D$6:$D$39))</f>
        <v>Peter Contreras</v>
      </c>
      <c r="P109" s="13" t="str">
        <f>_xlfn.XLOOKUP(H109,Productos!$B$5:$B$16,Productos!$C$5:$C$16)</f>
        <v>Cómoda Antigua</v>
      </c>
      <c r="Q109" s="13" t="str">
        <f>VLOOKUP(H109,Productos!$B$4:$E$16,3,0)</f>
        <v>Bellmack</v>
      </c>
      <c r="R109" s="14">
        <f t="shared" si="1"/>
        <v>0.08</v>
      </c>
      <c r="S109" s="15">
        <f>VLOOKUP(Ventas!H109,Productos!$B$23:$I$34,MATCH(Ventas!M109,Productos!$D$22:$I$22)+2,FALSE)</f>
        <v>20000</v>
      </c>
      <c r="T109" s="16">
        <f t="shared" si="4"/>
        <v>16080000</v>
      </c>
    </row>
    <row r="110" spans="2:20" ht="14.25" customHeight="1">
      <c r="B110" s="10" t="str">
        <f t="shared" si="0"/>
        <v>8-2002532010marzoF12</v>
      </c>
      <c r="C110" s="17">
        <v>8</v>
      </c>
      <c r="D110" s="17">
        <v>200</v>
      </c>
      <c r="E110" s="18">
        <v>40262</v>
      </c>
      <c r="F110" s="17">
        <v>17</v>
      </c>
      <c r="G110" s="17">
        <v>7</v>
      </c>
      <c r="H110" s="17" t="s">
        <v>23</v>
      </c>
      <c r="I110" s="79">
        <f>_xlfn.XLOOKUP(H110,Productos!$B$5:$B$16,Productos!$E$5:$E$16)</f>
        <v>1250000</v>
      </c>
      <c r="J110" s="17">
        <v>14</v>
      </c>
      <c r="K110" s="99"/>
      <c r="L110" s="13" t="str">
        <f>_xlfn.XLOOKUP(Ventas!C110,'Tienda y Sucursal'!$B$5:$B$19,'Tienda y Sucursal'!$C$5:$C$19)</f>
        <v>El Rincón de la Madera</v>
      </c>
      <c r="M110" s="13" t="str">
        <f>_xlfn.XLOOKUP(D110,'Tienda y Sucursal'!$E$5:$E$10,'Tienda y Sucursal'!$F$5:$F$10)</f>
        <v>Sucursal 1</v>
      </c>
      <c r="N110" s="13" t="str">
        <f>HLOOKUP(F110,'Vendedores y Clientes'!$F$5:$M$7,2,0)&amp;" "&amp;HLOOKUP(F110,'Vendedores y Clientes'!$F$5:$M$7,3,0)</f>
        <v>Gabriel Manzanero</v>
      </c>
      <c r="O110" s="13" t="str" cm="1">
        <f t="array" ref="O110">_xlfn.XLOOKUP(G110,'Vendedores y Clientes'!$B$6:$B$39,'Vendedores y Clientes'!$C$6:$C$39&amp;" "&amp;_xlfn.XLOOKUP(Ventas!G110,'Vendedores y Clientes'!$B$6:$B$39,'Vendedores y Clientes'!$D$6:$D$39))</f>
        <v>Veraz Dedal</v>
      </c>
      <c r="P110" s="13" t="str">
        <f>_xlfn.XLOOKUP(H110,Productos!$B$5:$B$16,Productos!$C$5:$C$16)</f>
        <v>Cómoda Antigua</v>
      </c>
      <c r="Q110" s="13" t="str">
        <f>VLOOKUP(H110,Productos!$B$4:$E$16,3,0)</f>
        <v>Bellmack</v>
      </c>
      <c r="R110" s="14">
        <f t="shared" si="1"/>
        <v>0.08</v>
      </c>
      <c r="S110" s="15">
        <f>VLOOKUP(Ventas!H110,Productos!$B$23:$I$34,MATCH(Ventas!M110,Productos!$D$22:$I$22)+2,FALSE)</f>
        <v>10000</v>
      </c>
      <c r="T110" s="16">
        <f t="shared" si="4"/>
        <v>16090000</v>
      </c>
    </row>
    <row r="111" spans="2:20" ht="14.25" customHeight="1">
      <c r="B111" s="10" t="str">
        <f t="shared" si="0"/>
        <v>12-2008102009octubreJ16</v>
      </c>
      <c r="C111" s="17">
        <v>12</v>
      </c>
      <c r="D111" s="17">
        <v>200</v>
      </c>
      <c r="E111" s="18">
        <v>40094</v>
      </c>
      <c r="F111" s="17">
        <v>13</v>
      </c>
      <c r="G111" s="17">
        <v>6</v>
      </c>
      <c r="H111" s="17" t="s">
        <v>22</v>
      </c>
      <c r="I111" s="79">
        <f>_xlfn.XLOOKUP(H111,Productos!$B$5:$B$16,Productos!$E$5:$E$16)</f>
        <v>1450000</v>
      </c>
      <c r="J111" s="17">
        <v>12</v>
      </c>
      <c r="K111" s="99"/>
      <c r="L111" s="13" t="str">
        <f>_xlfn.XLOOKUP(Ventas!C111,'Tienda y Sucursal'!$B$5:$B$19,'Tienda y Sucursal'!$C$5:$C$19)</f>
        <v>El Deleite</v>
      </c>
      <c r="M111" s="13" t="str">
        <f>_xlfn.XLOOKUP(D111,'Tienda y Sucursal'!$E$5:$E$10,'Tienda y Sucursal'!$F$5:$F$10)</f>
        <v>Sucursal 1</v>
      </c>
      <c r="N111" s="13" t="str">
        <f>HLOOKUP(F111,'Vendedores y Clientes'!$F$5:$M$7,2,0)&amp;" "&amp;HLOOKUP(F111,'Vendedores y Clientes'!$F$5:$M$7,3,0)</f>
        <v>Caesar Ortencia</v>
      </c>
      <c r="O111" s="13" t="str" cm="1">
        <f t="array" ref="O111">_xlfn.XLOOKUP(G111,'Vendedores y Clientes'!$B$6:$B$39,'Vendedores y Clientes'!$C$6:$C$39&amp;" "&amp;_xlfn.XLOOKUP(Ventas!G111,'Vendedores y Clientes'!$B$6:$B$39,'Vendedores y Clientes'!$D$6:$D$39))</f>
        <v>Deco Valenti</v>
      </c>
      <c r="P111" s="13" t="str">
        <f>_xlfn.XLOOKUP(H111,Productos!$B$5:$B$16,Productos!$C$5:$C$16)</f>
        <v>Silla de Gargas</v>
      </c>
      <c r="Q111" s="13" t="str">
        <f>VLOOKUP(H111,Productos!$B$4:$E$16,3,0)</f>
        <v>Bellmack</v>
      </c>
      <c r="R111" s="14">
        <f t="shared" si="1"/>
        <v>0.08</v>
      </c>
      <c r="S111" s="15">
        <f>VLOOKUP(Ventas!H111,Productos!$B$23:$I$34,MATCH(Ventas!M111,Productos!$D$22:$I$22)+2,FALSE)</f>
        <v>500000</v>
      </c>
      <c r="T111" s="16">
        <f t="shared" si="4"/>
        <v>15508000</v>
      </c>
    </row>
    <row r="112" spans="2:20" ht="14.25" customHeight="1">
      <c r="B112" s="10" t="str">
        <f t="shared" si="0"/>
        <v>4-1002192009septiembreJ16</v>
      </c>
      <c r="C112" s="17">
        <v>4</v>
      </c>
      <c r="D112" s="17">
        <v>100</v>
      </c>
      <c r="E112" s="18">
        <v>40077</v>
      </c>
      <c r="F112" s="17">
        <v>12</v>
      </c>
      <c r="G112" s="17">
        <v>31</v>
      </c>
      <c r="H112" s="17" t="s">
        <v>22</v>
      </c>
      <c r="I112" s="79">
        <f>_xlfn.XLOOKUP(H112,Productos!$B$5:$B$16,Productos!$E$5:$E$16)</f>
        <v>1450000</v>
      </c>
      <c r="J112" s="17">
        <v>12</v>
      </c>
      <c r="K112" s="99"/>
      <c r="L112" s="13" t="str">
        <f>_xlfn.XLOOKUP(Ventas!C112,'Tienda y Sucursal'!$B$5:$B$19,'Tienda y Sucursal'!$C$5:$C$19)</f>
        <v>Galería Ñuble</v>
      </c>
      <c r="M112" s="13" t="str">
        <f>_xlfn.XLOOKUP(D112,'Tienda y Sucursal'!$E$5:$E$10,'Tienda y Sucursal'!$F$5:$F$10)</f>
        <v>Sucursal 4</v>
      </c>
      <c r="N112" s="13" t="str">
        <f>HLOOKUP(F112,'Vendedores y Clientes'!$F$5:$M$7,2,0)&amp;" "&amp;HLOOKUP(F112,'Vendedores y Clientes'!$F$5:$M$7,3,0)</f>
        <v>Feibian Bizancio</v>
      </c>
      <c r="O112" s="13" t="str" cm="1">
        <f t="array" ref="O112">_xlfn.XLOOKUP(G112,'Vendedores y Clientes'!$B$6:$B$39,'Vendedores y Clientes'!$C$6:$C$39&amp;" "&amp;_xlfn.XLOOKUP(Ventas!G112,'Vendedores y Clientes'!$B$6:$B$39,'Vendedores y Clientes'!$D$6:$D$39))</f>
        <v>Sofia Uribe</v>
      </c>
      <c r="P112" s="13" t="str">
        <f>_xlfn.XLOOKUP(H112,Productos!$B$5:$B$16,Productos!$C$5:$C$16)</f>
        <v>Silla de Gargas</v>
      </c>
      <c r="Q112" s="13" t="str">
        <f>VLOOKUP(H112,Productos!$B$4:$E$16,3,0)</f>
        <v>Bellmack</v>
      </c>
      <c r="R112" s="14">
        <f t="shared" si="1"/>
        <v>0.08</v>
      </c>
      <c r="S112" s="15">
        <f>VLOOKUP(Ventas!H112,Productos!$B$23:$I$34,MATCH(Ventas!M112,Productos!$D$22:$I$22)+2,FALSE)</f>
        <v>500000</v>
      </c>
      <c r="T112" s="16">
        <f t="shared" si="4"/>
        <v>15508000</v>
      </c>
    </row>
    <row r="113" spans="2:20" ht="14.25" customHeight="1">
      <c r="B113" s="10" t="str">
        <f t="shared" si="0"/>
        <v>13-1002462009junioJ16</v>
      </c>
      <c r="C113" s="17">
        <v>13</v>
      </c>
      <c r="D113" s="17">
        <v>100</v>
      </c>
      <c r="E113" s="18">
        <v>39988</v>
      </c>
      <c r="F113" s="17">
        <v>14</v>
      </c>
      <c r="G113" s="17">
        <v>30</v>
      </c>
      <c r="H113" s="17" t="s">
        <v>22</v>
      </c>
      <c r="I113" s="79">
        <f>_xlfn.XLOOKUP(H113,Productos!$B$5:$B$16,Productos!$E$5:$E$16)</f>
        <v>1450000</v>
      </c>
      <c r="J113" s="17">
        <v>12</v>
      </c>
      <c r="K113" s="99"/>
      <c r="L113" s="13" t="str">
        <f>_xlfn.XLOOKUP(Ventas!C113,'Tienda y Sucursal'!$B$5:$B$19,'Tienda y Sucursal'!$C$5:$C$19)</f>
        <v>Sales</v>
      </c>
      <c r="M113" s="13" t="str">
        <f>_xlfn.XLOOKUP(D113,'Tienda y Sucursal'!$E$5:$E$10,'Tienda y Sucursal'!$F$5:$F$10)</f>
        <v>Sucursal 4</v>
      </c>
      <c r="N113" s="13" t="str">
        <f>HLOOKUP(F113,'Vendedores y Clientes'!$F$5:$M$7,2,0)&amp;" "&amp;HLOOKUP(F113,'Vendedores y Clientes'!$F$5:$M$7,3,0)</f>
        <v>Hortuiti Felier</v>
      </c>
      <c r="O113" s="13" t="str" cm="1">
        <f t="array" ref="O113">_xlfn.XLOOKUP(G113,'Vendedores y Clientes'!$B$6:$B$39,'Vendedores y Clientes'!$C$6:$C$39&amp;" "&amp;_xlfn.XLOOKUP(Ventas!G113,'Vendedores y Clientes'!$B$6:$B$39,'Vendedores y Clientes'!$D$6:$D$39))</f>
        <v>Javiera Walder</v>
      </c>
      <c r="P113" s="13" t="str">
        <f>_xlfn.XLOOKUP(H113,Productos!$B$5:$B$16,Productos!$C$5:$C$16)</f>
        <v>Silla de Gargas</v>
      </c>
      <c r="Q113" s="13" t="str">
        <f>VLOOKUP(H113,Productos!$B$4:$E$16,3,0)</f>
        <v>Bellmack</v>
      </c>
      <c r="R113" s="14">
        <f t="shared" si="1"/>
        <v>0.08</v>
      </c>
      <c r="S113" s="15">
        <f>VLOOKUP(Ventas!H113,Productos!$B$23:$I$34,MATCH(Ventas!M113,Productos!$D$22:$I$22)+2,FALSE)</f>
        <v>500000</v>
      </c>
      <c r="T113" s="16">
        <f t="shared" si="4"/>
        <v>15508000</v>
      </c>
    </row>
    <row r="114" spans="2:20" ht="14.25" customHeight="1">
      <c r="B114" s="10" t="str">
        <f t="shared" si="0"/>
        <v>15-10024122009diciembreJ16</v>
      </c>
      <c r="C114" s="17">
        <v>15</v>
      </c>
      <c r="D114" s="17">
        <v>100</v>
      </c>
      <c r="E114" s="18">
        <v>40171</v>
      </c>
      <c r="F114" s="17">
        <v>14</v>
      </c>
      <c r="G114" s="17">
        <v>11</v>
      </c>
      <c r="H114" s="17" t="s">
        <v>22</v>
      </c>
      <c r="I114" s="79">
        <f>_xlfn.XLOOKUP(H114,Productos!$B$5:$B$16,Productos!$E$5:$E$16)</f>
        <v>1450000</v>
      </c>
      <c r="J114" s="17">
        <v>12</v>
      </c>
      <c r="K114" s="99"/>
      <c r="L114" s="13" t="str">
        <f>_xlfn.XLOOKUP(Ventas!C114,'Tienda y Sucursal'!$B$5:$B$19,'Tienda y Sucursal'!$C$5:$C$19)</f>
        <v>Galería la Tubería</v>
      </c>
      <c r="M114" s="13" t="str">
        <f>_xlfn.XLOOKUP(D114,'Tienda y Sucursal'!$E$5:$E$10,'Tienda y Sucursal'!$F$5:$F$10)</f>
        <v>Sucursal 4</v>
      </c>
      <c r="N114" s="13" t="str">
        <f>HLOOKUP(F114,'Vendedores y Clientes'!$F$5:$M$7,2,0)&amp;" "&amp;HLOOKUP(F114,'Vendedores y Clientes'!$F$5:$M$7,3,0)</f>
        <v>Hortuiti Felier</v>
      </c>
      <c r="O114" s="13" t="str" cm="1">
        <f t="array" ref="O114">_xlfn.XLOOKUP(G114,'Vendedores y Clientes'!$B$6:$B$39,'Vendedores y Clientes'!$C$6:$C$39&amp;" "&amp;_xlfn.XLOOKUP(Ventas!G114,'Vendedores y Clientes'!$B$6:$B$39,'Vendedores y Clientes'!$D$6:$D$39))</f>
        <v>Diva Torrengra</v>
      </c>
      <c r="P114" s="13" t="str">
        <f>_xlfn.XLOOKUP(H114,Productos!$B$5:$B$16,Productos!$C$5:$C$16)</f>
        <v>Silla de Gargas</v>
      </c>
      <c r="Q114" s="13" t="str">
        <f>VLOOKUP(H114,Productos!$B$4:$E$16,3,0)</f>
        <v>Bellmack</v>
      </c>
      <c r="R114" s="14">
        <f t="shared" si="1"/>
        <v>0.08</v>
      </c>
      <c r="S114" s="15">
        <f>VLOOKUP(Ventas!H114,Productos!$B$23:$I$34,MATCH(Ventas!M114,Productos!$D$22:$I$22)+2,FALSE)</f>
        <v>500000</v>
      </c>
      <c r="T114" s="16">
        <f t="shared" si="4"/>
        <v>15508000</v>
      </c>
    </row>
    <row r="115" spans="2:20" ht="14.25" customHeight="1">
      <c r="B115" s="10" t="str">
        <f t="shared" si="0"/>
        <v>6-2019122009diciembreJ16</v>
      </c>
      <c r="C115" s="17">
        <v>6</v>
      </c>
      <c r="D115" s="17">
        <v>20</v>
      </c>
      <c r="E115" s="18">
        <v>40166</v>
      </c>
      <c r="F115" s="17">
        <v>18</v>
      </c>
      <c r="G115" s="17">
        <v>3</v>
      </c>
      <c r="H115" s="17" t="s">
        <v>22</v>
      </c>
      <c r="I115" s="79">
        <f>_xlfn.XLOOKUP(H115,Productos!$B$5:$B$16,Productos!$E$5:$E$16)</f>
        <v>1450000</v>
      </c>
      <c r="J115" s="17">
        <v>12</v>
      </c>
      <c r="K115" s="99"/>
      <c r="L115" s="13" t="str">
        <f>_xlfn.XLOOKUP(Ventas!C115,'Tienda y Sucursal'!$B$5:$B$19,'Tienda y Sucursal'!$C$5:$C$19)</f>
        <v>Sucursal Ñuñoa</v>
      </c>
      <c r="M115" s="13" t="str">
        <f>_xlfn.XLOOKUP(D115,'Tienda y Sucursal'!$E$5:$E$10,'Tienda y Sucursal'!$F$5:$F$10)</f>
        <v>Sucursal 5</v>
      </c>
      <c r="N115" s="13" t="str">
        <f>HLOOKUP(F115,'Vendedores y Clientes'!$F$5:$M$7,2,0)&amp;" "&amp;HLOOKUP(F115,'Vendedores y Clientes'!$F$5:$M$7,3,0)</f>
        <v>Gato Lizana</v>
      </c>
      <c r="O115" s="13" t="str" cm="1">
        <f t="array" ref="O115">_xlfn.XLOOKUP(G115,'Vendedores y Clientes'!$B$6:$B$39,'Vendedores y Clientes'!$C$6:$C$39&amp;" "&amp;_xlfn.XLOOKUP(Ventas!G115,'Vendedores y Clientes'!$B$6:$B$39,'Vendedores y Clientes'!$D$6:$D$39))</f>
        <v>Johny Negrero</v>
      </c>
      <c r="P115" s="13" t="str">
        <f>_xlfn.XLOOKUP(H115,Productos!$B$5:$B$16,Productos!$C$5:$C$16)</f>
        <v>Silla de Gargas</v>
      </c>
      <c r="Q115" s="13" t="str">
        <f>VLOOKUP(H115,Productos!$B$4:$E$16,3,0)</f>
        <v>Bellmack</v>
      </c>
      <c r="R115" s="14">
        <f t="shared" si="1"/>
        <v>0.08</v>
      </c>
      <c r="S115" s="15">
        <f>VLOOKUP(Ventas!H115,Productos!$B$23:$I$34,MATCH(Ventas!M115,Productos!$D$22:$I$22)+2,FALSE)</f>
        <v>300000</v>
      </c>
      <c r="T115" s="16">
        <f t="shared" si="4"/>
        <v>15708000</v>
      </c>
    </row>
    <row r="116" spans="2:20" ht="14.25" customHeight="1">
      <c r="B116" s="10" t="str">
        <f t="shared" si="0"/>
        <v>4-200442009abrilJ16</v>
      </c>
      <c r="C116" s="17">
        <v>4</v>
      </c>
      <c r="D116" s="17">
        <v>200</v>
      </c>
      <c r="E116" s="18">
        <v>39907</v>
      </c>
      <c r="F116" s="17">
        <v>17</v>
      </c>
      <c r="G116" s="17">
        <v>26</v>
      </c>
      <c r="H116" s="17" t="s">
        <v>22</v>
      </c>
      <c r="I116" s="79">
        <f>_xlfn.XLOOKUP(H116,Productos!$B$5:$B$16,Productos!$E$5:$E$16)</f>
        <v>1450000</v>
      </c>
      <c r="J116" s="17">
        <v>12</v>
      </c>
      <c r="K116" s="99"/>
      <c r="L116" s="13" t="str">
        <f>_xlfn.XLOOKUP(Ventas!C116,'Tienda y Sucursal'!$B$5:$B$19,'Tienda y Sucursal'!$C$5:$C$19)</f>
        <v>Galería Ñuble</v>
      </c>
      <c r="M116" s="13" t="str">
        <f>_xlfn.XLOOKUP(D116,'Tienda y Sucursal'!$E$5:$E$10,'Tienda y Sucursal'!$F$5:$F$10)</f>
        <v>Sucursal 1</v>
      </c>
      <c r="N116" s="13" t="str">
        <f>HLOOKUP(F116,'Vendedores y Clientes'!$F$5:$M$7,2,0)&amp;" "&amp;HLOOKUP(F116,'Vendedores y Clientes'!$F$5:$M$7,3,0)</f>
        <v>Gabriel Manzanero</v>
      </c>
      <c r="O116" s="13" t="str" cm="1">
        <f t="array" ref="O116">_xlfn.XLOOKUP(G116,'Vendedores y Clientes'!$B$6:$B$39,'Vendedores y Clientes'!$C$6:$C$39&amp;" "&amp;_xlfn.XLOOKUP(Ventas!G116,'Vendedores y Clientes'!$B$6:$B$39,'Vendedores y Clientes'!$D$6:$D$39))</f>
        <v>Edward Phycka</v>
      </c>
      <c r="P116" s="13" t="str">
        <f>_xlfn.XLOOKUP(H116,Productos!$B$5:$B$16,Productos!$C$5:$C$16)</f>
        <v>Silla de Gargas</v>
      </c>
      <c r="Q116" s="13" t="str">
        <f>VLOOKUP(H116,Productos!$B$4:$E$16,3,0)</f>
        <v>Bellmack</v>
      </c>
      <c r="R116" s="14">
        <f t="shared" si="1"/>
        <v>0.08</v>
      </c>
      <c r="S116" s="15">
        <f>VLOOKUP(Ventas!H116,Productos!$B$23:$I$34,MATCH(Ventas!M116,Productos!$D$22:$I$22)+2,FALSE)</f>
        <v>500000</v>
      </c>
      <c r="T116" s="16">
        <f t="shared" si="4"/>
        <v>15508000</v>
      </c>
    </row>
    <row r="117" spans="2:20" ht="14.25" customHeight="1">
      <c r="B117" s="10" t="str">
        <f t="shared" si="0"/>
        <v>15-101372009julioJ16</v>
      </c>
      <c r="C117" s="17">
        <v>15</v>
      </c>
      <c r="D117" s="17">
        <v>10</v>
      </c>
      <c r="E117" s="18">
        <v>40007</v>
      </c>
      <c r="F117" s="17">
        <v>12</v>
      </c>
      <c r="G117" s="17">
        <v>1</v>
      </c>
      <c r="H117" s="17" t="s">
        <v>22</v>
      </c>
      <c r="I117" s="79">
        <f>_xlfn.XLOOKUP(H117,Productos!$B$5:$B$16,Productos!$E$5:$E$16)</f>
        <v>1450000</v>
      </c>
      <c r="J117" s="17">
        <v>12</v>
      </c>
      <c r="K117" s="99"/>
      <c r="L117" s="13" t="str">
        <f>_xlfn.XLOOKUP(Ventas!C117,'Tienda y Sucursal'!$B$5:$B$19,'Tienda y Sucursal'!$C$5:$C$19)</f>
        <v>Galería la Tubería</v>
      </c>
      <c r="M117" s="13" t="str">
        <f>_xlfn.XLOOKUP(D117,'Tienda y Sucursal'!$E$5:$E$10,'Tienda y Sucursal'!$F$5:$F$10)</f>
        <v>Sucursal 6</v>
      </c>
      <c r="N117" s="13" t="str">
        <f>HLOOKUP(F117,'Vendedores y Clientes'!$F$5:$M$7,2,0)&amp;" "&amp;HLOOKUP(F117,'Vendedores y Clientes'!$F$5:$M$7,3,0)</f>
        <v>Feibian Bizancio</v>
      </c>
      <c r="O117" s="13" t="str" cm="1">
        <f t="array" ref="O117">_xlfn.XLOOKUP(G117,'Vendedores y Clientes'!$B$6:$B$39,'Vendedores y Clientes'!$C$6:$C$39&amp;" "&amp;_xlfn.XLOOKUP(Ventas!G117,'Vendedores y Clientes'!$B$6:$B$39,'Vendedores y Clientes'!$D$6:$D$39))</f>
        <v>Alejandro Moledero</v>
      </c>
      <c r="P117" s="13" t="str">
        <f>_xlfn.XLOOKUP(H117,Productos!$B$5:$B$16,Productos!$C$5:$C$16)</f>
        <v>Silla de Gargas</v>
      </c>
      <c r="Q117" s="13" t="str">
        <f>VLOOKUP(H117,Productos!$B$4:$E$16,3,0)</f>
        <v>Bellmack</v>
      </c>
      <c r="R117" s="14">
        <f t="shared" si="1"/>
        <v>0.08</v>
      </c>
      <c r="S117" s="15">
        <f>VLOOKUP(Ventas!H117,Productos!$B$23:$I$34,MATCH(Ventas!M117,Productos!$D$22:$I$22)+2,FALSE)</f>
        <v>1000000</v>
      </c>
      <c r="T117" s="16">
        <f t="shared" si="4"/>
        <v>15008000</v>
      </c>
    </row>
    <row r="118" spans="2:20" ht="14.25" customHeight="1">
      <c r="B118" s="10" t="str">
        <f t="shared" si="0"/>
        <v>12-2001092010septiembreJ16</v>
      </c>
      <c r="C118" s="17">
        <v>12</v>
      </c>
      <c r="D118" s="17">
        <v>200</v>
      </c>
      <c r="E118" s="18">
        <v>40431</v>
      </c>
      <c r="F118" s="17">
        <v>16</v>
      </c>
      <c r="G118" s="17">
        <v>34</v>
      </c>
      <c r="H118" s="17" t="s">
        <v>22</v>
      </c>
      <c r="I118" s="79">
        <f>_xlfn.XLOOKUP(H118,Productos!$B$5:$B$16,Productos!$E$5:$E$16)</f>
        <v>1450000</v>
      </c>
      <c r="J118" s="17">
        <v>12</v>
      </c>
      <c r="K118" s="99"/>
      <c r="L118" s="13" t="str">
        <f>_xlfn.XLOOKUP(Ventas!C118,'Tienda y Sucursal'!$B$5:$B$19,'Tienda y Sucursal'!$C$5:$C$19)</f>
        <v>El Deleite</v>
      </c>
      <c r="M118" s="13" t="str">
        <f>_xlfn.XLOOKUP(D118,'Tienda y Sucursal'!$E$5:$E$10,'Tienda y Sucursal'!$F$5:$F$10)</f>
        <v>Sucursal 1</v>
      </c>
      <c r="N118" s="13" t="str">
        <f>HLOOKUP(F118,'Vendedores y Clientes'!$F$5:$M$7,2,0)&amp;" "&amp;HLOOKUP(F118,'Vendedores y Clientes'!$F$5:$M$7,3,0)</f>
        <v>Michael Tree</v>
      </c>
      <c r="O118" s="13" t="str" cm="1">
        <f t="array" ref="O118">_xlfn.XLOOKUP(G118,'Vendedores y Clientes'!$B$6:$B$39,'Vendedores y Clientes'!$C$6:$C$39&amp;" "&amp;_xlfn.XLOOKUP(Ventas!G118,'Vendedores y Clientes'!$B$6:$B$39,'Vendedores y Clientes'!$D$6:$D$39))</f>
        <v>JP Farfanas</v>
      </c>
      <c r="P118" s="13" t="str">
        <f>_xlfn.XLOOKUP(H118,Productos!$B$5:$B$16,Productos!$C$5:$C$16)</f>
        <v>Silla de Gargas</v>
      </c>
      <c r="Q118" s="13" t="str">
        <f>VLOOKUP(H118,Productos!$B$4:$E$16,3,0)</f>
        <v>Bellmack</v>
      </c>
      <c r="R118" s="14">
        <f t="shared" si="1"/>
        <v>0.08</v>
      </c>
      <c r="S118" s="15">
        <f>VLOOKUP(Ventas!H118,Productos!$B$23:$I$34,MATCH(Ventas!M118,Productos!$D$22:$I$22)+2,FALSE)</f>
        <v>500000</v>
      </c>
      <c r="T118" s="16">
        <f t="shared" si="4"/>
        <v>15508000</v>
      </c>
    </row>
    <row r="119" spans="2:20" ht="14.25" customHeight="1">
      <c r="B119" s="10" t="str">
        <f t="shared" si="0"/>
        <v>11-30482010agostoJ16</v>
      </c>
      <c r="C119" s="17">
        <v>11</v>
      </c>
      <c r="D119" s="17">
        <v>30</v>
      </c>
      <c r="E119" s="18">
        <v>40394</v>
      </c>
      <c r="F119" s="17">
        <v>18</v>
      </c>
      <c r="G119" s="17">
        <v>6</v>
      </c>
      <c r="H119" s="17" t="s">
        <v>22</v>
      </c>
      <c r="I119" s="79">
        <f>_xlfn.XLOOKUP(H119,Productos!$B$5:$B$16,Productos!$E$5:$E$16)</f>
        <v>1450000</v>
      </c>
      <c r="J119" s="17">
        <v>12</v>
      </c>
      <c r="K119" s="99"/>
      <c r="L119" s="13" t="str">
        <f>_xlfn.XLOOKUP(Ventas!C119,'Tienda y Sucursal'!$B$5:$B$19,'Tienda y Sucursal'!$C$5:$C$19)</f>
        <v>Antiguedades FL</v>
      </c>
      <c r="M119" s="13" t="str">
        <f>_xlfn.XLOOKUP(D119,'Tienda y Sucursal'!$E$5:$E$10,'Tienda y Sucursal'!$F$5:$F$10)</f>
        <v>Sucursal 2</v>
      </c>
      <c r="N119" s="13" t="str">
        <f>HLOOKUP(F119,'Vendedores y Clientes'!$F$5:$M$7,2,0)&amp;" "&amp;HLOOKUP(F119,'Vendedores y Clientes'!$F$5:$M$7,3,0)</f>
        <v>Gato Lizana</v>
      </c>
      <c r="O119" s="13" t="str" cm="1">
        <f t="array" ref="O119">_xlfn.XLOOKUP(G119,'Vendedores y Clientes'!$B$6:$B$39,'Vendedores y Clientes'!$C$6:$C$39&amp;" "&amp;_xlfn.XLOOKUP(Ventas!G119,'Vendedores y Clientes'!$B$6:$B$39,'Vendedores y Clientes'!$D$6:$D$39))</f>
        <v>Deco Valenti</v>
      </c>
      <c r="P119" s="13" t="str">
        <f>_xlfn.XLOOKUP(H119,Productos!$B$5:$B$16,Productos!$C$5:$C$16)</f>
        <v>Silla de Gargas</v>
      </c>
      <c r="Q119" s="13" t="str">
        <f>VLOOKUP(H119,Productos!$B$4:$E$16,3,0)</f>
        <v>Bellmack</v>
      </c>
      <c r="R119" s="14">
        <f t="shared" si="1"/>
        <v>0.08</v>
      </c>
      <c r="S119" s="15">
        <f>VLOOKUP(Ventas!H119,Productos!$B$23:$I$34,MATCH(Ventas!M119,Productos!$D$22:$I$22)+2,FALSE)</f>
        <v>20000</v>
      </c>
      <c r="T119" s="16">
        <f t="shared" si="4"/>
        <v>15988000</v>
      </c>
    </row>
    <row r="120" spans="2:20" ht="14.25" customHeight="1">
      <c r="B120" s="10" t="str">
        <f t="shared" si="0"/>
        <v>7-302532009marzoF12</v>
      </c>
      <c r="C120" s="17">
        <v>7</v>
      </c>
      <c r="D120" s="17">
        <v>30</v>
      </c>
      <c r="E120" s="18">
        <v>39897</v>
      </c>
      <c r="F120" s="17">
        <v>13</v>
      </c>
      <c r="G120" s="17">
        <v>29</v>
      </c>
      <c r="H120" s="17" t="s">
        <v>23</v>
      </c>
      <c r="I120" s="79">
        <f>_xlfn.XLOOKUP(H120,Productos!$B$5:$B$16,Productos!$E$5:$E$16)</f>
        <v>1250000</v>
      </c>
      <c r="J120" s="17">
        <v>14</v>
      </c>
      <c r="K120" s="99"/>
      <c r="L120" s="13" t="str">
        <f>_xlfn.XLOOKUP(Ventas!C120,'Tienda y Sucursal'!$B$5:$B$19,'Tienda y Sucursal'!$C$5:$C$19)</f>
        <v>Blanco y En Calada</v>
      </c>
      <c r="M120" s="13" t="str">
        <f>_xlfn.XLOOKUP(D120,'Tienda y Sucursal'!$E$5:$E$10,'Tienda y Sucursal'!$F$5:$F$10)</f>
        <v>Sucursal 2</v>
      </c>
      <c r="N120" s="13" t="str">
        <f>HLOOKUP(F120,'Vendedores y Clientes'!$F$5:$M$7,2,0)&amp;" "&amp;HLOOKUP(F120,'Vendedores y Clientes'!$F$5:$M$7,3,0)</f>
        <v>Caesar Ortencia</v>
      </c>
      <c r="O120" s="13" t="str" cm="1">
        <f t="array" ref="O120">_xlfn.XLOOKUP(G120,'Vendedores y Clientes'!$B$6:$B$39,'Vendedores y Clientes'!$C$6:$C$39&amp;" "&amp;_xlfn.XLOOKUP(Ventas!G120,'Vendedores y Clientes'!$B$6:$B$39,'Vendedores y Clientes'!$D$6:$D$39))</f>
        <v>Reina Queen</v>
      </c>
      <c r="P120" s="13" t="str">
        <f>_xlfn.XLOOKUP(H120,Productos!$B$5:$B$16,Productos!$C$5:$C$16)</f>
        <v>Cómoda Antigua</v>
      </c>
      <c r="Q120" s="13" t="str">
        <f>VLOOKUP(H120,Productos!$B$4:$E$16,3,0)</f>
        <v>Bellmack</v>
      </c>
      <c r="R120" s="14">
        <f t="shared" si="1"/>
        <v>0.08</v>
      </c>
      <c r="S120" s="15">
        <f>VLOOKUP(Ventas!H120,Productos!$B$23:$I$34,MATCH(Ventas!M120,Productos!$D$22:$I$22)+2,FALSE)</f>
        <v>100000</v>
      </c>
      <c r="T120" s="16">
        <f t="shared" si="4"/>
        <v>16000000</v>
      </c>
    </row>
    <row r="121" spans="2:20" ht="14.25" customHeight="1">
      <c r="B121" s="10" t="str">
        <f t="shared" si="0"/>
        <v>1-3002052010mayoF12</v>
      </c>
      <c r="C121" s="17">
        <v>1</v>
      </c>
      <c r="D121" s="17">
        <v>300</v>
      </c>
      <c r="E121" s="18">
        <v>40318</v>
      </c>
      <c r="F121" s="17">
        <v>16</v>
      </c>
      <c r="G121" s="17">
        <v>32</v>
      </c>
      <c r="H121" s="17" t="s">
        <v>23</v>
      </c>
      <c r="I121" s="79">
        <f>_xlfn.XLOOKUP(H121,Productos!$B$5:$B$16,Productos!$E$5:$E$16)</f>
        <v>1250000</v>
      </c>
      <c r="J121" s="17">
        <v>14</v>
      </c>
      <c r="K121" s="99"/>
      <c r="L121" s="13" t="str">
        <f>_xlfn.XLOOKUP(Ventas!C121,'Tienda y Sucursal'!$B$5:$B$19,'Tienda y Sucursal'!$C$5:$C$19)</f>
        <v>Sucursal Peñalolen Alto</v>
      </c>
      <c r="M121" s="13" t="str">
        <f>_xlfn.XLOOKUP(D121,'Tienda y Sucursal'!$E$5:$E$10,'Tienda y Sucursal'!$F$5:$F$10)</f>
        <v>Sucursal 3</v>
      </c>
      <c r="N121" s="13" t="str">
        <f>HLOOKUP(F121,'Vendedores y Clientes'!$F$5:$M$7,2,0)&amp;" "&amp;HLOOKUP(F121,'Vendedores y Clientes'!$F$5:$M$7,3,0)</f>
        <v>Michael Tree</v>
      </c>
      <c r="O121" s="13" t="str" cm="1">
        <f t="array" ref="O121">_xlfn.XLOOKUP(G121,'Vendedores y Clientes'!$B$6:$B$39,'Vendedores y Clientes'!$C$6:$C$39&amp;" "&amp;_xlfn.XLOOKUP(Ventas!G121,'Vendedores y Clientes'!$B$6:$B$39,'Vendedores y Clientes'!$D$6:$D$39))</f>
        <v>Manu Bililar</v>
      </c>
      <c r="P121" s="13" t="str">
        <f>_xlfn.XLOOKUP(H121,Productos!$B$5:$B$16,Productos!$C$5:$C$16)</f>
        <v>Cómoda Antigua</v>
      </c>
      <c r="Q121" s="13" t="str">
        <f>VLOOKUP(H121,Productos!$B$4:$E$16,3,0)</f>
        <v>Bellmack</v>
      </c>
      <c r="R121" s="14">
        <f t="shared" si="1"/>
        <v>0.08</v>
      </c>
      <c r="S121" s="15">
        <f>VLOOKUP(Ventas!H121,Productos!$B$23:$I$34,MATCH(Ventas!M121,Productos!$D$22:$I$22)+2,FALSE)</f>
        <v>100000</v>
      </c>
      <c r="T121" s="16">
        <f t="shared" si="4"/>
        <v>16000000</v>
      </c>
    </row>
    <row r="122" spans="2:20" ht="14.25" customHeight="1">
      <c r="B122" s="10" t="str">
        <f t="shared" si="0"/>
        <v>12-201662009junioJ16</v>
      </c>
      <c r="C122" s="17">
        <v>12</v>
      </c>
      <c r="D122" s="17">
        <v>20</v>
      </c>
      <c r="E122" s="18">
        <v>39980</v>
      </c>
      <c r="F122" s="17">
        <v>16</v>
      </c>
      <c r="G122" s="17">
        <v>7</v>
      </c>
      <c r="H122" s="17" t="s">
        <v>22</v>
      </c>
      <c r="I122" s="79">
        <f>_xlfn.XLOOKUP(H122,Productos!$B$5:$B$16,Productos!$E$5:$E$16)</f>
        <v>1450000</v>
      </c>
      <c r="J122" s="17">
        <v>12</v>
      </c>
      <c r="K122" s="99"/>
      <c r="L122" s="13" t="str">
        <f>_xlfn.XLOOKUP(Ventas!C122,'Tienda y Sucursal'!$B$5:$B$19,'Tienda y Sucursal'!$C$5:$C$19)</f>
        <v>El Deleite</v>
      </c>
      <c r="M122" s="13" t="str">
        <f>_xlfn.XLOOKUP(D122,'Tienda y Sucursal'!$E$5:$E$10,'Tienda y Sucursal'!$F$5:$F$10)</f>
        <v>Sucursal 5</v>
      </c>
      <c r="N122" s="13" t="str">
        <f>HLOOKUP(F122,'Vendedores y Clientes'!$F$5:$M$7,2,0)&amp;" "&amp;HLOOKUP(F122,'Vendedores y Clientes'!$F$5:$M$7,3,0)</f>
        <v>Michael Tree</v>
      </c>
      <c r="O122" s="13" t="str" cm="1">
        <f t="array" ref="O122">_xlfn.XLOOKUP(G122,'Vendedores y Clientes'!$B$6:$B$39,'Vendedores y Clientes'!$C$6:$C$39&amp;" "&amp;_xlfn.XLOOKUP(Ventas!G122,'Vendedores y Clientes'!$B$6:$B$39,'Vendedores y Clientes'!$D$6:$D$39))</f>
        <v>Veraz Dedal</v>
      </c>
      <c r="P122" s="13" t="str">
        <f>_xlfn.XLOOKUP(H122,Productos!$B$5:$B$16,Productos!$C$5:$C$16)</f>
        <v>Silla de Gargas</v>
      </c>
      <c r="Q122" s="13" t="str">
        <f>VLOOKUP(H122,Productos!$B$4:$E$16,3,0)</f>
        <v>Bellmack</v>
      </c>
      <c r="R122" s="14">
        <f t="shared" si="1"/>
        <v>0.08</v>
      </c>
      <c r="S122" s="15">
        <f>VLOOKUP(Ventas!H122,Productos!$B$23:$I$34,MATCH(Ventas!M122,Productos!$D$22:$I$22)+2,FALSE)</f>
        <v>300000</v>
      </c>
      <c r="T122" s="16">
        <f t="shared" si="4"/>
        <v>15708000</v>
      </c>
    </row>
    <row r="123" spans="2:20" ht="14.25" customHeight="1">
      <c r="B123" s="10" t="str">
        <f t="shared" si="0"/>
        <v>8-2010102010octubreF12</v>
      </c>
      <c r="C123" s="17">
        <v>8</v>
      </c>
      <c r="D123" s="17">
        <v>20</v>
      </c>
      <c r="E123" s="18">
        <v>40461</v>
      </c>
      <c r="F123" s="17">
        <v>18</v>
      </c>
      <c r="G123" s="17">
        <v>33</v>
      </c>
      <c r="H123" s="17" t="s">
        <v>23</v>
      </c>
      <c r="I123" s="79">
        <f>_xlfn.XLOOKUP(H123,Productos!$B$5:$B$16,Productos!$E$5:$E$16)</f>
        <v>1250000</v>
      </c>
      <c r="J123" s="17">
        <v>13</v>
      </c>
      <c r="K123" s="99"/>
      <c r="L123" s="13" t="str">
        <f>_xlfn.XLOOKUP(Ventas!C123,'Tienda y Sucursal'!$B$5:$B$19,'Tienda y Sucursal'!$C$5:$C$19)</f>
        <v>El Rincón de la Madera</v>
      </c>
      <c r="M123" s="13" t="str">
        <f>_xlfn.XLOOKUP(D123,'Tienda y Sucursal'!$E$5:$E$10,'Tienda y Sucursal'!$F$5:$F$10)</f>
        <v>Sucursal 5</v>
      </c>
      <c r="N123" s="13" t="str">
        <f>HLOOKUP(F123,'Vendedores y Clientes'!$F$5:$M$7,2,0)&amp;" "&amp;HLOOKUP(F123,'Vendedores y Clientes'!$F$5:$M$7,3,0)</f>
        <v>Gato Lizana</v>
      </c>
      <c r="O123" s="13" t="str" cm="1">
        <f t="array" ref="O123">_xlfn.XLOOKUP(G123,'Vendedores y Clientes'!$B$6:$B$39,'Vendedores y Clientes'!$C$6:$C$39&amp;" "&amp;_xlfn.XLOOKUP(Ventas!G123,'Vendedores y Clientes'!$B$6:$B$39,'Vendedores y Clientes'!$D$6:$D$39))</f>
        <v>Maricela Zapur</v>
      </c>
      <c r="P123" s="13" t="str">
        <f>_xlfn.XLOOKUP(H123,Productos!$B$5:$B$16,Productos!$C$5:$C$16)</f>
        <v>Cómoda Antigua</v>
      </c>
      <c r="Q123" s="13" t="str">
        <f>VLOOKUP(H123,Productos!$B$4:$E$16,3,0)</f>
        <v>Bellmack</v>
      </c>
      <c r="R123" s="14">
        <f t="shared" si="1"/>
        <v>0.08</v>
      </c>
      <c r="S123" s="15">
        <f>VLOOKUP(Ventas!H123,Productos!$B$23:$I$34,MATCH(Ventas!M123,Productos!$D$22:$I$22)+2,FALSE)</f>
        <v>10000</v>
      </c>
      <c r="T123" s="16">
        <f t="shared" si="4"/>
        <v>14940000</v>
      </c>
    </row>
    <row r="124" spans="2:20" ht="14.25" customHeight="1">
      <c r="B124" s="10" t="str">
        <f t="shared" si="0"/>
        <v>1-202062010junioF12</v>
      </c>
      <c r="C124" s="17">
        <v>1</v>
      </c>
      <c r="D124" s="17">
        <v>20</v>
      </c>
      <c r="E124" s="18">
        <v>40349</v>
      </c>
      <c r="F124" s="17">
        <v>18</v>
      </c>
      <c r="G124" s="17">
        <v>13</v>
      </c>
      <c r="H124" s="17" t="s">
        <v>23</v>
      </c>
      <c r="I124" s="79">
        <f>_xlfn.XLOOKUP(H124,Productos!$B$5:$B$16,Productos!$E$5:$E$16)</f>
        <v>1250000</v>
      </c>
      <c r="J124" s="17">
        <v>13</v>
      </c>
      <c r="K124" s="99"/>
      <c r="L124" s="13" t="str">
        <f>_xlfn.XLOOKUP(Ventas!C124,'Tienda y Sucursal'!$B$5:$B$19,'Tienda y Sucursal'!$C$5:$C$19)</f>
        <v>Sucursal Peñalolen Alto</v>
      </c>
      <c r="M124" s="13" t="str">
        <f>_xlfn.XLOOKUP(D124,'Tienda y Sucursal'!$E$5:$E$10,'Tienda y Sucursal'!$F$5:$F$10)</f>
        <v>Sucursal 5</v>
      </c>
      <c r="N124" s="13" t="str">
        <f>HLOOKUP(F124,'Vendedores y Clientes'!$F$5:$M$7,2,0)&amp;" "&amp;HLOOKUP(F124,'Vendedores y Clientes'!$F$5:$M$7,3,0)</f>
        <v>Gato Lizana</v>
      </c>
      <c r="O124" s="13" t="str" cm="1">
        <f t="array" ref="O124">_xlfn.XLOOKUP(G124,'Vendedores y Clientes'!$B$6:$B$39,'Vendedores y Clientes'!$C$6:$C$39&amp;" "&amp;_xlfn.XLOOKUP(Ventas!G124,'Vendedores y Clientes'!$B$6:$B$39,'Vendedores y Clientes'!$D$6:$D$39))</f>
        <v>Peter Contreras</v>
      </c>
      <c r="P124" s="13" t="str">
        <f>_xlfn.XLOOKUP(H124,Productos!$B$5:$B$16,Productos!$C$5:$C$16)</f>
        <v>Cómoda Antigua</v>
      </c>
      <c r="Q124" s="13" t="str">
        <f>VLOOKUP(H124,Productos!$B$4:$E$16,3,0)</f>
        <v>Bellmack</v>
      </c>
      <c r="R124" s="14">
        <f t="shared" si="1"/>
        <v>0.08</v>
      </c>
      <c r="S124" s="15">
        <f>VLOOKUP(Ventas!H124,Productos!$B$23:$I$34,MATCH(Ventas!M124,Productos!$D$22:$I$22)+2,FALSE)</f>
        <v>10000</v>
      </c>
      <c r="T124" s="16">
        <f t="shared" si="4"/>
        <v>14940000</v>
      </c>
    </row>
    <row r="125" spans="2:20" ht="14.25" customHeight="1">
      <c r="B125" s="10" t="str">
        <f t="shared" si="0"/>
        <v>6-20010112010noviembreF12</v>
      </c>
      <c r="C125" s="17">
        <v>6</v>
      </c>
      <c r="D125" s="17">
        <v>200</v>
      </c>
      <c r="E125" s="18">
        <v>40492</v>
      </c>
      <c r="F125" s="17">
        <v>17</v>
      </c>
      <c r="G125" s="17">
        <v>6</v>
      </c>
      <c r="H125" s="17" t="s">
        <v>23</v>
      </c>
      <c r="I125" s="79">
        <f>_xlfn.XLOOKUP(H125,Productos!$B$5:$B$16,Productos!$E$5:$E$16)</f>
        <v>1250000</v>
      </c>
      <c r="J125" s="17">
        <v>13</v>
      </c>
      <c r="K125" s="99"/>
      <c r="L125" s="13" t="str">
        <f>_xlfn.XLOOKUP(Ventas!C125,'Tienda y Sucursal'!$B$5:$B$19,'Tienda y Sucursal'!$C$5:$C$19)</f>
        <v>Sucursal Ñuñoa</v>
      </c>
      <c r="M125" s="13" t="str">
        <f>_xlfn.XLOOKUP(D125,'Tienda y Sucursal'!$E$5:$E$10,'Tienda y Sucursal'!$F$5:$F$10)</f>
        <v>Sucursal 1</v>
      </c>
      <c r="N125" s="13" t="str">
        <f>HLOOKUP(F125,'Vendedores y Clientes'!$F$5:$M$7,2,0)&amp;" "&amp;HLOOKUP(F125,'Vendedores y Clientes'!$F$5:$M$7,3,0)</f>
        <v>Gabriel Manzanero</v>
      </c>
      <c r="O125" s="13" t="str" cm="1">
        <f t="array" ref="O125">_xlfn.XLOOKUP(G125,'Vendedores y Clientes'!$B$6:$B$39,'Vendedores y Clientes'!$C$6:$C$39&amp;" "&amp;_xlfn.XLOOKUP(Ventas!G125,'Vendedores y Clientes'!$B$6:$B$39,'Vendedores y Clientes'!$D$6:$D$39))</f>
        <v>Deco Valenti</v>
      </c>
      <c r="P125" s="13" t="str">
        <f>_xlfn.XLOOKUP(H125,Productos!$B$5:$B$16,Productos!$C$5:$C$16)</f>
        <v>Cómoda Antigua</v>
      </c>
      <c r="Q125" s="13" t="str">
        <f>VLOOKUP(H125,Productos!$B$4:$E$16,3,0)</f>
        <v>Bellmack</v>
      </c>
      <c r="R125" s="14">
        <f t="shared" si="1"/>
        <v>0.08</v>
      </c>
      <c r="S125" s="15">
        <f>VLOOKUP(Ventas!H125,Productos!$B$23:$I$34,MATCH(Ventas!M125,Productos!$D$22:$I$22)+2,FALSE)</f>
        <v>10000</v>
      </c>
      <c r="T125" s="16">
        <f t="shared" si="4"/>
        <v>14940000</v>
      </c>
    </row>
    <row r="126" spans="2:20" ht="14.25" customHeight="1">
      <c r="B126" s="10" t="str">
        <f t="shared" si="0"/>
        <v>6-3001082009agostoJ15</v>
      </c>
      <c r="C126" s="17">
        <v>6</v>
      </c>
      <c r="D126" s="17">
        <v>300</v>
      </c>
      <c r="E126" s="18">
        <v>40035</v>
      </c>
      <c r="F126" s="17">
        <v>18</v>
      </c>
      <c r="G126" s="17">
        <v>8</v>
      </c>
      <c r="H126" s="17" t="s">
        <v>21</v>
      </c>
      <c r="I126" s="79">
        <f>_xlfn.XLOOKUP(H126,Productos!$B$5:$B$16,Productos!$E$5:$E$16)</f>
        <v>1800000</v>
      </c>
      <c r="J126" s="17">
        <v>9</v>
      </c>
      <c r="K126" s="99"/>
      <c r="L126" s="13" t="str">
        <f>_xlfn.XLOOKUP(Ventas!C126,'Tienda y Sucursal'!$B$5:$B$19,'Tienda y Sucursal'!$C$5:$C$19)</f>
        <v>Sucursal Ñuñoa</v>
      </c>
      <c r="M126" s="13" t="str">
        <f>_xlfn.XLOOKUP(D126,'Tienda y Sucursal'!$E$5:$E$10,'Tienda y Sucursal'!$F$5:$F$10)</f>
        <v>Sucursal 3</v>
      </c>
      <c r="N126" s="13" t="str">
        <f>HLOOKUP(F126,'Vendedores y Clientes'!$F$5:$M$7,2,0)&amp;" "&amp;HLOOKUP(F126,'Vendedores y Clientes'!$F$5:$M$7,3,0)</f>
        <v>Gato Lizana</v>
      </c>
      <c r="O126" s="13" t="str" cm="1">
        <f t="array" ref="O126">_xlfn.XLOOKUP(G126,'Vendedores y Clientes'!$B$6:$B$39,'Vendedores y Clientes'!$C$6:$C$39&amp;" "&amp;_xlfn.XLOOKUP(Ventas!G126,'Vendedores y Clientes'!$B$6:$B$39,'Vendedores y Clientes'!$D$6:$D$39))</f>
        <v>Nicolás Red</v>
      </c>
      <c r="P126" s="13" t="str">
        <f>_xlfn.XLOOKUP(H126,Productos!$B$5:$B$16,Productos!$C$5:$C$16)</f>
        <v>Bar L Sobredimensionado</v>
      </c>
      <c r="Q126" s="13" t="str">
        <f>VLOOKUP(H126,Productos!$B$4:$E$16,3,0)</f>
        <v>Qwerty</v>
      </c>
      <c r="R126" s="14">
        <f t="shared" si="1"/>
        <v>0.08</v>
      </c>
      <c r="S126" s="15">
        <f>VLOOKUP(Ventas!H126,Productos!$B$23:$I$34,MATCH(Ventas!M126,Productos!$D$22:$I$22)+2,FALSE)</f>
        <v>1500000</v>
      </c>
      <c r="T126" s="16">
        <f t="shared" si="4"/>
        <v>13404000</v>
      </c>
    </row>
    <row r="127" spans="2:20" ht="14.25" customHeight="1">
      <c r="B127" s="10" t="str">
        <f t="shared" si="0"/>
        <v>12-100562009junioJ15</v>
      </c>
      <c r="C127" s="17">
        <v>12</v>
      </c>
      <c r="D127" s="17">
        <v>100</v>
      </c>
      <c r="E127" s="18">
        <v>39969</v>
      </c>
      <c r="F127" s="17">
        <v>12</v>
      </c>
      <c r="G127" s="17">
        <v>28</v>
      </c>
      <c r="H127" s="17" t="s">
        <v>21</v>
      </c>
      <c r="I127" s="79">
        <f>_xlfn.XLOOKUP(H127,Productos!$B$5:$B$16,Productos!$E$5:$E$16)</f>
        <v>1800000</v>
      </c>
      <c r="J127" s="17">
        <v>9</v>
      </c>
      <c r="K127" s="99"/>
      <c r="L127" s="13" t="str">
        <f>_xlfn.XLOOKUP(Ventas!C127,'Tienda y Sucursal'!$B$5:$B$19,'Tienda y Sucursal'!$C$5:$C$19)</f>
        <v>El Deleite</v>
      </c>
      <c r="M127" s="13" t="str">
        <f>_xlfn.XLOOKUP(D127,'Tienda y Sucursal'!$E$5:$E$10,'Tienda y Sucursal'!$F$5:$F$10)</f>
        <v>Sucursal 4</v>
      </c>
      <c r="N127" s="13" t="str">
        <f>HLOOKUP(F127,'Vendedores y Clientes'!$F$5:$M$7,2,0)&amp;" "&amp;HLOOKUP(F127,'Vendedores y Clientes'!$F$5:$M$7,3,0)</f>
        <v>Feibian Bizancio</v>
      </c>
      <c r="O127" s="13" t="str" cm="1">
        <f t="array" ref="O127">_xlfn.XLOOKUP(G127,'Vendedores y Clientes'!$B$6:$B$39,'Vendedores y Clientes'!$C$6:$C$39&amp;" "&amp;_xlfn.XLOOKUP(Ventas!G127,'Vendedores y Clientes'!$B$6:$B$39,'Vendedores y Clientes'!$D$6:$D$39))</f>
        <v>Sebastián  Venegas</v>
      </c>
      <c r="P127" s="13" t="str">
        <f>_xlfn.XLOOKUP(H127,Productos!$B$5:$B$16,Productos!$C$5:$C$16)</f>
        <v>Bar L Sobredimensionado</v>
      </c>
      <c r="Q127" s="13" t="str">
        <f>VLOOKUP(H127,Productos!$B$4:$E$16,3,0)</f>
        <v>Qwerty</v>
      </c>
      <c r="R127" s="14">
        <f t="shared" si="1"/>
        <v>0.08</v>
      </c>
      <c r="S127" s="15">
        <f>VLOOKUP(Ventas!H127,Productos!$B$23:$I$34,MATCH(Ventas!M127,Productos!$D$22:$I$22)+2,FALSE)</f>
        <v>10000</v>
      </c>
      <c r="T127" s="16">
        <f t="shared" si="4"/>
        <v>14894000</v>
      </c>
    </row>
    <row r="128" spans="2:20" ht="14.25" customHeight="1">
      <c r="B128" s="10" t="str">
        <f t="shared" si="0"/>
        <v>4-301882009agostoF12</v>
      </c>
      <c r="C128" s="17">
        <v>4</v>
      </c>
      <c r="D128" s="17">
        <v>30</v>
      </c>
      <c r="E128" s="18">
        <v>40043</v>
      </c>
      <c r="F128" s="17">
        <v>18</v>
      </c>
      <c r="G128" s="17">
        <v>26</v>
      </c>
      <c r="H128" s="17" t="s">
        <v>23</v>
      </c>
      <c r="I128" s="79">
        <f>_xlfn.XLOOKUP(H128,Productos!$B$5:$B$16,Productos!$E$5:$E$16)</f>
        <v>1250000</v>
      </c>
      <c r="J128" s="17">
        <v>13</v>
      </c>
      <c r="K128" s="99"/>
      <c r="L128" s="13" t="str">
        <f>_xlfn.XLOOKUP(Ventas!C128,'Tienda y Sucursal'!$B$5:$B$19,'Tienda y Sucursal'!$C$5:$C$19)</f>
        <v>Galería Ñuble</v>
      </c>
      <c r="M128" s="13" t="str">
        <f>_xlfn.XLOOKUP(D128,'Tienda y Sucursal'!$E$5:$E$10,'Tienda y Sucursal'!$F$5:$F$10)</f>
        <v>Sucursal 2</v>
      </c>
      <c r="N128" s="13" t="str">
        <f>HLOOKUP(F128,'Vendedores y Clientes'!$F$5:$M$7,2,0)&amp;" "&amp;HLOOKUP(F128,'Vendedores y Clientes'!$F$5:$M$7,3,0)</f>
        <v>Gato Lizana</v>
      </c>
      <c r="O128" s="13" t="str" cm="1">
        <f t="array" ref="O128">_xlfn.XLOOKUP(G128,'Vendedores y Clientes'!$B$6:$B$39,'Vendedores y Clientes'!$C$6:$C$39&amp;" "&amp;_xlfn.XLOOKUP(Ventas!G128,'Vendedores y Clientes'!$B$6:$B$39,'Vendedores y Clientes'!$D$6:$D$39))</f>
        <v>Edward Phycka</v>
      </c>
      <c r="P128" s="13" t="str">
        <f>_xlfn.XLOOKUP(H128,Productos!$B$5:$B$16,Productos!$C$5:$C$16)</f>
        <v>Cómoda Antigua</v>
      </c>
      <c r="Q128" s="13" t="str">
        <f>VLOOKUP(H128,Productos!$B$4:$E$16,3,0)</f>
        <v>Bellmack</v>
      </c>
      <c r="R128" s="14">
        <f t="shared" si="1"/>
        <v>0.08</v>
      </c>
      <c r="S128" s="15">
        <f>VLOOKUP(Ventas!H128,Productos!$B$23:$I$34,MATCH(Ventas!M128,Productos!$D$22:$I$22)+2,FALSE)</f>
        <v>100000</v>
      </c>
      <c r="T128" s="16">
        <f t="shared" si="4"/>
        <v>14850000</v>
      </c>
    </row>
    <row r="129" spans="2:20" ht="14.25" customHeight="1">
      <c r="B129" s="10" t="str">
        <f t="shared" si="0"/>
        <v>5-201242010abrilJ16</v>
      </c>
      <c r="C129" s="17">
        <v>5</v>
      </c>
      <c r="D129" s="17">
        <v>20</v>
      </c>
      <c r="E129" s="18">
        <v>40280</v>
      </c>
      <c r="F129" s="17">
        <v>17</v>
      </c>
      <c r="G129" s="17">
        <v>9</v>
      </c>
      <c r="H129" s="17" t="s">
        <v>22</v>
      </c>
      <c r="I129" s="79">
        <f>_xlfn.XLOOKUP(H129,Productos!$B$5:$B$16,Productos!$E$5:$E$16)</f>
        <v>1450000</v>
      </c>
      <c r="J129" s="17">
        <v>11</v>
      </c>
      <c r="K129" s="99"/>
      <c r="L129" s="13" t="str">
        <f>_xlfn.XLOOKUP(Ventas!C129,'Tienda y Sucursal'!$B$5:$B$19,'Tienda y Sucursal'!$C$5:$C$19)</f>
        <v>Muebles El Oso</v>
      </c>
      <c r="M129" s="13" t="str">
        <f>_xlfn.XLOOKUP(D129,'Tienda y Sucursal'!$E$5:$E$10,'Tienda y Sucursal'!$F$5:$F$10)</f>
        <v>Sucursal 5</v>
      </c>
      <c r="N129" s="13" t="str">
        <f>HLOOKUP(F129,'Vendedores y Clientes'!$F$5:$M$7,2,0)&amp;" "&amp;HLOOKUP(F129,'Vendedores y Clientes'!$F$5:$M$7,3,0)</f>
        <v>Gabriel Manzanero</v>
      </c>
      <c r="O129" s="13" t="str" cm="1">
        <f t="array" ref="O129">_xlfn.XLOOKUP(G129,'Vendedores y Clientes'!$B$6:$B$39,'Vendedores y Clientes'!$C$6:$C$39&amp;" "&amp;_xlfn.XLOOKUP(Ventas!G129,'Vendedores y Clientes'!$B$6:$B$39,'Vendedores y Clientes'!$D$6:$D$39))</f>
        <v>Camilo Parranda</v>
      </c>
      <c r="P129" s="13" t="str">
        <f>_xlfn.XLOOKUP(H129,Productos!$B$5:$B$16,Productos!$C$5:$C$16)</f>
        <v>Silla de Gargas</v>
      </c>
      <c r="Q129" s="13" t="str">
        <f>VLOOKUP(H129,Productos!$B$4:$E$16,3,0)</f>
        <v>Bellmack</v>
      </c>
      <c r="R129" s="14">
        <f t="shared" si="1"/>
        <v>0.08</v>
      </c>
      <c r="S129" s="15">
        <f>VLOOKUP(Ventas!H129,Productos!$B$23:$I$34,MATCH(Ventas!M129,Productos!$D$22:$I$22)+2,FALSE)</f>
        <v>300000</v>
      </c>
      <c r="T129" s="16">
        <f t="shared" si="4"/>
        <v>14374000</v>
      </c>
    </row>
    <row r="130" spans="2:20" ht="14.25" customHeight="1">
      <c r="B130" s="10" t="str">
        <f t="shared" si="0"/>
        <v>12-2023102009octubreJ16</v>
      </c>
      <c r="C130" s="17">
        <v>12</v>
      </c>
      <c r="D130" s="17">
        <v>20</v>
      </c>
      <c r="E130" s="18">
        <v>40109</v>
      </c>
      <c r="F130" s="17">
        <v>17</v>
      </c>
      <c r="G130" s="17">
        <v>8</v>
      </c>
      <c r="H130" s="17" t="s">
        <v>22</v>
      </c>
      <c r="I130" s="79">
        <f>_xlfn.XLOOKUP(H130,Productos!$B$5:$B$16,Productos!$E$5:$E$16)</f>
        <v>1450000</v>
      </c>
      <c r="J130" s="17">
        <v>11</v>
      </c>
      <c r="K130" s="99"/>
      <c r="L130" s="13" t="str">
        <f>_xlfn.XLOOKUP(Ventas!C130,'Tienda y Sucursal'!$B$5:$B$19,'Tienda y Sucursal'!$C$5:$C$19)</f>
        <v>El Deleite</v>
      </c>
      <c r="M130" s="13" t="str">
        <f>_xlfn.XLOOKUP(D130,'Tienda y Sucursal'!$E$5:$E$10,'Tienda y Sucursal'!$F$5:$F$10)</f>
        <v>Sucursal 5</v>
      </c>
      <c r="N130" s="13" t="str">
        <f>HLOOKUP(F130,'Vendedores y Clientes'!$F$5:$M$7,2,0)&amp;" "&amp;HLOOKUP(F130,'Vendedores y Clientes'!$F$5:$M$7,3,0)</f>
        <v>Gabriel Manzanero</v>
      </c>
      <c r="O130" s="13" t="str" cm="1">
        <f t="array" ref="O130">_xlfn.XLOOKUP(G130,'Vendedores y Clientes'!$B$6:$B$39,'Vendedores y Clientes'!$C$6:$C$39&amp;" "&amp;_xlfn.XLOOKUP(Ventas!G130,'Vendedores y Clientes'!$B$6:$B$39,'Vendedores y Clientes'!$D$6:$D$39))</f>
        <v>Nicolás Red</v>
      </c>
      <c r="P130" s="13" t="str">
        <f>_xlfn.XLOOKUP(H130,Productos!$B$5:$B$16,Productos!$C$5:$C$16)</f>
        <v>Silla de Gargas</v>
      </c>
      <c r="Q130" s="13" t="str">
        <f>VLOOKUP(H130,Productos!$B$4:$E$16,3,0)</f>
        <v>Bellmack</v>
      </c>
      <c r="R130" s="14">
        <f t="shared" si="1"/>
        <v>0.08</v>
      </c>
      <c r="S130" s="15">
        <f>VLOOKUP(Ventas!H130,Productos!$B$23:$I$34,MATCH(Ventas!M130,Productos!$D$22:$I$22)+2,FALSE)</f>
        <v>300000</v>
      </c>
      <c r="T130" s="16">
        <f t="shared" si="4"/>
        <v>14374000</v>
      </c>
    </row>
    <row r="131" spans="2:20" ht="14.25" customHeight="1">
      <c r="B131" s="10" t="str">
        <f t="shared" si="0"/>
        <v>12-200532010marzoJ15</v>
      </c>
      <c r="C131" s="17">
        <v>12</v>
      </c>
      <c r="D131" s="17">
        <v>200</v>
      </c>
      <c r="E131" s="18">
        <v>40242</v>
      </c>
      <c r="F131" s="17">
        <v>16</v>
      </c>
      <c r="G131" s="17">
        <v>7</v>
      </c>
      <c r="H131" s="17" t="s">
        <v>21</v>
      </c>
      <c r="I131" s="79">
        <f>_xlfn.XLOOKUP(H131,Productos!$B$5:$B$16,Productos!$E$5:$E$16)</f>
        <v>1800000</v>
      </c>
      <c r="J131" s="17">
        <v>9</v>
      </c>
      <c r="K131" s="99"/>
      <c r="L131" s="13" t="str">
        <f>_xlfn.XLOOKUP(Ventas!C131,'Tienda y Sucursal'!$B$5:$B$19,'Tienda y Sucursal'!$C$5:$C$19)</f>
        <v>El Deleite</v>
      </c>
      <c r="M131" s="13" t="str">
        <f>_xlfn.XLOOKUP(D131,'Tienda y Sucursal'!$E$5:$E$10,'Tienda y Sucursal'!$F$5:$F$10)</f>
        <v>Sucursal 1</v>
      </c>
      <c r="N131" s="13" t="str">
        <f>HLOOKUP(F131,'Vendedores y Clientes'!$F$5:$M$7,2,0)&amp;" "&amp;HLOOKUP(F131,'Vendedores y Clientes'!$F$5:$M$7,3,0)</f>
        <v>Michael Tree</v>
      </c>
      <c r="O131" s="13" t="str" cm="1">
        <f t="array" ref="O131">_xlfn.XLOOKUP(G131,'Vendedores y Clientes'!$B$6:$B$39,'Vendedores y Clientes'!$C$6:$C$39&amp;" "&amp;_xlfn.XLOOKUP(Ventas!G131,'Vendedores y Clientes'!$B$6:$B$39,'Vendedores y Clientes'!$D$6:$D$39))</f>
        <v>Veraz Dedal</v>
      </c>
      <c r="P131" s="13" t="str">
        <f>_xlfn.XLOOKUP(H131,Productos!$B$5:$B$16,Productos!$C$5:$C$16)</f>
        <v>Bar L Sobredimensionado</v>
      </c>
      <c r="Q131" s="13" t="str">
        <f>VLOOKUP(H131,Productos!$B$4:$E$16,3,0)</f>
        <v>Qwerty</v>
      </c>
      <c r="R131" s="14">
        <f t="shared" si="1"/>
        <v>0.08</v>
      </c>
      <c r="S131" s="15">
        <f>VLOOKUP(Ventas!H131,Productos!$B$23:$I$34,MATCH(Ventas!M131,Productos!$D$22:$I$22)+2,FALSE)</f>
        <v>100000</v>
      </c>
      <c r="T131" s="16">
        <f t="shared" si="4"/>
        <v>14804000</v>
      </c>
    </row>
    <row r="132" spans="2:20" ht="14.25" customHeight="1">
      <c r="B132" s="10" t="str">
        <f t="shared" si="0"/>
        <v>12-302432009marzoJ15</v>
      </c>
      <c r="C132" s="17">
        <v>12</v>
      </c>
      <c r="D132" s="17">
        <v>30</v>
      </c>
      <c r="E132" s="18">
        <v>39896</v>
      </c>
      <c r="F132" s="17">
        <v>18</v>
      </c>
      <c r="G132" s="17">
        <v>2</v>
      </c>
      <c r="H132" s="17" t="s">
        <v>21</v>
      </c>
      <c r="I132" s="79">
        <f>_xlfn.XLOOKUP(H132,Productos!$B$5:$B$16,Productos!$E$5:$E$16)</f>
        <v>1800000</v>
      </c>
      <c r="J132" s="17">
        <v>9</v>
      </c>
      <c r="K132" s="99"/>
      <c r="L132" s="13" t="str">
        <f>_xlfn.XLOOKUP(Ventas!C132,'Tienda y Sucursal'!$B$5:$B$19,'Tienda y Sucursal'!$C$5:$C$19)</f>
        <v>El Deleite</v>
      </c>
      <c r="M132" s="13" t="str">
        <f>_xlfn.XLOOKUP(D132,'Tienda y Sucursal'!$E$5:$E$10,'Tienda y Sucursal'!$F$5:$F$10)</f>
        <v>Sucursal 2</v>
      </c>
      <c r="N132" s="13" t="str">
        <f>HLOOKUP(F132,'Vendedores y Clientes'!$F$5:$M$7,2,0)&amp;" "&amp;HLOOKUP(F132,'Vendedores y Clientes'!$F$5:$M$7,3,0)</f>
        <v>Gato Lizana</v>
      </c>
      <c r="O132" s="13" t="str" cm="1">
        <f t="array" ref="O132">_xlfn.XLOOKUP(G132,'Vendedores y Clientes'!$B$6:$B$39,'Vendedores y Clientes'!$C$6:$C$39&amp;" "&amp;_xlfn.XLOOKUP(Ventas!G132,'Vendedores y Clientes'!$B$6:$B$39,'Vendedores y Clientes'!$D$6:$D$39))</f>
        <v>John Chepicano</v>
      </c>
      <c r="P132" s="13" t="str">
        <f>_xlfn.XLOOKUP(H132,Productos!$B$5:$B$16,Productos!$C$5:$C$16)</f>
        <v>Bar L Sobredimensionado</v>
      </c>
      <c r="Q132" s="13" t="str">
        <f>VLOOKUP(H132,Productos!$B$4:$E$16,3,0)</f>
        <v>Qwerty</v>
      </c>
      <c r="R132" s="14">
        <f t="shared" si="1"/>
        <v>0.08</v>
      </c>
      <c r="S132" s="15">
        <f>VLOOKUP(Ventas!H132,Productos!$B$23:$I$34,MATCH(Ventas!M132,Productos!$D$22:$I$22)+2,FALSE)</f>
        <v>300000</v>
      </c>
      <c r="T132" s="16">
        <f t="shared" si="4"/>
        <v>14604000</v>
      </c>
    </row>
    <row r="133" spans="2:20" ht="14.25" customHeight="1">
      <c r="B133" s="10" t="str">
        <f t="shared" si="0"/>
        <v>3-1001622009febreroJ15</v>
      </c>
      <c r="C133" s="17">
        <v>3</v>
      </c>
      <c r="D133" s="17">
        <v>100</v>
      </c>
      <c r="E133" s="18">
        <v>39860</v>
      </c>
      <c r="F133" s="17">
        <v>15</v>
      </c>
      <c r="G133" s="17">
        <v>30</v>
      </c>
      <c r="H133" s="17" t="s">
        <v>21</v>
      </c>
      <c r="I133" s="79">
        <f>_xlfn.XLOOKUP(H133,Productos!$B$5:$B$16,Productos!$E$5:$E$16)</f>
        <v>1800000</v>
      </c>
      <c r="J133" s="17">
        <v>9</v>
      </c>
      <c r="K133" s="99"/>
      <c r="L133" s="13" t="str">
        <f>_xlfn.XLOOKUP(Ventas!C133,'Tienda y Sucursal'!$B$5:$B$19,'Tienda y Sucursal'!$C$5:$C$19)</f>
        <v>Damiens</v>
      </c>
      <c r="M133" s="13" t="str">
        <f>_xlfn.XLOOKUP(D133,'Tienda y Sucursal'!$E$5:$E$10,'Tienda y Sucursal'!$F$5:$F$10)</f>
        <v>Sucursal 4</v>
      </c>
      <c r="N133" s="13" t="str">
        <f>HLOOKUP(F133,'Vendedores y Clientes'!$F$5:$M$7,2,0)&amp;" "&amp;HLOOKUP(F133,'Vendedores y Clientes'!$F$5:$M$7,3,0)</f>
        <v>Suárez Mujica</v>
      </c>
      <c r="O133" s="13" t="str" cm="1">
        <f t="array" ref="O133">_xlfn.XLOOKUP(G133,'Vendedores y Clientes'!$B$6:$B$39,'Vendedores y Clientes'!$C$6:$C$39&amp;" "&amp;_xlfn.XLOOKUP(Ventas!G133,'Vendedores y Clientes'!$B$6:$B$39,'Vendedores y Clientes'!$D$6:$D$39))</f>
        <v>Javiera Walder</v>
      </c>
      <c r="P133" s="13" t="str">
        <f>_xlfn.XLOOKUP(H133,Productos!$B$5:$B$16,Productos!$C$5:$C$16)</f>
        <v>Bar L Sobredimensionado</v>
      </c>
      <c r="Q133" s="13" t="str">
        <f>VLOOKUP(H133,Productos!$B$4:$E$16,3,0)</f>
        <v>Qwerty</v>
      </c>
      <c r="R133" s="14">
        <f t="shared" si="1"/>
        <v>0.08</v>
      </c>
      <c r="S133" s="15">
        <f>VLOOKUP(Ventas!H133,Productos!$B$23:$I$34,MATCH(Ventas!M133,Productos!$D$22:$I$22)+2,FALSE)</f>
        <v>10000</v>
      </c>
      <c r="T133" s="16">
        <f t="shared" si="4"/>
        <v>14894000</v>
      </c>
    </row>
    <row r="134" spans="2:20" ht="14.25" customHeight="1">
      <c r="B134" s="10" t="str">
        <f t="shared" si="0"/>
        <v>8-2002472010julioJ16</v>
      </c>
      <c r="C134" s="17">
        <v>8</v>
      </c>
      <c r="D134" s="17">
        <v>200</v>
      </c>
      <c r="E134" s="18">
        <v>40383</v>
      </c>
      <c r="F134" s="17">
        <v>17</v>
      </c>
      <c r="G134" s="17">
        <v>21</v>
      </c>
      <c r="H134" s="17" t="s">
        <v>22</v>
      </c>
      <c r="I134" s="79">
        <f>_xlfn.XLOOKUP(H134,Productos!$B$5:$B$16,Productos!$E$5:$E$16)</f>
        <v>1450000</v>
      </c>
      <c r="J134" s="17">
        <v>11</v>
      </c>
      <c r="K134" s="99"/>
      <c r="L134" s="13" t="str">
        <f>_xlfn.XLOOKUP(Ventas!C134,'Tienda y Sucursal'!$B$5:$B$19,'Tienda y Sucursal'!$C$5:$C$19)</f>
        <v>El Rincón de la Madera</v>
      </c>
      <c r="M134" s="13" t="str">
        <f>_xlfn.XLOOKUP(D134,'Tienda y Sucursal'!$E$5:$E$10,'Tienda y Sucursal'!$F$5:$F$10)</f>
        <v>Sucursal 1</v>
      </c>
      <c r="N134" s="13" t="str">
        <f>HLOOKUP(F134,'Vendedores y Clientes'!$F$5:$M$7,2,0)&amp;" "&amp;HLOOKUP(F134,'Vendedores y Clientes'!$F$5:$M$7,3,0)</f>
        <v>Gabriel Manzanero</v>
      </c>
      <c r="O134" s="13" t="str" cm="1">
        <f t="array" ref="O134">_xlfn.XLOOKUP(G134,'Vendedores y Clientes'!$B$6:$B$39,'Vendedores y Clientes'!$C$6:$C$39&amp;" "&amp;_xlfn.XLOOKUP(Ventas!G134,'Vendedores y Clientes'!$B$6:$B$39,'Vendedores y Clientes'!$D$6:$D$39))</f>
        <v>Alvarón Moledero</v>
      </c>
      <c r="P134" s="13" t="str">
        <f>_xlfn.XLOOKUP(H134,Productos!$B$5:$B$16,Productos!$C$5:$C$16)</f>
        <v>Silla de Gargas</v>
      </c>
      <c r="Q134" s="13" t="str">
        <f>VLOOKUP(H134,Productos!$B$4:$E$16,3,0)</f>
        <v>Bellmack</v>
      </c>
      <c r="R134" s="14">
        <f t="shared" si="1"/>
        <v>0.08</v>
      </c>
      <c r="S134" s="15">
        <f>VLOOKUP(Ventas!H134,Productos!$B$23:$I$34,MATCH(Ventas!M134,Productos!$D$22:$I$22)+2,FALSE)</f>
        <v>500000</v>
      </c>
      <c r="T134" s="16">
        <f t="shared" si="4"/>
        <v>14174000</v>
      </c>
    </row>
    <row r="135" spans="2:20" ht="14.25" customHeight="1">
      <c r="B135" s="10" t="str">
        <f t="shared" si="0"/>
        <v>4-100562010junioJ16</v>
      </c>
      <c r="C135" s="17">
        <v>4</v>
      </c>
      <c r="D135" s="17">
        <v>100</v>
      </c>
      <c r="E135" s="18">
        <v>40334</v>
      </c>
      <c r="F135" s="17">
        <v>18</v>
      </c>
      <c r="G135" s="17">
        <v>33</v>
      </c>
      <c r="H135" s="17" t="s">
        <v>22</v>
      </c>
      <c r="I135" s="79">
        <f>_xlfn.XLOOKUP(H135,Productos!$B$5:$B$16,Productos!$E$5:$E$16)</f>
        <v>1450000</v>
      </c>
      <c r="J135" s="17">
        <v>11</v>
      </c>
      <c r="K135" s="99"/>
      <c r="L135" s="13" t="str">
        <f>_xlfn.XLOOKUP(Ventas!C135,'Tienda y Sucursal'!$B$5:$B$19,'Tienda y Sucursal'!$C$5:$C$19)</f>
        <v>Galería Ñuble</v>
      </c>
      <c r="M135" s="13" t="str">
        <f>_xlfn.XLOOKUP(D135,'Tienda y Sucursal'!$E$5:$E$10,'Tienda y Sucursal'!$F$5:$F$10)</f>
        <v>Sucursal 4</v>
      </c>
      <c r="N135" s="13" t="str">
        <f>HLOOKUP(F135,'Vendedores y Clientes'!$F$5:$M$7,2,0)&amp;" "&amp;HLOOKUP(F135,'Vendedores y Clientes'!$F$5:$M$7,3,0)</f>
        <v>Gato Lizana</v>
      </c>
      <c r="O135" s="13" t="str" cm="1">
        <f t="array" ref="O135">_xlfn.XLOOKUP(G135,'Vendedores y Clientes'!$B$6:$B$39,'Vendedores y Clientes'!$C$6:$C$39&amp;" "&amp;_xlfn.XLOOKUP(Ventas!G135,'Vendedores y Clientes'!$B$6:$B$39,'Vendedores y Clientes'!$D$6:$D$39))</f>
        <v>Maricela Zapur</v>
      </c>
      <c r="P135" s="13" t="str">
        <f>_xlfn.XLOOKUP(H135,Productos!$B$5:$B$16,Productos!$C$5:$C$16)</f>
        <v>Silla de Gargas</v>
      </c>
      <c r="Q135" s="13" t="str">
        <f>VLOOKUP(H135,Productos!$B$4:$E$16,3,0)</f>
        <v>Bellmack</v>
      </c>
      <c r="R135" s="14">
        <f t="shared" si="1"/>
        <v>0.08</v>
      </c>
      <c r="S135" s="15">
        <f>VLOOKUP(Ventas!H135,Productos!$B$23:$I$34,MATCH(Ventas!M135,Productos!$D$22:$I$22)+2,FALSE)</f>
        <v>500000</v>
      </c>
      <c r="T135" s="16">
        <f t="shared" ref="T135:T198" si="5">I135*J135-(R135*I135*J135)-S135</f>
        <v>14174000</v>
      </c>
    </row>
    <row r="136" spans="2:20" ht="14.25" customHeight="1">
      <c r="B136" s="10" t="str">
        <f t="shared" si="0"/>
        <v>5-20972009julioJ16</v>
      </c>
      <c r="C136" s="17">
        <v>5</v>
      </c>
      <c r="D136" s="17">
        <v>20</v>
      </c>
      <c r="E136" s="18">
        <v>40003</v>
      </c>
      <c r="F136" s="17">
        <v>15</v>
      </c>
      <c r="G136" s="17">
        <v>33</v>
      </c>
      <c r="H136" s="17" t="s">
        <v>22</v>
      </c>
      <c r="I136" s="79">
        <f>_xlfn.XLOOKUP(H136,Productos!$B$5:$B$16,Productos!$E$5:$E$16)</f>
        <v>1450000</v>
      </c>
      <c r="J136" s="17">
        <v>11</v>
      </c>
      <c r="K136" s="99"/>
      <c r="L136" s="13" t="str">
        <f>_xlfn.XLOOKUP(Ventas!C136,'Tienda y Sucursal'!$B$5:$B$19,'Tienda y Sucursal'!$C$5:$C$19)</f>
        <v>Muebles El Oso</v>
      </c>
      <c r="M136" s="13" t="str">
        <f>_xlfn.XLOOKUP(D136,'Tienda y Sucursal'!$E$5:$E$10,'Tienda y Sucursal'!$F$5:$F$10)</f>
        <v>Sucursal 5</v>
      </c>
      <c r="N136" s="13" t="str">
        <f>HLOOKUP(F136,'Vendedores y Clientes'!$F$5:$M$7,2,0)&amp;" "&amp;HLOOKUP(F136,'Vendedores y Clientes'!$F$5:$M$7,3,0)</f>
        <v>Suárez Mujica</v>
      </c>
      <c r="O136" s="13" t="str" cm="1">
        <f t="array" ref="O136">_xlfn.XLOOKUP(G136,'Vendedores y Clientes'!$B$6:$B$39,'Vendedores y Clientes'!$C$6:$C$39&amp;" "&amp;_xlfn.XLOOKUP(Ventas!G136,'Vendedores y Clientes'!$B$6:$B$39,'Vendedores y Clientes'!$D$6:$D$39))</f>
        <v>Maricela Zapur</v>
      </c>
      <c r="P136" s="13" t="str">
        <f>_xlfn.XLOOKUP(H136,Productos!$B$5:$B$16,Productos!$C$5:$C$16)</f>
        <v>Silla de Gargas</v>
      </c>
      <c r="Q136" s="13" t="str">
        <f>VLOOKUP(H136,Productos!$B$4:$E$16,3,0)</f>
        <v>Bellmack</v>
      </c>
      <c r="R136" s="14">
        <f t="shared" si="1"/>
        <v>0.08</v>
      </c>
      <c r="S136" s="15">
        <f>VLOOKUP(Ventas!H136,Productos!$B$23:$I$34,MATCH(Ventas!M136,Productos!$D$22:$I$22)+2,FALSE)</f>
        <v>300000</v>
      </c>
      <c r="T136" s="16">
        <f t="shared" si="5"/>
        <v>14374000</v>
      </c>
    </row>
    <row r="137" spans="2:20" ht="14.25" customHeight="1">
      <c r="B137" s="10" t="str">
        <f t="shared" si="0"/>
        <v>15-20822010febreroJ16</v>
      </c>
      <c r="C137" s="17">
        <v>15</v>
      </c>
      <c r="D137" s="17">
        <v>20</v>
      </c>
      <c r="E137" s="18">
        <v>40217</v>
      </c>
      <c r="F137" s="17">
        <v>15</v>
      </c>
      <c r="G137" s="17">
        <v>34</v>
      </c>
      <c r="H137" s="17" t="s">
        <v>22</v>
      </c>
      <c r="I137" s="79">
        <f>_xlfn.XLOOKUP(H137,Productos!$B$5:$B$16,Productos!$E$5:$E$16)</f>
        <v>1450000</v>
      </c>
      <c r="J137" s="17">
        <v>11</v>
      </c>
      <c r="K137" s="99"/>
      <c r="L137" s="13" t="str">
        <f>_xlfn.XLOOKUP(Ventas!C137,'Tienda y Sucursal'!$B$5:$B$19,'Tienda y Sucursal'!$C$5:$C$19)</f>
        <v>Galería la Tubería</v>
      </c>
      <c r="M137" s="13" t="str">
        <f>_xlfn.XLOOKUP(D137,'Tienda y Sucursal'!$E$5:$E$10,'Tienda y Sucursal'!$F$5:$F$10)</f>
        <v>Sucursal 5</v>
      </c>
      <c r="N137" s="13" t="str">
        <f>HLOOKUP(F137,'Vendedores y Clientes'!$F$5:$M$7,2,0)&amp;" "&amp;HLOOKUP(F137,'Vendedores y Clientes'!$F$5:$M$7,3,0)</f>
        <v>Suárez Mujica</v>
      </c>
      <c r="O137" s="13" t="str" cm="1">
        <f t="array" ref="O137">_xlfn.XLOOKUP(G137,'Vendedores y Clientes'!$B$6:$B$39,'Vendedores y Clientes'!$C$6:$C$39&amp;" "&amp;_xlfn.XLOOKUP(Ventas!G137,'Vendedores y Clientes'!$B$6:$B$39,'Vendedores y Clientes'!$D$6:$D$39))</f>
        <v>JP Farfanas</v>
      </c>
      <c r="P137" s="13" t="str">
        <f>_xlfn.XLOOKUP(H137,Productos!$B$5:$B$16,Productos!$C$5:$C$16)</f>
        <v>Silla de Gargas</v>
      </c>
      <c r="Q137" s="13" t="str">
        <f>VLOOKUP(H137,Productos!$B$4:$E$16,3,0)</f>
        <v>Bellmack</v>
      </c>
      <c r="R137" s="14">
        <f t="shared" si="1"/>
        <v>0.08</v>
      </c>
      <c r="S137" s="15">
        <f>VLOOKUP(Ventas!H137,Productos!$B$23:$I$34,MATCH(Ventas!M137,Productos!$D$22:$I$22)+2,FALSE)</f>
        <v>300000</v>
      </c>
      <c r="T137" s="16">
        <f t="shared" si="5"/>
        <v>14374000</v>
      </c>
    </row>
    <row r="138" spans="2:20" ht="14.25" customHeight="1">
      <c r="B138" s="10" t="str">
        <f t="shared" si="0"/>
        <v>2-201292009septiembreJ16</v>
      </c>
      <c r="C138" s="17">
        <v>2</v>
      </c>
      <c r="D138" s="17">
        <v>20</v>
      </c>
      <c r="E138" s="18">
        <v>40068</v>
      </c>
      <c r="F138" s="17">
        <v>16</v>
      </c>
      <c r="G138" s="17">
        <v>18</v>
      </c>
      <c r="H138" s="17" t="s">
        <v>22</v>
      </c>
      <c r="I138" s="79">
        <f>_xlfn.XLOOKUP(H138,Productos!$B$5:$B$16,Productos!$E$5:$E$16)</f>
        <v>1450000</v>
      </c>
      <c r="J138" s="17">
        <v>11</v>
      </c>
      <c r="K138" s="99"/>
      <c r="L138" s="13" t="str">
        <f>_xlfn.XLOOKUP(Ventas!C138,'Tienda y Sucursal'!$B$5:$B$19,'Tienda y Sucursal'!$C$5:$C$19)</f>
        <v>Muebles San Genaro</v>
      </c>
      <c r="M138" s="13" t="str">
        <f>_xlfn.XLOOKUP(D138,'Tienda y Sucursal'!$E$5:$E$10,'Tienda y Sucursal'!$F$5:$F$10)</f>
        <v>Sucursal 5</v>
      </c>
      <c r="N138" s="13" t="str">
        <f>HLOOKUP(F138,'Vendedores y Clientes'!$F$5:$M$7,2,0)&amp;" "&amp;HLOOKUP(F138,'Vendedores y Clientes'!$F$5:$M$7,3,0)</f>
        <v>Michael Tree</v>
      </c>
      <c r="O138" s="13" t="str" cm="1">
        <f t="array" ref="O138">_xlfn.XLOOKUP(G138,'Vendedores y Clientes'!$B$6:$B$39,'Vendedores y Clientes'!$C$6:$C$39&amp;" "&amp;_xlfn.XLOOKUP(Ventas!G138,'Vendedores y Clientes'!$B$6:$B$39,'Vendedores y Clientes'!$D$6:$D$39))</f>
        <v>Di Angelo Bonini</v>
      </c>
      <c r="P138" s="13" t="str">
        <f>_xlfn.XLOOKUP(H138,Productos!$B$5:$B$16,Productos!$C$5:$C$16)</f>
        <v>Silla de Gargas</v>
      </c>
      <c r="Q138" s="13" t="str">
        <f>VLOOKUP(H138,Productos!$B$4:$E$16,3,0)</f>
        <v>Bellmack</v>
      </c>
      <c r="R138" s="14">
        <f t="shared" si="1"/>
        <v>0.08</v>
      </c>
      <c r="S138" s="15">
        <f>VLOOKUP(Ventas!H138,Productos!$B$23:$I$34,MATCH(Ventas!M138,Productos!$D$22:$I$22)+2,FALSE)</f>
        <v>300000</v>
      </c>
      <c r="T138" s="16">
        <f t="shared" si="5"/>
        <v>14374000</v>
      </c>
    </row>
    <row r="139" spans="2:20" ht="14.25" customHeight="1">
      <c r="B139" s="10" t="str">
        <f t="shared" si="0"/>
        <v>14-300572009julioJ16</v>
      </c>
      <c r="C139" s="17">
        <v>14</v>
      </c>
      <c r="D139" s="17">
        <v>300</v>
      </c>
      <c r="E139" s="18">
        <v>39999</v>
      </c>
      <c r="F139" s="17">
        <v>16</v>
      </c>
      <c r="G139" s="17">
        <v>22</v>
      </c>
      <c r="H139" s="17" t="s">
        <v>22</v>
      </c>
      <c r="I139" s="79">
        <f>_xlfn.XLOOKUP(H139,Productos!$B$5:$B$16,Productos!$E$5:$E$16)</f>
        <v>1450000</v>
      </c>
      <c r="J139" s="17">
        <v>11</v>
      </c>
      <c r="K139" s="99"/>
      <c r="L139" s="13" t="str">
        <f>_xlfn.XLOOKUP(Ventas!C139,'Tienda y Sucursal'!$B$5:$B$19,'Tienda y Sucursal'!$C$5:$C$19)</f>
        <v>Antiguedades FV</v>
      </c>
      <c r="M139" s="13" t="str">
        <f>_xlfn.XLOOKUP(D139,'Tienda y Sucursal'!$E$5:$E$10,'Tienda y Sucursal'!$F$5:$F$10)</f>
        <v>Sucursal 3</v>
      </c>
      <c r="N139" s="13" t="str">
        <f>HLOOKUP(F139,'Vendedores y Clientes'!$F$5:$M$7,2,0)&amp;" "&amp;HLOOKUP(F139,'Vendedores y Clientes'!$F$5:$M$7,3,0)</f>
        <v>Michael Tree</v>
      </c>
      <c r="O139" s="13" t="str" cm="1">
        <f t="array" ref="O139">_xlfn.XLOOKUP(G139,'Vendedores y Clientes'!$B$6:$B$39,'Vendedores y Clientes'!$C$6:$C$39&amp;" "&amp;_xlfn.XLOOKUP(Ventas!G139,'Vendedores y Clientes'!$B$6:$B$39,'Vendedores y Clientes'!$D$6:$D$39))</f>
        <v>Sergio Oliva</v>
      </c>
      <c r="P139" s="13" t="str">
        <f>_xlfn.XLOOKUP(H139,Productos!$B$5:$B$16,Productos!$C$5:$C$16)</f>
        <v>Silla de Gargas</v>
      </c>
      <c r="Q139" s="13" t="str">
        <f>VLOOKUP(H139,Productos!$B$4:$E$16,3,0)</f>
        <v>Bellmack</v>
      </c>
      <c r="R139" s="14">
        <f t="shared" si="1"/>
        <v>0.08</v>
      </c>
      <c r="S139" s="15">
        <f>VLOOKUP(Ventas!H139,Productos!$B$23:$I$34,MATCH(Ventas!M139,Productos!$D$22:$I$22)+2,FALSE)</f>
        <v>200000</v>
      </c>
      <c r="T139" s="16">
        <f t="shared" si="5"/>
        <v>14474000</v>
      </c>
    </row>
    <row r="140" spans="2:20" ht="14.25" customHeight="1">
      <c r="B140" s="10" t="str">
        <f t="shared" si="0"/>
        <v>8-3005122010diciembreJ16</v>
      </c>
      <c r="C140" s="17">
        <v>8</v>
      </c>
      <c r="D140" s="17">
        <v>300</v>
      </c>
      <c r="E140" s="18">
        <v>40517</v>
      </c>
      <c r="F140" s="17">
        <v>14</v>
      </c>
      <c r="G140" s="17">
        <v>8</v>
      </c>
      <c r="H140" s="17" t="s">
        <v>22</v>
      </c>
      <c r="I140" s="79">
        <f>_xlfn.XLOOKUP(H140,Productos!$B$5:$B$16,Productos!$E$5:$E$16)</f>
        <v>1450000</v>
      </c>
      <c r="J140" s="17">
        <v>11</v>
      </c>
      <c r="K140" s="99"/>
      <c r="L140" s="13" t="str">
        <f>_xlfn.XLOOKUP(Ventas!C140,'Tienda y Sucursal'!$B$5:$B$19,'Tienda y Sucursal'!$C$5:$C$19)</f>
        <v>El Rincón de la Madera</v>
      </c>
      <c r="M140" s="13" t="str">
        <f>_xlfn.XLOOKUP(D140,'Tienda y Sucursal'!$E$5:$E$10,'Tienda y Sucursal'!$F$5:$F$10)</f>
        <v>Sucursal 3</v>
      </c>
      <c r="N140" s="13" t="str">
        <f>HLOOKUP(F140,'Vendedores y Clientes'!$F$5:$M$7,2,0)&amp;" "&amp;HLOOKUP(F140,'Vendedores y Clientes'!$F$5:$M$7,3,0)</f>
        <v>Hortuiti Felier</v>
      </c>
      <c r="O140" s="13" t="str" cm="1">
        <f t="array" ref="O140">_xlfn.XLOOKUP(G140,'Vendedores y Clientes'!$B$6:$B$39,'Vendedores y Clientes'!$C$6:$C$39&amp;" "&amp;_xlfn.XLOOKUP(Ventas!G140,'Vendedores y Clientes'!$B$6:$B$39,'Vendedores y Clientes'!$D$6:$D$39))</f>
        <v>Nicolás Red</v>
      </c>
      <c r="P140" s="13" t="str">
        <f>_xlfn.XLOOKUP(H140,Productos!$B$5:$B$16,Productos!$C$5:$C$16)</f>
        <v>Silla de Gargas</v>
      </c>
      <c r="Q140" s="13" t="str">
        <f>VLOOKUP(H140,Productos!$B$4:$E$16,3,0)</f>
        <v>Bellmack</v>
      </c>
      <c r="R140" s="14">
        <f t="shared" si="1"/>
        <v>0.08</v>
      </c>
      <c r="S140" s="15">
        <f>VLOOKUP(Ventas!H140,Productos!$B$23:$I$34,MATCH(Ventas!M140,Productos!$D$22:$I$22)+2,FALSE)</f>
        <v>200000</v>
      </c>
      <c r="T140" s="16">
        <f t="shared" si="5"/>
        <v>14474000</v>
      </c>
    </row>
    <row r="141" spans="2:20" ht="14.25" customHeight="1">
      <c r="B141" s="10" t="str">
        <f t="shared" si="0"/>
        <v>9-300122009febreroJ16</v>
      </c>
      <c r="C141" s="17">
        <v>9</v>
      </c>
      <c r="D141" s="17">
        <v>300</v>
      </c>
      <c r="E141" s="18">
        <v>39845</v>
      </c>
      <c r="F141" s="17">
        <v>16</v>
      </c>
      <c r="G141" s="17">
        <v>24</v>
      </c>
      <c r="H141" s="17" t="s">
        <v>22</v>
      </c>
      <c r="I141" s="79">
        <f>_xlfn.XLOOKUP(H141,Productos!$B$5:$B$16,Productos!$E$5:$E$16)</f>
        <v>1450000</v>
      </c>
      <c r="J141" s="17">
        <v>11</v>
      </c>
      <c r="K141" s="99"/>
      <c r="L141" s="13" t="str">
        <f>_xlfn.XLOOKUP(Ventas!C141,'Tienda y Sucursal'!$B$5:$B$19,'Tienda y Sucursal'!$C$5:$C$19)</f>
        <v>Sucursal San Bernardo</v>
      </c>
      <c r="M141" s="13" t="str">
        <f>_xlfn.XLOOKUP(D141,'Tienda y Sucursal'!$E$5:$E$10,'Tienda y Sucursal'!$F$5:$F$10)</f>
        <v>Sucursal 3</v>
      </c>
      <c r="N141" s="13" t="str">
        <f>HLOOKUP(F141,'Vendedores y Clientes'!$F$5:$M$7,2,0)&amp;" "&amp;HLOOKUP(F141,'Vendedores y Clientes'!$F$5:$M$7,3,0)</f>
        <v>Michael Tree</v>
      </c>
      <c r="O141" s="13" t="str" cm="1">
        <f t="array" ref="O141">_xlfn.XLOOKUP(G141,'Vendedores y Clientes'!$B$6:$B$39,'Vendedores y Clientes'!$C$6:$C$39&amp;" "&amp;_xlfn.XLOOKUP(Ventas!G141,'Vendedores y Clientes'!$B$6:$B$39,'Vendedores y Clientes'!$D$6:$D$39))</f>
        <v>Andrea Panda</v>
      </c>
      <c r="P141" s="13" t="str">
        <f>_xlfn.XLOOKUP(H141,Productos!$B$5:$B$16,Productos!$C$5:$C$16)</f>
        <v>Silla de Gargas</v>
      </c>
      <c r="Q141" s="13" t="str">
        <f>VLOOKUP(H141,Productos!$B$4:$E$16,3,0)</f>
        <v>Bellmack</v>
      </c>
      <c r="R141" s="14">
        <f t="shared" si="1"/>
        <v>0.08</v>
      </c>
      <c r="S141" s="15">
        <f>VLOOKUP(Ventas!H141,Productos!$B$23:$I$34,MATCH(Ventas!M141,Productos!$D$22:$I$22)+2,FALSE)</f>
        <v>200000</v>
      </c>
      <c r="T141" s="16">
        <f t="shared" si="5"/>
        <v>14474000</v>
      </c>
    </row>
    <row r="142" spans="2:20" ht="14.25" customHeight="1">
      <c r="B142" s="10" t="str">
        <f t="shared" si="0"/>
        <v>4-10542009abrilJ16</v>
      </c>
      <c r="C142" s="17">
        <v>4</v>
      </c>
      <c r="D142" s="17">
        <v>10</v>
      </c>
      <c r="E142" s="18">
        <v>39908</v>
      </c>
      <c r="F142" s="17">
        <v>15</v>
      </c>
      <c r="G142" s="17">
        <v>11</v>
      </c>
      <c r="H142" s="17" t="s">
        <v>22</v>
      </c>
      <c r="I142" s="79">
        <f>_xlfn.XLOOKUP(H142,Productos!$B$5:$B$16,Productos!$E$5:$E$16)</f>
        <v>1450000</v>
      </c>
      <c r="J142" s="17">
        <v>11</v>
      </c>
      <c r="K142" s="99"/>
      <c r="L142" s="13" t="str">
        <f>_xlfn.XLOOKUP(Ventas!C142,'Tienda y Sucursal'!$B$5:$B$19,'Tienda y Sucursal'!$C$5:$C$19)</f>
        <v>Galería Ñuble</v>
      </c>
      <c r="M142" s="13" t="str">
        <f>_xlfn.XLOOKUP(D142,'Tienda y Sucursal'!$E$5:$E$10,'Tienda y Sucursal'!$F$5:$F$10)</f>
        <v>Sucursal 6</v>
      </c>
      <c r="N142" s="13" t="str">
        <f>HLOOKUP(F142,'Vendedores y Clientes'!$F$5:$M$7,2,0)&amp;" "&amp;HLOOKUP(F142,'Vendedores y Clientes'!$F$5:$M$7,3,0)</f>
        <v>Suárez Mujica</v>
      </c>
      <c r="O142" s="13" t="str" cm="1">
        <f t="array" ref="O142">_xlfn.XLOOKUP(G142,'Vendedores y Clientes'!$B$6:$B$39,'Vendedores y Clientes'!$C$6:$C$39&amp;" "&amp;_xlfn.XLOOKUP(Ventas!G142,'Vendedores y Clientes'!$B$6:$B$39,'Vendedores y Clientes'!$D$6:$D$39))</f>
        <v>Diva Torrengra</v>
      </c>
      <c r="P142" s="13" t="str">
        <f>_xlfn.XLOOKUP(H142,Productos!$B$5:$B$16,Productos!$C$5:$C$16)</f>
        <v>Silla de Gargas</v>
      </c>
      <c r="Q142" s="13" t="str">
        <f>VLOOKUP(H142,Productos!$B$4:$E$16,3,0)</f>
        <v>Bellmack</v>
      </c>
      <c r="R142" s="14">
        <f t="shared" si="1"/>
        <v>0.08</v>
      </c>
      <c r="S142" s="15">
        <f>VLOOKUP(Ventas!H142,Productos!$B$23:$I$34,MATCH(Ventas!M142,Productos!$D$22:$I$22)+2,FALSE)</f>
        <v>1000000</v>
      </c>
      <c r="T142" s="16">
        <f t="shared" si="5"/>
        <v>13674000</v>
      </c>
    </row>
    <row r="143" spans="2:20" ht="14.25" customHeight="1">
      <c r="B143" s="10" t="str">
        <f t="shared" si="0"/>
        <v>6-1001812009eneroF12</v>
      </c>
      <c r="C143" s="17">
        <v>6</v>
      </c>
      <c r="D143" s="17">
        <v>100</v>
      </c>
      <c r="E143" s="18">
        <v>39831</v>
      </c>
      <c r="F143" s="17">
        <v>15</v>
      </c>
      <c r="G143" s="17">
        <v>1</v>
      </c>
      <c r="H143" s="17" t="s">
        <v>23</v>
      </c>
      <c r="I143" s="79">
        <f>_xlfn.XLOOKUP(H143,Productos!$B$5:$B$16,Productos!$E$5:$E$16)</f>
        <v>1250000</v>
      </c>
      <c r="J143" s="17">
        <v>13</v>
      </c>
      <c r="K143" s="99"/>
      <c r="L143" s="13" t="str">
        <f>_xlfn.XLOOKUP(Ventas!C143,'Tienda y Sucursal'!$B$5:$B$19,'Tienda y Sucursal'!$C$5:$C$19)</f>
        <v>Sucursal Ñuñoa</v>
      </c>
      <c r="M143" s="13" t="str">
        <f>_xlfn.XLOOKUP(D143,'Tienda y Sucursal'!$E$5:$E$10,'Tienda y Sucursal'!$F$5:$F$10)</f>
        <v>Sucursal 4</v>
      </c>
      <c r="N143" s="13" t="str">
        <f>HLOOKUP(F143,'Vendedores y Clientes'!$F$5:$M$7,2,0)&amp;" "&amp;HLOOKUP(F143,'Vendedores y Clientes'!$F$5:$M$7,3,0)</f>
        <v>Suárez Mujica</v>
      </c>
      <c r="O143" s="13" t="str" cm="1">
        <f t="array" ref="O143">_xlfn.XLOOKUP(G143,'Vendedores y Clientes'!$B$6:$B$39,'Vendedores y Clientes'!$C$6:$C$39&amp;" "&amp;_xlfn.XLOOKUP(Ventas!G143,'Vendedores y Clientes'!$B$6:$B$39,'Vendedores y Clientes'!$D$6:$D$39))</f>
        <v>Alejandro Moledero</v>
      </c>
      <c r="P143" s="13" t="str">
        <f>_xlfn.XLOOKUP(H143,Productos!$B$5:$B$16,Productos!$C$5:$C$16)</f>
        <v>Cómoda Antigua</v>
      </c>
      <c r="Q143" s="13" t="str">
        <f>VLOOKUP(H143,Productos!$B$4:$E$16,3,0)</f>
        <v>Bellmack</v>
      </c>
      <c r="R143" s="14">
        <f t="shared" si="1"/>
        <v>0.08</v>
      </c>
      <c r="S143" s="15">
        <f>VLOOKUP(Ventas!H143,Productos!$B$23:$I$34,MATCH(Ventas!M143,Productos!$D$22:$I$22)+2,FALSE)</f>
        <v>20000</v>
      </c>
      <c r="T143" s="16">
        <f t="shared" si="5"/>
        <v>14930000</v>
      </c>
    </row>
    <row r="144" spans="2:20" ht="14.25" customHeight="1">
      <c r="B144" s="10" t="str">
        <f t="shared" si="0"/>
        <v>8-1001182009agostoF12</v>
      </c>
      <c r="C144" s="17">
        <v>8</v>
      </c>
      <c r="D144" s="17">
        <v>100</v>
      </c>
      <c r="E144" s="18">
        <v>40036</v>
      </c>
      <c r="F144" s="17">
        <v>12</v>
      </c>
      <c r="G144" s="17">
        <v>23</v>
      </c>
      <c r="H144" s="17" t="s">
        <v>23</v>
      </c>
      <c r="I144" s="79">
        <f>_xlfn.XLOOKUP(H144,Productos!$B$5:$B$16,Productos!$E$5:$E$16)</f>
        <v>1250000</v>
      </c>
      <c r="J144" s="17">
        <v>12</v>
      </c>
      <c r="K144" s="99"/>
      <c r="L144" s="13" t="str">
        <f>_xlfn.XLOOKUP(Ventas!C144,'Tienda y Sucursal'!$B$5:$B$19,'Tienda y Sucursal'!$C$5:$C$19)</f>
        <v>El Rincón de la Madera</v>
      </c>
      <c r="M144" s="13" t="str">
        <f>_xlfn.XLOOKUP(D144,'Tienda y Sucursal'!$E$5:$E$10,'Tienda y Sucursal'!$F$5:$F$10)</f>
        <v>Sucursal 4</v>
      </c>
      <c r="N144" s="13" t="str">
        <f>HLOOKUP(F144,'Vendedores y Clientes'!$F$5:$M$7,2,0)&amp;" "&amp;HLOOKUP(F144,'Vendedores y Clientes'!$F$5:$M$7,3,0)</f>
        <v>Feibian Bizancio</v>
      </c>
      <c r="O144" s="13" t="str" cm="1">
        <f t="array" ref="O144">_xlfn.XLOOKUP(G144,'Vendedores y Clientes'!$B$6:$B$39,'Vendedores y Clientes'!$C$6:$C$39&amp;" "&amp;_xlfn.XLOOKUP(Ventas!G144,'Vendedores y Clientes'!$B$6:$B$39,'Vendedores y Clientes'!$D$6:$D$39))</f>
        <v>Ismael Olavarrieta</v>
      </c>
      <c r="P144" s="13" t="str">
        <f>_xlfn.XLOOKUP(H144,Productos!$B$5:$B$16,Productos!$C$5:$C$16)</f>
        <v>Cómoda Antigua</v>
      </c>
      <c r="Q144" s="13" t="str">
        <f>VLOOKUP(H144,Productos!$B$4:$E$16,3,0)</f>
        <v>Bellmack</v>
      </c>
      <c r="R144" s="14">
        <f t="shared" si="1"/>
        <v>0.08</v>
      </c>
      <c r="S144" s="15">
        <f>VLOOKUP(Ventas!H144,Productos!$B$23:$I$34,MATCH(Ventas!M144,Productos!$D$22:$I$22)+2,FALSE)</f>
        <v>20000</v>
      </c>
      <c r="T144" s="16">
        <f t="shared" si="5"/>
        <v>13780000</v>
      </c>
    </row>
    <row r="145" spans="2:20" ht="14.25" customHeight="1">
      <c r="B145" s="10" t="str">
        <f t="shared" si="0"/>
        <v>13-104122009diciembreF12</v>
      </c>
      <c r="C145" s="17">
        <v>13</v>
      </c>
      <c r="D145" s="17">
        <v>10</v>
      </c>
      <c r="E145" s="18">
        <v>40151</v>
      </c>
      <c r="F145" s="17">
        <v>17</v>
      </c>
      <c r="G145" s="17">
        <v>22</v>
      </c>
      <c r="H145" s="17" t="s">
        <v>23</v>
      </c>
      <c r="I145" s="79">
        <f>_xlfn.XLOOKUP(H145,Productos!$B$5:$B$16,Productos!$E$5:$E$16)</f>
        <v>1250000</v>
      </c>
      <c r="J145" s="17">
        <v>12</v>
      </c>
      <c r="K145" s="99"/>
      <c r="L145" s="13" t="str">
        <f>_xlfn.XLOOKUP(Ventas!C145,'Tienda y Sucursal'!$B$5:$B$19,'Tienda y Sucursal'!$C$5:$C$19)</f>
        <v>Sales</v>
      </c>
      <c r="M145" s="13" t="str">
        <f>_xlfn.XLOOKUP(D145,'Tienda y Sucursal'!$E$5:$E$10,'Tienda y Sucursal'!$F$5:$F$10)</f>
        <v>Sucursal 6</v>
      </c>
      <c r="N145" s="13" t="str">
        <f>HLOOKUP(F145,'Vendedores y Clientes'!$F$5:$M$7,2,0)&amp;" "&amp;HLOOKUP(F145,'Vendedores y Clientes'!$F$5:$M$7,3,0)</f>
        <v>Gabriel Manzanero</v>
      </c>
      <c r="O145" s="13" t="str" cm="1">
        <f t="array" ref="O145">_xlfn.XLOOKUP(G145,'Vendedores y Clientes'!$B$6:$B$39,'Vendedores y Clientes'!$C$6:$C$39&amp;" "&amp;_xlfn.XLOOKUP(Ventas!G145,'Vendedores y Clientes'!$B$6:$B$39,'Vendedores y Clientes'!$D$6:$D$39))</f>
        <v>Sergio Oliva</v>
      </c>
      <c r="P145" s="13" t="str">
        <f>_xlfn.XLOOKUP(H145,Productos!$B$5:$B$16,Productos!$C$5:$C$16)</f>
        <v>Cómoda Antigua</v>
      </c>
      <c r="Q145" s="13" t="str">
        <f>VLOOKUP(H145,Productos!$B$4:$E$16,3,0)</f>
        <v>Bellmack</v>
      </c>
      <c r="R145" s="14">
        <f t="shared" si="1"/>
        <v>0.08</v>
      </c>
      <c r="S145" s="15">
        <f>VLOOKUP(Ventas!H145,Productos!$B$23:$I$34,MATCH(Ventas!M145,Productos!$D$22:$I$22)+2,FALSE)</f>
        <v>1000000</v>
      </c>
      <c r="T145" s="16">
        <f t="shared" si="5"/>
        <v>12800000</v>
      </c>
    </row>
    <row r="146" spans="2:20" ht="14.25" customHeight="1">
      <c r="B146" s="10" t="str">
        <f t="shared" si="0"/>
        <v>10-30642010abrilF12</v>
      </c>
      <c r="C146" s="17">
        <v>10</v>
      </c>
      <c r="D146" s="17">
        <v>30</v>
      </c>
      <c r="E146" s="18">
        <v>40274</v>
      </c>
      <c r="F146" s="17">
        <v>13</v>
      </c>
      <c r="G146" s="17">
        <v>15</v>
      </c>
      <c r="H146" s="17" t="s">
        <v>23</v>
      </c>
      <c r="I146" s="79">
        <f>_xlfn.XLOOKUP(H146,Productos!$B$5:$B$16,Productos!$E$5:$E$16)</f>
        <v>1250000</v>
      </c>
      <c r="J146" s="17">
        <v>12</v>
      </c>
      <c r="K146" s="99"/>
      <c r="L146" s="13" t="str">
        <f>_xlfn.XLOOKUP(Ventas!C146,'Tienda y Sucursal'!$B$5:$B$19,'Tienda y Sucursal'!$C$5:$C$19)</f>
        <v>Sacrilegios Gloria</v>
      </c>
      <c r="M146" s="13" t="str">
        <f>_xlfn.XLOOKUP(D146,'Tienda y Sucursal'!$E$5:$E$10,'Tienda y Sucursal'!$F$5:$F$10)</f>
        <v>Sucursal 2</v>
      </c>
      <c r="N146" s="13" t="str">
        <f>HLOOKUP(F146,'Vendedores y Clientes'!$F$5:$M$7,2,0)&amp;" "&amp;HLOOKUP(F146,'Vendedores y Clientes'!$F$5:$M$7,3,0)</f>
        <v>Caesar Ortencia</v>
      </c>
      <c r="O146" s="13" t="str" cm="1">
        <f t="array" ref="O146">_xlfn.XLOOKUP(G146,'Vendedores y Clientes'!$B$6:$B$39,'Vendedores y Clientes'!$C$6:$C$39&amp;" "&amp;_xlfn.XLOOKUP(Ventas!G146,'Vendedores y Clientes'!$B$6:$B$39,'Vendedores y Clientes'!$D$6:$D$39))</f>
        <v>Maki Parachute</v>
      </c>
      <c r="P146" s="13" t="str">
        <f>_xlfn.XLOOKUP(H146,Productos!$B$5:$B$16,Productos!$C$5:$C$16)</f>
        <v>Cómoda Antigua</v>
      </c>
      <c r="Q146" s="13" t="str">
        <f>VLOOKUP(H146,Productos!$B$4:$E$16,3,0)</f>
        <v>Bellmack</v>
      </c>
      <c r="R146" s="14">
        <f t="shared" si="1"/>
        <v>0.08</v>
      </c>
      <c r="S146" s="15">
        <f>VLOOKUP(Ventas!H146,Productos!$B$23:$I$34,MATCH(Ventas!M146,Productos!$D$22:$I$22)+2,FALSE)</f>
        <v>100000</v>
      </c>
      <c r="T146" s="16">
        <f t="shared" si="5"/>
        <v>13700000</v>
      </c>
    </row>
    <row r="147" spans="2:20" ht="14.25" customHeight="1">
      <c r="B147" s="10" t="str">
        <f t="shared" si="0"/>
        <v>5-201152010mayoF12</v>
      </c>
      <c r="C147" s="17">
        <v>5</v>
      </c>
      <c r="D147" s="17">
        <v>20</v>
      </c>
      <c r="E147" s="18">
        <v>40309</v>
      </c>
      <c r="F147" s="17">
        <v>13</v>
      </c>
      <c r="G147" s="17">
        <v>34</v>
      </c>
      <c r="H147" s="17" t="s">
        <v>23</v>
      </c>
      <c r="I147" s="79">
        <f>_xlfn.XLOOKUP(H147,Productos!$B$5:$B$16,Productos!$E$5:$E$16)</f>
        <v>1250000</v>
      </c>
      <c r="J147" s="17">
        <v>12</v>
      </c>
      <c r="K147" s="99"/>
      <c r="L147" s="13" t="str">
        <f>_xlfn.XLOOKUP(Ventas!C147,'Tienda y Sucursal'!$B$5:$B$19,'Tienda y Sucursal'!$C$5:$C$19)</f>
        <v>Muebles El Oso</v>
      </c>
      <c r="M147" s="13" t="str">
        <f>_xlfn.XLOOKUP(D147,'Tienda y Sucursal'!$E$5:$E$10,'Tienda y Sucursal'!$F$5:$F$10)</f>
        <v>Sucursal 5</v>
      </c>
      <c r="N147" s="13" t="str">
        <f>HLOOKUP(F147,'Vendedores y Clientes'!$F$5:$M$7,2,0)&amp;" "&amp;HLOOKUP(F147,'Vendedores y Clientes'!$F$5:$M$7,3,0)</f>
        <v>Caesar Ortencia</v>
      </c>
      <c r="O147" s="13" t="str" cm="1">
        <f t="array" ref="O147">_xlfn.XLOOKUP(G147,'Vendedores y Clientes'!$B$6:$B$39,'Vendedores y Clientes'!$C$6:$C$39&amp;" "&amp;_xlfn.XLOOKUP(Ventas!G147,'Vendedores y Clientes'!$B$6:$B$39,'Vendedores y Clientes'!$D$6:$D$39))</f>
        <v>JP Farfanas</v>
      </c>
      <c r="P147" s="13" t="str">
        <f>_xlfn.XLOOKUP(H147,Productos!$B$5:$B$16,Productos!$C$5:$C$16)</f>
        <v>Cómoda Antigua</v>
      </c>
      <c r="Q147" s="13" t="str">
        <f>VLOOKUP(H147,Productos!$B$4:$E$16,3,0)</f>
        <v>Bellmack</v>
      </c>
      <c r="R147" s="14">
        <f t="shared" si="1"/>
        <v>0.08</v>
      </c>
      <c r="S147" s="15">
        <f>VLOOKUP(Ventas!H147,Productos!$B$23:$I$34,MATCH(Ventas!M147,Productos!$D$22:$I$22)+2,FALSE)</f>
        <v>10000</v>
      </c>
      <c r="T147" s="16">
        <f t="shared" si="5"/>
        <v>13790000</v>
      </c>
    </row>
    <row r="148" spans="2:20" ht="14.25" customHeight="1">
      <c r="B148" s="10" t="str">
        <f t="shared" si="0"/>
        <v>11-300462009junioF12</v>
      </c>
      <c r="C148" s="17">
        <v>11</v>
      </c>
      <c r="D148" s="17">
        <v>300</v>
      </c>
      <c r="E148" s="18">
        <v>39968</v>
      </c>
      <c r="F148" s="17">
        <v>13</v>
      </c>
      <c r="G148" s="17">
        <v>13</v>
      </c>
      <c r="H148" s="17" t="s">
        <v>23</v>
      </c>
      <c r="I148" s="79">
        <f>_xlfn.XLOOKUP(H148,Productos!$B$5:$B$16,Productos!$E$5:$E$16)</f>
        <v>1250000</v>
      </c>
      <c r="J148" s="17">
        <v>12</v>
      </c>
      <c r="K148" s="99"/>
      <c r="L148" s="13" t="str">
        <f>_xlfn.XLOOKUP(Ventas!C148,'Tienda y Sucursal'!$B$5:$B$19,'Tienda y Sucursal'!$C$5:$C$19)</f>
        <v>Antiguedades FL</v>
      </c>
      <c r="M148" s="13" t="str">
        <f>_xlfn.XLOOKUP(D148,'Tienda y Sucursal'!$E$5:$E$10,'Tienda y Sucursal'!$F$5:$F$10)</f>
        <v>Sucursal 3</v>
      </c>
      <c r="N148" s="13" t="str">
        <f>HLOOKUP(F148,'Vendedores y Clientes'!$F$5:$M$7,2,0)&amp;" "&amp;HLOOKUP(F148,'Vendedores y Clientes'!$F$5:$M$7,3,0)</f>
        <v>Caesar Ortencia</v>
      </c>
      <c r="O148" s="13" t="str" cm="1">
        <f t="array" ref="O148">_xlfn.XLOOKUP(G148,'Vendedores y Clientes'!$B$6:$B$39,'Vendedores y Clientes'!$C$6:$C$39&amp;" "&amp;_xlfn.XLOOKUP(Ventas!G148,'Vendedores y Clientes'!$B$6:$B$39,'Vendedores y Clientes'!$D$6:$D$39))</f>
        <v>Peter Contreras</v>
      </c>
      <c r="P148" s="13" t="str">
        <f>_xlfn.XLOOKUP(H148,Productos!$B$5:$B$16,Productos!$C$5:$C$16)</f>
        <v>Cómoda Antigua</v>
      </c>
      <c r="Q148" s="13" t="str">
        <f>VLOOKUP(H148,Productos!$B$4:$E$16,3,0)</f>
        <v>Bellmack</v>
      </c>
      <c r="R148" s="14">
        <f t="shared" si="1"/>
        <v>0.08</v>
      </c>
      <c r="S148" s="15">
        <f>VLOOKUP(Ventas!H148,Productos!$B$23:$I$34,MATCH(Ventas!M148,Productos!$D$22:$I$22)+2,FALSE)</f>
        <v>100000</v>
      </c>
      <c r="T148" s="16">
        <f t="shared" si="5"/>
        <v>13700000</v>
      </c>
    </row>
    <row r="149" spans="2:20" ht="14.25" customHeight="1">
      <c r="B149" s="10" t="str">
        <f t="shared" si="0"/>
        <v>12-1002122010febreroF12</v>
      </c>
      <c r="C149" s="17">
        <v>12</v>
      </c>
      <c r="D149" s="17">
        <v>100</v>
      </c>
      <c r="E149" s="18">
        <v>40230</v>
      </c>
      <c r="F149" s="17">
        <v>12</v>
      </c>
      <c r="G149" s="17">
        <v>28</v>
      </c>
      <c r="H149" s="17" t="s">
        <v>23</v>
      </c>
      <c r="I149" s="79">
        <f>_xlfn.XLOOKUP(H149,Productos!$B$5:$B$16,Productos!$E$5:$E$16)</f>
        <v>1250000</v>
      </c>
      <c r="J149" s="17">
        <v>12</v>
      </c>
      <c r="K149" s="99"/>
      <c r="L149" s="13" t="str">
        <f>_xlfn.XLOOKUP(Ventas!C149,'Tienda y Sucursal'!$B$5:$B$19,'Tienda y Sucursal'!$C$5:$C$19)</f>
        <v>El Deleite</v>
      </c>
      <c r="M149" s="13" t="str">
        <f>_xlfn.XLOOKUP(D149,'Tienda y Sucursal'!$E$5:$E$10,'Tienda y Sucursal'!$F$5:$F$10)</f>
        <v>Sucursal 4</v>
      </c>
      <c r="N149" s="13" t="str">
        <f>HLOOKUP(F149,'Vendedores y Clientes'!$F$5:$M$7,2,0)&amp;" "&amp;HLOOKUP(F149,'Vendedores y Clientes'!$F$5:$M$7,3,0)</f>
        <v>Feibian Bizancio</v>
      </c>
      <c r="O149" s="13" t="str" cm="1">
        <f t="array" ref="O149">_xlfn.XLOOKUP(G149,'Vendedores y Clientes'!$B$6:$B$39,'Vendedores y Clientes'!$C$6:$C$39&amp;" "&amp;_xlfn.XLOOKUP(Ventas!G149,'Vendedores y Clientes'!$B$6:$B$39,'Vendedores y Clientes'!$D$6:$D$39))</f>
        <v>Sebastián  Venegas</v>
      </c>
      <c r="P149" s="13" t="str">
        <f>_xlfn.XLOOKUP(H149,Productos!$B$5:$B$16,Productos!$C$5:$C$16)</f>
        <v>Cómoda Antigua</v>
      </c>
      <c r="Q149" s="13" t="str">
        <f>VLOOKUP(H149,Productos!$B$4:$E$16,3,0)</f>
        <v>Bellmack</v>
      </c>
      <c r="R149" s="14">
        <f t="shared" si="1"/>
        <v>0.08</v>
      </c>
      <c r="S149" s="15">
        <f>VLOOKUP(Ventas!H149,Productos!$B$23:$I$34,MATCH(Ventas!M149,Productos!$D$22:$I$22)+2,FALSE)</f>
        <v>20000</v>
      </c>
      <c r="T149" s="16">
        <f t="shared" si="5"/>
        <v>13780000</v>
      </c>
    </row>
    <row r="150" spans="2:20" ht="14.25" customHeight="1">
      <c r="B150" s="10" t="str">
        <f t="shared" si="0"/>
        <v>4-1001342009abrilF12</v>
      </c>
      <c r="C150" s="17">
        <v>4</v>
      </c>
      <c r="D150" s="17">
        <v>100</v>
      </c>
      <c r="E150" s="18">
        <v>39916</v>
      </c>
      <c r="F150" s="17">
        <v>18</v>
      </c>
      <c r="G150" s="17">
        <v>12</v>
      </c>
      <c r="H150" s="17" t="s">
        <v>23</v>
      </c>
      <c r="I150" s="79">
        <f>_xlfn.XLOOKUP(H150,Productos!$B$5:$B$16,Productos!$E$5:$E$16)</f>
        <v>1250000</v>
      </c>
      <c r="J150" s="17">
        <v>12</v>
      </c>
      <c r="K150" s="99"/>
      <c r="L150" s="13" t="str">
        <f>_xlfn.XLOOKUP(Ventas!C150,'Tienda y Sucursal'!$B$5:$B$19,'Tienda y Sucursal'!$C$5:$C$19)</f>
        <v>Galería Ñuble</v>
      </c>
      <c r="M150" s="13" t="str">
        <f>_xlfn.XLOOKUP(D150,'Tienda y Sucursal'!$E$5:$E$10,'Tienda y Sucursal'!$F$5:$F$10)</f>
        <v>Sucursal 4</v>
      </c>
      <c r="N150" s="13" t="str">
        <f>HLOOKUP(F150,'Vendedores y Clientes'!$F$5:$M$7,2,0)&amp;" "&amp;HLOOKUP(F150,'Vendedores y Clientes'!$F$5:$M$7,3,0)</f>
        <v>Gato Lizana</v>
      </c>
      <c r="O150" s="13" t="str" cm="1">
        <f t="array" ref="O150">_xlfn.XLOOKUP(G150,'Vendedores y Clientes'!$B$6:$B$39,'Vendedores y Clientes'!$C$6:$C$39&amp;" "&amp;_xlfn.XLOOKUP(Ventas!G150,'Vendedores y Clientes'!$B$6:$B$39,'Vendedores y Clientes'!$D$6:$D$39))</f>
        <v>Nga Escandinavo</v>
      </c>
      <c r="P150" s="13" t="str">
        <f>_xlfn.XLOOKUP(H150,Productos!$B$5:$B$16,Productos!$C$5:$C$16)</f>
        <v>Cómoda Antigua</v>
      </c>
      <c r="Q150" s="13" t="str">
        <f>VLOOKUP(H150,Productos!$B$4:$E$16,3,0)</f>
        <v>Bellmack</v>
      </c>
      <c r="R150" s="14">
        <f t="shared" si="1"/>
        <v>0.08</v>
      </c>
      <c r="S150" s="15">
        <f>VLOOKUP(Ventas!H150,Productos!$B$23:$I$34,MATCH(Ventas!M150,Productos!$D$22:$I$22)+2,FALSE)</f>
        <v>20000</v>
      </c>
      <c r="T150" s="16">
        <f t="shared" si="5"/>
        <v>13780000</v>
      </c>
    </row>
    <row r="151" spans="2:20" ht="14.25" customHeight="1">
      <c r="B151" s="10" t="str">
        <f t="shared" si="0"/>
        <v>3-20952010mayoF12</v>
      </c>
      <c r="C151" s="17">
        <v>3</v>
      </c>
      <c r="D151" s="17">
        <v>20</v>
      </c>
      <c r="E151" s="18">
        <v>40307</v>
      </c>
      <c r="F151" s="17">
        <v>13</v>
      </c>
      <c r="G151" s="17">
        <v>28</v>
      </c>
      <c r="H151" s="17" t="s">
        <v>23</v>
      </c>
      <c r="I151" s="79">
        <f>_xlfn.XLOOKUP(H151,Productos!$B$5:$B$16,Productos!$E$5:$E$16)</f>
        <v>1250000</v>
      </c>
      <c r="J151" s="17">
        <v>12</v>
      </c>
      <c r="K151" s="99"/>
      <c r="L151" s="13" t="str">
        <f>_xlfn.XLOOKUP(Ventas!C151,'Tienda y Sucursal'!$B$5:$B$19,'Tienda y Sucursal'!$C$5:$C$19)</f>
        <v>Damiens</v>
      </c>
      <c r="M151" s="13" t="str">
        <f>_xlfn.XLOOKUP(D151,'Tienda y Sucursal'!$E$5:$E$10,'Tienda y Sucursal'!$F$5:$F$10)</f>
        <v>Sucursal 5</v>
      </c>
      <c r="N151" s="13" t="str">
        <f>HLOOKUP(F151,'Vendedores y Clientes'!$F$5:$M$7,2,0)&amp;" "&amp;HLOOKUP(F151,'Vendedores y Clientes'!$F$5:$M$7,3,0)</f>
        <v>Caesar Ortencia</v>
      </c>
      <c r="O151" s="13" t="str" cm="1">
        <f t="array" ref="O151">_xlfn.XLOOKUP(G151,'Vendedores y Clientes'!$B$6:$B$39,'Vendedores y Clientes'!$C$6:$C$39&amp;" "&amp;_xlfn.XLOOKUP(Ventas!G151,'Vendedores y Clientes'!$B$6:$B$39,'Vendedores y Clientes'!$D$6:$D$39))</f>
        <v>Sebastián  Venegas</v>
      </c>
      <c r="P151" s="13" t="str">
        <f>_xlfn.XLOOKUP(H151,Productos!$B$5:$B$16,Productos!$C$5:$C$16)</f>
        <v>Cómoda Antigua</v>
      </c>
      <c r="Q151" s="13" t="str">
        <f>VLOOKUP(H151,Productos!$B$4:$E$16,3,0)</f>
        <v>Bellmack</v>
      </c>
      <c r="R151" s="14">
        <f t="shared" si="1"/>
        <v>0.08</v>
      </c>
      <c r="S151" s="15">
        <f>VLOOKUP(Ventas!H151,Productos!$B$23:$I$34,MATCH(Ventas!M151,Productos!$D$22:$I$22)+2,FALSE)</f>
        <v>10000</v>
      </c>
      <c r="T151" s="16">
        <f t="shared" si="5"/>
        <v>13790000</v>
      </c>
    </row>
    <row r="152" spans="2:20" ht="14.25" customHeight="1">
      <c r="B152" s="10" t="str">
        <f t="shared" si="0"/>
        <v>14-2002102010octubreF12</v>
      </c>
      <c r="C152" s="17">
        <v>14</v>
      </c>
      <c r="D152" s="17">
        <v>200</v>
      </c>
      <c r="E152" s="18">
        <v>40453</v>
      </c>
      <c r="F152" s="17">
        <v>15</v>
      </c>
      <c r="G152" s="17">
        <v>4</v>
      </c>
      <c r="H152" s="17" t="s">
        <v>23</v>
      </c>
      <c r="I152" s="79">
        <f>_xlfn.XLOOKUP(H152,Productos!$B$5:$B$16,Productos!$E$5:$E$16)</f>
        <v>1250000</v>
      </c>
      <c r="J152" s="17">
        <v>12</v>
      </c>
      <c r="K152" s="99"/>
      <c r="L152" s="13" t="str">
        <f>_xlfn.XLOOKUP(Ventas!C152,'Tienda y Sucursal'!$B$5:$B$19,'Tienda y Sucursal'!$C$5:$C$19)</f>
        <v>Antiguedades FV</v>
      </c>
      <c r="M152" s="13" t="str">
        <f>_xlfn.XLOOKUP(D152,'Tienda y Sucursal'!$E$5:$E$10,'Tienda y Sucursal'!$F$5:$F$10)</f>
        <v>Sucursal 1</v>
      </c>
      <c r="N152" s="13" t="str">
        <f>HLOOKUP(F152,'Vendedores y Clientes'!$F$5:$M$7,2,0)&amp;" "&amp;HLOOKUP(F152,'Vendedores y Clientes'!$F$5:$M$7,3,0)</f>
        <v>Suárez Mujica</v>
      </c>
      <c r="O152" s="13" t="str" cm="1">
        <f t="array" ref="O152">_xlfn.XLOOKUP(G152,'Vendedores y Clientes'!$B$6:$B$39,'Vendedores y Clientes'!$C$6:$C$39&amp;" "&amp;_xlfn.XLOOKUP(Ventas!G152,'Vendedores y Clientes'!$B$6:$B$39,'Vendedores y Clientes'!$D$6:$D$39))</f>
        <v>JayJay Barriga</v>
      </c>
      <c r="P152" s="13" t="str">
        <f>_xlfn.XLOOKUP(H152,Productos!$B$5:$B$16,Productos!$C$5:$C$16)</f>
        <v>Cómoda Antigua</v>
      </c>
      <c r="Q152" s="13" t="str">
        <f>VLOOKUP(H152,Productos!$B$4:$E$16,3,0)</f>
        <v>Bellmack</v>
      </c>
      <c r="R152" s="14">
        <f t="shared" si="1"/>
        <v>0.08</v>
      </c>
      <c r="S152" s="15">
        <f>VLOOKUP(Ventas!H152,Productos!$B$23:$I$34,MATCH(Ventas!M152,Productos!$D$22:$I$22)+2,FALSE)</f>
        <v>10000</v>
      </c>
      <c r="T152" s="16">
        <f t="shared" si="5"/>
        <v>13790000</v>
      </c>
    </row>
    <row r="153" spans="2:20" ht="14.25" customHeight="1">
      <c r="B153" s="10" t="str">
        <f t="shared" si="0"/>
        <v>3-3001132010marzoF12</v>
      </c>
      <c r="C153" s="17">
        <v>3</v>
      </c>
      <c r="D153" s="17">
        <v>300</v>
      </c>
      <c r="E153" s="18">
        <v>40248</v>
      </c>
      <c r="F153" s="17">
        <v>12</v>
      </c>
      <c r="G153" s="17">
        <v>18</v>
      </c>
      <c r="H153" s="17" t="s">
        <v>23</v>
      </c>
      <c r="I153" s="79">
        <f>_xlfn.XLOOKUP(H153,Productos!$B$5:$B$16,Productos!$E$5:$E$16)</f>
        <v>1250000</v>
      </c>
      <c r="J153" s="17">
        <v>12</v>
      </c>
      <c r="K153" s="99"/>
      <c r="L153" s="13" t="str">
        <f>_xlfn.XLOOKUP(Ventas!C153,'Tienda y Sucursal'!$B$5:$B$19,'Tienda y Sucursal'!$C$5:$C$19)</f>
        <v>Damiens</v>
      </c>
      <c r="M153" s="13" t="str">
        <f>_xlfn.XLOOKUP(D153,'Tienda y Sucursal'!$E$5:$E$10,'Tienda y Sucursal'!$F$5:$F$10)</f>
        <v>Sucursal 3</v>
      </c>
      <c r="N153" s="13" t="str">
        <f>HLOOKUP(F153,'Vendedores y Clientes'!$F$5:$M$7,2,0)&amp;" "&amp;HLOOKUP(F153,'Vendedores y Clientes'!$F$5:$M$7,3,0)</f>
        <v>Feibian Bizancio</v>
      </c>
      <c r="O153" s="13" t="str" cm="1">
        <f t="array" ref="O153">_xlfn.XLOOKUP(G153,'Vendedores y Clientes'!$B$6:$B$39,'Vendedores y Clientes'!$C$6:$C$39&amp;" "&amp;_xlfn.XLOOKUP(Ventas!G153,'Vendedores y Clientes'!$B$6:$B$39,'Vendedores y Clientes'!$D$6:$D$39))</f>
        <v>Di Angelo Bonini</v>
      </c>
      <c r="P153" s="13" t="str">
        <f>_xlfn.XLOOKUP(H153,Productos!$B$5:$B$16,Productos!$C$5:$C$16)</f>
        <v>Cómoda Antigua</v>
      </c>
      <c r="Q153" s="13" t="str">
        <f>VLOOKUP(H153,Productos!$B$4:$E$16,3,0)</f>
        <v>Bellmack</v>
      </c>
      <c r="R153" s="14">
        <f t="shared" si="1"/>
        <v>0.08</v>
      </c>
      <c r="S153" s="15">
        <f>VLOOKUP(Ventas!H153,Productos!$B$23:$I$34,MATCH(Ventas!M153,Productos!$D$22:$I$22)+2,FALSE)</f>
        <v>100000</v>
      </c>
      <c r="T153" s="16">
        <f t="shared" si="5"/>
        <v>13700000</v>
      </c>
    </row>
    <row r="154" spans="2:20" ht="14.25" customHeight="1">
      <c r="B154" s="10" t="str">
        <f t="shared" si="0"/>
        <v>6-2001442009abrilF12</v>
      </c>
      <c r="C154" s="17">
        <v>6</v>
      </c>
      <c r="D154" s="17">
        <v>200</v>
      </c>
      <c r="E154" s="18">
        <v>39917</v>
      </c>
      <c r="F154" s="17">
        <v>13</v>
      </c>
      <c r="G154" s="17">
        <v>6</v>
      </c>
      <c r="H154" s="17" t="s">
        <v>23</v>
      </c>
      <c r="I154" s="79">
        <f>_xlfn.XLOOKUP(H154,Productos!$B$5:$B$16,Productos!$E$5:$E$16)</f>
        <v>1250000</v>
      </c>
      <c r="J154" s="17">
        <v>12</v>
      </c>
      <c r="K154" s="99"/>
      <c r="L154" s="13" t="str">
        <f>_xlfn.XLOOKUP(Ventas!C154,'Tienda y Sucursal'!$B$5:$B$19,'Tienda y Sucursal'!$C$5:$C$19)</f>
        <v>Sucursal Ñuñoa</v>
      </c>
      <c r="M154" s="13" t="str">
        <f>_xlfn.XLOOKUP(D154,'Tienda y Sucursal'!$E$5:$E$10,'Tienda y Sucursal'!$F$5:$F$10)</f>
        <v>Sucursal 1</v>
      </c>
      <c r="N154" s="13" t="str">
        <f>HLOOKUP(F154,'Vendedores y Clientes'!$F$5:$M$7,2,0)&amp;" "&amp;HLOOKUP(F154,'Vendedores y Clientes'!$F$5:$M$7,3,0)</f>
        <v>Caesar Ortencia</v>
      </c>
      <c r="O154" s="13" t="str" cm="1">
        <f t="array" ref="O154">_xlfn.XLOOKUP(G154,'Vendedores y Clientes'!$B$6:$B$39,'Vendedores y Clientes'!$C$6:$C$39&amp;" "&amp;_xlfn.XLOOKUP(Ventas!G154,'Vendedores y Clientes'!$B$6:$B$39,'Vendedores y Clientes'!$D$6:$D$39))</f>
        <v>Deco Valenti</v>
      </c>
      <c r="P154" s="13" t="str">
        <f>_xlfn.XLOOKUP(H154,Productos!$B$5:$B$16,Productos!$C$5:$C$16)</f>
        <v>Cómoda Antigua</v>
      </c>
      <c r="Q154" s="13" t="str">
        <f>VLOOKUP(H154,Productos!$B$4:$E$16,3,0)</f>
        <v>Bellmack</v>
      </c>
      <c r="R154" s="14">
        <f t="shared" si="1"/>
        <v>0.08</v>
      </c>
      <c r="S154" s="15">
        <f>VLOOKUP(Ventas!H154,Productos!$B$23:$I$34,MATCH(Ventas!M154,Productos!$D$22:$I$22)+2,FALSE)</f>
        <v>10000</v>
      </c>
      <c r="T154" s="16">
        <f t="shared" si="5"/>
        <v>13790000</v>
      </c>
    </row>
    <row r="155" spans="2:20" ht="14.25" customHeight="1">
      <c r="B155" s="10" t="str">
        <f t="shared" si="0"/>
        <v>7-101592010septiembreF12</v>
      </c>
      <c r="C155" s="17">
        <v>7</v>
      </c>
      <c r="D155" s="17">
        <v>10</v>
      </c>
      <c r="E155" s="18">
        <v>40436</v>
      </c>
      <c r="F155" s="17">
        <v>18</v>
      </c>
      <c r="G155" s="17">
        <v>30</v>
      </c>
      <c r="H155" s="17" t="s">
        <v>23</v>
      </c>
      <c r="I155" s="79">
        <f>_xlfn.XLOOKUP(H155,Productos!$B$5:$B$16,Productos!$E$5:$E$16)</f>
        <v>1250000</v>
      </c>
      <c r="J155" s="17">
        <v>12</v>
      </c>
      <c r="K155" s="99"/>
      <c r="L155" s="13" t="str">
        <f>_xlfn.XLOOKUP(Ventas!C155,'Tienda y Sucursal'!$B$5:$B$19,'Tienda y Sucursal'!$C$5:$C$19)</f>
        <v>Blanco y En Calada</v>
      </c>
      <c r="M155" s="13" t="str">
        <f>_xlfn.XLOOKUP(D155,'Tienda y Sucursal'!$E$5:$E$10,'Tienda y Sucursal'!$F$5:$F$10)</f>
        <v>Sucursal 6</v>
      </c>
      <c r="N155" s="13" t="str">
        <f>HLOOKUP(F155,'Vendedores y Clientes'!$F$5:$M$7,2,0)&amp;" "&amp;HLOOKUP(F155,'Vendedores y Clientes'!$F$5:$M$7,3,0)</f>
        <v>Gato Lizana</v>
      </c>
      <c r="O155" s="13" t="str" cm="1">
        <f t="array" ref="O155">_xlfn.XLOOKUP(G155,'Vendedores y Clientes'!$B$6:$B$39,'Vendedores y Clientes'!$C$6:$C$39&amp;" "&amp;_xlfn.XLOOKUP(Ventas!G155,'Vendedores y Clientes'!$B$6:$B$39,'Vendedores y Clientes'!$D$6:$D$39))</f>
        <v>Javiera Walder</v>
      </c>
      <c r="P155" s="13" t="str">
        <f>_xlfn.XLOOKUP(H155,Productos!$B$5:$B$16,Productos!$C$5:$C$16)</f>
        <v>Cómoda Antigua</v>
      </c>
      <c r="Q155" s="13" t="str">
        <f>VLOOKUP(H155,Productos!$B$4:$E$16,3,0)</f>
        <v>Bellmack</v>
      </c>
      <c r="R155" s="14">
        <f t="shared" si="1"/>
        <v>0.08</v>
      </c>
      <c r="S155" s="15">
        <f>VLOOKUP(Ventas!H155,Productos!$B$23:$I$34,MATCH(Ventas!M155,Productos!$D$22:$I$22)+2,FALSE)</f>
        <v>1000000</v>
      </c>
      <c r="T155" s="16">
        <f t="shared" si="5"/>
        <v>12800000</v>
      </c>
    </row>
    <row r="156" spans="2:20" ht="14.25" customHeight="1">
      <c r="B156" s="10" t="str">
        <f t="shared" si="0"/>
        <v>15-302172009julioJ15</v>
      </c>
      <c r="C156" s="17">
        <v>15</v>
      </c>
      <c r="D156" s="17">
        <v>30</v>
      </c>
      <c r="E156" s="18">
        <v>40015</v>
      </c>
      <c r="F156" s="17">
        <v>12</v>
      </c>
      <c r="G156" s="17">
        <v>20</v>
      </c>
      <c r="H156" s="17" t="s">
        <v>21</v>
      </c>
      <c r="I156" s="79">
        <f>_xlfn.XLOOKUP(H156,Productos!$B$5:$B$16,Productos!$E$5:$E$16)</f>
        <v>1800000</v>
      </c>
      <c r="J156" s="17">
        <v>9</v>
      </c>
      <c r="K156" s="99"/>
      <c r="L156" s="13" t="str">
        <f>_xlfn.XLOOKUP(Ventas!C156,'Tienda y Sucursal'!$B$5:$B$19,'Tienda y Sucursal'!$C$5:$C$19)</f>
        <v>Galería la Tubería</v>
      </c>
      <c r="M156" s="13" t="str">
        <f>_xlfn.XLOOKUP(D156,'Tienda y Sucursal'!$E$5:$E$10,'Tienda y Sucursal'!$F$5:$F$10)</f>
        <v>Sucursal 2</v>
      </c>
      <c r="N156" s="13" t="str">
        <f>HLOOKUP(F156,'Vendedores y Clientes'!$F$5:$M$7,2,0)&amp;" "&amp;HLOOKUP(F156,'Vendedores y Clientes'!$F$5:$M$7,3,0)</f>
        <v>Feibian Bizancio</v>
      </c>
      <c r="O156" s="13" t="str" cm="1">
        <f t="array" ref="O156">_xlfn.XLOOKUP(G156,'Vendedores y Clientes'!$B$6:$B$39,'Vendedores y Clientes'!$C$6:$C$39&amp;" "&amp;_xlfn.XLOOKUP(Ventas!G156,'Vendedores y Clientes'!$B$6:$B$39,'Vendedores y Clientes'!$D$6:$D$39))</f>
        <v>Tatán Linterna</v>
      </c>
      <c r="P156" s="13" t="str">
        <f>_xlfn.XLOOKUP(H156,Productos!$B$5:$B$16,Productos!$C$5:$C$16)</f>
        <v>Bar L Sobredimensionado</v>
      </c>
      <c r="Q156" s="13" t="str">
        <f>VLOOKUP(H156,Productos!$B$4:$E$16,3,0)</f>
        <v>Qwerty</v>
      </c>
      <c r="R156" s="14">
        <f t="shared" si="1"/>
        <v>0.08</v>
      </c>
      <c r="S156" s="15">
        <f>VLOOKUP(Ventas!H156,Productos!$B$23:$I$34,MATCH(Ventas!M156,Productos!$D$22:$I$22)+2,FALSE)</f>
        <v>300000</v>
      </c>
      <c r="T156" s="16">
        <f t="shared" si="5"/>
        <v>14604000</v>
      </c>
    </row>
    <row r="157" spans="2:20" ht="14.25" customHeight="1">
      <c r="B157" s="10" t="str">
        <f t="shared" si="0"/>
        <v>3-30672010julioJ15</v>
      </c>
      <c r="C157" s="17">
        <v>3</v>
      </c>
      <c r="D157" s="17">
        <v>30</v>
      </c>
      <c r="E157" s="18">
        <v>40365</v>
      </c>
      <c r="F157" s="17">
        <v>13</v>
      </c>
      <c r="G157" s="17">
        <v>28</v>
      </c>
      <c r="H157" s="17" t="s">
        <v>21</v>
      </c>
      <c r="I157" s="79">
        <f>_xlfn.XLOOKUP(H157,Productos!$B$5:$B$16,Productos!$E$5:$E$16)</f>
        <v>1800000</v>
      </c>
      <c r="J157" s="17">
        <v>9</v>
      </c>
      <c r="K157" s="99"/>
      <c r="L157" s="13" t="str">
        <f>_xlfn.XLOOKUP(Ventas!C157,'Tienda y Sucursal'!$B$5:$B$19,'Tienda y Sucursal'!$C$5:$C$19)</f>
        <v>Damiens</v>
      </c>
      <c r="M157" s="13" t="str">
        <f>_xlfn.XLOOKUP(D157,'Tienda y Sucursal'!$E$5:$E$10,'Tienda y Sucursal'!$F$5:$F$10)</f>
        <v>Sucursal 2</v>
      </c>
      <c r="N157" s="13" t="str">
        <f>HLOOKUP(F157,'Vendedores y Clientes'!$F$5:$M$7,2,0)&amp;" "&amp;HLOOKUP(F157,'Vendedores y Clientes'!$F$5:$M$7,3,0)</f>
        <v>Caesar Ortencia</v>
      </c>
      <c r="O157" s="13" t="str" cm="1">
        <f t="array" ref="O157">_xlfn.XLOOKUP(G157,'Vendedores y Clientes'!$B$6:$B$39,'Vendedores y Clientes'!$C$6:$C$39&amp;" "&amp;_xlfn.XLOOKUP(Ventas!G157,'Vendedores y Clientes'!$B$6:$B$39,'Vendedores y Clientes'!$D$6:$D$39))</f>
        <v>Sebastián  Venegas</v>
      </c>
      <c r="P157" s="13" t="str">
        <f>_xlfn.XLOOKUP(H157,Productos!$B$5:$B$16,Productos!$C$5:$C$16)</f>
        <v>Bar L Sobredimensionado</v>
      </c>
      <c r="Q157" s="13" t="str">
        <f>VLOOKUP(H157,Productos!$B$4:$E$16,3,0)</f>
        <v>Qwerty</v>
      </c>
      <c r="R157" s="14">
        <f t="shared" si="1"/>
        <v>0.08</v>
      </c>
      <c r="S157" s="15">
        <f>VLOOKUP(Ventas!H157,Productos!$B$23:$I$34,MATCH(Ventas!M157,Productos!$D$22:$I$22)+2,FALSE)</f>
        <v>300000</v>
      </c>
      <c r="T157" s="16">
        <f t="shared" si="5"/>
        <v>14604000</v>
      </c>
    </row>
    <row r="158" spans="2:20" ht="14.25" customHeight="1">
      <c r="B158" s="10" t="str">
        <f t="shared" si="0"/>
        <v>8-2001792010septiembreJ15</v>
      </c>
      <c r="C158" s="17">
        <v>8</v>
      </c>
      <c r="D158" s="17">
        <v>200</v>
      </c>
      <c r="E158" s="18">
        <v>40438</v>
      </c>
      <c r="F158" s="17">
        <v>17</v>
      </c>
      <c r="G158" s="17">
        <v>6</v>
      </c>
      <c r="H158" s="17" t="s">
        <v>21</v>
      </c>
      <c r="I158" s="79">
        <f>_xlfn.XLOOKUP(H158,Productos!$B$5:$B$16,Productos!$E$5:$E$16)</f>
        <v>1800000</v>
      </c>
      <c r="J158" s="17">
        <v>9</v>
      </c>
      <c r="K158" s="99"/>
      <c r="L158" s="13" t="str">
        <f>_xlfn.XLOOKUP(Ventas!C158,'Tienda y Sucursal'!$B$5:$B$19,'Tienda y Sucursal'!$C$5:$C$19)</f>
        <v>El Rincón de la Madera</v>
      </c>
      <c r="M158" s="13" t="str">
        <f>_xlfn.XLOOKUP(D158,'Tienda y Sucursal'!$E$5:$E$10,'Tienda y Sucursal'!$F$5:$F$10)</f>
        <v>Sucursal 1</v>
      </c>
      <c r="N158" s="13" t="str">
        <f>HLOOKUP(F158,'Vendedores y Clientes'!$F$5:$M$7,2,0)&amp;" "&amp;HLOOKUP(F158,'Vendedores y Clientes'!$F$5:$M$7,3,0)</f>
        <v>Gabriel Manzanero</v>
      </c>
      <c r="O158" s="13" t="str" cm="1">
        <f t="array" ref="O158">_xlfn.XLOOKUP(G158,'Vendedores y Clientes'!$B$6:$B$39,'Vendedores y Clientes'!$C$6:$C$39&amp;" "&amp;_xlfn.XLOOKUP(Ventas!G158,'Vendedores y Clientes'!$B$6:$B$39,'Vendedores y Clientes'!$D$6:$D$39))</f>
        <v>Deco Valenti</v>
      </c>
      <c r="P158" s="13" t="str">
        <f>_xlfn.XLOOKUP(H158,Productos!$B$5:$B$16,Productos!$C$5:$C$16)</f>
        <v>Bar L Sobredimensionado</v>
      </c>
      <c r="Q158" s="13" t="str">
        <f>VLOOKUP(H158,Productos!$B$4:$E$16,3,0)</f>
        <v>Qwerty</v>
      </c>
      <c r="R158" s="14">
        <f t="shared" si="1"/>
        <v>0.08</v>
      </c>
      <c r="S158" s="15">
        <f>VLOOKUP(Ventas!H158,Productos!$B$23:$I$34,MATCH(Ventas!M158,Productos!$D$22:$I$22)+2,FALSE)</f>
        <v>100000</v>
      </c>
      <c r="T158" s="16">
        <f t="shared" si="5"/>
        <v>14804000</v>
      </c>
    </row>
    <row r="159" spans="2:20" ht="14.25" customHeight="1">
      <c r="B159" s="10" t="str">
        <f t="shared" si="0"/>
        <v>13-10752009mayoJ15</v>
      </c>
      <c r="C159" s="17">
        <v>13</v>
      </c>
      <c r="D159" s="17">
        <v>10</v>
      </c>
      <c r="E159" s="18">
        <v>39940</v>
      </c>
      <c r="F159" s="17">
        <v>14</v>
      </c>
      <c r="G159" s="17">
        <v>28</v>
      </c>
      <c r="H159" s="17" t="s">
        <v>21</v>
      </c>
      <c r="I159" s="79">
        <f>_xlfn.XLOOKUP(H159,Productos!$B$5:$B$16,Productos!$E$5:$E$16)</f>
        <v>1800000</v>
      </c>
      <c r="J159" s="17">
        <v>9</v>
      </c>
      <c r="K159" s="99"/>
      <c r="L159" s="13" t="str">
        <f>_xlfn.XLOOKUP(Ventas!C159,'Tienda y Sucursal'!$B$5:$B$19,'Tienda y Sucursal'!$C$5:$C$19)</f>
        <v>Sales</v>
      </c>
      <c r="M159" s="13" t="str">
        <f>_xlfn.XLOOKUP(D159,'Tienda y Sucursal'!$E$5:$E$10,'Tienda y Sucursal'!$F$5:$F$10)</f>
        <v>Sucursal 6</v>
      </c>
      <c r="N159" s="13" t="str">
        <f>HLOOKUP(F159,'Vendedores y Clientes'!$F$5:$M$7,2,0)&amp;" "&amp;HLOOKUP(F159,'Vendedores y Clientes'!$F$5:$M$7,3,0)</f>
        <v>Hortuiti Felier</v>
      </c>
      <c r="O159" s="13" t="str" cm="1">
        <f t="array" ref="O159">_xlfn.XLOOKUP(G159,'Vendedores y Clientes'!$B$6:$B$39,'Vendedores y Clientes'!$C$6:$C$39&amp;" "&amp;_xlfn.XLOOKUP(Ventas!G159,'Vendedores y Clientes'!$B$6:$B$39,'Vendedores y Clientes'!$D$6:$D$39))</f>
        <v>Sebastián  Venegas</v>
      </c>
      <c r="P159" s="13" t="str">
        <f>_xlfn.XLOOKUP(H159,Productos!$B$5:$B$16,Productos!$C$5:$C$16)</f>
        <v>Bar L Sobredimensionado</v>
      </c>
      <c r="Q159" s="13" t="str">
        <f>VLOOKUP(H159,Productos!$B$4:$E$16,3,0)</f>
        <v>Qwerty</v>
      </c>
      <c r="R159" s="14">
        <f t="shared" si="1"/>
        <v>0.08</v>
      </c>
      <c r="S159" s="15">
        <f>VLOOKUP(Ventas!H159,Productos!$B$23:$I$34,MATCH(Ventas!M159,Productos!$D$22:$I$22)+2,FALSE)</f>
        <v>300000</v>
      </c>
      <c r="T159" s="16">
        <f t="shared" si="5"/>
        <v>14604000</v>
      </c>
    </row>
    <row r="160" spans="2:20" ht="14.25" customHeight="1">
      <c r="B160" s="10" t="str">
        <f t="shared" si="0"/>
        <v>8-20332010marzoJ15</v>
      </c>
      <c r="C160" s="17">
        <v>8</v>
      </c>
      <c r="D160" s="17">
        <v>20</v>
      </c>
      <c r="E160" s="18">
        <v>40240</v>
      </c>
      <c r="F160" s="17">
        <v>16</v>
      </c>
      <c r="G160" s="17">
        <v>19</v>
      </c>
      <c r="H160" s="17" t="s">
        <v>21</v>
      </c>
      <c r="I160" s="79">
        <f>_xlfn.XLOOKUP(H160,Productos!$B$5:$B$16,Productos!$E$5:$E$16)</f>
        <v>1800000</v>
      </c>
      <c r="J160" s="17">
        <v>9</v>
      </c>
      <c r="K160" s="99"/>
      <c r="L160" s="13" t="str">
        <f>_xlfn.XLOOKUP(Ventas!C160,'Tienda y Sucursal'!$B$5:$B$19,'Tienda y Sucursal'!$C$5:$C$19)</f>
        <v>El Rincón de la Madera</v>
      </c>
      <c r="M160" s="13" t="str">
        <f>_xlfn.XLOOKUP(D160,'Tienda y Sucursal'!$E$5:$E$10,'Tienda y Sucursal'!$F$5:$F$10)</f>
        <v>Sucursal 5</v>
      </c>
      <c r="N160" s="13" t="str">
        <f>HLOOKUP(F160,'Vendedores y Clientes'!$F$5:$M$7,2,0)&amp;" "&amp;HLOOKUP(F160,'Vendedores y Clientes'!$F$5:$M$7,3,0)</f>
        <v>Michael Tree</v>
      </c>
      <c r="O160" s="13" t="str" cm="1">
        <f t="array" ref="O160">_xlfn.XLOOKUP(G160,'Vendedores y Clientes'!$B$6:$B$39,'Vendedores y Clientes'!$C$6:$C$39&amp;" "&amp;_xlfn.XLOOKUP(Ventas!G160,'Vendedores y Clientes'!$B$6:$B$39,'Vendedores y Clientes'!$D$6:$D$39))</f>
        <v>Andrea Disappear</v>
      </c>
      <c r="P160" s="13" t="str">
        <f>_xlfn.XLOOKUP(H160,Productos!$B$5:$B$16,Productos!$C$5:$C$16)</f>
        <v>Bar L Sobredimensionado</v>
      </c>
      <c r="Q160" s="13" t="str">
        <f>VLOOKUP(H160,Productos!$B$4:$E$16,3,0)</f>
        <v>Qwerty</v>
      </c>
      <c r="R160" s="14">
        <f t="shared" si="1"/>
        <v>0.08</v>
      </c>
      <c r="S160" s="15">
        <f>VLOOKUP(Ventas!H160,Productos!$B$23:$I$34,MATCH(Ventas!M160,Productos!$D$22:$I$22)+2,FALSE)</f>
        <v>20000</v>
      </c>
      <c r="T160" s="16">
        <f t="shared" si="5"/>
        <v>14884000</v>
      </c>
    </row>
    <row r="161" spans="2:20" ht="14.25" customHeight="1">
      <c r="B161" s="10" t="str">
        <f t="shared" si="0"/>
        <v>3-1002172010julioJ15</v>
      </c>
      <c r="C161" s="17">
        <v>3</v>
      </c>
      <c r="D161" s="17">
        <v>100</v>
      </c>
      <c r="E161" s="18">
        <v>40380</v>
      </c>
      <c r="F161" s="17">
        <v>18</v>
      </c>
      <c r="G161" s="17">
        <v>19</v>
      </c>
      <c r="H161" s="17" t="s">
        <v>21</v>
      </c>
      <c r="I161" s="79">
        <f>_xlfn.XLOOKUP(H161,Productos!$B$5:$B$16,Productos!$E$5:$E$16)</f>
        <v>1800000</v>
      </c>
      <c r="J161" s="17">
        <v>9</v>
      </c>
      <c r="K161" s="99"/>
      <c r="L161" s="13" t="str">
        <f>_xlfn.XLOOKUP(Ventas!C161,'Tienda y Sucursal'!$B$5:$B$19,'Tienda y Sucursal'!$C$5:$C$19)</f>
        <v>Damiens</v>
      </c>
      <c r="M161" s="13" t="str">
        <f>_xlfn.XLOOKUP(D161,'Tienda y Sucursal'!$E$5:$E$10,'Tienda y Sucursal'!$F$5:$F$10)</f>
        <v>Sucursal 4</v>
      </c>
      <c r="N161" s="13" t="str">
        <f>HLOOKUP(F161,'Vendedores y Clientes'!$F$5:$M$7,2,0)&amp;" "&amp;HLOOKUP(F161,'Vendedores y Clientes'!$F$5:$M$7,3,0)</f>
        <v>Gato Lizana</v>
      </c>
      <c r="O161" s="13" t="str" cm="1">
        <f t="array" ref="O161">_xlfn.XLOOKUP(G161,'Vendedores y Clientes'!$B$6:$B$39,'Vendedores y Clientes'!$C$6:$C$39&amp;" "&amp;_xlfn.XLOOKUP(Ventas!G161,'Vendedores y Clientes'!$B$6:$B$39,'Vendedores y Clientes'!$D$6:$D$39))</f>
        <v>Andrea Disappear</v>
      </c>
      <c r="P161" s="13" t="str">
        <f>_xlfn.XLOOKUP(H161,Productos!$B$5:$B$16,Productos!$C$5:$C$16)</f>
        <v>Bar L Sobredimensionado</v>
      </c>
      <c r="Q161" s="13" t="str">
        <f>VLOOKUP(H161,Productos!$B$4:$E$16,3,0)</f>
        <v>Qwerty</v>
      </c>
      <c r="R161" s="14">
        <f t="shared" si="1"/>
        <v>0.08</v>
      </c>
      <c r="S161" s="15">
        <f>VLOOKUP(Ventas!H161,Productos!$B$23:$I$34,MATCH(Ventas!M161,Productos!$D$22:$I$22)+2,FALSE)</f>
        <v>10000</v>
      </c>
      <c r="T161" s="16">
        <f t="shared" si="5"/>
        <v>14894000</v>
      </c>
    </row>
    <row r="162" spans="2:20" ht="14.25" customHeight="1">
      <c r="B162" s="10" t="str">
        <f t="shared" si="0"/>
        <v>1-102122009diciembreJ16</v>
      </c>
      <c r="C162" s="17">
        <v>1</v>
      </c>
      <c r="D162" s="17">
        <v>10</v>
      </c>
      <c r="E162" s="18">
        <v>40149</v>
      </c>
      <c r="F162" s="17">
        <v>16</v>
      </c>
      <c r="G162" s="17">
        <v>32</v>
      </c>
      <c r="H162" s="17" t="s">
        <v>22</v>
      </c>
      <c r="I162" s="79">
        <f>_xlfn.XLOOKUP(H162,Productos!$B$5:$B$16,Productos!$E$5:$E$16)</f>
        <v>1450000</v>
      </c>
      <c r="J162" s="17">
        <v>10</v>
      </c>
      <c r="K162" s="99"/>
      <c r="L162" s="13" t="str">
        <f>_xlfn.XLOOKUP(Ventas!C162,'Tienda y Sucursal'!$B$5:$B$19,'Tienda y Sucursal'!$C$5:$C$19)</f>
        <v>Sucursal Peñalolen Alto</v>
      </c>
      <c r="M162" s="13" t="str">
        <f>_xlfn.XLOOKUP(D162,'Tienda y Sucursal'!$E$5:$E$10,'Tienda y Sucursal'!$F$5:$F$10)</f>
        <v>Sucursal 6</v>
      </c>
      <c r="N162" s="13" t="str">
        <f>HLOOKUP(F162,'Vendedores y Clientes'!$F$5:$M$7,2,0)&amp;" "&amp;HLOOKUP(F162,'Vendedores y Clientes'!$F$5:$M$7,3,0)</f>
        <v>Michael Tree</v>
      </c>
      <c r="O162" s="13" t="str" cm="1">
        <f t="array" ref="O162">_xlfn.XLOOKUP(G162,'Vendedores y Clientes'!$B$6:$B$39,'Vendedores y Clientes'!$C$6:$C$39&amp;" "&amp;_xlfn.XLOOKUP(Ventas!G162,'Vendedores y Clientes'!$B$6:$B$39,'Vendedores y Clientes'!$D$6:$D$39))</f>
        <v>Manu Bililar</v>
      </c>
      <c r="P162" s="13" t="str">
        <f>_xlfn.XLOOKUP(H162,Productos!$B$5:$B$16,Productos!$C$5:$C$16)</f>
        <v>Silla de Gargas</v>
      </c>
      <c r="Q162" s="13" t="str">
        <f>VLOOKUP(H162,Productos!$B$4:$E$16,3,0)</f>
        <v>Bellmack</v>
      </c>
      <c r="R162" s="14">
        <f t="shared" si="1"/>
        <v>0.08</v>
      </c>
      <c r="S162" s="15">
        <f>VLOOKUP(Ventas!H162,Productos!$B$23:$I$34,MATCH(Ventas!M162,Productos!$D$22:$I$22)+2,FALSE)</f>
        <v>1000000</v>
      </c>
      <c r="T162" s="16">
        <f t="shared" si="5"/>
        <v>12340000</v>
      </c>
    </row>
    <row r="163" spans="2:20" ht="14.25" customHeight="1">
      <c r="B163" s="10" t="str">
        <f t="shared" si="0"/>
        <v>7-3013112009noviembreJ16</v>
      </c>
      <c r="C163" s="17">
        <v>7</v>
      </c>
      <c r="D163" s="17">
        <v>30</v>
      </c>
      <c r="E163" s="18">
        <v>40130</v>
      </c>
      <c r="F163" s="17">
        <v>14</v>
      </c>
      <c r="G163" s="17">
        <v>19</v>
      </c>
      <c r="H163" s="17" t="s">
        <v>22</v>
      </c>
      <c r="I163" s="79">
        <f>_xlfn.XLOOKUP(H163,Productos!$B$5:$B$16,Productos!$E$5:$E$16)</f>
        <v>1450000</v>
      </c>
      <c r="J163" s="17">
        <v>10</v>
      </c>
      <c r="K163" s="99"/>
      <c r="L163" s="13" t="str">
        <f>_xlfn.XLOOKUP(Ventas!C163,'Tienda y Sucursal'!$B$5:$B$19,'Tienda y Sucursal'!$C$5:$C$19)</f>
        <v>Blanco y En Calada</v>
      </c>
      <c r="M163" s="13" t="str">
        <f>_xlfn.XLOOKUP(D163,'Tienda y Sucursal'!$E$5:$E$10,'Tienda y Sucursal'!$F$5:$F$10)</f>
        <v>Sucursal 2</v>
      </c>
      <c r="N163" s="13" t="str">
        <f>HLOOKUP(F163,'Vendedores y Clientes'!$F$5:$M$7,2,0)&amp;" "&amp;HLOOKUP(F163,'Vendedores y Clientes'!$F$5:$M$7,3,0)</f>
        <v>Hortuiti Felier</v>
      </c>
      <c r="O163" s="13" t="str" cm="1">
        <f t="array" ref="O163">_xlfn.XLOOKUP(G163,'Vendedores y Clientes'!$B$6:$B$39,'Vendedores y Clientes'!$C$6:$C$39&amp;" "&amp;_xlfn.XLOOKUP(Ventas!G163,'Vendedores y Clientes'!$B$6:$B$39,'Vendedores y Clientes'!$D$6:$D$39))</f>
        <v>Andrea Disappear</v>
      </c>
      <c r="P163" s="13" t="str">
        <f>_xlfn.XLOOKUP(H163,Productos!$B$5:$B$16,Productos!$C$5:$C$16)</f>
        <v>Silla de Gargas</v>
      </c>
      <c r="Q163" s="13" t="str">
        <f>VLOOKUP(H163,Productos!$B$4:$E$16,3,0)</f>
        <v>Bellmack</v>
      </c>
      <c r="R163" s="14">
        <f t="shared" si="1"/>
        <v>0.08</v>
      </c>
      <c r="S163" s="15">
        <f>VLOOKUP(Ventas!H163,Productos!$B$23:$I$34,MATCH(Ventas!M163,Productos!$D$22:$I$22)+2,FALSE)</f>
        <v>20000</v>
      </c>
      <c r="T163" s="16">
        <f t="shared" si="5"/>
        <v>13320000</v>
      </c>
    </row>
    <row r="164" spans="2:20" ht="14.25" customHeight="1">
      <c r="B164" s="10" t="str">
        <f t="shared" si="0"/>
        <v>7-2008122009diciembreJ15</v>
      </c>
      <c r="C164" s="17">
        <v>7</v>
      </c>
      <c r="D164" s="17">
        <v>200</v>
      </c>
      <c r="E164" s="18">
        <v>40155</v>
      </c>
      <c r="F164" s="17">
        <v>18</v>
      </c>
      <c r="G164" s="17">
        <v>14</v>
      </c>
      <c r="H164" s="17" t="s">
        <v>21</v>
      </c>
      <c r="I164" s="79">
        <f>_xlfn.XLOOKUP(H164,Productos!$B$5:$B$16,Productos!$E$5:$E$16)</f>
        <v>1800000</v>
      </c>
      <c r="J164" s="17">
        <v>8</v>
      </c>
      <c r="K164" s="99"/>
      <c r="L164" s="13" t="str">
        <f>_xlfn.XLOOKUP(Ventas!C164,'Tienda y Sucursal'!$B$5:$B$19,'Tienda y Sucursal'!$C$5:$C$19)</f>
        <v>Blanco y En Calada</v>
      </c>
      <c r="M164" s="13" t="str">
        <f>_xlfn.XLOOKUP(D164,'Tienda y Sucursal'!$E$5:$E$10,'Tienda y Sucursal'!$F$5:$F$10)</f>
        <v>Sucursal 1</v>
      </c>
      <c r="N164" s="13" t="str">
        <f>HLOOKUP(F164,'Vendedores y Clientes'!$F$5:$M$7,2,0)&amp;" "&amp;HLOOKUP(F164,'Vendedores y Clientes'!$F$5:$M$7,3,0)</f>
        <v>Gato Lizana</v>
      </c>
      <c r="O164" s="13" t="str" cm="1">
        <f t="array" ref="O164">_xlfn.XLOOKUP(G164,'Vendedores y Clientes'!$B$6:$B$39,'Vendedores y Clientes'!$C$6:$C$39&amp;" "&amp;_xlfn.XLOOKUP(Ventas!G164,'Vendedores y Clientes'!$B$6:$B$39,'Vendedores y Clientes'!$D$6:$D$39))</f>
        <v>Guillermo Franco</v>
      </c>
      <c r="P164" s="13" t="str">
        <f>_xlfn.XLOOKUP(H164,Productos!$B$5:$B$16,Productos!$C$5:$C$16)</f>
        <v>Bar L Sobredimensionado</v>
      </c>
      <c r="Q164" s="13" t="str">
        <f>VLOOKUP(H164,Productos!$B$4:$E$16,3,0)</f>
        <v>Qwerty</v>
      </c>
      <c r="R164" s="14">
        <f t="shared" si="1"/>
        <v>0.08</v>
      </c>
      <c r="S164" s="15">
        <f>VLOOKUP(Ventas!H164,Productos!$B$23:$I$34,MATCH(Ventas!M164,Productos!$D$22:$I$22)+2,FALSE)</f>
        <v>100000</v>
      </c>
      <c r="T164" s="16">
        <f t="shared" si="5"/>
        <v>13148000</v>
      </c>
    </row>
    <row r="165" spans="2:20" ht="14.25" customHeight="1">
      <c r="B165" s="10" t="str">
        <f t="shared" si="0"/>
        <v>14-3001232010marzoJ15</v>
      </c>
      <c r="C165" s="17">
        <v>14</v>
      </c>
      <c r="D165" s="17">
        <v>300</v>
      </c>
      <c r="E165" s="18">
        <v>40249</v>
      </c>
      <c r="F165" s="17">
        <v>13</v>
      </c>
      <c r="G165" s="17">
        <v>4</v>
      </c>
      <c r="H165" s="17" t="s">
        <v>21</v>
      </c>
      <c r="I165" s="79">
        <f>_xlfn.XLOOKUP(H165,Productos!$B$5:$B$16,Productos!$E$5:$E$16)</f>
        <v>1800000</v>
      </c>
      <c r="J165" s="17">
        <v>8</v>
      </c>
      <c r="K165" s="99"/>
      <c r="L165" s="13" t="str">
        <f>_xlfn.XLOOKUP(Ventas!C165,'Tienda y Sucursal'!$B$5:$B$19,'Tienda y Sucursal'!$C$5:$C$19)</f>
        <v>Antiguedades FV</v>
      </c>
      <c r="M165" s="13" t="str">
        <f>_xlfn.XLOOKUP(D165,'Tienda y Sucursal'!$E$5:$E$10,'Tienda y Sucursal'!$F$5:$F$10)</f>
        <v>Sucursal 3</v>
      </c>
      <c r="N165" s="13" t="str">
        <f>HLOOKUP(F165,'Vendedores y Clientes'!$F$5:$M$7,2,0)&amp;" "&amp;HLOOKUP(F165,'Vendedores y Clientes'!$F$5:$M$7,3,0)</f>
        <v>Caesar Ortencia</v>
      </c>
      <c r="O165" s="13" t="str" cm="1">
        <f t="array" ref="O165">_xlfn.XLOOKUP(G165,'Vendedores y Clientes'!$B$6:$B$39,'Vendedores y Clientes'!$C$6:$C$39&amp;" "&amp;_xlfn.XLOOKUP(Ventas!G165,'Vendedores y Clientes'!$B$6:$B$39,'Vendedores y Clientes'!$D$6:$D$39))</f>
        <v>JayJay Barriga</v>
      </c>
      <c r="P165" s="13" t="str">
        <f>_xlfn.XLOOKUP(H165,Productos!$B$5:$B$16,Productos!$C$5:$C$16)</f>
        <v>Bar L Sobredimensionado</v>
      </c>
      <c r="Q165" s="13" t="str">
        <f>VLOOKUP(H165,Productos!$B$4:$E$16,3,0)</f>
        <v>Qwerty</v>
      </c>
      <c r="R165" s="14">
        <f t="shared" si="1"/>
        <v>0.08</v>
      </c>
      <c r="S165" s="15">
        <f>VLOOKUP(Ventas!H165,Productos!$B$23:$I$34,MATCH(Ventas!M165,Productos!$D$22:$I$22)+2,FALSE)</f>
        <v>1500000</v>
      </c>
      <c r="T165" s="16">
        <f t="shared" si="5"/>
        <v>11748000</v>
      </c>
    </row>
    <row r="166" spans="2:20" ht="14.25" customHeight="1">
      <c r="B166" s="10" t="str">
        <f t="shared" si="0"/>
        <v>10-1001962009junioJ15</v>
      </c>
      <c r="C166" s="17">
        <v>10</v>
      </c>
      <c r="D166" s="17">
        <v>100</v>
      </c>
      <c r="E166" s="18">
        <v>39983</v>
      </c>
      <c r="F166" s="17">
        <v>13</v>
      </c>
      <c r="G166" s="17">
        <v>24</v>
      </c>
      <c r="H166" s="17" t="s">
        <v>21</v>
      </c>
      <c r="I166" s="79">
        <f>_xlfn.XLOOKUP(H166,Productos!$B$5:$B$16,Productos!$E$5:$E$16)</f>
        <v>1800000</v>
      </c>
      <c r="J166" s="17">
        <v>8</v>
      </c>
      <c r="K166" s="99"/>
      <c r="L166" s="13" t="str">
        <f>_xlfn.XLOOKUP(Ventas!C166,'Tienda y Sucursal'!$B$5:$B$19,'Tienda y Sucursal'!$C$5:$C$19)</f>
        <v>Sacrilegios Gloria</v>
      </c>
      <c r="M166" s="13" t="str">
        <f>_xlfn.XLOOKUP(D166,'Tienda y Sucursal'!$E$5:$E$10,'Tienda y Sucursal'!$F$5:$F$10)</f>
        <v>Sucursal 4</v>
      </c>
      <c r="N166" s="13" t="str">
        <f>HLOOKUP(F166,'Vendedores y Clientes'!$F$5:$M$7,2,0)&amp;" "&amp;HLOOKUP(F166,'Vendedores y Clientes'!$F$5:$M$7,3,0)</f>
        <v>Caesar Ortencia</v>
      </c>
      <c r="O166" s="13" t="str" cm="1">
        <f t="array" ref="O166">_xlfn.XLOOKUP(G166,'Vendedores y Clientes'!$B$6:$B$39,'Vendedores y Clientes'!$C$6:$C$39&amp;" "&amp;_xlfn.XLOOKUP(Ventas!G166,'Vendedores y Clientes'!$B$6:$B$39,'Vendedores y Clientes'!$D$6:$D$39))</f>
        <v>Andrea Panda</v>
      </c>
      <c r="P166" s="13" t="str">
        <f>_xlfn.XLOOKUP(H166,Productos!$B$5:$B$16,Productos!$C$5:$C$16)</f>
        <v>Bar L Sobredimensionado</v>
      </c>
      <c r="Q166" s="13" t="str">
        <f>VLOOKUP(H166,Productos!$B$4:$E$16,3,0)</f>
        <v>Qwerty</v>
      </c>
      <c r="R166" s="14">
        <f t="shared" si="1"/>
        <v>0.08</v>
      </c>
      <c r="S166" s="15">
        <f>VLOOKUP(Ventas!H166,Productos!$B$23:$I$34,MATCH(Ventas!M166,Productos!$D$22:$I$22)+2,FALSE)</f>
        <v>10000</v>
      </c>
      <c r="T166" s="16">
        <f t="shared" si="5"/>
        <v>13238000</v>
      </c>
    </row>
    <row r="167" spans="2:20" ht="14.25" customHeight="1">
      <c r="B167" s="10" t="str">
        <f t="shared" si="0"/>
        <v>11-1002192009septiembreJ15</v>
      </c>
      <c r="C167" s="17">
        <v>11</v>
      </c>
      <c r="D167" s="17">
        <v>100</v>
      </c>
      <c r="E167" s="18">
        <v>40077</v>
      </c>
      <c r="F167" s="17">
        <v>15</v>
      </c>
      <c r="G167" s="17">
        <v>21</v>
      </c>
      <c r="H167" s="17" t="s">
        <v>21</v>
      </c>
      <c r="I167" s="79">
        <f>_xlfn.XLOOKUP(H167,Productos!$B$5:$B$16,Productos!$E$5:$E$16)</f>
        <v>1800000</v>
      </c>
      <c r="J167" s="17">
        <v>8</v>
      </c>
      <c r="K167" s="99"/>
      <c r="L167" s="13" t="str">
        <f>_xlfn.XLOOKUP(Ventas!C167,'Tienda y Sucursal'!$B$5:$B$19,'Tienda y Sucursal'!$C$5:$C$19)</f>
        <v>Antiguedades FL</v>
      </c>
      <c r="M167" s="13" t="str">
        <f>_xlfn.XLOOKUP(D167,'Tienda y Sucursal'!$E$5:$E$10,'Tienda y Sucursal'!$F$5:$F$10)</f>
        <v>Sucursal 4</v>
      </c>
      <c r="N167" s="13" t="str">
        <f>HLOOKUP(F167,'Vendedores y Clientes'!$F$5:$M$7,2,0)&amp;" "&amp;HLOOKUP(F167,'Vendedores y Clientes'!$F$5:$M$7,3,0)</f>
        <v>Suárez Mujica</v>
      </c>
      <c r="O167" s="13" t="str" cm="1">
        <f t="array" ref="O167">_xlfn.XLOOKUP(G167,'Vendedores y Clientes'!$B$6:$B$39,'Vendedores y Clientes'!$C$6:$C$39&amp;" "&amp;_xlfn.XLOOKUP(Ventas!G167,'Vendedores y Clientes'!$B$6:$B$39,'Vendedores y Clientes'!$D$6:$D$39))</f>
        <v>Alvarón Moledero</v>
      </c>
      <c r="P167" s="13" t="str">
        <f>_xlfn.XLOOKUP(H167,Productos!$B$5:$B$16,Productos!$C$5:$C$16)</f>
        <v>Bar L Sobredimensionado</v>
      </c>
      <c r="Q167" s="13" t="str">
        <f>VLOOKUP(H167,Productos!$B$4:$E$16,3,0)</f>
        <v>Qwerty</v>
      </c>
      <c r="R167" s="14">
        <f t="shared" si="1"/>
        <v>0.08</v>
      </c>
      <c r="S167" s="15">
        <f>VLOOKUP(Ventas!H167,Productos!$B$23:$I$34,MATCH(Ventas!M167,Productos!$D$22:$I$22)+2,FALSE)</f>
        <v>10000</v>
      </c>
      <c r="T167" s="16">
        <f t="shared" si="5"/>
        <v>13238000</v>
      </c>
    </row>
    <row r="168" spans="2:20" ht="14.25" customHeight="1">
      <c r="B168" s="10" t="str">
        <f t="shared" si="0"/>
        <v>1-104102010octubreJ15</v>
      </c>
      <c r="C168" s="17">
        <v>1</v>
      </c>
      <c r="D168" s="17">
        <v>10</v>
      </c>
      <c r="E168" s="18">
        <v>40455</v>
      </c>
      <c r="F168" s="17">
        <v>12</v>
      </c>
      <c r="G168" s="17">
        <v>24</v>
      </c>
      <c r="H168" s="17" t="s">
        <v>21</v>
      </c>
      <c r="I168" s="79">
        <f>_xlfn.XLOOKUP(H168,Productos!$B$5:$B$16,Productos!$E$5:$E$16)</f>
        <v>1800000</v>
      </c>
      <c r="J168" s="17">
        <v>8</v>
      </c>
      <c r="K168" s="99"/>
      <c r="L168" s="13" t="str">
        <f>_xlfn.XLOOKUP(Ventas!C168,'Tienda y Sucursal'!$B$5:$B$19,'Tienda y Sucursal'!$C$5:$C$19)</f>
        <v>Sucursal Peñalolen Alto</v>
      </c>
      <c r="M168" s="13" t="str">
        <f>_xlfn.XLOOKUP(D168,'Tienda y Sucursal'!$E$5:$E$10,'Tienda y Sucursal'!$F$5:$F$10)</f>
        <v>Sucursal 6</v>
      </c>
      <c r="N168" s="13" t="str">
        <f>HLOOKUP(F168,'Vendedores y Clientes'!$F$5:$M$7,2,0)&amp;" "&amp;HLOOKUP(F168,'Vendedores y Clientes'!$F$5:$M$7,3,0)</f>
        <v>Feibian Bizancio</v>
      </c>
      <c r="O168" s="13" t="str" cm="1">
        <f t="array" ref="O168">_xlfn.XLOOKUP(G168,'Vendedores y Clientes'!$B$6:$B$39,'Vendedores y Clientes'!$C$6:$C$39&amp;" "&amp;_xlfn.XLOOKUP(Ventas!G168,'Vendedores y Clientes'!$B$6:$B$39,'Vendedores y Clientes'!$D$6:$D$39))</f>
        <v>Andrea Panda</v>
      </c>
      <c r="P168" s="13" t="str">
        <f>_xlfn.XLOOKUP(H168,Productos!$B$5:$B$16,Productos!$C$5:$C$16)</f>
        <v>Bar L Sobredimensionado</v>
      </c>
      <c r="Q168" s="13" t="str">
        <f>VLOOKUP(H168,Productos!$B$4:$E$16,3,0)</f>
        <v>Qwerty</v>
      </c>
      <c r="R168" s="14">
        <f t="shared" si="1"/>
        <v>0.08</v>
      </c>
      <c r="S168" s="15">
        <f>VLOOKUP(Ventas!H168,Productos!$B$23:$I$34,MATCH(Ventas!M168,Productos!$D$22:$I$22)+2,FALSE)</f>
        <v>300000</v>
      </c>
      <c r="T168" s="16">
        <f t="shared" si="5"/>
        <v>12948000</v>
      </c>
    </row>
    <row r="169" spans="2:20" ht="14.25" customHeight="1">
      <c r="B169" s="10" t="str">
        <f t="shared" si="0"/>
        <v>6-2006112010noviembreJ15</v>
      </c>
      <c r="C169" s="17">
        <v>6</v>
      </c>
      <c r="D169" s="17">
        <v>200</v>
      </c>
      <c r="E169" s="18">
        <v>40488</v>
      </c>
      <c r="F169" s="17">
        <v>15</v>
      </c>
      <c r="G169" s="17">
        <v>31</v>
      </c>
      <c r="H169" s="17" t="s">
        <v>21</v>
      </c>
      <c r="I169" s="79">
        <f>_xlfn.XLOOKUP(H169,Productos!$B$5:$B$16,Productos!$E$5:$E$16)</f>
        <v>1800000</v>
      </c>
      <c r="J169" s="17">
        <v>8</v>
      </c>
      <c r="K169" s="99"/>
      <c r="L169" s="13" t="str">
        <f>_xlfn.XLOOKUP(Ventas!C169,'Tienda y Sucursal'!$B$5:$B$19,'Tienda y Sucursal'!$C$5:$C$19)</f>
        <v>Sucursal Ñuñoa</v>
      </c>
      <c r="M169" s="13" t="str">
        <f>_xlfn.XLOOKUP(D169,'Tienda y Sucursal'!$E$5:$E$10,'Tienda y Sucursal'!$F$5:$F$10)</f>
        <v>Sucursal 1</v>
      </c>
      <c r="N169" s="13" t="str">
        <f>HLOOKUP(F169,'Vendedores y Clientes'!$F$5:$M$7,2,0)&amp;" "&amp;HLOOKUP(F169,'Vendedores y Clientes'!$F$5:$M$7,3,0)</f>
        <v>Suárez Mujica</v>
      </c>
      <c r="O169" s="13" t="str" cm="1">
        <f t="array" ref="O169">_xlfn.XLOOKUP(G169,'Vendedores y Clientes'!$B$6:$B$39,'Vendedores y Clientes'!$C$6:$C$39&amp;" "&amp;_xlfn.XLOOKUP(Ventas!G169,'Vendedores y Clientes'!$B$6:$B$39,'Vendedores y Clientes'!$D$6:$D$39))</f>
        <v>Sofia Uribe</v>
      </c>
      <c r="P169" s="13" t="str">
        <f>_xlfn.XLOOKUP(H169,Productos!$B$5:$B$16,Productos!$C$5:$C$16)</f>
        <v>Bar L Sobredimensionado</v>
      </c>
      <c r="Q169" s="13" t="str">
        <f>VLOOKUP(H169,Productos!$B$4:$E$16,3,0)</f>
        <v>Qwerty</v>
      </c>
      <c r="R169" s="14">
        <f t="shared" si="1"/>
        <v>0.08</v>
      </c>
      <c r="S169" s="15">
        <f>VLOOKUP(Ventas!H169,Productos!$B$23:$I$34,MATCH(Ventas!M169,Productos!$D$22:$I$22)+2,FALSE)</f>
        <v>100000</v>
      </c>
      <c r="T169" s="16">
        <f t="shared" si="5"/>
        <v>13148000</v>
      </c>
    </row>
    <row r="170" spans="2:20" ht="14.25" customHeight="1">
      <c r="B170" s="10" t="str">
        <f t="shared" si="0"/>
        <v>14-201312009eneroJ15</v>
      </c>
      <c r="C170" s="17">
        <v>14</v>
      </c>
      <c r="D170" s="17">
        <v>20</v>
      </c>
      <c r="E170" s="18">
        <v>39826</v>
      </c>
      <c r="F170" s="17">
        <v>17</v>
      </c>
      <c r="G170" s="17">
        <v>5</v>
      </c>
      <c r="H170" s="17" t="s">
        <v>21</v>
      </c>
      <c r="I170" s="79">
        <f>_xlfn.XLOOKUP(H170,Productos!$B$5:$B$16,Productos!$E$5:$E$16)</f>
        <v>1800000</v>
      </c>
      <c r="J170" s="17">
        <v>8</v>
      </c>
      <c r="K170" s="99"/>
      <c r="L170" s="13" t="str">
        <f>_xlfn.XLOOKUP(Ventas!C170,'Tienda y Sucursal'!$B$5:$B$19,'Tienda y Sucursal'!$C$5:$C$19)</f>
        <v>Antiguedades FV</v>
      </c>
      <c r="M170" s="13" t="str">
        <f>_xlfn.XLOOKUP(D170,'Tienda y Sucursal'!$E$5:$E$10,'Tienda y Sucursal'!$F$5:$F$10)</f>
        <v>Sucursal 5</v>
      </c>
      <c r="N170" s="13" t="str">
        <f>HLOOKUP(F170,'Vendedores y Clientes'!$F$5:$M$7,2,0)&amp;" "&amp;HLOOKUP(F170,'Vendedores y Clientes'!$F$5:$M$7,3,0)</f>
        <v>Gabriel Manzanero</v>
      </c>
      <c r="O170" s="13" t="str" cm="1">
        <f t="array" ref="O170">_xlfn.XLOOKUP(G170,'Vendedores y Clientes'!$B$6:$B$39,'Vendedores y Clientes'!$C$6:$C$39&amp;" "&amp;_xlfn.XLOOKUP(Ventas!G170,'Vendedores y Clientes'!$B$6:$B$39,'Vendedores y Clientes'!$D$6:$D$39))</f>
        <v>Alexandra Bully</v>
      </c>
      <c r="P170" s="13" t="str">
        <f>_xlfn.XLOOKUP(H170,Productos!$B$5:$B$16,Productos!$C$5:$C$16)</f>
        <v>Bar L Sobredimensionado</v>
      </c>
      <c r="Q170" s="13" t="str">
        <f>VLOOKUP(H170,Productos!$B$4:$E$16,3,0)</f>
        <v>Qwerty</v>
      </c>
      <c r="R170" s="14">
        <f t="shared" si="1"/>
        <v>0.08</v>
      </c>
      <c r="S170" s="15">
        <f>VLOOKUP(Ventas!H170,Productos!$B$23:$I$34,MATCH(Ventas!M170,Productos!$D$22:$I$22)+2,FALSE)</f>
        <v>20000</v>
      </c>
      <c r="T170" s="16">
        <f t="shared" si="5"/>
        <v>13228000</v>
      </c>
    </row>
    <row r="171" spans="2:20" ht="14.25" customHeight="1">
      <c r="B171" s="10" t="str">
        <f t="shared" si="0"/>
        <v>5-20122010febreroJ16</v>
      </c>
      <c r="C171" s="17">
        <v>5</v>
      </c>
      <c r="D171" s="17">
        <v>20</v>
      </c>
      <c r="E171" s="18">
        <v>40210</v>
      </c>
      <c r="F171" s="17">
        <v>17</v>
      </c>
      <c r="G171" s="17">
        <v>21</v>
      </c>
      <c r="H171" s="17" t="s">
        <v>22</v>
      </c>
      <c r="I171" s="79">
        <f>_xlfn.XLOOKUP(H171,Productos!$B$5:$B$16,Productos!$E$5:$E$16)</f>
        <v>1450000</v>
      </c>
      <c r="J171" s="17">
        <v>10</v>
      </c>
      <c r="K171" s="99"/>
      <c r="L171" s="13" t="str">
        <f>_xlfn.XLOOKUP(Ventas!C171,'Tienda y Sucursal'!$B$5:$B$19,'Tienda y Sucursal'!$C$5:$C$19)</f>
        <v>Muebles El Oso</v>
      </c>
      <c r="M171" s="13" t="str">
        <f>_xlfn.XLOOKUP(D171,'Tienda y Sucursal'!$E$5:$E$10,'Tienda y Sucursal'!$F$5:$F$10)</f>
        <v>Sucursal 5</v>
      </c>
      <c r="N171" s="13" t="str">
        <f>HLOOKUP(F171,'Vendedores y Clientes'!$F$5:$M$7,2,0)&amp;" "&amp;HLOOKUP(F171,'Vendedores y Clientes'!$F$5:$M$7,3,0)</f>
        <v>Gabriel Manzanero</v>
      </c>
      <c r="O171" s="13" t="str" cm="1">
        <f t="array" ref="O171">_xlfn.XLOOKUP(G171,'Vendedores y Clientes'!$B$6:$B$39,'Vendedores y Clientes'!$C$6:$C$39&amp;" "&amp;_xlfn.XLOOKUP(Ventas!G171,'Vendedores y Clientes'!$B$6:$B$39,'Vendedores y Clientes'!$D$6:$D$39))</f>
        <v>Alvarón Moledero</v>
      </c>
      <c r="P171" s="13" t="str">
        <f>_xlfn.XLOOKUP(H171,Productos!$B$5:$B$16,Productos!$C$5:$C$16)</f>
        <v>Silla de Gargas</v>
      </c>
      <c r="Q171" s="13" t="str">
        <f>VLOOKUP(H171,Productos!$B$4:$E$16,3,0)</f>
        <v>Bellmack</v>
      </c>
      <c r="R171" s="14">
        <f t="shared" si="1"/>
        <v>0.08</v>
      </c>
      <c r="S171" s="15">
        <f>VLOOKUP(Ventas!H171,Productos!$B$23:$I$34,MATCH(Ventas!M171,Productos!$D$22:$I$22)+2,FALSE)</f>
        <v>300000</v>
      </c>
      <c r="T171" s="16">
        <f t="shared" si="5"/>
        <v>13040000</v>
      </c>
    </row>
    <row r="172" spans="2:20" ht="14.25" customHeight="1">
      <c r="B172" s="10" t="str">
        <f t="shared" si="0"/>
        <v>7-1002472009julioJ16</v>
      </c>
      <c r="C172" s="17">
        <v>7</v>
      </c>
      <c r="D172" s="17">
        <v>100</v>
      </c>
      <c r="E172" s="18">
        <v>40018</v>
      </c>
      <c r="F172" s="17">
        <v>13</v>
      </c>
      <c r="G172" s="17">
        <v>7</v>
      </c>
      <c r="H172" s="17" t="s">
        <v>22</v>
      </c>
      <c r="I172" s="79">
        <f>_xlfn.XLOOKUP(H172,Productos!$B$5:$B$16,Productos!$E$5:$E$16)</f>
        <v>1450000</v>
      </c>
      <c r="J172" s="17">
        <v>10</v>
      </c>
      <c r="K172" s="99"/>
      <c r="L172" s="13" t="str">
        <f>_xlfn.XLOOKUP(Ventas!C172,'Tienda y Sucursal'!$B$5:$B$19,'Tienda y Sucursal'!$C$5:$C$19)</f>
        <v>Blanco y En Calada</v>
      </c>
      <c r="M172" s="13" t="str">
        <f>_xlfn.XLOOKUP(D172,'Tienda y Sucursal'!$E$5:$E$10,'Tienda y Sucursal'!$F$5:$F$10)</f>
        <v>Sucursal 4</v>
      </c>
      <c r="N172" s="13" t="str">
        <f>HLOOKUP(F172,'Vendedores y Clientes'!$F$5:$M$7,2,0)&amp;" "&amp;HLOOKUP(F172,'Vendedores y Clientes'!$F$5:$M$7,3,0)</f>
        <v>Caesar Ortencia</v>
      </c>
      <c r="O172" s="13" t="str" cm="1">
        <f t="array" ref="O172">_xlfn.XLOOKUP(G172,'Vendedores y Clientes'!$B$6:$B$39,'Vendedores y Clientes'!$C$6:$C$39&amp;" "&amp;_xlfn.XLOOKUP(Ventas!G172,'Vendedores y Clientes'!$B$6:$B$39,'Vendedores y Clientes'!$D$6:$D$39))</f>
        <v>Veraz Dedal</v>
      </c>
      <c r="P172" s="13" t="str">
        <f>_xlfn.XLOOKUP(H172,Productos!$B$5:$B$16,Productos!$C$5:$C$16)</f>
        <v>Silla de Gargas</v>
      </c>
      <c r="Q172" s="13" t="str">
        <f>VLOOKUP(H172,Productos!$B$4:$E$16,3,0)</f>
        <v>Bellmack</v>
      </c>
      <c r="R172" s="14">
        <f t="shared" si="1"/>
        <v>0.08</v>
      </c>
      <c r="S172" s="15">
        <f>VLOOKUP(Ventas!H172,Productos!$B$23:$I$34,MATCH(Ventas!M172,Productos!$D$22:$I$22)+2,FALSE)</f>
        <v>500000</v>
      </c>
      <c r="T172" s="16">
        <f t="shared" si="5"/>
        <v>12840000</v>
      </c>
    </row>
    <row r="173" spans="2:20" ht="14.25" customHeight="1">
      <c r="B173" s="10" t="str">
        <f t="shared" si="0"/>
        <v>3-101522010febreroJ15</v>
      </c>
      <c r="C173" s="17">
        <v>3</v>
      </c>
      <c r="D173" s="17">
        <v>10</v>
      </c>
      <c r="E173" s="18">
        <v>40224</v>
      </c>
      <c r="F173" s="17">
        <v>17</v>
      </c>
      <c r="G173" s="17">
        <v>23</v>
      </c>
      <c r="H173" s="17" t="s">
        <v>21</v>
      </c>
      <c r="I173" s="79">
        <f>_xlfn.XLOOKUP(H173,Productos!$B$5:$B$16,Productos!$E$5:$E$16)</f>
        <v>1800000</v>
      </c>
      <c r="J173" s="17">
        <v>8</v>
      </c>
      <c r="K173" s="99"/>
      <c r="L173" s="13" t="str">
        <f>_xlfn.XLOOKUP(Ventas!C173,'Tienda y Sucursal'!$B$5:$B$19,'Tienda y Sucursal'!$C$5:$C$19)</f>
        <v>Damiens</v>
      </c>
      <c r="M173" s="13" t="str">
        <f>_xlfn.XLOOKUP(D173,'Tienda y Sucursal'!$E$5:$E$10,'Tienda y Sucursal'!$F$5:$F$10)</f>
        <v>Sucursal 6</v>
      </c>
      <c r="N173" s="13" t="str">
        <f>HLOOKUP(F173,'Vendedores y Clientes'!$F$5:$M$7,2,0)&amp;" "&amp;HLOOKUP(F173,'Vendedores y Clientes'!$F$5:$M$7,3,0)</f>
        <v>Gabriel Manzanero</v>
      </c>
      <c r="O173" s="13" t="str" cm="1">
        <f t="array" ref="O173">_xlfn.XLOOKUP(G173,'Vendedores y Clientes'!$B$6:$B$39,'Vendedores y Clientes'!$C$6:$C$39&amp;" "&amp;_xlfn.XLOOKUP(Ventas!G173,'Vendedores y Clientes'!$B$6:$B$39,'Vendedores y Clientes'!$D$6:$D$39))</f>
        <v>Ismael Olavarrieta</v>
      </c>
      <c r="P173" s="13" t="str">
        <f>_xlfn.XLOOKUP(H173,Productos!$B$5:$B$16,Productos!$C$5:$C$16)</f>
        <v>Bar L Sobredimensionado</v>
      </c>
      <c r="Q173" s="13" t="str">
        <f>VLOOKUP(H173,Productos!$B$4:$E$16,3,0)</f>
        <v>Qwerty</v>
      </c>
      <c r="R173" s="14">
        <f t="shared" si="1"/>
        <v>0.08</v>
      </c>
      <c r="S173" s="15">
        <f>VLOOKUP(Ventas!H173,Productos!$B$23:$I$34,MATCH(Ventas!M173,Productos!$D$22:$I$22)+2,FALSE)</f>
        <v>300000</v>
      </c>
      <c r="T173" s="16">
        <f t="shared" si="5"/>
        <v>12948000</v>
      </c>
    </row>
    <row r="174" spans="2:20" ht="14.25" customHeight="1">
      <c r="B174" s="10" t="str">
        <f t="shared" si="0"/>
        <v>9-30122010febreroJ15</v>
      </c>
      <c r="C174" s="17">
        <v>9</v>
      </c>
      <c r="D174" s="17">
        <v>30</v>
      </c>
      <c r="E174" s="18">
        <v>40210</v>
      </c>
      <c r="F174" s="17">
        <v>14</v>
      </c>
      <c r="G174" s="17">
        <v>8</v>
      </c>
      <c r="H174" s="17" t="s">
        <v>21</v>
      </c>
      <c r="I174" s="79">
        <f>_xlfn.XLOOKUP(H174,Productos!$B$5:$B$16,Productos!$E$5:$E$16)</f>
        <v>1800000</v>
      </c>
      <c r="J174" s="17">
        <v>8</v>
      </c>
      <c r="K174" s="99"/>
      <c r="L174" s="13" t="str">
        <f>_xlfn.XLOOKUP(Ventas!C174,'Tienda y Sucursal'!$B$5:$B$19,'Tienda y Sucursal'!$C$5:$C$19)</f>
        <v>Sucursal San Bernardo</v>
      </c>
      <c r="M174" s="13" t="str">
        <f>_xlfn.XLOOKUP(D174,'Tienda y Sucursal'!$E$5:$E$10,'Tienda y Sucursal'!$F$5:$F$10)</f>
        <v>Sucursal 2</v>
      </c>
      <c r="N174" s="13" t="str">
        <f>HLOOKUP(F174,'Vendedores y Clientes'!$F$5:$M$7,2,0)&amp;" "&amp;HLOOKUP(F174,'Vendedores y Clientes'!$F$5:$M$7,3,0)</f>
        <v>Hortuiti Felier</v>
      </c>
      <c r="O174" s="13" t="str" cm="1">
        <f t="array" ref="O174">_xlfn.XLOOKUP(G174,'Vendedores y Clientes'!$B$6:$B$39,'Vendedores y Clientes'!$C$6:$C$39&amp;" "&amp;_xlfn.XLOOKUP(Ventas!G174,'Vendedores y Clientes'!$B$6:$B$39,'Vendedores y Clientes'!$D$6:$D$39))</f>
        <v>Nicolás Red</v>
      </c>
      <c r="P174" s="13" t="str">
        <f>_xlfn.XLOOKUP(H174,Productos!$B$5:$B$16,Productos!$C$5:$C$16)</f>
        <v>Bar L Sobredimensionado</v>
      </c>
      <c r="Q174" s="13" t="str">
        <f>VLOOKUP(H174,Productos!$B$4:$E$16,3,0)</f>
        <v>Qwerty</v>
      </c>
      <c r="R174" s="14">
        <f t="shared" si="1"/>
        <v>0.08</v>
      </c>
      <c r="S174" s="15">
        <f>VLOOKUP(Ventas!H174,Productos!$B$23:$I$34,MATCH(Ventas!M174,Productos!$D$22:$I$22)+2,FALSE)</f>
        <v>300000</v>
      </c>
      <c r="T174" s="16">
        <f t="shared" si="5"/>
        <v>12948000</v>
      </c>
    </row>
    <row r="175" spans="2:20" ht="14.25" customHeight="1">
      <c r="B175" s="10" t="str">
        <f t="shared" si="0"/>
        <v>10-202252010mayoJ15</v>
      </c>
      <c r="C175" s="17">
        <v>10</v>
      </c>
      <c r="D175" s="17">
        <v>20</v>
      </c>
      <c r="E175" s="18">
        <v>40320</v>
      </c>
      <c r="F175" s="17">
        <v>13</v>
      </c>
      <c r="G175" s="17">
        <v>23</v>
      </c>
      <c r="H175" s="17" t="s">
        <v>21</v>
      </c>
      <c r="I175" s="79">
        <f>_xlfn.XLOOKUP(H175,Productos!$B$5:$B$16,Productos!$E$5:$E$16)</f>
        <v>1800000</v>
      </c>
      <c r="J175" s="17">
        <v>8</v>
      </c>
      <c r="K175" s="99"/>
      <c r="L175" s="13" t="str">
        <f>_xlfn.XLOOKUP(Ventas!C175,'Tienda y Sucursal'!$B$5:$B$19,'Tienda y Sucursal'!$C$5:$C$19)</f>
        <v>Sacrilegios Gloria</v>
      </c>
      <c r="M175" s="13" t="str">
        <f>_xlfn.XLOOKUP(D175,'Tienda y Sucursal'!$E$5:$E$10,'Tienda y Sucursal'!$F$5:$F$10)</f>
        <v>Sucursal 5</v>
      </c>
      <c r="N175" s="13" t="str">
        <f>HLOOKUP(F175,'Vendedores y Clientes'!$F$5:$M$7,2,0)&amp;" "&amp;HLOOKUP(F175,'Vendedores y Clientes'!$F$5:$M$7,3,0)</f>
        <v>Caesar Ortencia</v>
      </c>
      <c r="O175" s="13" t="str" cm="1">
        <f t="array" ref="O175">_xlfn.XLOOKUP(G175,'Vendedores y Clientes'!$B$6:$B$39,'Vendedores y Clientes'!$C$6:$C$39&amp;" "&amp;_xlfn.XLOOKUP(Ventas!G175,'Vendedores y Clientes'!$B$6:$B$39,'Vendedores y Clientes'!$D$6:$D$39))</f>
        <v>Ismael Olavarrieta</v>
      </c>
      <c r="P175" s="13" t="str">
        <f>_xlfn.XLOOKUP(H175,Productos!$B$5:$B$16,Productos!$C$5:$C$16)</f>
        <v>Bar L Sobredimensionado</v>
      </c>
      <c r="Q175" s="13" t="str">
        <f>VLOOKUP(H175,Productos!$B$4:$E$16,3,0)</f>
        <v>Qwerty</v>
      </c>
      <c r="R175" s="14">
        <f t="shared" si="1"/>
        <v>0.08</v>
      </c>
      <c r="S175" s="15">
        <f>VLOOKUP(Ventas!H175,Productos!$B$23:$I$34,MATCH(Ventas!M175,Productos!$D$22:$I$22)+2,FALSE)</f>
        <v>20000</v>
      </c>
      <c r="T175" s="16">
        <f t="shared" si="5"/>
        <v>13228000</v>
      </c>
    </row>
    <row r="176" spans="2:20" ht="14.25" customHeight="1">
      <c r="B176" s="10" t="str">
        <f t="shared" si="0"/>
        <v>8-1002182010agostoJ15</v>
      </c>
      <c r="C176" s="17">
        <v>8</v>
      </c>
      <c r="D176" s="17">
        <v>100</v>
      </c>
      <c r="E176" s="18">
        <v>40411</v>
      </c>
      <c r="F176" s="17">
        <v>13</v>
      </c>
      <c r="G176" s="17">
        <v>3</v>
      </c>
      <c r="H176" s="17" t="s">
        <v>21</v>
      </c>
      <c r="I176" s="79">
        <f>_xlfn.XLOOKUP(H176,Productos!$B$5:$B$16,Productos!$E$5:$E$16)</f>
        <v>1800000</v>
      </c>
      <c r="J176" s="17">
        <v>8</v>
      </c>
      <c r="K176" s="99"/>
      <c r="L176" s="13" t="str">
        <f>_xlfn.XLOOKUP(Ventas!C176,'Tienda y Sucursal'!$B$5:$B$19,'Tienda y Sucursal'!$C$5:$C$19)</f>
        <v>El Rincón de la Madera</v>
      </c>
      <c r="M176" s="13" t="str">
        <f>_xlfn.XLOOKUP(D176,'Tienda y Sucursal'!$E$5:$E$10,'Tienda y Sucursal'!$F$5:$F$10)</f>
        <v>Sucursal 4</v>
      </c>
      <c r="N176" s="13" t="str">
        <f>HLOOKUP(F176,'Vendedores y Clientes'!$F$5:$M$7,2,0)&amp;" "&amp;HLOOKUP(F176,'Vendedores y Clientes'!$F$5:$M$7,3,0)</f>
        <v>Caesar Ortencia</v>
      </c>
      <c r="O176" s="13" t="str" cm="1">
        <f t="array" ref="O176">_xlfn.XLOOKUP(G176,'Vendedores y Clientes'!$B$6:$B$39,'Vendedores y Clientes'!$C$6:$C$39&amp;" "&amp;_xlfn.XLOOKUP(Ventas!G176,'Vendedores y Clientes'!$B$6:$B$39,'Vendedores y Clientes'!$D$6:$D$39))</f>
        <v>Johny Negrero</v>
      </c>
      <c r="P176" s="13" t="str">
        <f>_xlfn.XLOOKUP(H176,Productos!$B$5:$B$16,Productos!$C$5:$C$16)</f>
        <v>Bar L Sobredimensionado</v>
      </c>
      <c r="Q176" s="13" t="str">
        <f>VLOOKUP(H176,Productos!$B$4:$E$16,3,0)</f>
        <v>Qwerty</v>
      </c>
      <c r="R176" s="14">
        <f t="shared" si="1"/>
        <v>0.08</v>
      </c>
      <c r="S176" s="15">
        <f>VLOOKUP(Ventas!H176,Productos!$B$23:$I$34,MATCH(Ventas!M176,Productos!$D$22:$I$22)+2,FALSE)</f>
        <v>10000</v>
      </c>
      <c r="T176" s="16">
        <f t="shared" si="5"/>
        <v>13238000</v>
      </c>
    </row>
    <row r="177" spans="2:20" ht="14.25" customHeight="1">
      <c r="B177" s="10" t="str">
        <f t="shared" si="0"/>
        <v>2-1001632010marzoJ15</v>
      </c>
      <c r="C177" s="17">
        <v>2</v>
      </c>
      <c r="D177" s="17">
        <v>100</v>
      </c>
      <c r="E177" s="18">
        <v>40253</v>
      </c>
      <c r="F177" s="17">
        <v>15</v>
      </c>
      <c r="G177" s="17">
        <v>12</v>
      </c>
      <c r="H177" s="17" t="s">
        <v>21</v>
      </c>
      <c r="I177" s="79">
        <f>_xlfn.XLOOKUP(H177,Productos!$B$5:$B$16,Productos!$E$5:$E$16)</f>
        <v>1800000</v>
      </c>
      <c r="J177" s="17">
        <v>8</v>
      </c>
      <c r="K177" s="99"/>
      <c r="L177" s="13" t="str">
        <f>_xlfn.XLOOKUP(Ventas!C177,'Tienda y Sucursal'!$B$5:$B$19,'Tienda y Sucursal'!$C$5:$C$19)</f>
        <v>Muebles San Genaro</v>
      </c>
      <c r="M177" s="13" t="str">
        <f>_xlfn.XLOOKUP(D177,'Tienda y Sucursal'!$E$5:$E$10,'Tienda y Sucursal'!$F$5:$F$10)</f>
        <v>Sucursal 4</v>
      </c>
      <c r="N177" s="13" t="str">
        <f>HLOOKUP(F177,'Vendedores y Clientes'!$F$5:$M$7,2,0)&amp;" "&amp;HLOOKUP(F177,'Vendedores y Clientes'!$F$5:$M$7,3,0)</f>
        <v>Suárez Mujica</v>
      </c>
      <c r="O177" s="13" t="str" cm="1">
        <f t="array" ref="O177">_xlfn.XLOOKUP(G177,'Vendedores y Clientes'!$B$6:$B$39,'Vendedores y Clientes'!$C$6:$C$39&amp;" "&amp;_xlfn.XLOOKUP(Ventas!G177,'Vendedores y Clientes'!$B$6:$B$39,'Vendedores y Clientes'!$D$6:$D$39))</f>
        <v>Nga Escandinavo</v>
      </c>
      <c r="P177" s="13" t="str">
        <f>_xlfn.XLOOKUP(H177,Productos!$B$5:$B$16,Productos!$C$5:$C$16)</f>
        <v>Bar L Sobredimensionado</v>
      </c>
      <c r="Q177" s="13" t="str">
        <f>VLOOKUP(H177,Productos!$B$4:$E$16,3,0)</f>
        <v>Qwerty</v>
      </c>
      <c r="R177" s="14">
        <f t="shared" si="1"/>
        <v>0.08</v>
      </c>
      <c r="S177" s="15">
        <f>VLOOKUP(Ventas!H177,Productos!$B$23:$I$34,MATCH(Ventas!M177,Productos!$D$22:$I$22)+2,FALSE)</f>
        <v>10000</v>
      </c>
      <c r="T177" s="16">
        <f t="shared" si="5"/>
        <v>13238000</v>
      </c>
    </row>
    <row r="178" spans="2:20" ht="14.25" customHeight="1">
      <c r="B178" s="10" t="str">
        <f t="shared" si="0"/>
        <v>10-1001422009febreroJ15</v>
      </c>
      <c r="C178" s="17">
        <v>10</v>
      </c>
      <c r="D178" s="17">
        <v>100</v>
      </c>
      <c r="E178" s="18">
        <v>39858</v>
      </c>
      <c r="F178" s="17">
        <v>18</v>
      </c>
      <c r="G178" s="17">
        <v>28</v>
      </c>
      <c r="H178" s="17" t="s">
        <v>21</v>
      </c>
      <c r="I178" s="79">
        <f>_xlfn.XLOOKUP(H178,Productos!$B$5:$B$16,Productos!$E$5:$E$16)</f>
        <v>1800000</v>
      </c>
      <c r="J178" s="17">
        <v>8</v>
      </c>
      <c r="K178" s="99"/>
      <c r="L178" s="13" t="str">
        <f>_xlfn.XLOOKUP(Ventas!C178,'Tienda y Sucursal'!$B$5:$B$19,'Tienda y Sucursal'!$C$5:$C$19)</f>
        <v>Sacrilegios Gloria</v>
      </c>
      <c r="M178" s="13" t="str">
        <f>_xlfn.XLOOKUP(D178,'Tienda y Sucursal'!$E$5:$E$10,'Tienda y Sucursal'!$F$5:$F$10)</f>
        <v>Sucursal 4</v>
      </c>
      <c r="N178" s="13" t="str">
        <f>HLOOKUP(F178,'Vendedores y Clientes'!$F$5:$M$7,2,0)&amp;" "&amp;HLOOKUP(F178,'Vendedores y Clientes'!$F$5:$M$7,3,0)</f>
        <v>Gato Lizana</v>
      </c>
      <c r="O178" s="13" t="str" cm="1">
        <f t="array" ref="O178">_xlfn.XLOOKUP(G178,'Vendedores y Clientes'!$B$6:$B$39,'Vendedores y Clientes'!$C$6:$C$39&amp;" "&amp;_xlfn.XLOOKUP(Ventas!G178,'Vendedores y Clientes'!$B$6:$B$39,'Vendedores y Clientes'!$D$6:$D$39))</f>
        <v>Sebastián  Venegas</v>
      </c>
      <c r="P178" s="13" t="str">
        <f>_xlfn.XLOOKUP(H178,Productos!$B$5:$B$16,Productos!$C$5:$C$16)</f>
        <v>Bar L Sobredimensionado</v>
      </c>
      <c r="Q178" s="13" t="str">
        <f>VLOOKUP(H178,Productos!$B$4:$E$16,3,0)</f>
        <v>Qwerty</v>
      </c>
      <c r="R178" s="14">
        <f t="shared" si="1"/>
        <v>0.08</v>
      </c>
      <c r="S178" s="15">
        <f>VLOOKUP(Ventas!H178,Productos!$B$23:$I$34,MATCH(Ventas!M178,Productos!$D$22:$I$22)+2,FALSE)</f>
        <v>10000</v>
      </c>
      <c r="T178" s="16">
        <f t="shared" si="5"/>
        <v>13238000</v>
      </c>
    </row>
    <row r="179" spans="2:20" ht="14.25" customHeight="1">
      <c r="B179" s="10" t="str">
        <f t="shared" si="0"/>
        <v>5-100642010abrilJ15</v>
      </c>
      <c r="C179" s="17">
        <v>5</v>
      </c>
      <c r="D179" s="17">
        <v>100</v>
      </c>
      <c r="E179" s="18">
        <v>40274</v>
      </c>
      <c r="F179" s="17">
        <v>14</v>
      </c>
      <c r="G179" s="17">
        <v>31</v>
      </c>
      <c r="H179" s="17" t="s">
        <v>21</v>
      </c>
      <c r="I179" s="79">
        <f>_xlfn.XLOOKUP(H179,Productos!$B$5:$B$16,Productos!$E$5:$E$16)</f>
        <v>1800000</v>
      </c>
      <c r="J179" s="17">
        <v>8</v>
      </c>
      <c r="K179" s="99"/>
      <c r="L179" s="13" t="str">
        <f>_xlfn.XLOOKUP(Ventas!C179,'Tienda y Sucursal'!$B$5:$B$19,'Tienda y Sucursal'!$C$5:$C$19)</f>
        <v>Muebles El Oso</v>
      </c>
      <c r="M179" s="13" t="str">
        <f>_xlfn.XLOOKUP(D179,'Tienda y Sucursal'!$E$5:$E$10,'Tienda y Sucursal'!$F$5:$F$10)</f>
        <v>Sucursal 4</v>
      </c>
      <c r="N179" s="13" t="str">
        <f>HLOOKUP(F179,'Vendedores y Clientes'!$F$5:$M$7,2,0)&amp;" "&amp;HLOOKUP(F179,'Vendedores y Clientes'!$F$5:$M$7,3,0)</f>
        <v>Hortuiti Felier</v>
      </c>
      <c r="O179" s="13" t="str" cm="1">
        <f t="array" ref="O179">_xlfn.XLOOKUP(G179,'Vendedores y Clientes'!$B$6:$B$39,'Vendedores y Clientes'!$C$6:$C$39&amp;" "&amp;_xlfn.XLOOKUP(Ventas!G179,'Vendedores y Clientes'!$B$6:$B$39,'Vendedores y Clientes'!$D$6:$D$39))</f>
        <v>Sofia Uribe</v>
      </c>
      <c r="P179" s="13" t="str">
        <f>_xlfn.XLOOKUP(H179,Productos!$B$5:$B$16,Productos!$C$5:$C$16)</f>
        <v>Bar L Sobredimensionado</v>
      </c>
      <c r="Q179" s="13" t="str">
        <f>VLOOKUP(H179,Productos!$B$4:$E$16,3,0)</f>
        <v>Qwerty</v>
      </c>
      <c r="R179" s="14">
        <f t="shared" si="1"/>
        <v>0.08</v>
      </c>
      <c r="S179" s="15">
        <f>VLOOKUP(Ventas!H179,Productos!$B$23:$I$34,MATCH(Ventas!M179,Productos!$D$22:$I$22)+2,FALSE)</f>
        <v>10000</v>
      </c>
      <c r="T179" s="16">
        <f t="shared" si="5"/>
        <v>13238000</v>
      </c>
    </row>
    <row r="180" spans="2:20" ht="14.25" customHeight="1">
      <c r="B180" s="10" t="str">
        <f t="shared" si="0"/>
        <v>15-2001352009mayoJ16</v>
      </c>
      <c r="C180" s="17">
        <v>15</v>
      </c>
      <c r="D180" s="17">
        <v>200</v>
      </c>
      <c r="E180" s="18">
        <v>39946</v>
      </c>
      <c r="F180" s="17">
        <v>17</v>
      </c>
      <c r="G180" s="17">
        <v>27</v>
      </c>
      <c r="H180" s="17" t="s">
        <v>22</v>
      </c>
      <c r="I180" s="79">
        <f>_xlfn.XLOOKUP(H180,Productos!$B$5:$B$16,Productos!$E$5:$E$16)</f>
        <v>1450000</v>
      </c>
      <c r="J180" s="17">
        <v>10</v>
      </c>
      <c r="K180" s="99"/>
      <c r="L180" s="13" t="str">
        <f>_xlfn.XLOOKUP(Ventas!C180,'Tienda y Sucursal'!$B$5:$B$19,'Tienda y Sucursal'!$C$5:$C$19)</f>
        <v>Galería la Tubería</v>
      </c>
      <c r="M180" s="13" t="str">
        <f>_xlfn.XLOOKUP(D180,'Tienda y Sucursal'!$E$5:$E$10,'Tienda y Sucursal'!$F$5:$F$10)</f>
        <v>Sucursal 1</v>
      </c>
      <c r="N180" s="13" t="str">
        <f>HLOOKUP(F180,'Vendedores y Clientes'!$F$5:$M$7,2,0)&amp;" "&amp;HLOOKUP(F180,'Vendedores y Clientes'!$F$5:$M$7,3,0)</f>
        <v>Gabriel Manzanero</v>
      </c>
      <c r="O180" s="13" t="str" cm="1">
        <f t="array" ref="O180">_xlfn.XLOOKUP(G180,'Vendedores y Clientes'!$B$6:$B$39,'Vendedores y Clientes'!$C$6:$C$39&amp;" "&amp;_xlfn.XLOOKUP(Ventas!G180,'Vendedores y Clientes'!$B$6:$B$39,'Vendedores y Clientes'!$D$6:$D$39))</f>
        <v>Daniel Saint John</v>
      </c>
      <c r="P180" s="13" t="str">
        <f>_xlfn.XLOOKUP(H180,Productos!$B$5:$B$16,Productos!$C$5:$C$16)</f>
        <v>Silla de Gargas</v>
      </c>
      <c r="Q180" s="13" t="str">
        <f>VLOOKUP(H180,Productos!$B$4:$E$16,3,0)</f>
        <v>Bellmack</v>
      </c>
      <c r="R180" s="14">
        <f t="shared" si="1"/>
        <v>0.08</v>
      </c>
      <c r="S180" s="15">
        <f>VLOOKUP(Ventas!H180,Productos!$B$23:$I$34,MATCH(Ventas!M180,Productos!$D$22:$I$22)+2,FALSE)</f>
        <v>500000</v>
      </c>
      <c r="T180" s="16">
        <f t="shared" si="5"/>
        <v>12840000</v>
      </c>
    </row>
    <row r="181" spans="2:20" ht="14.25" customHeight="1">
      <c r="B181" s="10" t="str">
        <f t="shared" si="0"/>
        <v>13-200282009agostoJ16</v>
      </c>
      <c r="C181" s="17">
        <v>13</v>
      </c>
      <c r="D181" s="17">
        <v>200</v>
      </c>
      <c r="E181" s="18">
        <v>40027</v>
      </c>
      <c r="F181" s="17">
        <v>15</v>
      </c>
      <c r="G181" s="17">
        <v>13</v>
      </c>
      <c r="H181" s="17" t="s">
        <v>22</v>
      </c>
      <c r="I181" s="79">
        <f>_xlfn.XLOOKUP(H181,Productos!$B$5:$B$16,Productos!$E$5:$E$16)</f>
        <v>1450000</v>
      </c>
      <c r="J181" s="17">
        <v>10</v>
      </c>
      <c r="K181" s="99"/>
      <c r="L181" s="13" t="str">
        <f>_xlfn.XLOOKUP(Ventas!C181,'Tienda y Sucursal'!$B$5:$B$19,'Tienda y Sucursal'!$C$5:$C$19)</f>
        <v>Sales</v>
      </c>
      <c r="M181" s="13" t="str">
        <f>_xlfn.XLOOKUP(D181,'Tienda y Sucursal'!$E$5:$E$10,'Tienda y Sucursal'!$F$5:$F$10)</f>
        <v>Sucursal 1</v>
      </c>
      <c r="N181" s="13" t="str">
        <f>HLOOKUP(F181,'Vendedores y Clientes'!$F$5:$M$7,2,0)&amp;" "&amp;HLOOKUP(F181,'Vendedores y Clientes'!$F$5:$M$7,3,0)</f>
        <v>Suárez Mujica</v>
      </c>
      <c r="O181" s="13" t="str" cm="1">
        <f t="array" ref="O181">_xlfn.XLOOKUP(G181,'Vendedores y Clientes'!$B$6:$B$39,'Vendedores y Clientes'!$C$6:$C$39&amp;" "&amp;_xlfn.XLOOKUP(Ventas!G181,'Vendedores y Clientes'!$B$6:$B$39,'Vendedores y Clientes'!$D$6:$D$39))</f>
        <v>Peter Contreras</v>
      </c>
      <c r="P181" s="13" t="str">
        <f>_xlfn.XLOOKUP(H181,Productos!$B$5:$B$16,Productos!$C$5:$C$16)</f>
        <v>Silla de Gargas</v>
      </c>
      <c r="Q181" s="13" t="str">
        <f>VLOOKUP(H181,Productos!$B$4:$E$16,3,0)</f>
        <v>Bellmack</v>
      </c>
      <c r="R181" s="14">
        <f t="shared" si="1"/>
        <v>0.08</v>
      </c>
      <c r="S181" s="15">
        <f>VLOOKUP(Ventas!H181,Productos!$B$23:$I$34,MATCH(Ventas!M181,Productos!$D$22:$I$22)+2,FALSE)</f>
        <v>500000</v>
      </c>
      <c r="T181" s="16">
        <f t="shared" si="5"/>
        <v>12840000</v>
      </c>
    </row>
    <row r="182" spans="2:20" ht="14.25" customHeight="1">
      <c r="B182" s="10" t="str">
        <f t="shared" si="0"/>
        <v>4-10016122009diciembreF12</v>
      </c>
      <c r="C182" s="17">
        <v>4</v>
      </c>
      <c r="D182" s="17">
        <v>100</v>
      </c>
      <c r="E182" s="18">
        <v>40163</v>
      </c>
      <c r="F182" s="17">
        <v>15</v>
      </c>
      <c r="G182" s="17">
        <v>6</v>
      </c>
      <c r="H182" s="17" t="s">
        <v>23</v>
      </c>
      <c r="I182" s="79">
        <f>_xlfn.XLOOKUP(H182,Productos!$B$5:$B$16,Productos!$E$5:$E$16)</f>
        <v>1250000</v>
      </c>
      <c r="J182" s="17">
        <v>12</v>
      </c>
      <c r="K182" s="99"/>
      <c r="L182" s="13" t="str">
        <f>_xlfn.XLOOKUP(Ventas!C182,'Tienda y Sucursal'!$B$5:$B$19,'Tienda y Sucursal'!$C$5:$C$19)</f>
        <v>Galería Ñuble</v>
      </c>
      <c r="M182" s="13" t="str">
        <f>_xlfn.XLOOKUP(D182,'Tienda y Sucursal'!$E$5:$E$10,'Tienda y Sucursal'!$F$5:$F$10)</f>
        <v>Sucursal 4</v>
      </c>
      <c r="N182" s="13" t="str">
        <f>HLOOKUP(F182,'Vendedores y Clientes'!$F$5:$M$7,2,0)&amp;" "&amp;HLOOKUP(F182,'Vendedores y Clientes'!$F$5:$M$7,3,0)</f>
        <v>Suárez Mujica</v>
      </c>
      <c r="O182" s="13" t="str" cm="1">
        <f t="array" ref="O182">_xlfn.XLOOKUP(G182,'Vendedores y Clientes'!$B$6:$B$39,'Vendedores y Clientes'!$C$6:$C$39&amp;" "&amp;_xlfn.XLOOKUP(Ventas!G182,'Vendedores y Clientes'!$B$6:$B$39,'Vendedores y Clientes'!$D$6:$D$39))</f>
        <v>Deco Valenti</v>
      </c>
      <c r="P182" s="13" t="str">
        <f>_xlfn.XLOOKUP(H182,Productos!$B$5:$B$16,Productos!$C$5:$C$16)</f>
        <v>Cómoda Antigua</v>
      </c>
      <c r="Q182" s="13" t="str">
        <f>VLOOKUP(H182,Productos!$B$4:$E$16,3,0)</f>
        <v>Bellmack</v>
      </c>
      <c r="R182" s="14">
        <f t="shared" si="1"/>
        <v>0.08</v>
      </c>
      <c r="S182" s="15">
        <f>VLOOKUP(Ventas!H182,Productos!$B$23:$I$34,MATCH(Ventas!M182,Productos!$D$22:$I$22)+2,FALSE)</f>
        <v>20000</v>
      </c>
      <c r="T182" s="16">
        <f t="shared" si="5"/>
        <v>13780000</v>
      </c>
    </row>
    <row r="183" spans="2:20" ht="14.25" customHeight="1">
      <c r="B183" s="10" t="str">
        <f t="shared" si="0"/>
        <v>11-302262009junioF12</v>
      </c>
      <c r="C183" s="17">
        <v>11</v>
      </c>
      <c r="D183" s="17">
        <v>30</v>
      </c>
      <c r="E183" s="18">
        <v>39986</v>
      </c>
      <c r="F183" s="17">
        <v>14</v>
      </c>
      <c r="G183" s="17">
        <v>28</v>
      </c>
      <c r="H183" s="17" t="s">
        <v>23</v>
      </c>
      <c r="I183" s="79">
        <f>_xlfn.XLOOKUP(H183,Productos!$B$5:$B$16,Productos!$E$5:$E$16)</f>
        <v>1250000</v>
      </c>
      <c r="J183" s="17">
        <v>11</v>
      </c>
      <c r="K183" s="99"/>
      <c r="L183" s="13" t="str">
        <f>_xlfn.XLOOKUP(Ventas!C183,'Tienda y Sucursal'!$B$5:$B$19,'Tienda y Sucursal'!$C$5:$C$19)</f>
        <v>Antiguedades FL</v>
      </c>
      <c r="M183" s="13" t="str">
        <f>_xlfn.XLOOKUP(D183,'Tienda y Sucursal'!$E$5:$E$10,'Tienda y Sucursal'!$F$5:$F$10)</f>
        <v>Sucursal 2</v>
      </c>
      <c r="N183" s="13" t="str">
        <f>HLOOKUP(F183,'Vendedores y Clientes'!$F$5:$M$7,2,0)&amp;" "&amp;HLOOKUP(F183,'Vendedores y Clientes'!$F$5:$M$7,3,0)</f>
        <v>Hortuiti Felier</v>
      </c>
      <c r="O183" s="13" t="str" cm="1">
        <f t="array" ref="O183">_xlfn.XLOOKUP(G183,'Vendedores y Clientes'!$B$6:$B$39,'Vendedores y Clientes'!$C$6:$C$39&amp;" "&amp;_xlfn.XLOOKUP(Ventas!G183,'Vendedores y Clientes'!$B$6:$B$39,'Vendedores y Clientes'!$D$6:$D$39))</f>
        <v>Sebastián  Venegas</v>
      </c>
      <c r="P183" s="13" t="str">
        <f>_xlfn.XLOOKUP(H183,Productos!$B$5:$B$16,Productos!$C$5:$C$16)</f>
        <v>Cómoda Antigua</v>
      </c>
      <c r="Q183" s="13" t="str">
        <f>VLOOKUP(H183,Productos!$B$4:$E$16,3,0)</f>
        <v>Bellmack</v>
      </c>
      <c r="R183" s="14">
        <f t="shared" si="1"/>
        <v>0.08</v>
      </c>
      <c r="S183" s="15">
        <f>VLOOKUP(Ventas!H183,Productos!$B$23:$I$34,MATCH(Ventas!M183,Productos!$D$22:$I$22)+2,FALSE)</f>
        <v>100000</v>
      </c>
      <c r="T183" s="16">
        <f t="shared" si="5"/>
        <v>12550000</v>
      </c>
    </row>
    <row r="184" spans="2:20" ht="14.25" customHeight="1">
      <c r="B184" s="10" t="str">
        <f t="shared" si="0"/>
        <v>11-300672009julioF12</v>
      </c>
      <c r="C184" s="17">
        <v>11</v>
      </c>
      <c r="D184" s="17">
        <v>300</v>
      </c>
      <c r="E184" s="18">
        <v>40000</v>
      </c>
      <c r="F184" s="17">
        <v>14</v>
      </c>
      <c r="G184" s="17">
        <v>27</v>
      </c>
      <c r="H184" s="17" t="s">
        <v>23</v>
      </c>
      <c r="I184" s="79">
        <f>_xlfn.XLOOKUP(H184,Productos!$B$5:$B$16,Productos!$E$5:$E$16)</f>
        <v>1250000</v>
      </c>
      <c r="J184" s="17">
        <v>11</v>
      </c>
      <c r="K184" s="99"/>
      <c r="L184" s="13" t="str">
        <f>_xlfn.XLOOKUP(Ventas!C184,'Tienda y Sucursal'!$B$5:$B$19,'Tienda y Sucursal'!$C$5:$C$19)</f>
        <v>Antiguedades FL</v>
      </c>
      <c r="M184" s="13" t="str">
        <f>_xlfn.XLOOKUP(D184,'Tienda y Sucursal'!$E$5:$E$10,'Tienda y Sucursal'!$F$5:$F$10)</f>
        <v>Sucursal 3</v>
      </c>
      <c r="N184" s="13" t="str">
        <f>HLOOKUP(F184,'Vendedores y Clientes'!$F$5:$M$7,2,0)&amp;" "&amp;HLOOKUP(F184,'Vendedores y Clientes'!$F$5:$M$7,3,0)</f>
        <v>Hortuiti Felier</v>
      </c>
      <c r="O184" s="13" t="str" cm="1">
        <f t="array" ref="O184">_xlfn.XLOOKUP(G184,'Vendedores y Clientes'!$B$6:$B$39,'Vendedores y Clientes'!$C$6:$C$39&amp;" "&amp;_xlfn.XLOOKUP(Ventas!G184,'Vendedores y Clientes'!$B$6:$B$39,'Vendedores y Clientes'!$D$6:$D$39))</f>
        <v>Daniel Saint John</v>
      </c>
      <c r="P184" s="13" t="str">
        <f>_xlfn.XLOOKUP(H184,Productos!$B$5:$B$16,Productos!$C$5:$C$16)</f>
        <v>Cómoda Antigua</v>
      </c>
      <c r="Q184" s="13" t="str">
        <f>VLOOKUP(H184,Productos!$B$4:$E$16,3,0)</f>
        <v>Bellmack</v>
      </c>
      <c r="R184" s="14">
        <f t="shared" si="1"/>
        <v>0.08</v>
      </c>
      <c r="S184" s="15">
        <f>VLOOKUP(Ventas!H184,Productos!$B$23:$I$34,MATCH(Ventas!M184,Productos!$D$22:$I$22)+2,FALSE)</f>
        <v>100000</v>
      </c>
      <c r="T184" s="16">
        <f t="shared" si="5"/>
        <v>12550000</v>
      </c>
    </row>
    <row r="185" spans="2:20" ht="14.25" customHeight="1">
      <c r="B185" s="10" t="str">
        <f t="shared" si="0"/>
        <v>9-301842009abrilF12</v>
      </c>
      <c r="C185" s="17">
        <v>9</v>
      </c>
      <c r="D185" s="17">
        <v>30</v>
      </c>
      <c r="E185" s="18">
        <v>39921</v>
      </c>
      <c r="F185" s="17">
        <v>14</v>
      </c>
      <c r="G185" s="17">
        <v>6</v>
      </c>
      <c r="H185" s="17" t="s">
        <v>23</v>
      </c>
      <c r="I185" s="79">
        <f>_xlfn.XLOOKUP(H185,Productos!$B$5:$B$16,Productos!$E$5:$E$16)</f>
        <v>1250000</v>
      </c>
      <c r="J185" s="17">
        <v>11</v>
      </c>
      <c r="K185" s="99"/>
      <c r="L185" s="13" t="str">
        <f>_xlfn.XLOOKUP(Ventas!C185,'Tienda y Sucursal'!$B$5:$B$19,'Tienda y Sucursal'!$C$5:$C$19)</f>
        <v>Sucursal San Bernardo</v>
      </c>
      <c r="M185" s="13" t="str">
        <f>_xlfn.XLOOKUP(D185,'Tienda y Sucursal'!$E$5:$E$10,'Tienda y Sucursal'!$F$5:$F$10)</f>
        <v>Sucursal 2</v>
      </c>
      <c r="N185" s="13" t="str">
        <f>HLOOKUP(F185,'Vendedores y Clientes'!$F$5:$M$7,2,0)&amp;" "&amp;HLOOKUP(F185,'Vendedores y Clientes'!$F$5:$M$7,3,0)</f>
        <v>Hortuiti Felier</v>
      </c>
      <c r="O185" s="13" t="str" cm="1">
        <f t="array" ref="O185">_xlfn.XLOOKUP(G185,'Vendedores y Clientes'!$B$6:$B$39,'Vendedores y Clientes'!$C$6:$C$39&amp;" "&amp;_xlfn.XLOOKUP(Ventas!G185,'Vendedores y Clientes'!$B$6:$B$39,'Vendedores y Clientes'!$D$6:$D$39))</f>
        <v>Deco Valenti</v>
      </c>
      <c r="P185" s="13" t="str">
        <f>_xlfn.XLOOKUP(H185,Productos!$B$5:$B$16,Productos!$C$5:$C$16)</f>
        <v>Cómoda Antigua</v>
      </c>
      <c r="Q185" s="13" t="str">
        <f>VLOOKUP(H185,Productos!$B$4:$E$16,3,0)</f>
        <v>Bellmack</v>
      </c>
      <c r="R185" s="14">
        <f t="shared" si="1"/>
        <v>0.08</v>
      </c>
      <c r="S185" s="15">
        <f>VLOOKUP(Ventas!H185,Productos!$B$23:$I$34,MATCH(Ventas!M185,Productos!$D$22:$I$22)+2,FALSE)</f>
        <v>100000</v>
      </c>
      <c r="T185" s="16">
        <f t="shared" si="5"/>
        <v>12550000</v>
      </c>
    </row>
    <row r="186" spans="2:20" ht="14.25" customHeight="1">
      <c r="B186" s="10" t="str">
        <f t="shared" si="0"/>
        <v>5-20192010septiembreF12</v>
      </c>
      <c r="C186" s="17">
        <v>5</v>
      </c>
      <c r="D186" s="17">
        <v>20</v>
      </c>
      <c r="E186" s="18">
        <v>40422</v>
      </c>
      <c r="F186" s="17">
        <v>16</v>
      </c>
      <c r="G186" s="17">
        <v>34</v>
      </c>
      <c r="H186" s="17" t="s">
        <v>23</v>
      </c>
      <c r="I186" s="79">
        <f>_xlfn.XLOOKUP(H186,Productos!$B$5:$B$16,Productos!$E$5:$E$16)</f>
        <v>1250000</v>
      </c>
      <c r="J186" s="17">
        <v>11</v>
      </c>
      <c r="K186" s="99"/>
      <c r="L186" s="13" t="str">
        <f>_xlfn.XLOOKUP(Ventas!C186,'Tienda y Sucursal'!$B$5:$B$19,'Tienda y Sucursal'!$C$5:$C$19)</f>
        <v>Muebles El Oso</v>
      </c>
      <c r="M186" s="13" t="str">
        <f>_xlfn.XLOOKUP(D186,'Tienda y Sucursal'!$E$5:$E$10,'Tienda y Sucursal'!$F$5:$F$10)</f>
        <v>Sucursal 5</v>
      </c>
      <c r="N186" s="13" t="str">
        <f>HLOOKUP(F186,'Vendedores y Clientes'!$F$5:$M$7,2,0)&amp;" "&amp;HLOOKUP(F186,'Vendedores y Clientes'!$F$5:$M$7,3,0)</f>
        <v>Michael Tree</v>
      </c>
      <c r="O186" s="13" t="str" cm="1">
        <f t="array" ref="O186">_xlfn.XLOOKUP(G186,'Vendedores y Clientes'!$B$6:$B$39,'Vendedores y Clientes'!$C$6:$C$39&amp;" "&amp;_xlfn.XLOOKUP(Ventas!G186,'Vendedores y Clientes'!$B$6:$B$39,'Vendedores y Clientes'!$D$6:$D$39))</f>
        <v>JP Farfanas</v>
      </c>
      <c r="P186" s="13" t="str">
        <f>_xlfn.XLOOKUP(H186,Productos!$B$5:$B$16,Productos!$C$5:$C$16)</f>
        <v>Cómoda Antigua</v>
      </c>
      <c r="Q186" s="13" t="str">
        <f>VLOOKUP(H186,Productos!$B$4:$E$16,3,0)</f>
        <v>Bellmack</v>
      </c>
      <c r="R186" s="14">
        <f t="shared" si="1"/>
        <v>0.08</v>
      </c>
      <c r="S186" s="15">
        <f>VLOOKUP(Ventas!H186,Productos!$B$23:$I$34,MATCH(Ventas!M186,Productos!$D$22:$I$22)+2,FALSE)</f>
        <v>10000</v>
      </c>
      <c r="T186" s="16">
        <f t="shared" si="5"/>
        <v>12640000</v>
      </c>
    </row>
    <row r="187" spans="2:20" ht="14.25" customHeight="1">
      <c r="B187" s="10" t="str">
        <f t="shared" si="0"/>
        <v>1-2001392009septiembreF12</v>
      </c>
      <c r="C187" s="17">
        <v>1</v>
      </c>
      <c r="D187" s="17">
        <v>200</v>
      </c>
      <c r="E187" s="18">
        <v>40069</v>
      </c>
      <c r="F187" s="17">
        <v>16</v>
      </c>
      <c r="G187" s="17">
        <v>5</v>
      </c>
      <c r="H187" s="17" t="s">
        <v>23</v>
      </c>
      <c r="I187" s="79">
        <f>_xlfn.XLOOKUP(H187,Productos!$B$5:$B$16,Productos!$E$5:$E$16)</f>
        <v>1250000</v>
      </c>
      <c r="J187" s="17">
        <v>11</v>
      </c>
      <c r="K187" s="99"/>
      <c r="L187" s="13" t="str">
        <f>_xlfn.XLOOKUP(Ventas!C187,'Tienda y Sucursal'!$B$5:$B$19,'Tienda y Sucursal'!$C$5:$C$19)</f>
        <v>Sucursal Peñalolen Alto</v>
      </c>
      <c r="M187" s="13" t="str">
        <f>_xlfn.XLOOKUP(D187,'Tienda y Sucursal'!$E$5:$E$10,'Tienda y Sucursal'!$F$5:$F$10)</f>
        <v>Sucursal 1</v>
      </c>
      <c r="N187" s="13" t="str">
        <f>HLOOKUP(F187,'Vendedores y Clientes'!$F$5:$M$7,2,0)&amp;" "&amp;HLOOKUP(F187,'Vendedores y Clientes'!$F$5:$M$7,3,0)</f>
        <v>Michael Tree</v>
      </c>
      <c r="O187" s="13" t="str" cm="1">
        <f t="array" ref="O187">_xlfn.XLOOKUP(G187,'Vendedores y Clientes'!$B$6:$B$39,'Vendedores y Clientes'!$C$6:$C$39&amp;" "&amp;_xlfn.XLOOKUP(Ventas!G187,'Vendedores y Clientes'!$B$6:$B$39,'Vendedores y Clientes'!$D$6:$D$39))</f>
        <v>Alexandra Bully</v>
      </c>
      <c r="P187" s="13" t="str">
        <f>_xlfn.XLOOKUP(H187,Productos!$B$5:$B$16,Productos!$C$5:$C$16)</f>
        <v>Cómoda Antigua</v>
      </c>
      <c r="Q187" s="13" t="str">
        <f>VLOOKUP(H187,Productos!$B$4:$E$16,3,0)</f>
        <v>Bellmack</v>
      </c>
      <c r="R187" s="14">
        <f t="shared" si="1"/>
        <v>0.08</v>
      </c>
      <c r="S187" s="15">
        <f>VLOOKUP(Ventas!H187,Productos!$B$23:$I$34,MATCH(Ventas!M187,Productos!$D$22:$I$22)+2,FALSE)</f>
        <v>10000</v>
      </c>
      <c r="T187" s="16">
        <f t="shared" si="5"/>
        <v>12640000</v>
      </c>
    </row>
    <row r="188" spans="2:20" ht="14.25" customHeight="1">
      <c r="B188" s="10" t="str">
        <f t="shared" si="0"/>
        <v>7-3014102010octubreF12</v>
      </c>
      <c r="C188" s="17">
        <v>7</v>
      </c>
      <c r="D188" s="17">
        <v>30</v>
      </c>
      <c r="E188" s="18">
        <v>40465</v>
      </c>
      <c r="F188" s="17">
        <v>13</v>
      </c>
      <c r="G188" s="17">
        <v>15</v>
      </c>
      <c r="H188" s="17" t="s">
        <v>23</v>
      </c>
      <c r="I188" s="79">
        <f>_xlfn.XLOOKUP(H188,Productos!$B$5:$B$16,Productos!$E$5:$E$16)</f>
        <v>1250000</v>
      </c>
      <c r="J188" s="17">
        <v>11</v>
      </c>
      <c r="K188" s="99"/>
      <c r="L188" s="13" t="str">
        <f>_xlfn.XLOOKUP(Ventas!C188,'Tienda y Sucursal'!$B$5:$B$19,'Tienda y Sucursal'!$C$5:$C$19)</f>
        <v>Blanco y En Calada</v>
      </c>
      <c r="M188" s="13" t="str">
        <f>_xlfn.XLOOKUP(D188,'Tienda y Sucursal'!$E$5:$E$10,'Tienda y Sucursal'!$F$5:$F$10)</f>
        <v>Sucursal 2</v>
      </c>
      <c r="N188" s="13" t="str">
        <f>HLOOKUP(F188,'Vendedores y Clientes'!$F$5:$M$7,2,0)&amp;" "&amp;HLOOKUP(F188,'Vendedores y Clientes'!$F$5:$M$7,3,0)</f>
        <v>Caesar Ortencia</v>
      </c>
      <c r="O188" s="13" t="str" cm="1">
        <f t="array" ref="O188">_xlfn.XLOOKUP(G188,'Vendedores y Clientes'!$B$6:$B$39,'Vendedores y Clientes'!$C$6:$C$39&amp;" "&amp;_xlfn.XLOOKUP(Ventas!G188,'Vendedores y Clientes'!$B$6:$B$39,'Vendedores y Clientes'!$D$6:$D$39))</f>
        <v>Maki Parachute</v>
      </c>
      <c r="P188" s="13" t="str">
        <f>_xlfn.XLOOKUP(H188,Productos!$B$5:$B$16,Productos!$C$5:$C$16)</f>
        <v>Cómoda Antigua</v>
      </c>
      <c r="Q188" s="13" t="str">
        <f>VLOOKUP(H188,Productos!$B$4:$E$16,3,0)</f>
        <v>Bellmack</v>
      </c>
      <c r="R188" s="14">
        <f t="shared" si="1"/>
        <v>0.08</v>
      </c>
      <c r="S188" s="15">
        <f>VLOOKUP(Ventas!H188,Productos!$B$23:$I$34,MATCH(Ventas!M188,Productos!$D$22:$I$22)+2,FALSE)</f>
        <v>100000</v>
      </c>
      <c r="T188" s="16">
        <f t="shared" si="5"/>
        <v>12550000</v>
      </c>
    </row>
    <row r="189" spans="2:20" ht="14.25" customHeight="1">
      <c r="B189" s="10" t="str">
        <f t="shared" si="0"/>
        <v>11-302132009marzoF12</v>
      </c>
      <c r="C189" s="17">
        <v>11</v>
      </c>
      <c r="D189" s="17">
        <v>30</v>
      </c>
      <c r="E189" s="18">
        <v>39893</v>
      </c>
      <c r="F189" s="17">
        <v>12</v>
      </c>
      <c r="G189" s="17">
        <v>5</v>
      </c>
      <c r="H189" s="17" t="s">
        <v>23</v>
      </c>
      <c r="I189" s="79">
        <f>_xlfn.XLOOKUP(H189,Productos!$B$5:$B$16,Productos!$E$5:$E$16)</f>
        <v>1250000</v>
      </c>
      <c r="J189" s="17">
        <v>11</v>
      </c>
      <c r="K189" s="99"/>
      <c r="L189" s="13" t="str">
        <f>_xlfn.XLOOKUP(Ventas!C189,'Tienda y Sucursal'!$B$5:$B$19,'Tienda y Sucursal'!$C$5:$C$19)</f>
        <v>Antiguedades FL</v>
      </c>
      <c r="M189" s="13" t="str">
        <f>_xlfn.XLOOKUP(D189,'Tienda y Sucursal'!$E$5:$E$10,'Tienda y Sucursal'!$F$5:$F$10)</f>
        <v>Sucursal 2</v>
      </c>
      <c r="N189" s="13" t="str">
        <f>HLOOKUP(F189,'Vendedores y Clientes'!$F$5:$M$7,2,0)&amp;" "&amp;HLOOKUP(F189,'Vendedores y Clientes'!$F$5:$M$7,3,0)</f>
        <v>Feibian Bizancio</v>
      </c>
      <c r="O189" s="13" t="str" cm="1">
        <f t="array" ref="O189">_xlfn.XLOOKUP(G189,'Vendedores y Clientes'!$B$6:$B$39,'Vendedores y Clientes'!$C$6:$C$39&amp;" "&amp;_xlfn.XLOOKUP(Ventas!G189,'Vendedores y Clientes'!$B$6:$B$39,'Vendedores y Clientes'!$D$6:$D$39))</f>
        <v>Alexandra Bully</v>
      </c>
      <c r="P189" s="13" t="str">
        <f>_xlfn.XLOOKUP(H189,Productos!$B$5:$B$16,Productos!$C$5:$C$16)</f>
        <v>Cómoda Antigua</v>
      </c>
      <c r="Q189" s="13" t="str">
        <f>VLOOKUP(H189,Productos!$B$4:$E$16,3,0)</f>
        <v>Bellmack</v>
      </c>
      <c r="R189" s="14">
        <f t="shared" si="1"/>
        <v>0.08</v>
      </c>
      <c r="S189" s="15">
        <f>VLOOKUP(Ventas!H189,Productos!$B$23:$I$34,MATCH(Ventas!M189,Productos!$D$22:$I$22)+2,FALSE)</f>
        <v>100000</v>
      </c>
      <c r="T189" s="16">
        <f t="shared" si="5"/>
        <v>12550000</v>
      </c>
    </row>
    <row r="190" spans="2:20" ht="14.25" customHeight="1">
      <c r="B190" s="10" t="str">
        <f t="shared" si="0"/>
        <v>15-30392009septiembreF12</v>
      </c>
      <c r="C190" s="17">
        <v>15</v>
      </c>
      <c r="D190" s="17">
        <v>30</v>
      </c>
      <c r="E190" s="18">
        <v>40059</v>
      </c>
      <c r="F190" s="17">
        <v>13</v>
      </c>
      <c r="G190" s="17">
        <v>32</v>
      </c>
      <c r="H190" s="17" t="s">
        <v>23</v>
      </c>
      <c r="I190" s="79">
        <f>_xlfn.XLOOKUP(H190,Productos!$B$5:$B$16,Productos!$E$5:$E$16)</f>
        <v>1250000</v>
      </c>
      <c r="J190" s="17">
        <v>11</v>
      </c>
      <c r="K190" s="99"/>
      <c r="L190" s="13" t="str">
        <f>_xlfn.XLOOKUP(Ventas!C190,'Tienda y Sucursal'!$B$5:$B$19,'Tienda y Sucursal'!$C$5:$C$19)</f>
        <v>Galería la Tubería</v>
      </c>
      <c r="M190" s="13" t="str">
        <f>_xlfn.XLOOKUP(D190,'Tienda y Sucursal'!$E$5:$E$10,'Tienda y Sucursal'!$F$5:$F$10)</f>
        <v>Sucursal 2</v>
      </c>
      <c r="N190" s="13" t="str">
        <f>HLOOKUP(F190,'Vendedores y Clientes'!$F$5:$M$7,2,0)&amp;" "&amp;HLOOKUP(F190,'Vendedores y Clientes'!$F$5:$M$7,3,0)</f>
        <v>Caesar Ortencia</v>
      </c>
      <c r="O190" s="13" t="str" cm="1">
        <f t="array" ref="O190">_xlfn.XLOOKUP(G190,'Vendedores y Clientes'!$B$6:$B$39,'Vendedores y Clientes'!$C$6:$C$39&amp;" "&amp;_xlfn.XLOOKUP(Ventas!G190,'Vendedores y Clientes'!$B$6:$B$39,'Vendedores y Clientes'!$D$6:$D$39))</f>
        <v>Manu Bililar</v>
      </c>
      <c r="P190" s="13" t="str">
        <f>_xlfn.XLOOKUP(H190,Productos!$B$5:$B$16,Productos!$C$5:$C$16)</f>
        <v>Cómoda Antigua</v>
      </c>
      <c r="Q190" s="13" t="str">
        <f>VLOOKUP(H190,Productos!$B$4:$E$16,3,0)</f>
        <v>Bellmack</v>
      </c>
      <c r="R190" s="14">
        <f t="shared" si="1"/>
        <v>0.08</v>
      </c>
      <c r="S190" s="15">
        <f>VLOOKUP(Ventas!H190,Productos!$B$23:$I$34,MATCH(Ventas!M190,Productos!$D$22:$I$22)+2,FALSE)</f>
        <v>100000</v>
      </c>
      <c r="T190" s="16">
        <f t="shared" si="5"/>
        <v>12550000</v>
      </c>
    </row>
    <row r="191" spans="2:20" ht="14.25" customHeight="1">
      <c r="B191" s="10" t="str">
        <f t="shared" si="0"/>
        <v>1-1002572010julioF12</v>
      </c>
      <c r="C191" s="17">
        <v>1</v>
      </c>
      <c r="D191" s="17">
        <v>100</v>
      </c>
      <c r="E191" s="18">
        <v>40384</v>
      </c>
      <c r="F191" s="17">
        <v>14</v>
      </c>
      <c r="G191" s="17">
        <v>13</v>
      </c>
      <c r="H191" s="17" t="s">
        <v>23</v>
      </c>
      <c r="I191" s="79">
        <f>_xlfn.XLOOKUP(H191,Productos!$B$5:$B$16,Productos!$E$5:$E$16)</f>
        <v>1250000</v>
      </c>
      <c r="J191" s="17">
        <v>11</v>
      </c>
      <c r="K191" s="99"/>
      <c r="L191" s="13" t="str">
        <f>_xlfn.XLOOKUP(Ventas!C191,'Tienda y Sucursal'!$B$5:$B$19,'Tienda y Sucursal'!$C$5:$C$19)</f>
        <v>Sucursal Peñalolen Alto</v>
      </c>
      <c r="M191" s="13" t="str">
        <f>_xlfn.XLOOKUP(D191,'Tienda y Sucursal'!$E$5:$E$10,'Tienda y Sucursal'!$F$5:$F$10)</f>
        <v>Sucursal 4</v>
      </c>
      <c r="N191" s="13" t="str">
        <f>HLOOKUP(F191,'Vendedores y Clientes'!$F$5:$M$7,2,0)&amp;" "&amp;HLOOKUP(F191,'Vendedores y Clientes'!$F$5:$M$7,3,0)</f>
        <v>Hortuiti Felier</v>
      </c>
      <c r="O191" s="13" t="str" cm="1">
        <f t="array" ref="O191">_xlfn.XLOOKUP(G191,'Vendedores y Clientes'!$B$6:$B$39,'Vendedores y Clientes'!$C$6:$C$39&amp;" "&amp;_xlfn.XLOOKUP(Ventas!G191,'Vendedores y Clientes'!$B$6:$B$39,'Vendedores y Clientes'!$D$6:$D$39))</f>
        <v>Peter Contreras</v>
      </c>
      <c r="P191" s="13" t="str">
        <f>_xlfn.XLOOKUP(H191,Productos!$B$5:$B$16,Productos!$C$5:$C$16)</f>
        <v>Cómoda Antigua</v>
      </c>
      <c r="Q191" s="13" t="str">
        <f>VLOOKUP(H191,Productos!$B$4:$E$16,3,0)</f>
        <v>Bellmack</v>
      </c>
      <c r="R191" s="14">
        <f t="shared" si="1"/>
        <v>0.08</v>
      </c>
      <c r="S191" s="15">
        <f>VLOOKUP(Ventas!H191,Productos!$B$23:$I$34,MATCH(Ventas!M191,Productos!$D$22:$I$22)+2,FALSE)</f>
        <v>20000</v>
      </c>
      <c r="T191" s="16">
        <f t="shared" si="5"/>
        <v>12630000</v>
      </c>
    </row>
    <row r="192" spans="2:20" ht="14.25" customHeight="1">
      <c r="B192" s="10" t="str">
        <f t="shared" si="0"/>
        <v>6-201982010agostoF12</v>
      </c>
      <c r="C192" s="17">
        <v>6</v>
      </c>
      <c r="D192" s="17">
        <v>20</v>
      </c>
      <c r="E192" s="18">
        <v>40409</v>
      </c>
      <c r="F192" s="17">
        <v>17</v>
      </c>
      <c r="G192" s="17">
        <v>11</v>
      </c>
      <c r="H192" s="17" t="s">
        <v>23</v>
      </c>
      <c r="I192" s="79">
        <f>_xlfn.XLOOKUP(H192,Productos!$B$5:$B$16,Productos!$E$5:$E$16)</f>
        <v>1250000</v>
      </c>
      <c r="J192" s="17">
        <v>11</v>
      </c>
      <c r="K192" s="99"/>
      <c r="L192" s="13" t="str">
        <f>_xlfn.XLOOKUP(Ventas!C192,'Tienda y Sucursal'!$B$5:$B$19,'Tienda y Sucursal'!$C$5:$C$19)</f>
        <v>Sucursal Ñuñoa</v>
      </c>
      <c r="M192" s="13" t="str">
        <f>_xlfn.XLOOKUP(D192,'Tienda y Sucursal'!$E$5:$E$10,'Tienda y Sucursal'!$F$5:$F$10)</f>
        <v>Sucursal 5</v>
      </c>
      <c r="N192" s="13" t="str">
        <f>HLOOKUP(F192,'Vendedores y Clientes'!$F$5:$M$7,2,0)&amp;" "&amp;HLOOKUP(F192,'Vendedores y Clientes'!$F$5:$M$7,3,0)</f>
        <v>Gabriel Manzanero</v>
      </c>
      <c r="O192" s="13" t="str" cm="1">
        <f t="array" ref="O192">_xlfn.XLOOKUP(G192,'Vendedores y Clientes'!$B$6:$B$39,'Vendedores y Clientes'!$C$6:$C$39&amp;" "&amp;_xlfn.XLOOKUP(Ventas!G192,'Vendedores y Clientes'!$B$6:$B$39,'Vendedores y Clientes'!$D$6:$D$39))</f>
        <v>Diva Torrengra</v>
      </c>
      <c r="P192" s="13" t="str">
        <f>_xlfn.XLOOKUP(H192,Productos!$B$5:$B$16,Productos!$C$5:$C$16)</f>
        <v>Cómoda Antigua</v>
      </c>
      <c r="Q192" s="13" t="str">
        <f>VLOOKUP(H192,Productos!$B$4:$E$16,3,0)</f>
        <v>Bellmack</v>
      </c>
      <c r="R192" s="14">
        <f t="shared" si="1"/>
        <v>0.08</v>
      </c>
      <c r="S192" s="15">
        <f>VLOOKUP(Ventas!H192,Productos!$B$23:$I$34,MATCH(Ventas!M192,Productos!$D$22:$I$22)+2,FALSE)</f>
        <v>10000</v>
      </c>
      <c r="T192" s="16">
        <f t="shared" si="5"/>
        <v>12640000</v>
      </c>
    </row>
    <row r="193" spans="2:20" ht="14.25" customHeight="1">
      <c r="B193" s="10" t="str">
        <f t="shared" si="0"/>
        <v>12-3016112009noviembreJ16</v>
      </c>
      <c r="C193" s="17">
        <v>12</v>
      </c>
      <c r="D193" s="17">
        <v>30</v>
      </c>
      <c r="E193" s="18">
        <v>40133</v>
      </c>
      <c r="F193" s="17">
        <v>15</v>
      </c>
      <c r="G193" s="17">
        <v>7</v>
      </c>
      <c r="H193" s="17" t="s">
        <v>22</v>
      </c>
      <c r="I193" s="79">
        <f>_xlfn.XLOOKUP(H193,Productos!$B$5:$B$16,Productos!$E$5:$E$16)</f>
        <v>1450000</v>
      </c>
      <c r="J193" s="17">
        <v>10</v>
      </c>
      <c r="K193" s="99"/>
      <c r="L193" s="13" t="str">
        <f>_xlfn.XLOOKUP(Ventas!C193,'Tienda y Sucursal'!$B$5:$B$19,'Tienda y Sucursal'!$C$5:$C$19)</f>
        <v>El Deleite</v>
      </c>
      <c r="M193" s="13" t="str">
        <f>_xlfn.XLOOKUP(D193,'Tienda y Sucursal'!$E$5:$E$10,'Tienda y Sucursal'!$F$5:$F$10)</f>
        <v>Sucursal 2</v>
      </c>
      <c r="N193" s="13" t="str">
        <f>HLOOKUP(F193,'Vendedores y Clientes'!$F$5:$M$7,2,0)&amp;" "&amp;HLOOKUP(F193,'Vendedores y Clientes'!$F$5:$M$7,3,0)</f>
        <v>Suárez Mujica</v>
      </c>
      <c r="O193" s="13" t="str" cm="1">
        <f t="array" ref="O193">_xlfn.XLOOKUP(G193,'Vendedores y Clientes'!$B$6:$B$39,'Vendedores y Clientes'!$C$6:$C$39&amp;" "&amp;_xlfn.XLOOKUP(Ventas!G193,'Vendedores y Clientes'!$B$6:$B$39,'Vendedores y Clientes'!$D$6:$D$39))</f>
        <v>Veraz Dedal</v>
      </c>
      <c r="P193" s="13" t="str">
        <f>_xlfn.XLOOKUP(H193,Productos!$B$5:$B$16,Productos!$C$5:$C$16)</f>
        <v>Silla de Gargas</v>
      </c>
      <c r="Q193" s="13" t="str">
        <f>VLOOKUP(H193,Productos!$B$4:$E$16,3,0)</f>
        <v>Bellmack</v>
      </c>
      <c r="R193" s="14">
        <f t="shared" si="1"/>
        <v>0.08</v>
      </c>
      <c r="S193" s="15">
        <f>VLOOKUP(Ventas!H193,Productos!$B$23:$I$34,MATCH(Ventas!M193,Productos!$D$22:$I$22)+2,FALSE)</f>
        <v>20000</v>
      </c>
      <c r="T193" s="16">
        <f t="shared" si="5"/>
        <v>13320000</v>
      </c>
    </row>
    <row r="194" spans="2:20" ht="14.25" customHeight="1">
      <c r="B194" s="10" t="str">
        <f t="shared" si="0"/>
        <v>9-300482010agostoJ16</v>
      </c>
      <c r="C194" s="17">
        <v>9</v>
      </c>
      <c r="D194" s="17">
        <v>300</v>
      </c>
      <c r="E194" s="18">
        <v>40394</v>
      </c>
      <c r="F194" s="17">
        <v>13</v>
      </c>
      <c r="G194" s="17">
        <v>33</v>
      </c>
      <c r="H194" s="17" t="s">
        <v>22</v>
      </c>
      <c r="I194" s="79">
        <f>_xlfn.XLOOKUP(H194,Productos!$B$5:$B$16,Productos!$E$5:$E$16)</f>
        <v>1450000</v>
      </c>
      <c r="J194" s="17">
        <v>10</v>
      </c>
      <c r="K194" s="99"/>
      <c r="L194" s="13" t="str">
        <f>_xlfn.XLOOKUP(Ventas!C194,'Tienda y Sucursal'!$B$5:$B$19,'Tienda y Sucursal'!$C$5:$C$19)</f>
        <v>Sucursal San Bernardo</v>
      </c>
      <c r="M194" s="13" t="str">
        <f>_xlfn.XLOOKUP(D194,'Tienda y Sucursal'!$E$5:$E$10,'Tienda y Sucursal'!$F$5:$F$10)</f>
        <v>Sucursal 3</v>
      </c>
      <c r="N194" s="13" t="str">
        <f>HLOOKUP(F194,'Vendedores y Clientes'!$F$5:$M$7,2,0)&amp;" "&amp;HLOOKUP(F194,'Vendedores y Clientes'!$F$5:$M$7,3,0)</f>
        <v>Caesar Ortencia</v>
      </c>
      <c r="O194" s="13" t="str" cm="1">
        <f t="array" ref="O194">_xlfn.XLOOKUP(G194,'Vendedores y Clientes'!$B$6:$B$39,'Vendedores y Clientes'!$C$6:$C$39&amp;" "&amp;_xlfn.XLOOKUP(Ventas!G194,'Vendedores y Clientes'!$B$6:$B$39,'Vendedores y Clientes'!$D$6:$D$39))</f>
        <v>Maricela Zapur</v>
      </c>
      <c r="P194" s="13" t="str">
        <f>_xlfn.XLOOKUP(H194,Productos!$B$5:$B$16,Productos!$C$5:$C$16)</f>
        <v>Silla de Gargas</v>
      </c>
      <c r="Q194" s="13" t="str">
        <f>VLOOKUP(H194,Productos!$B$4:$E$16,3,0)</f>
        <v>Bellmack</v>
      </c>
      <c r="R194" s="14">
        <f t="shared" si="1"/>
        <v>0.08</v>
      </c>
      <c r="S194" s="15">
        <f>VLOOKUP(Ventas!H194,Productos!$B$23:$I$34,MATCH(Ventas!M194,Productos!$D$22:$I$22)+2,FALSE)</f>
        <v>200000</v>
      </c>
      <c r="T194" s="16">
        <f t="shared" si="5"/>
        <v>13140000</v>
      </c>
    </row>
    <row r="195" spans="2:20" ht="14.25" customHeight="1">
      <c r="B195" s="10" t="str">
        <f t="shared" si="0"/>
        <v>10-2009122009diciembreJ16</v>
      </c>
      <c r="C195" s="17">
        <v>10</v>
      </c>
      <c r="D195" s="17">
        <v>200</v>
      </c>
      <c r="E195" s="18">
        <v>40156</v>
      </c>
      <c r="F195" s="17">
        <v>16</v>
      </c>
      <c r="G195" s="17">
        <v>6</v>
      </c>
      <c r="H195" s="17" t="s">
        <v>22</v>
      </c>
      <c r="I195" s="79">
        <f>_xlfn.XLOOKUP(H195,Productos!$B$5:$B$16,Productos!$E$5:$E$16)</f>
        <v>1450000</v>
      </c>
      <c r="J195" s="17">
        <v>9</v>
      </c>
      <c r="K195" s="99"/>
      <c r="L195" s="13" t="str">
        <f>_xlfn.XLOOKUP(Ventas!C195,'Tienda y Sucursal'!$B$5:$B$19,'Tienda y Sucursal'!$C$5:$C$19)</f>
        <v>Sacrilegios Gloria</v>
      </c>
      <c r="M195" s="13" t="str">
        <f>_xlfn.XLOOKUP(D195,'Tienda y Sucursal'!$E$5:$E$10,'Tienda y Sucursal'!$F$5:$F$10)</f>
        <v>Sucursal 1</v>
      </c>
      <c r="N195" s="13" t="str">
        <f>HLOOKUP(F195,'Vendedores y Clientes'!$F$5:$M$7,2,0)&amp;" "&amp;HLOOKUP(F195,'Vendedores y Clientes'!$F$5:$M$7,3,0)</f>
        <v>Michael Tree</v>
      </c>
      <c r="O195" s="13" t="str" cm="1">
        <f t="array" ref="O195">_xlfn.XLOOKUP(G195,'Vendedores y Clientes'!$B$6:$B$39,'Vendedores y Clientes'!$C$6:$C$39&amp;" "&amp;_xlfn.XLOOKUP(Ventas!G195,'Vendedores y Clientes'!$B$6:$B$39,'Vendedores y Clientes'!$D$6:$D$39))</f>
        <v>Deco Valenti</v>
      </c>
      <c r="P195" s="13" t="str">
        <f>_xlfn.XLOOKUP(H195,Productos!$B$5:$B$16,Productos!$C$5:$C$16)</f>
        <v>Silla de Gargas</v>
      </c>
      <c r="Q195" s="13" t="str">
        <f>VLOOKUP(H195,Productos!$B$4:$E$16,3,0)</f>
        <v>Bellmack</v>
      </c>
      <c r="R195" s="14">
        <f t="shared" si="1"/>
        <v>0.08</v>
      </c>
      <c r="S195" s="15">
        <f>VLOOKUP(Ventas!H195,Productos!$B$23:$I$34,MATCH(Ventas!M195,Productos!$D$22:$I$22)+2,FALSE)</f>
        <v>500000</v>
      </c>
      <c r="T195" s="16">
        <f t="shared" si="5"/>
        <v>11506000</v>
      </c>
    </row>
    <row r="196" spans="2:20" ht="14.25" customHeight="1">
      <c r="B196" s="10" t="str">
        <f t="shared" si="0"/>
        <v>12-20024112009noviembreJ16</v>
      </c>
      <c r="C196" s="17">
        <v>12</v>
      </c>
      <c r="D196" s="17">
        <v>200</v>
      </c>
      <c r="E196" s="18">
        <v>40141</v>
      </c>
      <c r="F196" s="17">
        <v>15</v>
      </c>
      <c r="G196" s="17">
        <v>1</v>
      </c>
      <c r="H196" s="17" t="s">
        <v>22</v>
      </c>
      <c r="I196" s="79">
        <f>_xlfn.XLOOKUP(H196,Productos!$B$5:$B$16,Productos!$E$5:$E$16)</f>
        <v>1450000</v>
      </c>
      <c r="J196" s="17">
        <v>9</v>
      </c>
      <c r="K196" s="99"/>
      <c r="L196" s="13" t="str">
        <f>_xlfn.XLOOKUP(Ventas!C196,'Tienda y Sucursal'!$B$5:$B$19,'Tienda y Sucursal'!$C$5:$C$19)</f>
        <v>El Deleite</v>
      </c>
      <c r="M196" s="13" t="str">
        <f>_xlfn.XLOOKUP(D196,'Tienda y Sucursal'!$E$5:$E$10,'Tienda y Sucursal'!$F$5:$F$10)</f>
        <v>Sucursal 1</v>
      </c>
      <c r="N196" s="13" t="str">
        <f>HLOOKUP(F196,'Vendedores y Clientes'!$F$5:$M$7,2,0)&amp;" "&amp;HLOOKUP(F196,'Vendedores y Clientes'!$F$5:$M$7,3,0)</f>
        <v>Suárez Mujica</v>
      </c>
      <c r="O196" s="13" t="str" cm="1">
        <f t="array" ref="O196">_xlfn.XLOOKUP(G196,'Vendedores y Clientes'!$B$6:$B$39,'Vendedores y Clientes'!$C$6:$C$39&amp;" "&amp;_xlfn.XLOOKUP(Ventas!G196,'Vendedores y Clientes'!$B$6:$B$39,'Vendedores y Clientes'!$D$6:$D$39))</f>
        <v>Alejandro Moledero</v>
      </c>
      <c r="P196" s="13" t="str">
        <f>_xlfn.XLOOKUP(H196,Productos!$B$5:$B$16,Productos!$C$5:$C$16)</f>
        <v>Silla de Gargas</v>
      </c>
      <c r="Q196" s="13" t="str">
        <f>VLOOKUP(H196,Productos!$B$4:$E$16,3,0)</f>
        <v>Bellmack</v>
      </c>
      <c r="R196" s="14">
        <f t="shared" si="1"/>
        <v>0.08</v>
      </c>
      <c r="S196" s="15">
        <f>VLOOKUP(Ventas!H196,Productos!$B$23:$I$34,MATCH(Ventas!M196,Productos!$D$22:$I$22)+2,FALSE)</f>
        <v>500000</v>
      </c>
      <c r="T196" s="16">
        <f t="shared" si="5"/>
        <v>11506000</v>
      </c>
    </row>
    <row r="197" spans="2:20" ht="14.25" customHeight="1">
      <c r="B197" s="10" t="str">
        <f t="shared" si="0"/>
        <v>2-20472010julioJ16</v>
      </c>
      <c r="C197" s="17">
        <v>2</v>
      </c>
      <c r="D197" s="17">
        <v>20</v>
      </c>
      <c r="E197" s="18">
        <v>40363</v>
      </c>
      <c r="F197" s="17">
        <v>14</v>
      </c>
      <c r="G197" s="17">
        <v>25</v>
      </c>
      <c r="H197" s="17" t="s">
        <v>22</v>
      </c>
      <c r="I197" s="79">
        <f>_xlfn.XLOOKUP(H197,Productos!$B$5:$B$16,Productos!$E$5:$E$16)</f>
        <v>1450000</v>
      </c>
      <c r="J197" s="17">
        <v>9</v>
      </c>
      <c r="K197" s="99"/>
      <c r="L197" s="13" t="str">
        <f>_xlfn.XLOOKUP(Ventas!C197,'Tienda y Sucursal'!$B$5:$B$19,'Tienda y Sucursal'!$C$5:$C$19)</f>
        <v>Muebles San Genaro</v>
      </c>
      <c r="M197" s="13" t="str">
        <f>_xlfn.XLOOKUP(D197,'Tienda y Sucursal'!$E$5:$E$10,'Tienda y Sucursal'!$F$5:$F$10)</f>
        <v>Sucursal 5</v>
      </c>
      <c r="N197" s="13" t="str">
        <f>HLOOKUP(F197,'Vendedores y Clientes'!$F$5:$M$7,2,0)&amp;" "&amp;HLOOKUP(F197,'Vendedores y Clientes'!$F$5:$M$7,3,0)</f>
        <v>Hortuiti Felier</v>
      </c>
      <c r="O197" s="13" t="str" cm="1">
        <f t="array" ref="O197">_xlfn.XLOOKUP(G197,'Vendedores y Clientes'!$B$6:$B$39,'Vendedores y Clientes'!$C$6:$C$39&amp;" "&amp;_xlfn.XLOOKUP(Ventas!G197,'Vendedores y Clientes'!$B$6:$B$39,'Vendedores y Clientes'!$D$6:$D$39))</f>
        <v>Felipe Medero</v>
      </c>
      <c r="P197" s="13" t="str">
        <f>_xlfn.XLOOKUP(H197,Productos!$B$5:$B$16,Productos!$C$5:$C$16)</f>
        <v>Silla de Gargas</v>
      </c>
      <c r="Q197" s="13" t="str">
        <f>VLOOKUP(H197,Productos!$B$4:$E$16,3,0)</f>
        <v>Bellmack</v>
      </c>
      <c r="R197" s="14">
        <f t="shared" si="1"/>
        <v>0.08</v>
      </c>
      <c r="S197" s="15">
        <f>VLOOKUP(Ventas!H197,Productos!$B$23:$I$34,MATCH(Ventas!M197,Productos!$D$22:$I$22)+2,FALSE)</f>
        <v>300000</v>
      </c>
      <c r="T197" s="16">
        <f t="shared" si="5"/>
        <v>11706000</v>
      </c>
    </row>
    <row r="198" spans="2:20" ht="14.25" customHeight="1">
      <c r="B198" s="10" t="str">
        <f t="shared" si="0"/>
        <v>5-2002052009mayoJ16</v>
      </c>
      <c r="C198" s="17">
        <v>5</v>
      </c>
      <c r="D198" s="17">
        <v>200</v>
      </c>
      <c r="E198" s="18">
        <v>39953</v>
      </c>
      <c r="F198" s="17">
        <v>18</v>
      </c>
      <c r="G198" s="17">
        <v>1</v>
      </c>
      <c r="H198" s="17" t="s">
        <v>22</v>
      </c>
      <c r="I198" s="79">
        <f>_xlfn.XLOOKUP(H198,Productos!$B$5:$B$16,Productos!$E$5:$E$16)</f>
        <v>1450000</v>
      </c>
      <c r="J198" s="17">
        <v>9</v>
      </c>
      <c r="K198" s="99"/>
      <c r="L198" s="13" t="str">
        <f>_xlfn.XLOOKUP(Ventas!C198,'Tienda y Sucursal'!$B$5:$B$19,'Tienda y Sucursal'!$C$5:$C$19)</f>
        <v>Muebles El Oso</v>
      </c>
      <c r="M198" s="13" t="str">
        <f>_xlfn.XLOOKUP(D198,'Tienda y Sucursal'!$E$5:$E$10,'Tienda y Sucursal'!$F$5:$F$10)</f>
        <v>Sucursal 1</v>
      </c>
      <c r="N198" s="13" t="str">
        <f>HLOOKUP(F198,'Vendedores y Clientes'!$F$5:$M$7,2,0)&amp;" "&amp;HLOOKUP(F198,'Vendedores y Clientes'!$F$5:$M$7,3,0)</f>
        <v>Gato Lizana</v>
      </c>
      <c r="O198" s="13" t="str" cm="1">
        <f t="array" ref="O198">_xlfn.XLOOKUP(G198,'Vendedores y Clientes'!$B$6:$B$39,'Vendedores y Clientes'!$C$6:$C$39&amp;" "&amp;_xlfn.XLOOKUP(Ventas!G198,'Vendedores y Clientes'!$B$6:$B$39,'Vendedores y Clientes'!$D$6:$D$39))</f>
        <v>Alejandro Moledero</v>
      </c>
      <c r="P198" s="13" t="str">
        <f>_xlfn.XLOOKUP(H198,Productos!$B$5:$B$16,Productos!$C$5:$C$16)</f>
        <v>Silla de Gargas</v>
      </c>
      <c r="Q198" s="13" t="str">
        <f>VLOOKUP(H198,Productos!$B$4:$E$16,3,0)</f>
        <v>Bellmack</v>
      </c>
      <c r="R198" s="14">
        <f t="shared" si="1"/>
        <v>0.08</v>
      </c>
      <c r="S198" s="15">
        <f>VLOOKUP(Ventas!H198,Productos!$B$23:$I$34,MATCH(Ventas!M198,Productos!$D$22:$I$22)+2,FALSE)</f>
        <v>500000</v>
      </c>
      <c r="T198" s="16">
        <f t="shared" si="5"/>
        <v>11506000</v>
      </c>
    </row>
    <row r="199" spans="2:20" ht="14.25" customHeight="1">
      <c r="B199" s="10" t="str">
        <f t="shared" si="0"/>
        <v>7-300342010abrilJ15</v>
      </c>
      <c r="C199" s="17">
        <v>7</v>
      </c>
      <c r="D199" s="17">
        <v>300</v>
      </c>
      <c r="E199" s="18">
        <v>40271</v>
      </c>
      <c r="F199" s="17">
        <v>17</v>
      </c>
      <c r="G199" s="17">
        <v>25</v>
      </c>
      <c r="H199" s="17" t="s">
        <v>21</v>
      </c>
      <c r="I199" s="79">
        <f>_xlfn.XLOOKUP(H199,Productos!$B$5:$B$16,Productos!$E$5:$E$16)</f>
        <v>1800000</v>
      </c>
      <c r="J199" s="17">
        <v>8</v>
      </c>
      <c r="K199" s="99"/>
      <c r="L199" s="13" t="str">
        <f>_xlfn.XLOOKUP(Ventas!C199,'Tienda y Sucursal'!$B$5:$B$19,'Tienda y Sucursal'!$C$5:$C$19)</f>
        <v>Blanco y En Calada</v>
      </c>
      <c r="M199" s="13" t="str">
        <f>_xlfn.XLOOKUP(D199,'Tienda y Sucursal'!$E$5:$E$10,'Tienda y Sucursal'!$F$5:$F$10)</f>
        <v>Sucursal 3</v>
      </c>
      <c r="N199" s="13" t="str">
        <f>HLOOKUP(F199,'Vendedores y Clientes'!$F$5:$M$7,2,0)&amp;" "&amp;HLOOKUP(F199,'Vendedores y Clientes'!$F$5:$M$7,3,0)</f>
        <v>Gabriel Manzanero</v>
      </c>
      <c r="O199" s="13" t="str" cm="1">
        <f t="array" ref="O199">_xlfn.XLOOKUP(G199,'Vendedores y Clientes'!$B$6:$B$39,'Vendedores y Clientes'!$C$6:$C$39&amp;" "&amp;_xlfn.XLOOKUP(Ventas!G199,'Vendedores y Clientes'!$B$6:$B$39,'Vendedores y Clientes'!$D$6:$D$39))</f>
        <v>Felipe Medero</v>
      </c>
      <c r="P199" s="13" t="str">
        <f>_xlfn.XLOOKUP(H199,Productos!$B$5:$B$16,Productos!$C$5:$C$16)</f>
        <v>Bar L Sobredimensionado</v>
      </c>
      <c r="Q199" s="13" t="str">
        <f>VLOOKUP(H199,Productos!$B$4:$E$16,3,0)</f>
        <v>Qwerty</v>
      </c>
      <c r="R199" s="14">
        <f t="shared" si="1"/>
        <v>0.08</v>
      </c>
      <c r="S199" s="15">
        <f>VLOOKUP(Ventas!H199,Productos!$B$23:$I$34,MATCH(Ventas!M199,Productos!$D$22:$I$22)+2,FALSE)</f>
        <v>1500000</v>
      </c>
      <c r="T199" s="16">
        <f t="shared" ref="T199:T262" si="6">I199*J199-(R199*I199*J199)-S199</f>
        <v>11748000</v>
      </c>
    </row>
    <row r="200" spans="2:20" ht="14.25" customHeight="1">
      <c r="B200" s="10" t="str">
        <f t="shared" si="0"/>
        <v>15-202172010julioJ18</v>
      </c>
      <c r="C200" s="17">
        <v>15</v>
      </c>
      <c r="D200" s="17">
        <v>20</v>
      </c>
      <c r="E200" s="18">
        <v>40380</v>
      </c>
      <c r="F200" s="17">
        <v>15</v>
      </c>
      <c r="G200" s="17">
        <v>19</v>
      </c>
      <c r="H200" s="17" t="s">
        <v>24</v>
      </c>
      <c r="I200" s="79">
        <f>_xlfn.XLOOKUP(H200,Productos!$B$5:$B$16,Productos!$E$5:$E$16)</f>
        <v>850000</v>
      </c>
      <c r="J200" s="17">
        <v>15</v>
      </c>
      <c r="K200" s="99"/>
      <c r="L200" s="13" t="str">
        <f>_xlfn.XLOOKUP(Ventas!C200,'Tienda y Sucursal'!$B$5:$B$19,'Tienda y Sucursal'!$C$5:$C$19)</f>
        <v>Galería la Tubería</v>
      </c>
      <c r="M200" s="13" t="str">
        <f>_xlfn.XLOOKUP(D200,'Tienda y Sucursal'!$E$5:$E$10,'Tienda y Sucursal'!$F$5:$F$10)</f>
        <v>Sucursal 5</v>
      </c>
      <c r="N200" s="13" t="str">
        <f>HLOOKUP(F200,'Vendedores y Clientes'!$F$5:$M$7,2,0)&amp;" "&amp;HLOOKUP(F200,'Vendedores y Clientes'!$F$5:$M$7,3,0)</f>
        <v>Suárez Mujica</v>
      </c>
      <c r="O200" s="13" t="str" cm="1">
        <f t="array" ref="O200">_xlfn.XLOOKUP(G200,'Vendedores y Clientes'!$B$6:$B$39,'Vendedores y Clientes'!$C$6:$C$39&amp;" "&amp;_xlfn.XLOOKUP(Ventas!G200,'Vendedores y Clientes'!$B$6:$B$39,'Vendedores y Clientes'!$D$6:$D$39))</f>
        <v>Andrea Disappear</v>
      </c>
      <c r="P200" s="13" t="str">
        <f>_xlfn.XLOOKUP(H200,Productos!$B$5:$B$16,Productos!$C$5:$C$16)</f>
        <v>Camarote 3 cuerpos</v>
      </c>
      <c r="Q200" s="13" t="str">
        <f>VLOOKUP(H200,Productos!$B$4:$E$16,3,0)</f>
        <v>Deplos</v>
      </c>
      <c r="R200" s="14">
        <f t="shared" si="1"/>
        <v>0.08</v>
      </c>
      <c r="S200" s="15">
        <f>VLOOKUP(Ventas!H200,Productos!$B$23:$I$34,MATCH(Ventas!M200,Productos!$D$22:$I$22)+2,FALSE)</f>
        <v>100000</v>
      </c>
      <c r="T200" s="16">
        <f t="shared" si="6"/>
        <v>11630000</v>
      </c>
    </row>
    <row r="201" spans="2:20" ht="14.25" customHeight="1">
      <c r="B201" s="10" t="str">
        <f t="shared" si="0"/>
        <v>12-101732009marzoJ18</v>
      </c>
      <c r="C201" s="17">
        <v>12</v>
      </c>
      <c r="D201" s="17">
        <v>10</v>
      </c>
      <c r="E201" s="18">
        <v>39889</v>
      </c>
      <c r="F201" s="17">
        <v>18</v>
      </c>
      <c r="G201" s="17">
        <v>27</v>
      </c>
      <c r="H201" s="17" t="s">
        <v>24</v>
      </c>
      <c r="I201" s="79">
        <f>_xlfn.XLOOKUP(H201,Productos!$B$5:$B$16,Productos!$E$5:$E$16)</f>
        <v>850000</v>
      </c>
      <c r="J201" s="17">
        <v>15</v>
      </c>
      <c r="K201" s="99"/>
      <c r="L201" s="13" t="str">
        <f>_xlfn.XLOOKUP(Ventas!C201,'Tienda y Sucursal'!$B$5:$B$19,'Tienda y Sucursal'!$C$5:$C$19)</f>
        <v>El Deleite</v>
      </c>
      <c r="M201" s="13" t="str">
        <f>_xlfn.XLOOKUP(D201,'Tienda y Sucursal'!$E$5:$E$10,'Tienda y Sucursal'!$F$5:$F$10)</f>
        <v>Sucursal 6</v>
      </c>
      <c r="N201" s="13" t="str">
        <f>HLOOKUP(F201,'Vendedores y Clientes'!$F$5:$M$7,2,0)&amp;" "&amp;HLOOKUP(F201,'Vendedores y Clientes'!$F$5:$M$7,3,0)</f>
        <v>Gato Lizana</v>
      </c>
      <c r="O201" s="13" t="str" cm="1">
        <f t="array" ref="O201">_xlfn.XLOOKUP(G201,'Vendedores y Clientes'!$B$6:$B$39,'Vendedores y Clientes'!$C$6:$C$39&amp;" "&amp;_xlfn.XLOOKUP(Ventas!G201,'Vendedores y Clientes'!$B$6:$B$39,'Vendedores y Clientes'!$D$6:$D$39))</f>
        <v>Daniel Saint John</v>
      </c>
      <c r="P201" s="13" t="str">
        <f>_xlfn.XLOOKUP(H201,Productos!$B$5:$B$16,Productos!$C$5:$C$16)</f>
        <v>Camarote 3 cuerpos</v>
      </c>
      <c r="Q201" s="13" t="str">
        <f>VLOOKUP(H201,Productos!$B$4:$E$16,3,0)</f>
        <v>Deplos</v>
      </c>
      <c r="R201" s="14">
        <f t="shared" si="1"/>
        <v>0.08</v>
      </c>
      <c r="S201" s="15">
        <f>VLOOKUP(Ventas!H201,Productos!$B$23:$I$34,MATCH(Ventas!M201,Productos!$D$22:$I$22)+2,FALSE)</f>
        <v>20000</v>
      </c>
      <c r="T201" s="16">
        <f t="shared" si="6"/>
        <v>11710000</v>
      </c>
    </row>
    <row r="202" spans="2:20" ht="14.25" customHeight="1">
      <c r="B202" s="10" t="str">
        <f t="shared" si="0"/>
        <v>9-2002362009junioJ18</v>
      </c>
      <c r="C202" s="17">
        <v>9</v>
      </c>
      <c r="D202" s="17">
        <v>200</v>
      </c>
      <c r="E202" s="18">
        <v>39987</v>
      </c>
      <c r="F202" s="17">
        <v>14</v>
      </c>
      <c r="G202" s="17">
        <v>30</v>
      </c>
      <c r="H202" s="17" t="s">
        <v>24</v>
      </c>
      <c r="I202" s="79">
        <f>_xlfn.XLOOKUP(H202,Productos!$B$5:$B$16,Productos!$E$5:$E$16)</f>
        <v>850000</v>
      </c>
      <c r="J202" s="17">
        <v>15</v>
      </c>
      <c r="K202" s="99"/>
      <c r="L202" s="13" t="str">
        <f>_xlfn.XLOOKUP(Ventas!C202,'Tienda y Sucursal'!$B$5:$B$19,'Tienda y Sucursal'!$C$5:$C$19)</f>
        <v>Sucursal San Bernardo</v>
      </c>
      <c r="M202" s="13" t="str">
        <f>_xlfn.XLOOKUP(D202,'Tienda y Sucursal'!$E$5:$E$10,'Tienda y Sucursal'!$F$5:$F$10)</f>
        <v>Sucursal 1</v>
      </c>
      <c r="N202" s="13" t="str">
        <f>HLOOKUP(F202,'Vendedores y Clientes'!$F$5:$M$7,2,0)&amp;" "&amp;HLOOKUP(F202,'Vendedores y Clientes'!$F$5:$M$7,3,0)</f>
        <v>Hortuiti Felier</v>
      </c>
      <c r="O202" s="13" t="str" cm="1">
        <f t="array" ref="O202">_xlfn.XLOOKUP(G202,'Vendedores y Clientes'!$B$6:$B$39,'Vendedores y Clientes'!$C$6:$C$39&amp;" "&amp;_xlfn.XLOOKUP(Ventas!G202,'Vendedores y Clientes'!$B$6:$B$39,'Vendedores y Clientes'!$D$6:$D$39))</f>
        <v>Javiera Walder</v>
      </c>
      <c r="P202" s="13" t="str">
        <f>_xlfn.XLOOKUP(H202,Productos!$B$5:$B$16,Productos!$C$5:$C$16)</f>
        <v>Camarote 3 cuerpos</v>
      </c>
      <c r="Q202" s="13" t="str">
        <f>VLOOKUP(H202,Productos!$B$4:$E$16,3,0)</f>
        <v>Deplos</v>
      </c>
      <c r="R202" s="14">
        <f t="shared" si="1"/>
        <v>0.08</v>
      </c>
      <c r="S202" s="15">
        <f>VLOOKUP(Ventas!H202,Productos!$B$23:$I$34,MATCH(Ventas!M202,Productos!$D$22:$I$22)+2,FALSE)</f>
        <v>30000</v>
      </c>
      <c r="T202" s="16">
        <f t="shared" si="6"/>
        <v>11700000</v>
      </c>
    </row>
    <row r="203" spans="2:20" ht="14.25" customHeight="1">
      <c r="B203" s="10" t="str">
        <f t="shared" si="0"/>
        <v>12-2001862010junioJ18</v>
      </c>
      <c r="C203" s="17">
        <v>12</v>
      </c>
      <c r="D203" s="17">
        <v>200</v>
      </c>
      <c r="E203" s="18">
        <v>40347</v>
      </c>
      <c r="F203" s="17">
        <v>12</v>
      </c>
      <c r="G203" s="17">
        <v>2</v>
      </c>
      <c r="H203" s="17" t="s">
        <v>24</v>
      </c>
      <c r="I203" s="79">
        <f>_xlfn.XLOOKUP(H203,Productos!$B$5:$B$16,Productos!$E$5:$E$16)</f>
        <v>850000</v>
      </c>
      <c r="J203" s="17">
        <v>15</v>
      </c>
      <c r="K203" s="99"/>
      <c r="L203" s="13" t="str">
        <f>_xlfn.XLOOKUP(Ventas!C203,'Tienda y Sucursal'!$B$5:$B$19,'Tienda y Sucursal'!$C$5:$C$19)</f>
        <v>El Deleite</v>
      </c>
      <c r="M203" s="13" t="str">
        <f>_xlfn.XLOOKUP(D203,'Tienda y Sucursal'!$E$5:$E$10,'Tienda y Sucursal'!$F$5:$F$10)</f>
        <v>Sucursal 1</v>
      </c>
      <c r="N203" s="13" t="str">
        <f>HLOOKUP(F203,'Vendedores y Clientes'!$F$5:$M$7,2,0)&amp;" "&amp;HLOOKUP(F203,'Vendedores y Clientes'!$F$5:$M$7,3,0)</f>
        <v>Feibian Bizancio</v>
      </c>
      <c r="O203" s="13" t="str" cm="1">
        <f t="array" ref="O203">_xlfn.XLOOKUP(G203,'Vendedores y Clientes'!$B$6:$B$39,'Vendedores y Clientes'!$C$6:$C$39&amp;" "&amp;_xlfn.XLOOKUP(Ventas!G203,'Vendedores y Clientes'!$B$6:$B$39,'Vendedores y Clientes'!$D$6:$D$39))</f>
        <v>John Chepicano</v>
      </c>
      <c r="P203" s="13" t="str">
        <f>_xlfn.XLOOKUP(H203,Productos!$B$5:$B$16,Productos!$C$5:$C$16)</f>
        <v>Camarote 3 cuerpos</v>
      </c>
      <c r="Q203" s="13" t="str">
        <f>VLOOKUP(H203,Productos!$B$4:$E$16,3,0)</f>
        <v>Deplos</v>
      </c>
      <c r="R203" s="14">
        <f t="shared" si="1"/>
        <v>0.08</v>
      </c>
      <c r="S203" s="15">
        <f>VLOOKUP(Ventas!H203,Productos!$B$23:$I$34,MATCH(Ventas!M203,Productos!$D$22:$I$22)+2,FALSE)</f>
        <v>30000</v>
      </c>
      <c r="T203" s="16">
        <f t="shared" si="6"/>
        <v>11700000</v>
      </c>
    </row>
    <row r="204" spans="2:20" ht="14.25" customHeight="1">
      <c r="B204" s="10" t="str">
        <f t="shared" si="0"/>
        <v>5-100462010junioJ18</v>
      </c>
      <c r="C204" s="17">
        <v>5</v>
      </c>
      <c r="D204" s="17">
        <v>100</v>
      </c>
      <c r="E204" s="18">
        <v>40333</v>
      </c>
      <c r="F204" s="17">
        <v>18</v>
      </c>
      <c r="G204" s="17">
        <v>19</v>
      </c>
      <c r="H204" s="17" t="s">
        <v>24</v>
      </c>
      <c r="I204" s="79">
        <f>_xlfn.XLOOKUP(H204,Productos!$B$5:$B$16,Productos!$E$5:$E$16)</f>
        <v>850000</v>
      </c>
      <c r="J204" s="17">
        <v>15</v>
      </c>
      <c r="K204" s="99"/>
      <c r="L204" s="13" t="str">
        <f>_xlfn.XLOOKUP(Ventas!C204,'Tienda y Sucursal'!$B$5:$B$19,'Tienda y Sucursal'!$C$5:$C$19)</f>
        <v>Muebles El Oso</v>
      </c>
      <c r="M204" s="13" t="str">
        <f>_xlfn.XLOOKUP(D204,'Tienda y Sucursal'!$E$5:$E$10,'Tienda y Sucursal'!$F$5:$F$10)</f>
        <v>Sucursal 4</v>
      </c>
      <c r="N204" s="13" t="str">
        <f>HLOOKUP(F204,'Vendedores y Clientes'!$F$5:$M$7,2,0)&amp;" "&amp;HLOOKUP(F204,'Vendedores y Clientes'!$F$5:$M$7,3,0)</f>
        <v>Gato Lizana</v>
      </c>
      <c r="O204" s="13" t="str" cm="1">
        <f t="array" ref="O204">_xlfn.XLOOKUP(G204,'Vendedores y Clientes'!$B$6:$B$39,'Vendedores y Clientes'!$C$6:$C$39&amp;" "&amp;_xlfn.XLOOKUP(Ventas!G204,'Vendedores y Clientes'!$B$6:$B$39,'Vendedores y Clientes'!$D$6:$D$39))</f>
        <v>Andrea Disappear</v>
      </c>
      <c r="P204" s="13" t="str">
        <f>_xlfn.XLOOKUP(H204,Productos!$B$5:$B$16,Productos!$C$5:$C$16)</f>
        <v>Camarote 3 cuerpos</v>
      </c>
      <c r="Q204" s="13" t="str">
        <f>VLOOKUP(H204,Productos!$B$4:$E$16,3,0)</f>
        <v>Deplos</v>
      </c>
      <c r="R204" s="14">
        <f t="shared" si="1"/>
        <v>0.08</v>
      </c>
      <c r="S204" s="15">
        <f>VLOOKUP(Ventas!H204,Productos!$B$23:$I$34,MATCH(Ventas!M204,Productos!$D$22:$I$22)+2,FALSE)</f>
        <v>10000</v>
      </c>
      <c r="T204" s="16">
        <f t="shared" si="6"/>
        <v>11720000</v>
      </c>
    </row>
    <row r="205" spans="2:20" ht="14.25" customHeight="1">
      <c r="B205" s="10" t="str">
        <f t="shared" si="0"/>
        <v>3-201382010agostoJ16</v>
      </c>
      <c r="C205" s="17">
        <v>3</v>
      </c>
      <c r="D205" s="17">
        <v>20</v>
      </c>
      <c r="E205" s="18">
        <v>40403</v>
      </c>
      <c r="F205" s="17">
        <v>17</v>
      </c>
      <c r="G205" s="17">
        <v>6</v>
      </c>
      <c r="H205" s="17" t="s">
        <v>22</v>
      </c>
      <c r="I205" s="79">
        <f>_xlfn.XLOOKUP(H205,Productos!$B$5:$B$16,Productos!$E$5:$E$16)</f>
        <v>1450000</v>
      </c>
      <c r="J205" s="17">
        <v>9</v>
      </c>
      <c r="K205" s="99"/>
      <c r="L205" s="13" t="str">
        <f>_xlfn.XLOOKUP(Ventas!C205,'Tienda y Sucursal'!$B$5:$B$19,'Tienda y Sucursal'!$C$5:$C$19)</f>
        <v>Damiens</v>
      </c>
      <c r="M205" s="13" t="str">
        <f>_xlfn.XLOOKUP(D205,'Tienda y Sucursal'!$E$5:$E$10,'Tienda y Sucursal'!$F$5:$F$10)</f>
        <v>Sucursal 5</v>
      </c>
      <c r="N205" s="13" t="str">
        <f>HLOOKUP(F205,'Vendedores y Clientes'!$F$5:$M$7,2,0)&amp;" "&amp;HLOOKUP(F205,'Vendedores y Clientes'!$F$5:$M$7,3,0)</f>
        <v>Gabriel Manzanero</v>
      </c>
      <c r="O205" s="13" t="str" cm="1">
        <f t="array" ref="O205">_xlfn.XLOOKUP(G205,'Vendedores y Clientes'!$B$6:$B$39,'Vendedores y Clientes'!$C$6:$C$39&amp;" "&amp;_xlfn.XLOOKUP(Ventas!G205,'Vendedores y Clientes'!$B$6:$B$39,'Vendedores y Clientes'!$D$6:$D$39))</f>
        <v>Deco Valenti</v>
      </c>
      <c r="P205" s="13" t="str">
        <f>_xlfn.XLOOKUP(H205,Productos!$B$5:$B$16,Productos!$C$5:$C$16)</f>
        <v>Silla de Gargas</v>
      </c>
      <c r="Q205" s="13" t="str">
        <f>VLOOKUP(H205,Productos!$B$4:$E$16,3,0)</f>
        <v>Bellmack</v>
      </c>
      <c r="R205" s="14">
        <f t="shared" si="1"/>
        <v>0.08</v>
      </c>
      <c r="S205" s="15">
        <f>VLOOKUP(Ventas!H205,Productos!$B$23:$I$34,MATCH(Ventas!M205,Productos!$D$22:$I$22)+2,FALSE)</f>
        <v>300000</v>
      </c>
      <c r="T205" s="16">
        <f t="shared" si="6"/>
        <v>11706000</v>
      </c>
    </row>
    <row r="206" spans="2:20" ht="14.25" customHeight="1">
      <c r="B206" s="10" t="str">
        <f t="shared" si="0"/>
        <v>4-300292009septiembreJ16</v>
      </c>
      <c r="C206" s="17">
        <v>4</v>
      </c>
      <c r="D206" s="17">
        <v>300</v>
      </c>
      <c r="E206" s="18">
        <v>40058</v>
      </c>
      <c r="F206" s="17">
        <v>18</v>
      </c>
      <c r="G206" s="17">
        <v>13</v>
      </c>
      <c r="H206" s="17" t="s">
        <v>22</v>
      </c>
      <c r="I206" s="79">
        <f>_xlfn.XLOOKUP(H206,Productos!$B$5:$B$16,Productos!$E$5:$E$16)</f>
        <v>1450000</v>
      </c>
      <c r="J206" s="17">
        <v>9</v>
      </c>
      <c r="K206" s="99"/>
      <c r="L206" s="13" t="str">
        <f>_xlfn.XLOOKUP(Ventas!C206,'Tienda y Sucursal'!$B$5:$B$19,'Tienda y Sucursal'!$C$5:$C$19)</f>
        <v>Galería Ñuble</v>
      </c>
      <c r="M206" s="13" t="str">
        <f>_xlfn.XLOOKUP(D206,'Tienda y Sucursal'!$E$5:$E$10,'Tienda y Sucursal'!$F$5:$F$10)</f>
        <v>Sucursal 3</v>
      </c>
      <c r="N206" s="13" t="str">
        <f>HLOOKUP(F206,'Vendedores y Clientes'!$F$5:$M$7,2,0)&amp;" "&amp;HLOOKUP(F206,'Vendedores y Clientes'!$F$5:$M$7,3,0)</f>
        <v>Gato Lizana</v>
      </c>
      <c r="O206" s="13" t="str" cm="1">
        <f t="array" ref="O206">_xlfn.XLOOKUP(G206,'Vendedores y Clientes'!$B$6:$B$39,'Vendedores y Clientes'!$C$6:$C$39&amp;" "&amp;_xlfn.XLOOKUP(Ventas!G206,'Vendedores y Clientes'!$B$6:$B$39,'Vendedores y Clientes'!$D$6:$D$39))</f>
        <v>Peter Contreras</v>
      </c>
      <c r="P206" s="13" t="str">
        <f>_xlfn.XLOOKUP(H206,Productos!$B$5:$B$16,Productos!$C$5:$C$16)</f>
        <v>Silla de Gargas</v>
      </c>
      <c r="Q206" s="13" t="str">
        <f>VLOOKUP(H206,Productos!$B$4:$E$16,3,0)</f>
        <v>Bellmack</v>
      </c>
      <c r="R206" s="14">
        <f t="shared" si="1"/>
        <v>0.08</v>
      </c>
      <c r="S206" s="15">
        <f>VLOOKUP(Ventas!H206,Productos!$B$23:$I$34,MATCH(Ventas!M206,Productos!$D$22:$I$22)+2,FALSE)</f>
        <v>200000</v>
      </c>
      <c r="T206" s="16">
        <f t="shared" si="6"/>
        <v>11806000</v>
      </c>
    </row>
    <row r="207" spans="2:20" ht="14.25" customHeight="1">
      <c r="B207" s="10" t="str">
        <f t="shared" si="0"/>
        <v>12-1017122010diciembreJ16</v>
      </c>
      <c r="C207" s="17">
        <v>12</v>
      </c>
      <c r="D207" s="17">
        <v>10</v>
      </c>
      <c r="E207" s="18">
        <v>40529</v>
      </c>
      <c r="F207" s="17">
        <v>15</v>
      </c>
      <c r="G207" s="17">
        <v>30</v>
      </c>
      <c r="H207" s="17" t="s">
        <v>22</v>
      </c>
      <c r="I207" s="79">
        <f>_xlfn.XLOOKUP(H207,Productos!$B$5:$B$16,Productos!$E$5:$E$16)</f>
        <v>1450000</v>
      </c>
      <c r="J207" s="17">
        <v>9</v>
      </c>
      <c r="K207" s="99"/>
      <c r="L207" s="13" t="str">
        <f>_xlfn.XLOOKUP(Ventas!C207,'Tienda y Sucursal'!$B$5:$B$19,'Tienda y Sucursal'!$C$5:$C$19)</f>
        <v>El Deleite</v>
      </c>
      <c r="M207" s="13" t="str">
        <f>_xlfn.XLOOKUP(D207,'Tienda y Sucursal'!$E$5:$E$10,'Tienda y Sucursal'!$F$5:$F$10)</f>
        <v>Sucursal 6</v>
      </c>
      <c r="N207" s="13" t="str">
        <f>HLOOKUP(F207,'Vendedores y Clientes'!$F$5:$M$7,2,0)&amp;" "&amp;HLOOKUP(F207,'Vendedores y Clientes'!$F$5:$M$7,3,0)</f>
        <v>Suárez Mujica</v>
      </c>
      <c r="O207" s="13" t="str" cm="1">
        <f t="array" ref="O207">_xlfn.XLOOKUP(G207,'Vendedores y Clientes'!$B$6:$B$39,'Vendedores y Clientes'!$C$6:$C$39&amp;" "&amp;_xlfn.XLOOKUP(Ventas!G207,'Vendedores y Clientes'!$B$6:$B$39,'Vendedores y Clientes'!$D$6:$D$39))</f>
        <v>Javiera Walder</v>
      </c>
      <c r="P207" s="13" t="str">
        <f>_xlfn.XLOOKUP(H207,Productos!$B$5:$B$16,Productos!$C$5:$C$16)</f>
        <v>Silla de Gargas</v>
      </c>
      <c r="Q207" s="13" t="str">
        <f>VLOOKUP(H207,Productos!$B$4:$E$16,3,0)</f>
        <v>Bellmack</v>
      </c>
      <c r="R207" s="14">
        <f t="shared" si="1"/>
        <v>0.08</v>
      </c>
      <c r="S207" s="15">
        <f>VLOOKUP(Ventas!H207,Productos!$B$23:$I$34,MATCH(Ventas!M207,Productos!$D$22:$I$22)+2,FALSE)</f>
        <v>1000000</v>
      </c>
      <c r="T207" s="16">
        <f t="shared" si="6"/>
        <v>11006000</v>
      </c>
    </row>
    <row r="208" spans="2:20" ht="14.25" customHeight="1">
      <c r="B208" s="10" t="str">
        <f t="shared" si="0"/>
        <v>5-3011112010noviembreF12</v>
      </c>
      <c r="C208" s="17">
        <v>5</v>
      </c>
      <c r="D208" s="17">
        <v>30</v>
      </c>
      <c r="E208" s="18">
        <v>40493</v>
      </c>
      <c r="F208" s="17">
        <v>15</v>
      </c>
      <c r="G208" s="17">
        <v>25</v>
      </c>
      <c r="H208" s="17" t="s">
        <v>23</v>
      </c>
      <c r="I208" s="79">
        <f>_xlfn.XLOOKUP(H208,Productos!$B$5:$B$16,Productos!$E$5:$E$16)</f>
        <v>1250000</v>
      </c>
      <c r="J208" s="17">
        <v>11</v>
      </c>
      <c r="K208" s="99"/>
      <c r="L208" s="13" t="str">
        <f>_xlfn.XLOOKUP(Ventas!C208,'Tienda y Sucursal'!$B$5:$B$19,'Tienda y Sucursal'!$C$5:$C$19)</f>
        <v>Muebles El Oso</v>
      </c>
      <c r="M208" s="13" t="str">
        <f>_xlfn.XLOOKUP(D208,'Tienda y Sucursal'!$E$5:$E$10,'Tienda y Sucursal'!$F$5:$F$10)</f>
        <v>Sucursal 2</v>
      </c>
      <c r="N208" s="13" t="str">
        <f>HLOOKUP(F208,'Vendedores y Clientes'!$F$5:$M$7,2,0)&amp;" "&amp;HLOOKUP(F208,'Vendedores y Clientes'!$F$5:$M$7,3,0)</f>
        <v>Suárez Mujica</v>
      </c>
      <c r="O208" s="13" t="str" cm="1">
        <f t="array" ref="O208">_xlfn.XLOOKUP(G208,'Vendedores y Clientes'!$B$6:$B$39,'Vendedores y Clientes'!$C$6:$C$39&amp;" "&amp;_xlfn.XLOOKUP(Ventas!G208,'Vendedores y Clientes'!$B$6:$B$39,'Vendedores y Clientes'!$D$6:$D$39))</f>
        <v>Felipe Medero</v>
      </c>
      <c r="P208" s="13" t="str">
        <f>_xlfn.XLOOKUP(H208,Productos!$B$5:$B$16,Productos!$C$5:$C$16)</f>
        <v>Cómoda Antigua</v>
      </c>
      <c r="Q208" s="13" t="str">
        <f>VLOOKUP(H208,Productos!$B$4:$E$16,3,0)</f>
        <v>Bellmack</v>
      </c>
      <c r="R208" s="14">
        <f t="shared" si="1"/>
        <v>0.08</v>
      </c>
      <c r="S208" s="15">
        <f>VLOOKUP(Ventas!H208,Productos!$B$23:$I$34,MATCH(Ventas!M208,Productos!$D$22:$I$22)+2,FALSE)</f>
        <v>100000</v>
      </c>
      <c r="T208" s="16">
        <f t="shared" si="6"/>
        <v>12550000</v>
      </c>
    </row>
    <row r="209" spans="2:20" ht="14.25" customHeight="1">
      <c r="B209" s="10" t="str">
        <f t="shared" si="0"/>
        <v>9-200312010eneroJ18</v>
      </c>
      <c r="C209" s="17">
        <v>9</v>
      </c>
      <c r="D209" s="17">
        <v>200</v>
      </c>
      <c r="E209" s="18">
        <v>40181</v>
      </c>
      <c r="F209" s="17">
        <v>15</v>
      </c>
      <c r="G209" s="17">
        <v>16</v>
      </c>
      <c r="H209" s="17" t="s">
        <v>24</v>
      </c>
      <c r="I209" s="79">
        <f>_xlfn.XLOOKUP(H209,Productos!$B$5:$B$16,Productos!$E$5:$E$16)</f>
        <v>850000</v>
      </c>
      <c r="J209" s="17">
        <v>15</v>
      </c>
      <c r="K209" s="99"/>
      <c r="L209" s="13" t="str">
        <f>_xlfn.XLOOKUP(Ventas!C209,'Tienda y Sucursal'!$B$5:$B$19,'Tienda y Sucursal'!$C$5:$C$19)</f>
        <v>Sucursal San Bernardo</v>
      </c>
      <c r="M209" s="13" t="str">
        <f>_xlfn.XLOOKUP(D209,'Tienda y Sucursal'!$E$5:$E$10,'Tienda y Sucursal'!$F$5:$F$10)</f>
        <v>Sucursal 1</v>
      </c>
      <c r="N209" s="13" t="str">
        <f>HLOOKUP(F209,'Vendedores y Clientes'!$F$5:$M$7,2,0)&amp;" "&amp;HLOOKUP(F209,'Vendedores y Clientes'!$F$5:$M$7,3,0)</f>
        <v>Suárez Mujica</v>
      </c>
      <c r="O209" s="13" t="str" cm="1">
        <f t="array" ref="O209">_xlfn.XLOOKUP(G209,'Vendedores y Clientes'!$B$6:$B$39,'Vendedores y Clientes'!$C$6:$C$39&amp;" "&amp;_xlfn.XLOOKUP(Ventas!G209,'Vendedores y Clientes'!$B$6:$B$39,'Vendedores y Clientes'!$D$6:$D$39))</f>
        <v>Go Leslier</v>
      </c>
      <c r="P209" s="13" t="str">
        <f>_xlfn.XLOOKUP(H209,Productos!$B$5:$B$16,Productos!$C$5:$C$16)</f>
        <v>Camarote 3 cuerpos</v>
      </c>
      <c r="Q209" s="13" t="str">
        <f>VLOOKUP(H209,Productos!$B$4:$E$16,3,0)</f>
        <v>Deplos</v>
      </c>
      <c r="R209" s="14">
        <f t="shared" si="1"/>
        <v>0.08</v>
      </c>
      <c r="S209" s="15">
        <f>VLOOKUP(Ventas!H209,Productos!$B$23:$I$34,MATCH(Ventas!M209,Productos!$D$22:$I$22)+2,FALSE)</f>
        <v>30000</v>
      </c>
      <c r="T209" s="16">
        <f t="shared" si="6"/>
        <v>11700000</v>
      </c>
    </row>
    <row r="210" spans="2:20" ht="14.25" customHeight="1">
      <c r="B210" s="10" t="str">
        <f t="shared" si="0"/>
        <v>15-30382009agostoJ18</v>
      </c>
      <c r="C210" s="17">
        <v>15</v>
      </c>
      <c r="D210" s="17">
        <v>30</v>
      </c>
      <c r="E210" s="18">
        <v>40028</v>
      </c>
      <c r="F210" s="17">
        <v>12</v>
      </c>
      <c r="G210" s="17">
        <v>25</v>
      </c>
      <c r="H210" s="17" t="s">
        <v>24</v>
      </c>
      <c r="I210" s="79">
        <f>_xlfn.XLOOKUP(H210,Productos!$B$5:$B$16,Productos!$E$5:$E$16)</f>
        <v>850000</v>
      </c>
      <c r="J210" s="17">
        <v>15</v>
      </c>
      <c r="K210" s="99"/>
      <c r="L210" s="13" t="str">
        <f>_xlfn.XLOOKUP(Ventas!C210,'Tienda y Sucursal'!$B$5:$B$19,'Tienda y Sucursal'!$C$5:$C$19)</f>
        <v>Galería la Tubería</v>
      </c>
      <c r="M210" s="13" t="str">
        <f>_xlfn.XLOOKUP(D210,'Tienda y Sucursal'!$E$5:$E$10,'Tienda y Sucursal'!$F$5:$F$10)</f>
        <v>Sucursal 2</v>
      </c>
      <c r="N210" s="13" t="str">
        <f>HLOOKUP(F210,'Vendedores y Clientes'!$F$5:$M$7,2,0)&amp;" "&amp;HLOOKUP(F210,'Vendedores y Clientes'!$F$5:$M$7,3,0)</f>
        <v>Feibian Bizancio</v>
      </c>
      <c r="O210" s="13" t="str" cm="1">
        <f t="array" ref="O210">_xlfn.XLOOKUP(G210,'Vendedores y Clientes'!$B$6:$B$39,'Vendedores y Clientes'!$C$6:$C$39&amp;" "&amp;_xlfn.XLOOKUP(Ventas!G210,'Vendedores y Clientes'!$B$6:$B$39,'Vendedores y Clientes'!$D$6:$D$39))</f>
        <v>Felipe Medero</v>
      </c>
      <c r="P210" s="13" t="str">
        <f>_xlfn.XLOOKUP(H210,Productos!$B$5:$B$16,Productos!$C$5:$C$16)</f>
        <v>Camarote 3 cuerpos</v>
      </c>
      <c r="Q210" s="13" t="str">
        <f>VLOOKUP(H210,Productos!$B$4:$E$16,3,0)</f>
        <v>Deplos</v>
      </c>
      <c r="R210" s="14">
        <f t="shared" si="1"/>
        <v>0.08</v>
      </c>
      <c r="S210" s="15">
        <f>VLOOKUP(Ventas!H210,Productos!$B$23:$I$34,MATCH(Ventas!M210,Productos!$D$22:$I$22)+2,FALSE)</f>
        <v>10000</v>
      </c>
      <c r="T210" s="16">
        <f t="shared" si="6"/>
        <v>11720000</v>
      </c>
    </row>
    <row r="211" spans="2:20" ht="14.25" customHeight="1">
      <c r="B211" s="10" t="str">
        <f t="shared" si="0"/>
        <v>14-100142010abrilJ15</v>
      </c>
      <c r="C211" s="17">
        <v>14</v>
      </c>
      <c r="D211" s="17">
        <v>100</v>
      </c>
      <c r="E211" s="18">
        <v>40269</v>
      </c>
      <c r="F211" s="17">
        <v>13</v>
      </c>
      <c r="G211" s="17">
        <v>20</v>
      </c>
      <c r="H211" s="17" t="s">
        <v>21</v>
      </c>
      <c r="I211" s="79">
        <f>_xlfn.XLOOKUP(H211,Productos!$B$5:$B$16,Productos!$E$5:$E$16)</f>
        <v>1800000</v>
      </c>
      <c r="J211" s="17">
        <v>7</v>
      </c>
      <c r="K211" s="99"/>
      <c r="L211" s="13" t="str">
        <f>_xlfn.XLOOKUP(Ventas!C211,'Tienda y Sucursal'!$B$5:$B$19,'Tienda y Sucursal'!$C$5:$C$19)</f>
        <v>Antiguedades FV</v>
      </c>
      <c r="M211" s="13" t="str">
        <f>_xlfn.XLOOKUP(D211,'Tienda y Sucursal'!$E$5:$E$10,'Tienda y Sucursal'!$F$5:$F$10)</f>
        <v>Sucursal 4</v>
      </c>
      <c r="N211" s="13" t="str">
        <f>HLOOKUP(F211,'Vendedores y Clientes'!$F$5:$M$7,2,0)&amp;" "&amp;HLOOKUP(F211,'Vendedores y Clientes'!$F$5:$M$7,3,0)</f>
        <v>Caesar Ortencia</v>
      </c>
      <c r="O211" s="13" t="str" cm="1">
        <f t="array" ref="O211">_xlfn.XLOOKUP(G211,'Vendedores y Clientes'!$B$6:$B$39,'Vendedores y Clientes'!$C$6:$C$39&amp;" "&amp;_xlfn.XLOOKUP(Ventas!G211,'Vendedores y Clientes'!$B$6:$B$39,'Vendedores y Clientes'!$D$6:$D$39))</f>
        <v>Tatán Linterna</v>
      </c>
      <c r="P211" s="13" t="str">
        <f>_xlfn.XLOOKUP(H211,Productos!$B$5:$B$16,Productos!$C$5:$C$16)</f>
        <v>Bar L Sobredimensionado</v>
      </c>
      <c r="Q211" s="13" t="str">
        <f>VLOOKUP(H211,Productos!$B$4:$E$16,3,0)</f>
        <v>Qwerty</v>
      </c>
      <c r="R211" s="14">
        <f t="shared" si="1"/>
        <v>0.08</v>
      </c>
      <c r="S211" s="15">
        <f>VLOOKUP(Ventas!H211,Productos!$B$23:$I$34,MATCH(Ventas!M211,Productos!$D$22:$I$22)+2,FALSE)</f>
        <v>10000</v>
      </c>
      <c r="T211" s="16">
        <f t="shared" si="6"/>
        <v>11582000</v>
      </c>
    </row>
    <row r="212" spans="2:20" ht="14.25" customHeight="1">
      <c r="B212" s="10" t="str">
        <f t="shared" si="0"/>
        <v>4-10392010septiembreJ15</v>
      </c>
      <c r="C212" s="17">
        <v>4</v>
      </c>
      <c r="D212" s="17">
        <v>10</v>
      </c>
      <c r="E212" s="18">
        <v>40424</v>
      </c>
      <c r="F212" s="17">
        <v>18</v>
      </c>
      <c r="G212" s="17">
        <v>13</v>
      </c>
      <c r="H212" s="17" t="s">
        <v>21</v>
      </c>
      <c r="I212" s="79">
        <f>_xlfn.XLOOKUP(H212,Productos!$B$5:$B$16,Productos!$E$5:$E$16)</f>
        <v>1800000</v>
      </c>
      <c r="J212" s="17">
        <v>7</v>
      </c>
      <c r="K212" s="99"/>
      <c r="L212" s="13" t="str">
        <f>_xlfn.XLOOKUP(Ventas!C212,'Tienda y Sucursal'!$B$5:$B$19,'Tienda y Sucursal'!$C$5:$C$19)</f>
        <v>Galería Ñuble</v>
      </c>
      <c r="M212" s="13" t="str">
        <f>_xlfn.XLOOKUP(D212,'Tienda y Sucursal'!$E$5:$E$10,'Tienda y Sucursal'!$F$5:$F$10)</f>
        <v>Sucursal 6</v>
      </c>
      <c r="N212" s="13" t="str">
        <f>HLOOKUP(F212,'Vendedores y Clientes'!$F$5:$M$7,2,0)&amp;" "&amp;HLOOKUP(F212,'Vendedores y Clientes'!$F$5:$M$7,3,0)</f>
        <v>Gato Lizana</v>
      </c>
      <c r="O212" s="13" t="str" cm="1">
        <f t="array" ref="O212">_xlfn.XLOOKUP(G212,'Vendedores y Clientes'!$B$6:$B$39,'Vendedores y Clientes'!$C$6:$C$39&amp;" "&amp;_xlfn.XLOOKUP(Ventas!G212,'Vendedores y Clientes'!$B$6:$B$39,'Vendedores y Clientes'!$D$6:$D$39))</f>
        <v>Peter Contreras</v>
      </c>
      <c r="P212" s="13" t="str">
        <f>_xlfn.XLOOKUP(H212,Productos!$B$5:$B$16,Productos!$C$5:$C$16)</f>
        <v>Bar L Sobredimensionado</v>
      </c>
      <c r="Q212" s="13" t="str">
        <f>VLOOKUP(H212,Productos!$B$4:$E$16,3,0)</f>
        <v>Qwerty</v>
      </c>
      <c r="R212" s="14">
        <f t="shared" si="1"/>
        <v>0.08</v>
      </c>
      <c r="S212" s="15">
        <f>VLOOKUP(Ventas!H212,Productos!$B$23:$I$34,MATCH(Ventas!M212,Productos!$D$22:$I$22)+2,FALSE)</f>
        <v>300000</v>
      </c>
      <c r="T212" s="16">
        <f t="shared" si="6"/>
        <v>11292000</v>
      </c>
    </row>
    <row r="213" spans="2:20" ht="14.25" customHeight="1">
      <c r="B213" s="10" t="str">
        <f t="shared" si="0"/>
        <v>5-200962009junioJ16</v>
      </c>
      <c r="C213" s="17">
        <v>5</v>
      </c>
      <c r="D213" s="17">
        <v>200</v>
      </c>
      <c r="E213" s="18">
        <v>39973</v>
      </c>
      <c r="F213" s="17">
        <v>13</v>
      </c>
      <c r="G213" s="17">
        <v>27</v>
      </c>
      <c r="H213" s="17" t="s">
        <v>22</v>
      </c>
      <c r="I213" s="79">
        <f>_xlfn.XLOOKUP(H213,Productos!$B$5:$B$16,Productos!$E$5:$E$16)</f>
        <v>1450000</v>
      </c>
      <c r="J213" s="17">
        <v>9</v>
      </c>
      <c r="K213" s="99"/>
      <c r="L213" s="13" t="str">
        <f>_xlfn.XLOOKUP(Ventas!C213,'Tienda y Sucursal'!$B$5:$B$19,'Tienda y Sucursal'!$C$5:$C$19)</f>
        <v>Muebles El Oso</v>
      </c>
      <c r="M213" s="13" t="str">
        <f>_xlfn.XLOOKUP(D213,'Tienda y Sucursal'!$E$5:$E$10,'Tienda y Sucursal'!$F$5:$F$10)</f>
        <v>Sucursal 1</v>
      </c>
      <c r="N213" s="13" t="str">
        <f>HLOOKUP(F213,'Vendedores y Clientes'!$F$5:$M$7,2,0)&amp;" "&amp;HLOOKUP(F213,'Vendedores y Clientes'!$F$5:$M$7,3,0)</f>
        <v>Caesar Ortencia</v>
      </c>
      <c r="O213" s="13" t="str" cm="1">
        <f t="array" ref="O213">_xlfn.XLOOKUP(G213,'Vendedores y Clientes'!$B$6:$B$39,'Vendedores y Clientes'!$C$6:$C$39&amp;" "&amp;_xlfn.XLOOKUP(Ventas!G213,'Vendedores y Clientes'!$B$6:$B$39,'Vendedores y Clientes'!$D$6:$D$39))</f>
        <v>Daniel Saint John</v>
      </c>
      <c r="P213" s="13" t="str">
        <f>_xlfn.XLOOKUP(H213,Productos!$B$5:$B$16,Productos!$C$5:$C$16)</f>
        <v>Silla de Gargas</v>
      </c>
      <c r="Q213" s="13" t="str">
        <f>VLOOKUP(H213,Productos!$B$4:$E$16,3,0)</f>
        <v>Bellmack</v>
      </c>
      <c r="R213" s="14">
        <f t="shared" si="1"/>
        <v>0.08</v>
      </c>
      <c r="S213" s="15">
        <f>VLOOKUP(Ventas!H213,Productos!$B$23:$I$34,MATCH(Ventas!M213,Productos!$D$22:$I$22)+2,FALSE)</f>
        <v>500000</v>
      </c>
      <c r="T213" s="16">
        <f t="shared" si="6"/>
        <v>11506000</v>
      </c>
    </row>
    <row r="214" spans="2:20" ht="14.25" customHeight="1">
      <c r="B214" s="10" t="str">
        <f t="shared" si="0"/>
        <v>13-3003122009diciembreJ16</v>
      </c>
      <c r="C214" s="17">
        <v>13</v>
      </c>
      <c r="D214" s="17">
        <v>300</v>
      </c>
      <c r="E214" s="18">
        <v>40150</v>
      </c>
      <c r="F214" s="17">
        <v>14</v>
      </c>
      <c r="G214" s="17">
        <v>16</v>
      </c>
      <c r="H214" s="17" t="s">
        <v>22</v>
      </c>
      <c r="I214" s="79">
        <f>_xlfn.XLOOKUP(H214,Productos!$B$5:$B$16,Productos!$E$5:$E$16)</f>
        <v>1450000</v>
      </c>
      <c r="J214" s="17">
        <v>9</v>
      </c>
      <c r="K214" s="99"/>
      <c r="L214" s="13" t="str">
        <f>_xlfn.XLOOKUP(Ventas!C214,'Tienda y Sucursal'!$B$5:$B$19,'Tienda y Sucursal'!$C$5:$C$19)</f>
        <v>Sales</v>
      </c>
      <c r="M214" s="13" t="str">
        <f>_xlfn.XLOOKUP(D214,'Tienda y Sucursal'!$E$5:$E$10,'Tienda y Sucursal'!$F$5:$F$10)</f>
        <v>Sucursal 3</v>
      </c>
      <c r="N214" s="13" t="str">
        <f>HLOOKUP(F214,'Vendedores y Clientes'!$F$5:$M$7,2,0)&amp;" "&amp;HLOOKUP(F214,'Vendedores y Clientes'!$F$5:$M$7,3,0)</f>
        <v>Hortuiti Felier</v>
      </c>
      <c r="O214" s="13" t="str" cm="1">
        <f t="array" ref="O214">_xlfn.XLOOKUP(G214,'Vendedores y Clientes'!$B$6:$B$39,'Vendedores y Clientes'!$C$6:$C$39&amp;" "&amp;_xlfn.XLOOKUP(Ventas!G214,'Vendedores y Clientes'!$B$6:$B$39,'Vendedores y Clientes'!$D$6:$D$39))</f>
        <v>Go Leslier</v>
      </c>
      <c r="P214" s="13" t="str">
        <f>_xlfn.XLOOKUP(H214,Productos!$B$5:$B$16,Productos!$C$5:$C$16)</f>
        <v>Silla de Gargas</v>
      </c>
      <c r="Q214" s="13" t="str">
        <f>VLOOKUP(H214,Productos!$B$4:$E$16,3,0)</f>
        <v>Bellmack</v>
      </c>
      <c r="R214" s="14">
        <f t="shared" si="1"/>
        <v>0.08</v>
      </c>
      <c r="S214" s="15">
        <f>VLOOKUP(Ventas!H214,Productos!$B$23:$I$34,MATCH(Ventas!M214,Productos!$D$22:$I$22)+2,FALSE)</f>
        <v>200000</v>
      </c>
      <c r="T214" s="16">
        <f t="shared" si="6"/>
        <v>11806000</v>
      </c>
    </row>
    <row r="215" spans="2:20" ht="14.25" customHeight="1">
      <c r="B215" s="10" t="str">
        <f t="shared" si="0"/>
        <v>13-2001492009septiembreJ15</v>
      </c>
      <c r="C215" s="17">
        <v>13</v>
      </c>
      <c r="D215" s="17">
        <v>200</v>
      </c>
      <c r="E215" s="18">
        <v>40070</v>
      </c>
      <c r="F215" s="17">
        <v>18</v>
      </c>
      <c r="G215" s="17">
        <v>23</v>
      </c>
      <c r="H215" s="17" t="s">
        <v>21</v>
      </c>
      <c r="I215" s="79">
        <f>_xlfn.XLOOKUP(H215,Productos!$B$5:$B$16,Productos!$E$5:$E$16)</f>
        <v>1800000</v>
      </c>
      <c r="J215" s="17">
        <v>7</v>
      </c>
      <c r="K215" s="99"/>
      <c r="L215" s="13" t="str">
        <f>_xlfn.XLOOKUP(Ventas!C215,'Tienda y Sucursal'!$B$5:$B$19,'Tienda y Sucursal'!$C$5:$C$19)</f>
        <v>Sales</v>
      </c>
      <c r="M215" s="13" t="str">
        <f>_xlfn.XLOOKUP(D215,'Tienda y Sucursal'!$E$5:$E$10,'Tienda y Sucursal'!$F$5:$F$10)</f>
        <v>Sucursal 1</v>
      </c>
      <c r="N215" s="13" t="str">
        <f>HLOOKUP(F215,'Vendedores y Clientes'!$F$5:$M$7,2,0)&amp;" "&amp;HLOOKUP(F215,'Vendedores y Clientes'!$F$5:$M$7,3,0)</f>
        <v>Gato Lizana</v>
      </c>
      <c r="O215" s="13" t="str" cm="1">
        <f t="array" ref="O215">_xlfn.XLOOKUP(G215,'Vendedores y Clientes'!$B$6:$B$39,'Vendedores y Clientes'!$C$6:$C$39&amp;" "&amp;_xlfn.XLOOKUP(Ventas!G215,'Vendedores y Clientes'!$B$6:$B$39,'Vendedores y Clientes'!$D$6:$D$39))</f>
        <v>Ismael Olavarrieta</v>
      </c>
      <c r="P215" s="13" t="str">
        <f>_xlfn.XLOOKUP(H215,Productos!$B$5:$B$16,Productos!$C$5:$C$16)</f>
        <v>Bar L Sobredimensionado</v>
      </c>
      <c r="Q215" s="13" t="str">
        <f>VLOOKUP(H215,Productos!$B$4:$E$16,3,0)</f>
        <v>Qwerty</v>
      </c>
      <c r="R215" s="14">
        <f t="shared" si="1"/>
        <v>0.08</v>
      </c>
      <c r="S215" s="15">
        <f>VLOOKUP(Ventas!H215,Productos!$B$23:$I$34,MATCH(Ventas!M215,Productos!$D$22:$I$22)+2,FALSE)</f>
        <v>100000</v>
      </c>
      <c r="T215" s="16">
        <f t="shared" si="6"/>
        <v>11492000</v>
      </c>
    </row>
    <row r="216" spans="2:20" ht="14.25" customHeight="1">
      <c r="B216" s="10" t="str">
        <f t="shared" si="0"/>
        <v>15-1001282009agostoJ15</v>
      </c>
      <c r="C216" s="17">
        <v>15</v>
      </c>
      <c r="D216" s="17">
        <v>100</v>
      </c>
      <c r="E216" s="18">
        <v>40037</v>
      </c>
      <c r="F216" s="17">
        <v>15</v>
      </c>
      <c r="G216" s="17">
        <v>4</v>
      </c>
      <c r="H216" s="17" t="s">
        <v>21</v>
      </c>
      <c r="I216" s="79">
        <f>_xlfn.XLOOKUP(H216,Productos!$B$5:$B$16,Productos!$E$5:$E$16)</f>
        <v>1800000</v>
      </c>
      <c r="J216" s="17">
        <v>7</v>
      </c>
      <c r="K216" s="99"/>
      <c r="L216" s="13" t="str">
        <f>_xlfn.XLOOKUP(Ventas!C216,'Tienda y Sucursal'!$B$5:$B$19,'Tienda y Sucursal'!$C$5:$C$19)</f>
        <v>Galería la Tubería</v>
      </c>
      <c r="M216" s="13" t="str">
        <f>_xlfn.XLOOKUP(D216,'Tienda y Sucursal'!$E$5:$E$10,'Tienda y Sucursal'!$F$5:$F$10)</f>
        <v>Sucursal 4</v>
      </c>
      <c r="N216" s="13" t="str">
        <f>HLOOKUP(F216,'Vendedores y Clientes'!$F$5:$M$7,2,0)&amp;" "&amp;HLOOKUP(F216,'Vendedores y Clientes'!$F$5:$M$7,3,0)</f>
        <v>Suárez Mujica</v>
      </c>
      <c r="O216" s="13" t="str" cm="1">
        <f t="array" ref="O216">_xlfn.XLOOKUP(G216,'Vendedores y Clientes'!$B$6:$B$39,'Vendedores y Clientes'!$C$6:$C$39&amp;" "&amp;_xlfn.XLOOKUP(Ventas!G216,'Vendedores y Clientes'!$B$6:$B$39,'Vendedores y Clientes'!$D$6:$D$39))</f>
        <v>JayJay Barriga</v>
      </c>
      <c r="P216" s="13" t="str">
        <f>_xlfn.XLOOKUP(H216,Productos!$B$5:$B$16,Productos!$C$5:$C$16)</f>
        <v>Bar L Sobredimensionado</v>
      </c>
      <c r="Q216" s="13" t="str">
        <f>VLOOKUP(H216,Productos!$B$4:$E$16,3,0)</f>
        <v>Qwerty</v>
      </c>
      <c r="R216" s="14">
        <f t="shared" si="1"/>
        <v>0.08</v>
      </c>
      <c r="S216" s="15">
        <f>VLOOKUP(Ventas!H216,Productos!$B$23:$I$34,MATCH(Ventas!M216,Productos!$D$22:$I$22)+2,FALSE)</f>
        <v>10000</v>
      </c>
      <c r="T216" s="16">
        <f t="shared" si="6"/>
        <v>11582000</v>
      </c>
    </row>
    <row r="217" spans="2:20" ht="14.25" customHeight="1">
      <c r="B217" s="10" t="str">
        <f t="shared" si="0"/>
        <v>10-101122009febreroF12</v>
      </c>
      <c r="C217" s="17">
        <v>10</v>
      </c>
      <c r="D217" s="17">
        <v>10</v>
      </c>
      <c r="E217" s="18">
        <v>39855</v>
      </c>
      <c r="F217" s="17">
        <v>12</v>
      </c>
      <c r="G217" s="17">
        <v>12</v>
      </c>
      <c r="H217" s="17" t="s">
        <v>23</v>
      </c>
      <c r="I217" s="79">
        <f>_xlfn.XLOOKUP(H217,Productos!$B$5:$B$16,Productos!$E$5:$E$16)</f>
        <v>1250000</v>
      </c>
      <c r="J217" s="17">
        <v>10</v>
      </c>
      <c r="K217" s="99"/>
      <c r="L217" s="13" t="str">
        <f>_xlfn.XLOOKUP(Ventas!C217,'Tienda y Sucursal'!$B$5:$B$19,'Tienda y Sucursal'!$C$5:$C$19)</f>
        <v>Sacrilegios Gloria</v>
      </c>
      <c r="M217" s="13" t="str">
        <f>_xlfn.XLOOKUP(D217,'Tienda y Sucursal'!$E$5:$E$10,'Tienda y Sucursal'!$F$5:$F$10)</f>
        <v>Sucursal 6</v>
      </c>
      <c r="N217" s="13" t="str">
        <f>HLOOKUP(F217,'Vendedores y Clientes'!$F$5:$M$7,2,0)&amp;" "&amp;HLOOKUP(F217,'Vendedores y Clientes'!$F$5:$M$7,3,0)</f>
        <v>Feibian Bizancio</v>
      </c>
      <c r="O217" s="13" t="str" cm="1">
        <f t="array" ref="O217">_xlfn.XLOOKUP(G217,'Vendedores y Clientes'!$B$6:$B$39,'Vendedores y Clientes'!$C$6:$C$39&amp;" "&amp;_xlfn.XLOOKUP(Ventas!G217,'Vendedores y Clientes'!$B$6:$B$39,'Vendedores y Clientes'!$D$6:$D$39))</f>
        <v>Nga Escandinavo</v>
      </c>
      <c r="P217" s="13" t="str">
        <f>_xlfn.XLOOKUP(H217,Productos!$B$5:$B$16,Productos!$C$5:$C$16)</f>
        <v>Cómoda Antigua</v>
      </c>
      <c r="Q217" s="13" t="str">
        <f>VLOOKUP(H217,Productos!$B$4:$E$16,3,0)</f>
        <v>Bellmack</v>
      </c>
      <c r="R217" s="14">
        <f t="shared" si="1"/>
        <v>0.08</v>
      </c>
      <c r="S217" s="15">
        <f>VLOOKUP(Ventas!H217,Productos!$B$23:$I$34,MATCH(Ventas!M217,Productos!$D$22:$I$22)+2,FALSE)</f>
        <v>1000000</v>
      </c>
      <c r="T217" s="16">
        <f t="shared" si="6"/>
        <v>10500000</v>
      </c>
    </row>
    <row r="218" spans="2:20" ht="14.25" customHeight="1">
      <c r="B218" s="10" t="str">
        <f t="shared" si="0"/>
        <v>6-300122010febreroF12</v>
      </c>
      <c r="C218" s="17">
        <v>6</v>
      </c>
      <c r="D218" s="17">
        <v>300</v>
      </c>
      <c r="E218" s="18">
        <v>40210</v>
      </c>
      <c r="F218" s="17">
        <v>17</v>
      </c>
      <c r="G218" s="17">
        <v>30</v>
      </c>
      <c r="H218" s="17" t="s">
        <v>23</v>
      </c>
      <c r="I218" s="79">
        <f>_xlfn.XLOOKUP(H218,Productos!$B$5:$B$16,Productos!$E$5:$E$16)</f>
        <v>1250000</v>
      </c>
      <c r="J218" s="17">
        <v>10</v>
      </c>
      <c r="K218" s="99"/>
      <c r="L218" s="13" t="str">
        <f>_xlfn.XLOOKUP(Ventas!C218,'Tienda y Sucursal'!$B$5:$B$19,'Tienda y Sucursal'!$C$5:$C$19)</f>
        <v>Sucursal Ñuñoa</v>
      </c>
      <c r="M218" s="13" t="str">
        <f>_xlfn.XLOOKUP(D218,'Tienda y Sucursal'!$E$5:$E$10,'Tienda y Sucursal'!$F$5:$F$10)</f>
        <v>Sucursal 3</v>
      </c>
      <c r="N218" s="13" t="str">
        <f>HLOOKUP(F218,'Vendedores y Clientes'!$F$5:$M$7,2,0)&amp;" "&amp;HLOOKUP(F218,'Vendedores y Clientes'!$F$5:$M$7,3,0)</f>
        <v>Gabriel Manzanero</v>
      </c>
      <c r="O218" s="13" t="str" cm="1">
        <f t="array" ref="O218">_xlfn.XLOOKUP(G218,'Vendedores y Clientes'!$B$6:$B$39,'Vendedores y Clientes'!$C$6:$C$39&amp;" "&amp;_xlfn.XLOOKUP(Ventas!G218,'Vendedores y Clientes'!$B$6:$B$39,'Vendedores y Clientes'!$D$6:$D$39))</f>
        <v>Javiera Walder</v>
      </c>
      <c r="P218" s="13" t="str">
        <f>_xlfn.XLOOKUP(H218,Productos!$B$5:$B$16,Productos!$C$5:$C$16)</f>
        <v>Cómoda Antigua</v>
      </c>
      <c r="Q218" s="13" t="str">
        <f>VLOOKUP(H218,Productos!$B$4:$E$16,3,0)</f>
        <v>Bellmack</v>
      </c>
      <c r="R218" s="14">
        <f t="shared" si="1"/>
        <v>0.08</v>
      </c>
      <c r="S218" s="15">
        <f>VLOOKUP(Ventas!H218,Productos!$B$23:$I$34,MATCH(Ventas!M218,Productos!$D$22:$I$22)+2,FALSE)</f>
        <v>100000</v>
      </c>
      <c r="T218" s="16">
        <f t="shared" si="6"/>
        <v>11400000</v>
      </c>
    </row>
    <row r="219" spans="2:20" ht="14.25" customHeight="1">
      <c r="B219" s="10" t="str">
        <f t="shared" si="0"/>
        <v>5-1001952009mayoF12</v>
      </c>
      <c r="C219" s="17">
        <v>5</v>
      </c>
      <c r="D219" s="17">
        <v>100</v>
      </c>
      <c r="E219" s="18">
        <v>39952</v>
      </c>
      <c r="F219" s="17">
        <v>13</v>
      </c>
      <c r="G219" s="17">
        <v>25</v>
      </c>
      <c r="H219" s="17" t="s">
        <v>23</v>
      </c>
      <c r="I219" s="79">
        <f>_xlfn.XLOOKUP(H219,Productos!$B$5:$B$16,Productos!$E$5:$E$16)</f>
        <v>1250000</v>
      </c>
      <c r="J219" s="17">
        <v>10</v>
      </c>
      <c r="K219" s="99"/>
      <c r="L219" s="13" t="str">
        <f>_xlfn.XLOOKUP(Ventas!C219,'Tienda y Sucursal'!$B$5:$B$19,'Tienda y Sucursal'!$C$5:$C$19)</f>
        <v>Muebles El Oso</v>
      </c>
      <c r="M219" s="13" t="str">
        <f>_xlfn.XLOOKUP(D219,'Tienda y Sucursal'!$E$5:$E$10,'Tienda y Sucursal'!$F$5:$F$10)</f>
        <v>Sucursal 4</v>
      </c>
      <c r="N219" s="13" t="str">
        <f>HLOOKUP(F219,'Vendedores y Clientes'!$F$5:$M$7,2,0)&amp;" "&amp;HLOOKUP(F219,'Vendedores y Clientes'!$F$5:$M$7,3,0)</f>
        <v>Caesar Ortencia</v>
      </c>
      <c r="O219" s="13" t="str" cm="1">
        <f t="array" ref="O219">_xlfn.XLOOKUP(G219,'Vendedores y Clientes'!$B$6:$B$39,'Vendedores y Clientes'!$C$6:$C$39&amp;" "&amp;_xlfn.XLOOKUP(Ventas!G219,'Vendedores y Clientes'!$B$6:$B$39,'Vendedores y Clientes'!$D$6:$D$39))</f>
        <v>Felipe Medero</v>
      </c>
      <c r="P219" s="13" t="str">
        <f>_xlfn.XLOOKUP(H219,Productos!$B$5:$B$16,Productos!$C$5:$C$16)</f>
        <v>Cómoda Antigua</v>
      </c>
      <c r="Q219" s="13" t="str">
        <f>VLOOKUP(H219,Productos!$B$4:$E$16,3,0)</f>
        <v>Bellmack</v>
      </c>
      <c r="R219" s="14">
        <f t="shared" si="1"/>
        <v>0.08</v>
      </c>
      <c r="S219" s="15">
        <f>VLOOKUP(Ventas!H219,Productos!$B$23:$I$34,MATCH(Ventas!M219,Productos!$D$22:$I$22)+2,FALSE)</f>
        <v>20000</v>
      </c>
      <c r="T219" s="16">
        <f t="shared" si="6"/>
        <v>11480000</v>
      </c>
    </row>
    <row r="220" spans="2:20" ht="14.25" customHeight="1">
      <c r="B220" s="10" t="str">
        <f t="shared" si="0"/>
        <v>5-10982010agostoF12</v>
      </c>
      <c r="C220" s="17">
        <v>5</v>
      </c>
      <c r="D220" s="17">
        <v>10</v>
      </c>
      <c r="E220" s="18">
        <v>40399</v>
      </c>
      <c r="F220" s="17">
        <v>18</v>
      </c>
      <c r="G220" s="17">
        <v>28</v>
      </c>
      <c r="H220" s="17" t="s">
        <v>23</v>
      </c>
      <c r="I220" s="79">
        <f>_xlfn.XLOOKUP(H220,Productos!$B$5:$B$16,Productos!$E$5:$E$16)</f>
        <v>1250000</v>
      </c>
      <c r="J220" s="17">
        <v>10</v>
      </c>
      <c r="K220" s="99"/>
      <c r="L220" s="13" t="str">
        <f>_xlfn.XLOOKUP(Ventas!C220,'Tienda y Sucursal'!$B$5:$B$19,'Tienda y Sucursal'!$C$5:$C$19)</f>
        <v>Muebles El Oso</v>
      </c>
      <c r="M220" s="13" t="str">
        <f>_xlfn.XLOOKUP(D220,'Tienda y Sucursal'!$E$5:$E$10,'Tienda y Sucursal'!$F$5:$F$10)</f>
        <v>Sucursal 6</v>
      </c>
      <c r="N220" s="13" t="str">
        <f>HLOOKUP(F220,'Vendedores y Clientes'!$F$5:$M$7,2,0)&amp;" "&amp;HLOOKUP(F220,'Vendedores y Clientes'!$F$5:$M$7,3,0)</f>
        <v>Gato Lizana</v>
      </c>
      <c r="O220" s="13" t="str" cm="1">
        <f t="array" ref="O220">_xlfn.XLOOKUP(G220,'Vendedores y Clientes'!$B$6:$B$39,'Vendedores y Clientes'!$C$6:$C$39&amp;" "&amp;_xlfn.XLOOKUP(Ventas!G220,'Vendedores y Clientes'!$B$6:$B$39,'Vendedores y Clientes'!$D$6:$D$39))</f>
        <v>Sebastián  Venegas</v>
      </c>
      <c r="P220" s="13" t="str">
        <f>_xlfn.XLOOKUP(H220,Productos!$B$5:$B$16,Productos!$C$5:$C$16)</f>
        <v>Cómoda Antigua</v>
      </c>
      <c r="Q220" s="13" t="str">
        <f>VLOOKUP(H220,Productos!$B$4:$E$16,3,0)</f>
        <v>Bellmack</v>
      </c>
      <c r="R220" s="14">
        <f t="shared" si="1"/>
        <v>0.08</v>
      </c>
      <c r="S220" s="15">
        <f>VLOOKUP(Ventas!H220,Productos!$B$23:$I$34,MATCH(Ventas!M220,Productos!$D$22:$I$22)+2,FALSE)</f>
        <v>1000000</v>
      </c>
      <c r="T220" s="16">
        <f t="shared" si="6"/>
        <v>10500000</v>
      </c>
    </row>
    <row r="221" spans="2:20" ht="14.25" customHeight="1">
      <c r="B221" s="10" t="str">
        <f t="shared" si="0"/>
        <v>9-3012112009noviembreF12</v>
      </c>
      <c r="C221" s="17">
        <v>9</v>
      </c>
      <c r="D221" s="17">
        <v>30</v>
      </c>
      <c r="E221" s="18">
        <v>40129</v>
      </c>
      <c r="F221" s="17">
        <v>18</v>
      </c>
      <c r="G221" s="17">
        <v>27</v>
      </c>
      <c r="H221" s="17" t="s">
        <v>23</v>
      </c>
      <c r="I221" s="79">
        <f>_xlfn.XLOOKUP(H221,Productos!$B$5:$B$16,Productos!$E$5:$E$16)</f>
        <v>1250000</v>
      </c>
      <c r="J221" s="17">
        <v>10</v>
      </c>
      <c r="K221" s="99"/>
      <c r="L221" s="13" t="str">
        <f>_xlfn.XLOOKUP(Ventas!C221,'Tienda y Sucursal'!$B$5:$B$19,'Tienda y Sucursal'!$C$5:$C$19)</f>
        <v>Sucursal San Bernardo</v>
      </c>
      <c r="M221" s="13" t="str">
        <f>_xlfn.XLOOKUP(D221,'Tienda y Sucursal'!$E$5:$E$10,'Tienda y Sucursal'!$F$5:$F$10)</f>
        <v>Sucursal 2</v>
      </c>
      <c r="N221" s="13" t="str">
        <f>HLOOKUP(F221,'Vendedores y Clientes'!$F$5:$M$7,2,0)&amp;" "&amp;HLOOKUP(F221,'Vendedores y Clientes'!$F$5:$M$7,3,0)</f>
        <v>Gato Lizana</v>
      </c>
      <c r="O221" s="13" t="str" cm="1">
        <f t="array" ref="O221">_xlfn.XLOOKUP(G221,'Vendedores y Clientes'!$B$6:$B$39,'Vendedores y Clientes'!$C$6:$C$39&amp;" "&amp;_xlfn.XLOOKUP(Ventas!G221,'Vendedores y Clientes'!$B$6:$B$39,'Vendedores y Clientes'!$D$6:$D$39))</f>
        <v>Daniel Saint John</v>
      </c>
      <c r="P221" s="13" t="str">
        <f>_xlfn.XLOOKUP(H221,Productos!$B$5:$B$16,Productos!$C$5:$C$16)</f>
        <v>Cómoda Antigua</v>
      </c>
      <c r="Q221" s="13" t="str">
        <f>VLOOKUP(H221,Productos!$B$4:$E$16,3,0)</f>
        <v>Bellmack</v>
      </c>
      <c r="R221" s="14">
        <f t="shared" si="1"/>
        <v>0.08</v>
      </c>
      <c r="S221" s="15">
        <f>VLOOKUP(Ventas!H221,Productos!$B$23:$I$34,MATCH(Ventas!M221,Productos!$D$22:$I$22)+2,FALSE)</f>
        <v>100000</v>
      </c>
      <c r="T221" s="16">
        <f t="shared" si="6"/>
        <v>11400000</v>
      </c>
    </row>
    <row r="222" spans="2:20" ht="14.25" customHeight="1">
      <c r="B222" s="10" t="str">
        <f t="shared" si="0"/>
        <v>11-30013112009noviembreF12</v>
      </c>
      <c r="C222" s="17">
        <v>11</v>
      </c>
      <c r="D222" s="17">
        <v>300</v>
      </c>
      <c r="E222" s="18">
        <v>40130</v>
      </c>
      <c r="F222" s="17">
        <v>13</v>
      </c>
      <c r="G222" s="17">
        <v>6</v>
      </c>
      <c r="H222" s="17" t="s">
        <v>23</v>
      </c>
      <c r="I222" s="79">
        <f>_xlfn.XLOOKUP(H222,Productos!$B$5:$B$16,Productos!$E$5:$E$16)</f>
        <v>1250000</v>
      </c>
      <c r="J222" s="17">
        <v>10</v>
      </c>
      <c r="K222" s="99"/>
      <c r="L222" s="13" t="str">
        <f>_xlfn.XLOOKUP(Ventas!C222,'Tienda y Sucursal'!$B$5:$B$19,'Tienda y Sucursal'!$C$5:$C$19)</f>
        <v>Antiguedades FL</v>
      </c>
      <c r="M222" s="13" t="str">
        <f>_xlfn.XLOOKUP(D222,'Tienda y Sucursal'!$E$5:$E$10,'Tienda y Sucursal'!$F$5:$F$10)</f>
        <v>Sucursal 3</v>
      </c>
      <c r="N222" s="13" t="str">
        <f>HLOOKUP(F222,'Vendedores y Clientes'!$F$5:$M$7,2,0)&amp;" "&amp;HLOOKUP(F222,'Vendedores y Clientes'!$F$5:$M$7,3,0)</f>
        <v>Caesar Ortencia</v>
      </c>
      <c r="O222" s="13" t="str" cm="1">
        <f t="array" ref="O222">_xlfn.XLOOKUP(G222,'Vendedores y Clientes'!$B$6:$B$39,'Vendedores y Clientes'!$C$6:$C$39&amp;" "&amp;_xlfn.XLOOKUP(Ventas!G222,'Vendedores y Clientes'!$B$6:$B$39,'Vendedores y Clientes'!$D$6:$D$39))</f>
        <v>Deco Valenti</v>
      </c>
      <c r="P222" s="13" t="str">
        <f>_xlfn.XLOOKUP(H222,Productos!$B$5:$B$16,Productos!$C$5:$C$16)</f>
        <v>Cómoda Antigua</v>
      </c>
      <c r="Q222" s="13" t="str">
        <f>VLOOKUP(H222,Productos!$B$4:$E$16,3,0)</f>
        <v>Bellmack</v>
      </c>
      <c r="R222" s="14">
        <f t="shared" si="1"/>
        <v>0.08</v>
      </c>
      <c r="S222" s="15">
        <f>VLOOKUP(Ventas!H222,Productos!$B$23:$I$34,MATCH(Ventas!M222,Productos!$D$22:$I$22)+2,FALSE)</f>
        <v>100000</v>
      </c>
      <c r="T222" s="16">
        <f t="shared" si="6"/>
        <v>11400000</v>
      </c>
    </row>
    <row r="223" spans="2:20" ht="14.25" customHeight="1">
      <c r="B223" s="10" t="str">
        <f t="shared" si="0"/>
        <v>5-300142009abrilJ15</v>
      </c>
      <c r="C223" s="17">
        <v>5</v>
      </c>
      <c r="D223" s="17">
        <v>300</v>
      </c>
      <c r="E223" s="18">
        <v>39904</v>
      </c>
      <c r="F223" s="17">
        <v>18</v>
      </c>
      <c r="G223" s="17">
        <v>16</v>
      </c>
      <c r="H223" s="17" t="s">
        <v>21</v>
      </c>
      <c r="I223" s="79">
        <f>_xlfn.XLOOKUP(H223,Productos!$B$5:$B$16,Productos!$E$5:$E$16)</f>
        <v>1800000</v>
      </c>
      <c r="J223" s="17">
        <v>7</v>
      </c>
      <c r="K223" s="99"/>
      <c r="L223" s="13" t="str">
        <f>_xlfn.XLOOKUP(Ventas!C223,'Tienda y Sucursal'!$B$5:$B$19,'Tienda y Sucursal'!$C$5:$C$19)</f>
        <v>Muebles El Oso</v>
      </c>
      <c r="M223" s="13" t="str">
        <f>_xlfn.XLOOKUP(D223,'Tienda y Sucursal'!$E$5:$E$10,'Tienda y Sucursal'!$F$5:$F$10)</f>
        <v>Sucursal 3</v>
      </c>
      <c r="N223" s="13" t="str">
        <f>HLOOKUP(F223,'Vendedores y Clientes'!$F$5:$M$7,2,0)&amp;" "&amp;HLOOKUP(F223,'Vendedores y Clientes'!$F$5:$M$7,3,0)</f>
        <v>Gato Lizana</v>
      </c>
      <c r="O223" s="13" t="str" cm="1">
        <f t="array" ref="O223">_xlfn.XLOOKUP(G223,'Vendedores y Clientes'!$B$6:$B$39,'Vendedores y Clientes'!$C$6:$C$39&amp;" "&amp;_xlfn.XLOOKUP(Ventas!G223,'Vendedores y Clientes'!$B$6:$B$39,'Vendedores y Clientes'!$D$6:$D$39))</f>
        <v>Go Leslier</v>
      </c>
      <c r="P223" s="13" t="str">
        <f>_xlfn.XLOOKUP(H223,Productos!$B$5:$B$16,Productos!$C$5:$C$16)</f>
        <v>Bar L Sobredimensionado</v>
      </c>
      <c r="Q223" s="13" t="str">
        <f>VLOOKUP(H223,Productos!$B$4:$E$16,3,0)</f>
        <v>Qwerty</v>
      </c>
      <c r="R223" s="14">
        <f t="shared" si="1"/>
        <v>0.08</v>
      </c>
      <c r="S223" s="15">
        <f>VLOOKUP(Ventas!H223,Productos!$B$23:$I$34,MATCH(Ventas!M223,Productos!$D$22:$I$22)+2,FALSE)</f>
        <v>1500000</v>
      </c>
      <c r="T223" s="16">
        <f t="shared" si="6"/>
        <v>10092000</v>
      </c>
    </row>
    <row r="224" spans="2:20" ht="14.25" customHeight="1">
      <c r="B224" s="10" t="str">
        <f t="shared" si="0"/>
        <v>11-2001892010septiembreJ15</v>
      </c>
      <c r="C224" s="17">
        <v>11</v>
      </c>
      <c r="D224" s="17">
        <v>200</v>
      </c>
      <c r="E224" s="18">
        <v>40439</v>
      </c>
      <c r="F224" s="17">
        <v>12</v>
      </c>
      <c r="G224" s="17">
        <v>27</v>
      </c>
      <c r="H224" s="17" t="s">
        <v>21</v>
      </c>
      <c r="I224" s="79">
        <f>_xlfn.XLOOKUP(H224,Productos!$B$5:$B$16,Productos!$E$5:$E$16)</f>
        <v>1800000</v>
      </c>
      <c r="J224" s="17">
        <v>7</v>
      </c>
      <c r="K224" s="99"/>
      <c r="L224" s="13" t="str">
        <f>_xlfn.XLOOKUP(Ventas!C224,'Tienda y Sucursal'!$B$5:$B$19,'Tienda y Sucursal'!$C$5:$C$19)</f>
        <v>Antiguedades FL</v>
      </c>
      <c r="M224" s="13" t="str">
        <f>_xlfn.XLOOKUP(D224,'Tienda y Sucursal'!$E$5:$E$10,'Tienda y Sucursal'!$F$5:$F$10)</f>
        <v>Sucursal 1</v>
      </c>
      <c r="N224" s="13" t="str">
        <f>HLOOKUP(F224,'Vendedores y Clientes'!$F$5:$M$7,2,0)&amp;" "&amp;HLOOKUP(F224,'Vendedores y Clientes'!$F$5:$M$7,3,0)</f>
        <v>Feibian Bizancio</v>
      </c>
      <c r="O224" s="13" t="str" cm="1">
        <f t="array" ref="O224">_xlfn.XLOOKUP(G224,'Vendedores y Clientes'!$B$6:$B$39,'Vendedores y Clientes'!$C$6:$C$39&amp;" "&amp;_xlfn.XLOOKUP(Ventas!G224,'Vendedores y Clientes'!$B$6:$B$39,'Vendedores y Clientes'!$D$6:$D$39))</f>
        <v>Daniel Saint John</v>
      </c>
      <c r="P224" s="13" t="str">
        <f>_xlfn.XLOOKUP(H224,Productos!$B$5:$B$16,Productos!$C$5:$C$16)</f>
        <v>Bar L Sobredimensionado</v>
      </c>
      <c r="Q224" s="13" t="str">
        <f>VLOOKUP(H224,Productos!$B$4:$E$16,3,0)</f>
        <v>Qwerty</v>
      </c>
      <c r="R224" s="14">
        <f t="shared" si="1"/>
        <v>0.08</v>
      </c>
      <c r="S224" s="15">
        <f>VLOOKUP(Ventas!H224,Productos!$B$23:$I$34,MATCH(Ventas!M224,Productos!$D$22:$I$22)+2,FALSE)</f>
        <v>100000</v>
      </c>
      <c r="T224" s="16">
        <f t="shared" si="6"/>
        <v>11492000</v>
      </c>
    </row>
    <row r="225" spans="2:20" ht="14.25" customHeight="1">
      <c r="B225" s="10" t="str">
        <f t="shared" si="0"/>
        <v>9-2021102009octubreJ15</v>
      </c>
      <c r="C225" s="17">
        <v>9</v>
      </c>
      <c r="D225" s="17">
        <v>20</v>
      </c>
      <c r="E225" s="18">
        <v>40107</v>
      </c>
      <c r="F225" s="17">
        <v>16</v>
      </c>
      <c r="G225" s="17">
        <v>27</v>
      </c>
      <c r="H225" s="17" t="s">
        <v>21</v>
      </c>
      <c r="I225" s="79">
        <f>_xlfn.XLOOKUP(H225,Productos!$B$5:$B$16,Productos!$E$5:$E$16)</f>
        <v>1800000</v>
      </c>
      <c r="J225" s="17">
        <v>7</v>
      </c>
      <c r="K225" s="99"/>
      <c r="L225" s="13" t="str">
        <f>_xlfn.XLOOKUP(Ventas!C225,'Tienda y Sucursal'!$B$5:$B$19,'Tienda y Sucursal'!$C$5:$C$19)</f>
        <v>Sucursal San Bernardo</v>
      </c>
      <c r="M225" s="13" t="str">
        <f>_xlfn.XLOOKUP(D225,'Tienda y Sucursal'!$E$5:$E$10,'Tienda y Sucursal'!$F$5:$F$10)</f>
        <v>Sucursal 5</v>
      </c>
      <c r="N225" s="13" t="str">
        <f>HLOOKUP(F225,'Vendedores y Clientes'!$F$5:$M$7,2,0)&amp;" "&amp;HLOOKUP(F225,'Vendedores y Clientes'!$F$5:$M$7,3,0)</f>
        <v>Michael Tree</v>
      </c>
      <c r="O225" s="13" t="str" cm="1">
        <f t="array" ref="O225">_xlfn.XLOOKUP(G225,'Vendedores y Clientes'!$B$6:$B$39,'Vendedores y Clientes'!$C$6:$C$39&amp;" "&amp;_xlfn.XLOOKUP(Ventas!G225,'Vendedores y Clientes'!$B$6:$B$39,'Vendedores y Clientes'!$D$6:$D$39))</f>
        <v>Daniel Saint John</v>
      </c>
      <c r="P225" s="13" t="str">
        <f>_xlfn.XLOOKUP(H225,Productos!$B$5:$B$16,Productos!$C$5:$C$16)</f>
        <v>Bar L Sobredimensionado</v>
      </c>
      <c r="Q225" s="13" t="str">
        <f>VLOOKUP(H225,Productos!$B$4:$E$16,3,0)</f>
        <v>Qwerty</v>
      </c>
      <c r="R225" s="14">
        <f t="shared" si="1"/>
        <v>0.08</v>
      </c>
      <c r="S225" s="15">
        <f>VLOOKUP(Ventas!H225,Productos!$B$23:$I$34,MATCH(Ventas!M225,Productos!$D$22:$I$22)+2,FALSE)</f>
        <v>20000</v>
      </c>
      <c r="T225" s="16">
        <f t="shared" si="6"/>
        <v>11572000</v>
      </c>
    </row>
    <row r="226" spans="2:20" ht="14.25" customHeight="1">
      <c r="B226" s="10" t="str">
        <f t="shared" si="0"/>
        <v>15-2003102010octubreG12</v>
      </c>
      <c r="C226" s="17">
        <v>15</v>
      </c>
      <c r="D226" s="17">
        <v>200</v>
      </c>
      <c r="E226" s="18">
        <v>40454</v>
      </c>
      <c r="F226" s="17">
        <v>13</v>
      </c>
      <c r="G226" s="17">
        <v>33</v>
      </c>
      <c r="H226" s="17" t="s">
        <v>25</v>
      </c>
      <c r="I226" s="79">
        <f>_xlfn.XLOOKUP(H226,Productos!$B$5:$B$16,Productos!$E$5:$E$16)</f>
        <v>800000</v>
      </c>
      <c r="J226" s="17">
        <v>15</v>
      </c>
      <c r="K226" s="99"/>
      <c r="L226" s="13" t="str">
        <f>_xlfn.XLOOKUP(Ventas!C226,'Tienda y Sucursal'!$B$5:$B$19,'Tienda y Sucursal'!$C$5:$C$19)</f>
        <v>Galería la Tubería</v>
      </c>
      <c r="M226" s="13" t="str">
        <f>_xlfn.XLOOKUP(D226,'Tienda y Sucursal'!$E$5:$E$10,'Tienda y Sucursal'!$F$5:$F$10)</f>
        <v>Sucursal 1</v>
      </c>
      <c r="N226" s="13" t="str">
        <f>HLOOKUP(F226,'Vendedores y Clientes'!$F$5:$M$7,2,0)&amp;" "&amp;HLOOKUP(F226,'Vendedores y Clientes'!$F$5:$M$7,3,0)</f>
        <v>Caesar Ortencia</v>
      </c>
      <c r="O226" s="13" t="str" cm="1">
        <f t="array" ref="O226">_xlfn.XLOOKUP(G226,'Vendedores y Clientes'!$B$6:$B$39,'Vendedores y Clientes'!$C$6:$C$39&amp;" "&amp;_xlfn.XLOOKUP(Ventas!G226,'Vendedores y Clientes'!$B$6:$B$39,'Vendedores y Clientes'!$D$6:$D$39))</f>
        <v>Maricela Zapur</v>
      </c>
      <c r="P226" s="13" t="str">
        <f>_xlfn.XLOOKUP(H226,Productos!$B$5:$B$16,Productos!$C$5:$C$16)</f>
        <v>Estante Metalico 2mts alt</v>
      </c>
      <c r="Q226" s="13" t="str">
        <f>VLOOKUP(H226,Productos!$B$4:$E$16,3,0)</f>
        <v>Leymas</v>
      </c>
      <c r="R226" s="14">
        <f t="shared" si="1"/>
        <v>0.08</v>
      </c>
      <c r="S226" s="15">
        <f>VLOOKUP(Ventas!H226,Productos!$B$23:$I$34,MATCH(Ventas!M226,Productos!$D$22:$I$22)+2,FALSE)</f>
        <v>200000</v>
      </c>
      <c r="T226" s="16">
        <f t="shared" si="6"/>
        <v>10840000</v>
      </c>
    </row>
    <row r="227" spans="2:20" ht="14.25" customHeight="1">
      <c r="B227" s="10" t="str">
        <f t="shared" si="0"/>
        <v>15-3024122009diciembreG12</v>
      </c>
      <c r="C227" s="17">
        <v>15</v>
      </c>
      <c r="D227" s="17">
        <v>30</v>
      </c>
      <c r="E227" s="18">
        <v>40171</v>
      </c>
      <c r="F227" s="17">
        <v>14</v>
      </c>
      <c r="G227" s="17">
        <v>3</v>
      </c>
      <c r="H227" s="17" t="s">
        <v>25</v>
      </c>
      <c r="I227" s="79">
        <f>_xlfn.XLOOKUP(H227,Productos!$B$5:$B$16,Productos!$E$5:$E$16)</f>
        <v>800000</v>
      </c>
      <c r="J227" s="17">
        <v>15</v>
      </c>
      <c r="K227" s="99"/>
      <c r="L227" s="13" t="str">
        <f>_xlfn.XLOOKUP(Ventas!C227,'Tienda y Sucursal'!$B$5:$B$19,'Tienda y Sucursal'!$C$5:$C$19)</f>
        <v>Galería la Tubería</v>
      </c>
      <c r="M227" s="13" t="str">
        <f>_xlfn.XLOOKUP(D227,'Tienda y Sucursal'!$E$5:$E$10,'Tienda y Sucursal'!$F$5:$F$10)</f>
        <v>Sucursal 2</v>
      </c>
      <c r="N227" s="13" t="str">
        <f>HLOOKUP(F227,'Vendedores y Clientes'!$F$5:$M$7,2,0)&amp;" "&amp;HLOOKUP(F227,'Vendedores y Clientes'!$F$5:$M$7,3,0)</f>
        <v>Hortuiti Felier</v>
      </c>
      <c r="O227" s="13" t="str" cm="1">
        <f t="array" ref="O227">_xlfn.XLOOKUP(G227,'Vendedores y Clientes'!$B$6:$B$39,'Vendedores y Clientes'!$C$6:$C$39&amp;" "&amp;_xlfn.XLOOKUP(Ventas!G227,'Vendedores y Clientes'!$B$6:$B$39,'Vendedores y Clientes'!$D$6:$D$39))</f>
        <v>Johny Negrero</v>
      </c>
      <c r="P227" s="13" t="str">
        <f>_xlfn.XLOOKUP(H227,Productos!$B$5:$B$16,Productos!$C$5:$C$16)</f>
        <v>Estante Metalico 2mts alt</v>
      </c>
      <c r="Q227" s="13" t="str">
        <f>VLOOKUP(H227,Productos!$B$4:$E$16,3,0)</f>
        <v>Leymas</v>
      </c>
      <c r="R227" s="14">
        <f t="shared" si="1"/>
        <v>0.08</v>
      </c>
      <c r="S227" s="15">
        <f>VLOOKUP(Ventas!H227,Productos!$B$23:$I$34,MATCH(Ventas!M227,Productos!$D$22:$I$22)+2,FALSE)</f>
        <v>100000</v>
      </c>
      <c r="T227" s="16">
        <f t="shared" si="6"/>
        <v>10940000</v>
      </c>
    </row>
    <row r="228" spans="2:20" ht="14.25" customHeight="1">
      <c r="B228" s="10" t="str">
        <f t="shared" si="0"/>
        <v>12-2001082010agostoG12</v>
      </c>
      <c r="C228" s="17">
        <v>12</v>
      </c>
      <c r="D228" s="17">
        <v>200</v>
      </c>
      <c r="E228" s="18">
        <v>40400</v>
      </c>
      <c r="F228" s="17">
        <v>16</v>
      </c>
      <c r="G228" s="17">
        <v>22</v>
      </c>
      <c r="H228" s="17" t="s">
        <v>25</v>
      </c>
      <c r="I228" s="79">
        <f>_xlfn.XLOOKUP(H228,Productos!$B$5:$B$16,Productos!$E$5:$E$16)</f>
        <v>800000</v>
      </c>
      <c r="J228" s="17">
        <v>15</v>
      </c>
      <c r="K228" s="99"/>
      <c r="L228" s="13" t="str">
        <f>_xlfn.XLOOKUP(Ventas!C228,'Tienda y Sucursal'!$B$5:$B$19,'Tienda y Sucursal'!$C$5:$C$19)</f>
        <v>El Deleite</v>
      </c>
      <c r="M228" s="13" t="str">
        <f>_xlfn.XLOOKUP(D228,'Tienda y Sucursal'!$E$5:$E$10,'Tienda y Sucursal'!$F$5:$F$10)</f>
        <v>Sucursal 1</v>
      </c>
      <c r="N228" s="13" t="str">
        <f>HLOOKUP(F228,'Vendedores y Clientes'!$F$5:$M$7,2,0)&amp;" "&amp;HLOOKUP(F228,'Vendedores y Clientes'!$F$5:$M$7,3,0)</f>
        <v>Michael Tree</v>
      </c>
      <c r="O228" s="13" t="str" cm="1">
        <f t="array" ref="O228">_xlfn.XLOOKUP(G228,'Vendedores y Clientes'!$B$6:$B$39,'Vendedores y Clientes'!$C$6:$C$39&amp;" "&amp;_xlfn.XLOOKUP(Ventas!G228,'Vendedores y Clientes'!$B$6:$B$39,'Vendedores y Clientes'!$D$6:$D$39))</f>
        <v>Sergio Oliva</v>
      </c>
      <c r="P228" s="13" t="str">
        <f>_xlfn.XLOOKUP(H228,Productos!$B$5:$B$16,Productos!$C$5:$C$16)</f>
        <v>Estante Metalico 2mts alt</v>
      </c>
      <c r="Q228" s="13" t="str">
        <f>VLOOKUP(H228,Productos!$B$4:$E$16,3,0)</f>
        <v>Leymas</v>
      </c>
      <c r="R228" s="14">
        <f t="shared" si="1"/>
        <v>0.08</v>
      </c>
      <c r="S228" s="15">
        <f>VLOOKUP(Ventas!H228,Productos!$B$23:$I$34,MATCH(Ventas!M228,Productos!$D$22:$I$22)+2,FALSE)</f>
        <v>200000</v>
      </c>
      <c r="T228" s="16">
        <f t="shared" si="6"/>
        <v>10840000</v>
      </c>
    </row>
    <row r="229" spans="2:20" ht="14.25" customHeight="1">
      <c r="B229" s="10" t="str">
        <f t="shared" si="0"/>
        <v>10-201832009marzoG12</v>
      </c>
      <c r="C229" s="17">
        <v>10</v>
      </c>
      <c r="D229" s="17">
        <v>20</v>
      </c>
      <c r="E229" s="18">
        <v>39890</v>
      </c>
      <c r="F229" s="17">
        <v>12</v>
      </c>
      <c r="G229" s="17">
        <v>22</v>
      </c>
      <c r="H229" s="17" t="s">
        <v>25</v>
      </c>
      <c r="I229" s="79">
        <f>_xlfn.XLOOKUP(H229,Productos!$B$5:$B$16,Productos!$E$5:$E$16)</f>
        <v>800000</v>
      </c>
      <c r="J229" s="17">
        <v>15</v>
      </c>
      <c r="K229" s="99"/>
      <c r="L229" s="13" t="str">
        <f>_xlfn.XLOOKUP(Ventas!C229,'Tienda y Sucursal'!$B$5:$B$19,'Tienda y Sucursal'!$C$5:$C$19)</f>
        <v>Sacrilegios Gloria</v>
      </c>
      <c r="M229" s="13" t="str">
        <f>_xlfn.XLOOKUP(D229,'Tienda y Sucursal'!$E$5:$E$10,'Tienda y Sucursal'!$F$5:$F$10)</f>
        <v>Sucursal 5</v>
      </c>
      <c r="N229" s="13" t="str">
        <f>HLOOKUP(F229,'Vendedores y Clientes'!$F$5:$M$7,2,0)&amp;" "&amp;HLOOKUP(F229,'Vendedores y Clientes'!$F$5:$M$7,3,0)</f>
        <v>Feibian Bizancio</v>
      </c>
      <c r="O229" s="13" t="str" cm="1">
        <f t="array" ref="O229">_xlfn.XLOOKUP(G229,'Vendedores y Clientes'!$B$6:$B$39,'Vendedores y Clientes'!$C$6:$C$39&amp;" "&amp;_xlfn.XLOOKUP(Ventas!G229,'Vendedores y Clientes'!$B$6:$B$39,'Vendedores y Clientes'!$D$6:$D$39))</f>
        <v>Sergio Oliva</v>
      </c>
      <c r="P229" s="13" t="str">
        <f>_xlfn.XLOOKUP(H229,Productos!$B$5:$B$16,Productos!$C$5:$C$16)</f>
        <v>Estante Metalico 2mts alt</v>
      </c>
      <c r="Q229" s="13" t="str">
        <f>VLOOKUP(H229,Productos!$B$4:$E$16,3,0)</f>
        <v>Leymas</v>
      </c>
      <c r="R229" s="14">
        <f t="shared" si="1"/>
        <v>0.08</v>
      </c>
      <c r="S229" s="15">
        <f>VLOOKUP(Ventas!H229,Productos!$B$23:$I$34,MATCH(Ventas!M229,Productos!$D$22:$I$22)+2,FALSE)</f>
        <v>10000</v>
      </c>
      <c r="T229" s="16">
        <f t="shared" si="6"/>
        <v>11030000</v>
      </c>
    </row>
    <row r="230" spans="2:20" ht="14.25" customHeight="1">
      <c r="B230" s="10" t="str">
        <f t="shared" si="0"/>
        <v>14-301102009octubreJ16</v>
      </c>
      <c r="C230" s="17">
        <v>14</v>
      </c>
      <c r="D230" s="17">
        <v>30</v>
      </c>
      <c r="E230" s="18">
        <v>40087</v>
      </c>
      <c r="F230" s="17">
        <v>18</v>
      </c>
      <c r="G230" s="17">
        <v>34</v>
      </c>
      <c r="H230" s="17" t="s">
        <v>22</v>
      </c>
      <c r="I230" s="79">
        <f>_xlfn.XLOOKUP(H230,Productos!$B$5:$B$16,Productos!$E$5:$E$16)</f>
        <v>1450000</v>
      </c>
      <c r="J230" s="17">
        <v>9</v>
      </c>
      <c r="K230" s="99"/>
      <c r="L230" s="13" t="str">
        <f>_xlfn.XLOOKUP(Ventas!C230,'Tienda y Sucursal'!$B$5:$B$19,'Tienda y Sucursal'!$C$5:$C$19)</f>
        <v>Antiguedades FV</v>
      </c>
      <c r="M230" s="13" t="str">
        <f>_xlfn.XLOOKUP(D230,'Tienda y Sucursal'!$E$5:$E$10,'Tienda y Sucursal'!$F$5:$F$10)</f>
        <v>Sucursal 2</v>
      </c>
      <c r="N230" s="13" t="str">
        <f>HLOOKUP(F230,'Vendedores y Clientes'!$F$5:$M$7,2,0)&amp;" "&amp;HLOOKUP(F230,'Vendedores y Clientes'!$F$5:$M$7,3,0)</f>
        <v>Gato Lizana</v>
      </c>
      <c r="O230" s="13" t="str" cm="1">
        <f t="array" ref="O230">_xlfn.XLOOKUP(G230,'Vendedores y Clientes'!$B$6:$B$39,'Vendedores y Clientes'!$C$6:$C$39&amp;" "&amp;_xlfn.XLOOKUP(Ventas!G230,'Vendedores y Clientes'!$B$6:$B$39,'Vendedores y Clientes'!$D$6:$D$39))</f>
        <v>JP Farfanas</v>
      </c>
      <c r="P230" s="13" t="str">
        <f>_xlfn.XLOOKUP(H230,Productos!$B$5:$B$16,Productos!$C$5:$C$16)</f>
        <v>Silla de Gargas</v>
      </c>
      <c r="Q230" s="13" t="str">
        <f>VLOOKUP(H230,Productos!$B$4:$E$16,3,0)</f>
        <v>Bellmack</v>
      </c>
      <c r="R230" s="14">
        <f t="shared" si="1"/>
        <v>0.08</v>
      </c>
      <c r="S230" s="15">
        <f>VLOOKUP(Ventas!H230,Productos!$B$23:$I$34,MATCH(Ventas!M230,Productos!$D$22:$I$22)+2,FALSE)</f>
        <v>20000</v>
      </c>
      <c r="T230" s="16">
        <f t="shared" si="6"/>
        <v>11986000</v>
      </c>
    </row>
    <row r="231" spans="2:20" ht="14.25" customHeight="1">
      <c r="B231" s="10" t="str">
        <f t="shared" si="0"/>
        <v>13-300332010marzoJ16</v>
      </c>
      <c r="C231" s="17">
        <v>13</v>
      </c>
      <c r="D231" s="17">
        <v>300</v>
      </c>
      <c r="E231" s="18">
        <v>40240</v>
      </c>
      <c r="F231" s="17">
        <v>13</v>
      </c>
      <c r="G231" s="17">
        <v>19</v>
      </c>
      <c r="H231" s="17" t="s">
        <v>22</v>
      </c>
      <c r="I231" s="79">
        <f>_xlfn.XLOOKUP(H231,Productos!$B$5:$B$16,Productos!$E$5:$E$16)</f>
        <v>1450000</v>
      </c>
      <c r="J231" s="17">
        <v>9</v>
      </c>
      <c r="K231" s="99"/>
      <c r="L231" s="13" t="str">
        <f>_xlfn.XLOOKUP(Ventas!C231,'Tienda y Sucursal'!$B$5:$B$19,'Tienda y Sucursal'!$C$5:$C$19)</f>
        <v>Sales</v>
      </c>
      <c r="M231" s="13" t="str">
        <f>_xlfn.XLOOKUP(D231,'Tienda y Sucursal'!$E$5:$E$10,'Tienda y Sucursal'!$F$5:$F$10)</f>
        <v>Sucursal 3</v>
      </c>
      <c r="N231" s="13" t="str">
        <f>HLOOKUP(F231,'Vendedores y Clientes'!$F$5:$M$7,2,0)&amp;" "&amp;HLOOKUP(F231,'Vendedores y Clientes'!$F$5:$M$7,3,0)</f>
        <v>Caesar Ortencia</v>
      </c>
      <c r="O231" s="13" t="str" cm="1">
        <f t="array" ref="O231">_xlfn.XLOOKUP(G231,'Vendedores y Clientes'!$B$6:$B$39,'Vendedores y Clientes'!$C$6:$C$39&amp;" "&amp;_xlfn.XLOOKUP(Ventas!G231,'Vendedores y Clientes'!$B$6:$B$39,'Vendedores y Clientes'!$D$6:$D$39))</f>
        <v>Andrea Disappear</v>
      </c>
      <c r="P231" s="13" t="str">
        <f>_xlfn.XLOOKUP(H231,Productos!$B$5:$B$16,Productos!$C$5:$C$16)</f>
        <v>Silla de Gargas</v>
      </c>
      <c r="Q231" s="13" t="str">
        <f>VLOOKUP(H231,Productos!$B$4:$E$16,3,0)</f>
        <v>Bellmack</v>
      </c>
      <c r="R231" s="14">
        <f t="shared" si="1"/>
        <v>0.08</v>
      </c>
      <c r="S231" s="15">
        <f>VLOOKUP(Ventas!H231,Productos!$B$23:$I$34,MATCH(Ventas!M231,Productos!$D$22:$I$22)+2,FALSE)</f>
        <v>200000</v>
      </c>
      <c r="T231" s="16">
        <f t="shared" si="6"/>
        <v>11806000</v>
      </c>
    </row>
    <row r="232" spans="2:20" ht="14.25" customHeight="1">
      <c r="B232" s="10" t="str">
        <f t="shared" si="0"/>
        <v>2-3021102009octubreG12</v>
      </c>
      <c r="C232" s="17">
        <v>2</v>
      </c>
      <c r="D232" s="17">
        <v>30</v>
      </c>
      <c r="E232" s="18">
        <v>40107</v>
      </c>
      <c r="F232" s="17">
        <v>16</v>
      </c>
      <c r="G232" s="17">
        <v>8</v>
      </c>
      <c r="H232" s="17" t="s">
        <v>25</v>
      </c>
      <c r="I232" s="79">
        <f>_xlfn.XLOOKUP(H232,Productos!$B$5:$B$16,Productos!$E$5:$E$16)</f>
        <v>800000</v>
      </c>
      <c r="J232" s="17">
        <v>15</v>
      </c>
      <c r="K232" s="99"/>
      <c r="L232" s="13" t="str">
        <f>_xlfn.XLOOKUP(Ventas!C232,'Tienda y Sucursal'!$B$5:$B$19,'Tienda y Sucursal'!$C$5:$C$19)</f>
        <v>Muebles San Genaro</v>
      </c>
      <c r="M232" s="13" t="str">
        <f>_xlfn.XLOOKUP(D232,'Tienda y Sucursal'!$E$5:$E$10,'Tienda y Sucursal'!$F$5:$F$10)</f>
        <v>Sucursal 2</v>
      </c>
      <c r="N232" s="13" t="str">
        <f>HLOOKUP(F232,'Vendedores y Clientes'!$F$5:$M$7,2,0)&amp;" "&amp;HLOOKUP(F232,'Vendedores y Clientes'!$F$5:$M$7,3,0)</f>
        <v>Michael Tree</v>
      </c>
      <c r="O232" s="13" t="str" cm="1">
        <f t="array" ref="O232">_xlfn.XLOOKUP(G232,'Vendedores y Clientes'!$B$6:$B$39,'Vendedores y Clientes'!$C$6:$C$39&amp;" "&amp;_xlfn.XLOOKUP(Ventas!G232,'Vendedores y Clientes'!$B$6:$B$39,'Vendedores y Clientes'!$D$6:$D$39))</f>
        <v>Nicolás Red</v>
      </c>
      <c r="P232" s="13" t="str">
        <f>_xlfn.XLOOKUP(H232,Productos!$B$5:$B$16,Productos!$C$5:$C$16)</f>
        <v>Estante Metalico 2mts alt</v>
      </c>
      <c r="Q232" s="13" t="str">
        <f>VLOOKUP(H232,Productos!$B$4:$E$16,3,0)</f>
        <v>Leymas</v>
      </c>
      <c r="R232" s="14">
        <f t="shared" si="1"/>
        <v>0.08</v>
      </c>
      <c r="S232" s="15">
        <f>VLOOKUP(Ventas!H232,Productos!$B$23:$I$34,MATCH(Ventas!M232,Productos!$D$22:$I$22)+2,FALSE)</f>
        <v>100000</v>
      </c>
      <c r="T232" s="16">
        <f t="shared" si="6"/>
        <v>10940000</v>
      </c>
    </row>
    <row r="233" spans="2:20" ht="14.25" customHeight="1">
      <c r="B233" s="10" t="str">
        <f t="shared" si="0"/>
        <v>2-102572009julioG12</v>
      </c>
      <c r="C233" s="17">
        <v>2</v>
      </c>
      <c r="D233" s="17">
        <v>10</v>
      </c>
      <c r="E233" s="18">
        <v>40019</v>
      </c>
      <c r="F233" s="17">
        <v>12</v>
      </c>
      <c r="G233" s="17">
        <v>30</v>
      </c>
      <c r="H233" s="17" t="s">
        <v>25</v>
      </c>
      <c r="I233" s="79">
        <f>_xlfn.XLOOKUP(H233,Productos!$B$5:$B$16,Productos!$E$5:$E$16)</f>
        <v>800000</v>
      </c>
      <c r="J233" s="17">
        <v>15</v>
      </c>
      <c r="K233" s="99"/>
      <c r="L233" s="13" t="str">
        <f>_xlfn.XLOOKUP(Ventas!C233,'Tienda y Sucursal'!$B$5:$B$19,'Tienda y Sucursal'!$C$5:$C$19)</f>
        <v>Muebles San Genaro</v>
      </c>
      <c r="M233" s="13" t="str">
        <f>_xlfn.XLOOKUP(D233,'Tienda y Sucursal'!$E$5:$E$10,'Tienda y Sucursal'!$F$5:$F$10)</f>
        <v>Sucursal 6</v>
      </c>
      <c r="N233" s="13" t="str">
        <f>HLOOKUP(F233,'Vendedores y Clientes'!$F$5:$M$7,2,0)&amp;" "&amp;HLOOKUP(F233,'Vendedores y Clientes'!$F$5:$M$7,3,0)</f>
        <v>Feibian Bizancio</v>
      </c>
      <c r="O233" s="13" t="str" cm="1">
        <f t="array" ref="O233">_xlfn.XLOOKUP(G233,'Vendedores y Clientes'!$B$6:$B$39,'Vendedores y Clientes'!$C$6:$C$39&amp;" "&amp;_xlfn.XLOOKUP(Ventas!G233,'Vendedores y Clientes'!$B$6:$B$39,'Vendedores y Clientes'!$D$6:$D$39))</f>
        <v>Javiera Walder</v>
      </c>
      <c r="P233" s="13" t="str">
        <f>_xlfn.XLOOKUP(H233,Productos!$B$5:$B$16,Productos!$C$5:$C$16)</f>
        <v>Estante Metalico 2mts alt</v>
      </c>
      <c r="Q233" s="13" t="str">
        <f>VLOOKUP(H233,Productos!$B$4:$E$16,3,0)</f>
        <v>Leymas</v>
      </c>
      <c r="R233" s="14">
        <f t="shared" si="1"/>
        <v>0.08</v>
      </c>
      <c r="S233" s="15">
        <f>VLOOKUP(Ventas!H233,Productos!$B$23:$I$34,MATCH(Ventas!M233,Productos!$D$22:$I$22)+2,FALSE)</f>
        <v>100000</v>
      </c>
      <c r="T233" s="16">
        <f t="shared" si="6"/>
        <v>10940000</v>
      </c>
    </row>
    <row r="234" spans="2:20" ht="14.25" customHeight="1">
      <c r="B234" s="10" t="str">
        <f t="shared" si="0"/>
        <v>5-20010112010noviembreG12</v>
      </c>
      <c r="C234" s="17">
        <v>5</v>
      </c>
      <c r="D234" s="17">
        <v>200</v>
      </c>
      <c r="E234" s="18">
        <v>40492</v>
      </c>
      <c r="F234" s="17">
        <v>16</v>
      </c>
      <c r="G234" s="17">
        <v>30</v>
      </c>
      <c r="H234" s="17" t="s">
        <v>25</v>
      </c>
      <c r="I234" s="79">
        <f>_xlfn.XLOOKUP(H234,Productos!$B$5:$B$16,Productos!$E$5:$E$16)</f>
        <v>800000</v>
      </c>
      <c r="J234" s="17">
        <v>15</v>
      </c>
      <c r="K234" s="99"/>
      <c r="L234" s="13" t="str">
        <f>_xlfn.XLOOKUP(Ventas!C234,'Tienda y Sucursal'!$B$5:$B$19,'Tienda y Sucursal'!$C$5:$C$19)</f>
        <v>Muebles El Oso</v>
      </c>
      <c r="M234" s="13" t="str">
        <f>_xlfn.XLOOKUP(D234,'Tienda y Sucursal'!$E$5:$E$10,'Tienda y Sucursal'!$F$5:$F$10)</f>
        <v>Sucursal 1</v>
      </c>
      <c r="N234" s="13" t="str">
        <f>HLOOKUP(F234,'Vendedores y Clientes'!$F$5:$M$7,2,0)&amp;" "&amp;HLOOKUP(F234,'Vendedores y Clientes'!$F$5:$M$7,3,0)</f>
        <v>Michael Tree</v>
      </c>
      <c r="O234" s="13" t="str" cm="1">
        <f t="array" ref="O234">_xlfn.XLOOKUP(G234,'Vendedores y Clientes'!$B$6:$B$39,'Vendedores y Clientes'!$C$6:$C$39&amp;" "&amp;_xlfn.XLOOKUP(Ventas!G234,'Vendedores y Clientes'!$B$6:$B$39,'Vendedores y Clientes'!$D$6:$D$39))</f>
        <v>Javiera Walder</v>
      </c>
      <c r="P234" s="13" t="str">
        <f>_xlfn.XLOOKUP(H234,Productos!$B$5:$B$16,Productos!$C$5:$C$16)</f>
        <v>Estante Metalico 2mts alt</v>
      </c>
      <c r="Q234" s="13" t="str">
        <f>VLOOKUP(H234,Productos!$B$4:$E$16,3,0)</f>
        <v>Leymas</v>
      </c>
      <c r="R234" s="14">
        <f t="shared" si="1"/>
        <v>0.08</v>
      </c>
      <c r="S234" s="15">
        <f>VLOOKUP(Ventas!H234,Productos!$B$23:$I$34,MATCH(Ventas!M234,Productos!$D$22:$I$22)+2,FALSE)</f>
        <v>200000</v>
      </c>
      <c r="T234" s="16">
        <f t="shared" si="6"/>
        <v>10840000</v>
      </c>
    </row>
    <row r="235" spans="2:20" ht="14.25" customHeight="1">
      <c r="B235" s="10" t="str">
        <f t="shared" si="0"/>
        <v>15-102532009marzoG12</v>
      </c>
      <c r="C235" s="17">
        <v>15</v>
      </c>
      <c r="D235" s="17">
        <v>10</v>
      </c>
      <c r="E235" s="18">
        <v>39897</v>
      </c>
      <c r="F235" s="17">
        <v>15</v>
      </c>
      <c r="G235" s="17">
        <v>11</v>
      </c>
      <c r="H235" s="17" t="s">
        <v>25</v>
      </c>
      <c r="I235" s="79">
        <f>_xlfn.XLOOKUP(H235,Productos!$B$5:$B$16,Productos!$E$5:$E$16)</f>
        <v>800000</v>
      </c>
      <c r="J235" s="17">
        <v>15</v>
      </c>
      <c r="K235" s="99"/>
      <c r="L235" s="13" t="str">
        <f>_xlfn.XLOOKUP(Ventas!C235,'Tienda y Sucursal'!$B$5:$B$19,'Tienda y Sucursal'!$C$5:$C$19)</f>
        <v>Galería la Tubería</v>
      </c>
      <c r="M235" s="13" t="str">
        <f>_xlfn.XLOOKUP(D235,'Tienda y Sucursal'!$E$5:$E$10,'Tienda y Sucursal'!$F$5:$F$10)</f>
        <v>Sucursal 6</v>
      </c>
      <c r="N235" s="13" t="str">
        <f>HLOOKUP(F235,'Vendedores y Clientes'!$F$5:$M$7,2,0)&amp;" "&amp;HLOOKUP(F235,'Vendedores y Clientes'!$F$5:$M$7,3,0)</f>
        <v>Suárez Mujica</v>
      </c>
      <c r="O235" s="13" t="str" cm="1">
        <f t="array" ref="O235">_xlfn.XLOOKUP(G235,'Vendedores y Clientes'!$B$6:$B$39,'Vendedores y Clientes'!$C$6:$C$39&amp;" "&amp;_xlfn.XLOOKUP(Ventas!G235,'Vendedores y Clientes'!$B$6:$B$39,'Vendedores y Clientes'!$D$6:$D$39))</f>
        <v>Diva Torrengra</v>
      </c>
      <c r="P235" s="13" t="str">
        <f>_xlfn.XLOOKUP(H235,Productos!$B$5:$B$16,Productos!$C$5:$C$16)</f>
        <v>Estante Metalico 2mts alt</v>
      </c>
      <c r="Q235" s="13" t="str">
        <f>VLOOKUP(H235,Productos!$B$4:$E$16,3,0)</f>
        <v>Leymas</v>
      </c>
      <c r="R235" s="14">
        <f t="shared" si="1"/>
        <v>0.08</v>
      </c>
      <c r="S235" s="15">
        <f>VLOOKUP(Ventas!H235,Productos!$B$23:$I$34,MATCH(Ventas!M235,Productos!$D$22:$I$22)+2,FALSE)</f>
        <v>100000</v>
      </c>
      <c r="T235" s="16">
        <f t="shared" si="6"/>
        <v>10940000</v>
      </c>
    </row>
    <row r="236" spans="2:20" ht="14.25" customHeight="1">
      <c r="B236" s="10" t="str">
        <f t="shared" si="0"/>
        <v>12-1001232010marzoG12</v>
      </c>
      <c r="C236" s="17">
        <v>12</v>
      </c>
      <c r="D236" s="17">
        <v>100</v>
      </c>
      <c r="E236" s="18">
        <v>40249</v>
      </c>
      <c r="F236" s="17">
        <v>12</v>
      </c>
      <c r="G236" s="17">
        <v>27</v>
      </c>
      <c r="H236" s="17" t="s">
        <v>25</v>
      </c>
      <c r="I236" s="79">
        <f>_xlfn.XLOOKUP(H236,Productos!$B$5:$B$16,Productos!$E$5:$E$16)</f>
        <v>800000</v>
      </c>
      <c r="J236" s="17">
        <v>15</v>
      </c>
      <c r="K236" s="99"/>
      <c r="L236" s="13" t="str">
        <f>_xlfn.XLOOKUP(Ventas!C236,'Tienda y Sucursal'!$B$5:$B$19,'Tienda y Sucursal'!$C$5:$C$19)</f>
        <v>El Deleite</v>
      </c>
      <c r="M236" s="13" t="str">
        <f>_xlfn.XLOOKUP(D236,'Tienda y Sucursal'!$E$5:$E$10,'Tienda y Sucursal'!$F$5:$F$10)</f>
        <v>Sucursal 4</v>
      </c>
      <c r="N236" s="13" t="str">
        <f>HLOOKUP(F236,'Vendedores y Clientes'!$F$5:$M$7,2,0)&amp;" "&amp;HLOOKUP(F236,'Vendedores y Clientes'!$F$5:$M$7,3,0)</f>
        <v>Feibian Bizancio</v>
      </c>
      <c r="O236" s="13" t="str" cm="1">
        <f t="array" ref="O236">_xlfn.XLOOKUP(G236,'Vendedores y Clientes'!$B$6:$B$39,'Vendedores y Clientes'!$C$6:$C$39&amp;" "&amp;_xlfn.XLOOKUP(Ventas!G236,'Vendedores y Clientes'!$B$6:$B$39,'Vendedores y Clientes'!$D$6:$D$39))</f>
        <v>Daniel Saint John</v>
      </c>
      <c r="P236" s="13" t="str">
        <f>_xlfn.XLOOKUP(H236,Productos!$B$5:$B$16,Productos!$C$5:$C$16)</f>
        <v>Estante Metalico 2mts alt</v>
      </c>
      <c r="Q236" s="13" t="str">
        <f>VLOOKUP(H236,Productos!$B$4:$E$16,3,0)</f>
        <v>Leymas</v>
      </c>
      <c r="R236" s="14">
        <f t="shared" si="1"/>
        <v>0.08</v>
      </c>
      <c r="S236" s="15">
        <f>VLOOKUP(Ventas!H236,Productos!$B$23:$I$34,MATCH(Ventas!M236,Productos!$D$22:$I$22)+2,FALSE)</f>
        <v>100000</v>
      </c>
      <c r="T236" s="16">
        <f t="shared" si="6"/>
        <v>10940000</v>
      </c>
    </row>
    <row r="237" spans="2:20" ht="14.25" customHeight="1">
      <c r="B237" s="10" t="str">
        <f t="shared" si="0"/>
        <v>15-2018112010noviembreG12</v>
      </c>
      <c r="C237" s="17">
        <v>15</v>
      </c>
      <c r="D237" s="17">
        <v>20</v>
      </c>
      <c r="E237" s="18">
        <v>40500</v>
      </c>
      <c r="F237" s="17">
        <v>16</v>
      </c>
      <c r="G237" s="17">
        <v>28</v>
      </c>
      <c r="H237" s="17" t="s">
        <v>25</v>
      </c>
      <c r="I237" s="79">
        <f>_xlfn.XLOOKUP(H237,Productos!$B$5:$B$16,Productos!$E$5:$E$16)</f>
        <v>800000</v>
      </c>
      <c r="J237" s="17">
        <v>15</v>
      </c>
      <c r="K237" s="99"/>
      <c r="L237" s="13" t="str">
        <f>_xlfn.XLOOKUP(Ventas!C237,'Tienda y Sucursal'!$B$5:$B$19,'Tienda y Sucursal'!$C$5:$C$19)</f>
        <v>Galería la Tubería</v>
      </c>
      <c r="M237" s="13" t="str">
        <f>_xlfn.XLOOKUP(D237,'Tienda y Sucursal'!$E$5:$E$10,'Tienda y Sucursal'!$F$5:$F$10)</f>
        <v>Sucursal 5</v>
      </c>
      <c r="N237" s="13" t="str">
        <f>HLOOKUP(F237,'Vendedores y Clientes'!$F$5:$M$7,2,0)&amp;" "&amp;HLOOKUP(F237,'Vendedores y Clientes'!$F$5:$M$7,3,0)</f>
        <v>Michael Tree</v>
      </c>
      <c r="O237" s="13" t="str" cm="1">
        <f t="array" ref="O237">_xlfn.XLOOKUP(G237,'Vendedores y Clientes'!$B$6:$B$39,'Vendedores y Clientes'!$C$6:$C$39&amp;" "&amp;_xlfn.XLOOKUP(Ventas!G237,'Vendedores y Clientes'!$B$6:$B$39,'Vendedores y Clientes'!$D$6:$D$39))</f>
        <v>Sebastián  Venegas</v>
      </c>
      <c r="P237" s="13" t="str">
        <f>_xlfn.XLOOKUP(H237,Productos!$B$5:$B$16,Productos!$C$5:$C$16)</f>
        <v>Estante Metalico 2mts alt</v>
      </c>
      <c r="Q237" s="13" t="str">
        <f>VLOOKUP(H237,Productos!$B$4:$E$16,3,0)</f>
        <v>Leymas</v>
      </c>
      <c r="R237" s="14">
        <f t="shared" si="1"/>
        <v>0.08</v>
      </c>
      <c r="S237" s="15">
        <f>VLOOKUP(Ventas!H237,Productos!$B$23:$I$34,MATCH(Ventas!M237,Productos!$D$22:$I$22)+2,FALSE)</f>
        <v>10000</v>
      </c>
      <c r="T237" s="16">
        <f t="shared" si="6"/>
        <v>11030000</v>
      </c>
    </row>
    <row r="238" spans="2:20" ht="14.25" customHeight="1">
      <c r="B238" s="10" t="str">
        <f t="shared" si="0"/>
        <v>6-30019112010noviembreG12</v>
      </c>
      <c r="C238" s="17">
        <v>6</v>
      </c>
      <c r="D238" s="17">
        <v>300</v>
      </c>
      <c r="E238" s="18">
        <v>40501</v>
      </c>
      <c r="F238" s="17">
        <v>15</v>
      </c>
      <c r="G238" s="17">
        <v>34</v>
      </c>
      <c r="H238" s="17" t="s">
        <v>25</v>
      </c>
      <c r="I238" s="79">
        <f>_xlfn.XLOOKUP(H238,Productos!$B$5:$B$16,Productos!$E$5:$E$16)</f>
        <v>800000</v>
      </c>
      <c r="J238" s="17">
        <v>15</v>
      </c>
      <c r="K238" s="99"/>
      <c r="L238" s="13" t="str">
        <f>_xlfn.XLOOKUP(Ventas!C238,'Tienda y Sucursal'!$B$5:$B$19,'Tienda y Sucursal'!$C$5:$C$19)</f>
        <v>Sucursal Ñuñoa</v>
      </c>
      <c r="M238" s="13" t="str">
        <f>_xlfn.XLOOKUP(D238,'Tienda y Sucursal'!$E$5:$E$10,'Tienda y Sucursal'!$F$5:$F$10)</f>
        <v>Sucursal 3</v>
      </c>
      <c r="N238" s="13" t="str">
        <f>HLOOKUP(F238,'Vendedores y Clientes'!$F$5:$M$7,2,0)&amp;" "&amp;HLOOKUP(F238,'Vendedores y Clientes'!$F$5:$M$7,3,0)</f>
        <v>Suárez Mujica</v>
      </c>
      <c r="O238" s="13" t="str" cm="1">
        <f t="array" ref="O238">_xlfn.XLOOKUP(G238,'Vendedores y Clientes'!$B$6:$B$39,'Vendedores y Clientes'!$C$6:$C$39&amp;" "&amp;_xlfn.XLOOKUP(Ventas!G238,'Vendedores y Clientes'!$B$6:$B$39,'Vendedores y Clientes'!$D$6:$D$39))</f>
        <v>JP Farfanas</v>
      </c>
      <c r="P238" s="13" t="str">
        <f>_xlfn.XLOOKUP(H238,Productos!$B$5:$B$16,Productos!$C$5:$C$16)</f>
        <v>Estante Metalico 2mts alt</v>
      </c>
      <c r="Q238" s="13" t="str">
        <f>VLOOKUP(H238,Productos!$B$4:$E$16,3,0)</f>
        <v>Leymas</v>
      </c>
      <c r="R238" s="14">
        <f t="shared" si="1"/>
        <v>0.08</v>
      </c>
      <c r="S238" s="15">
        <f>VLOOKUP(Ventas!H238,Productos!$B$23:$I$34,MATCH(Ventas!M238,Productos!$D$22:$I$22)+2,FALSE)</f>
        <v>10000</v>
      </c>
      <c r="T238" s="16">
        <f t="shared" si="6"/>
        <v>11030000</v>
      </c>
    </row>
    <row r="239" spans="2:20" ht="14.25" customHeight="1">
      <c r="B239" s="10" t="str">
        <f t="shared" si="0"/>
        <v>7-30021102009octubreJ18</v>
      </c>
      <c r="C239" s="17">
        <v>7</v>
      </c>
      <c r="D239" s="17">
        <v>300</v>
      </c>
      <c r="E239" s="18">
        <v>40107</v>
      </c>
      <c r="F239" s="17">
        <v>14</v>
      </c>
      <c r="G239" s="17">
        <v>24</v>
      </c>
      <c r="H239" s="17" t="s">
        <v>24</v>
      </c>
      <c r="I239" s="79">
        <f>_xlfn.XLOOKUP(H239,Productos!$B$5:$B$16,Productos!$E$5:$E$16)</f>
        <v>850000</v>
      </c>
      <c r="J239" s="17">
        <v>14</v>
      </c>
      <c r="K239" s="99"/>
      <c r="L239" s="13" t="str">
        <f>_xlfn.XLOOKUP(Ventas!C239,'Tienda y Sucursal'!$B$5:$B$19,'Tienda y Sucursal'!$C$5:$C$19)</f>
        <v>Blanco y En Calada</v>
      </c>
      <c r="M239" s="13" t="str">
        <f>_xlfn.XLOOKUP(D239,'Tienda y Sucursal'!$E$5:$E$10,'Tienda y Sucursal'!$F$5:$F$10)</f>
        <v>Sucursal 3</v>
      </c>
      <c r="N239" s="13" t="str">
        <f>HLOOKUP(F239,'Vendedores y Clientes'!$F$5:$M$7,2,0)&amp;" "&amp;HLOOKUP(F239,'Vendedores y Clientes'!$F$5:$M$7,3,0)</f>
        <v>Hortuiti Felier</v>
      </c>
      <c r="O239" s="13" t="str" cm="1">
        <f t="array" ref="O239">_xlfn.XLOOKUP(G239,'Vendedores y Clientes'!$B$6:$B$39,'Vendedores y Clientes'!$C$6:$C$39&amp;" "&amp;_xlfn.XLOOKUP(Ventas!G239,'Vendedores y Clientes'!$B$6:$B$39,'Vendedores y Clientes'!$D$6:$D$39))</f>
        <v>Andrea Panda</v>
      </c>
      <c r="P239" s="13" t="str">
        <f>_xlfn.XLOOKUP(H239,Productos!$B$5:$B$16,Productos!$C$5:$C$16)</f>
        <v>Camarote 3 cuerpos</v>
      </c>
      <c r="Q239" s="13" t="str">
        <f>VLOOKUP(H239,Productos!$B$4:$E$16,3,0)</f>
        <v>Deplos</v>
      </c>
      <c r="R239" s="14">
        <f t="shared" si="1"/>
        <v>0.08</v>
      </c>
      <c r="S239" s="15">
        <f>VLOOKUP(Ventas!H239,Productos!$B$23:$I$34,MATCH(Ventas!M239,Productos!$D$22:$I$22)+2,FALSE)</f>
        <v>200000</v>
      </c>
      <c r="T239" s="16">
        <f t="shared" si="6"/>
        <v>10748000</v>
      </c>
    </row>
    <row r="240" spans="2:20" ht="14.25" customHeight="1">
      <c r="B240" s="10" t="str">
        <f t="shared" si="0"/>
        <v>12-3002182010agostoJ18</v>
      </c>
      <c r="C240" s="17">
        <v>12</v>
      </c>
      <c r="D240" s="17">
        <v>300</v>
      </c>
      <c r="E240" s="18">
        <v>40411</v>
      </c>
      <c r="F240" s="17">
        <v>17</v>
      </c>
      <c r="G240" s="17">
        <v>34</v>
      </c>
      <c r="H240" s="17" t="s">
        <v>24</v>
      </c>
      <c r="I240" s="79">
        <f>_xlfn.XLOOKUP(H240,Productos!$B$5:$B$16,Productos!$E$5:$E$16)</f>
        <v>850000</v>
      </c>
      <c r="J240" s="17">
        <v>14</v>
      </c>
      <c r="K240" s="99"/>
      <c r="L240" s="13" t="str">
        <f>_xlfn.XLOOKUP(Ventas!C240,'Tienda y Sucursal'!$B$5:$B$19,'Tienda y Sucursal'!$C$5:$C$19)</f>
        <v>El Deleite</v>
      </c>
      <c r="M240" s="13" t="str">
        <f>_xlfn.XLOOKUP(D240,'Tienda y Sucursal'!$E$5:$E$10,'Tienda y Sucursal'!$F$5:$F$10)</f>
        <v>Sucursal 3</v>
      </c>
      <c r="N240" s="13" t="str">
        <f>HLOOKUP(F240,'Vendedores y Clientes'!$F$5:$M$7,2,0)&amp;" "&amp;HLOOKUP(F240,'Vendedores y Clientes'!$F$5:$M$7,3,0)</f>
        <v>Gabriel Manzanero</v>
      </c>
      <c r="O240" s="13" t="str" cm="1">
        <f t="array" ref="O240">_xlfn.XLOOKUP(G240,'Vendedores y Clientes'!$B$6:$B$39,'Vendedores y Clientes'!$C$6:$C$39&amp;" "&amp;_xlfn.XLOOKUP(Ventas!G240,'Vendedores y Clientes'!$B$6:$B$39,'Vendedores y Clientes'!$D$6:$D$39))</f>
        <v>JP Farfanas</v>
      </c>
      <c r="P240" s="13" t="str">
        <f>_xlfn.XLOOKUP(H240,Productos!$B$5:$B$16,Productos!$C$5:$C$16)</f>
        <v>Camarote 3 cuerpos</v>
      </c>
      <c r="Q240" s="13" t="str">
        <f>VLOOKUP(H240,Productos!$B$4:$E$16,3,0)</f>
        <v>Deplos</v>
      </c>
      <c r="R240" s="14">
        <f t="shared" si="1"/>
        <v>0.08</v>
      </c>
      <c r="S240" s="15">
        <f>VLOOKUP(Ventas!H240,Productos!$B$23:$I$34,MATCH(Ventas!M240,Productos!$D$22:$I$22)+2,FALSE)</f>
        <v>200000</v>
      </c>
      <c r="T240" s="16">
        <f t="shared" si="6"/>
        <v>10748000</v>
      </c>
    </row>
    <row r="241" spans="2:20" ht="14.25" customHeight="1">
      <c r="B241" s="10" t="str">
        <f t="shared" si="0"/>
        <v>7-201792009septiembreJ18</v>
      </c>
      <c r="C241" s="17">
        <v>7</v>
      </c>
      <c r="D241" s="17">
        <v>20</v>
      </c>
      <c r="E241" s="18">
        <v>40073</v>
      </c>
      <c r="F241" s="17">
        <v>17</v>
      </c>
      <c r="G241" s="17">
        <v>34</v>
      </c>
      <c r="H241" s="17" t="s">
        <v>24</v>
      </c>
      <c r="I241" s="79">
        <f>_xlfn.XLOOKUP(H241,Productos!$B$5:$B$16,Productos!$E$5:$E$16)</f>
        <v>850000</v>
      </c>
      <c r="J241" s="17">
        <v>14</v>
      </c>
      <c r="K241" s="99"/>
      <c r="L241" s="13" t="str">
        <f>_xlfn.XLOOKUP(Ventas!C241,'Tienda y Sucursal'!$B$5:$B$19,'Tienda y Sucursal'!$C$5:$C$19)</f>
        <v>Blanco y En Calada</v>
      </c>
      <c r="M241" s="13" t="str">
        <f>_xlfn.XLOOKUP(D241,'Tienda y Sucursal'!$E$5:$E$10,'Tienda y Sucursal'!$F$5:$F$10)</f>
        <v>Sucursal 5</v>
      </c>
      <c r="N241" s="13" t="str">
        <f>HLOOKUP(F241,'Vendedores y Clientes'!$F$5:$M$7,2,0)&amp;" "&amp;HLOOKUP(F241,'Vendedores y Clientes'!$F$5:$M$7,3,0)</f>
        <v>Gabriel Manzanero</v>
      </c>
      <c r="O241" s="13" t="str" cm="1">
        <f t="array" ref="O241">_xlfn.XLOOKUP(G241,'Vendedores y Clientes'!$B$6:$B$39,'Vendedores y Clientes'!$C$6:$C$39&amp;" "&amp;_xlfn.XLOOKUP(Ventas!G241,'Vendedores y Clientes'!$B$6:$B$39,'Vendedores y Clientes'!$D$6:$D$39))</f>
        <v>JP Farfanas</v>
      </c>
      <c r="P241" s="13" t="str">
        <f>_xlfn.XLOOKUP(H241,Productos!$B$5:$B$16,Productos!$C$5:$C$16)</f>
        <v>Camarote 3 cuerpos</v>
      </c>
      <c r="Q241" s="13" t="str">
        <f>VLOOKUP(H241,Productos!$B$4:$E$16,3,0)</f>
        <v>Deplos</v>
      </c>
      <c r="R241" s="14">
        <f t="shared" si="1"/>
        <v>0.08</v>
      </c>
      <c r="S241" s="15">
        <f>VLOOKUP(Ventas!H241,Productos!$B$23:$I$34,MATCH(Ventas!M241,Productos!$D$22:$I$22)+2,FALSE)</f>
        <v>100000</v>
      </c>
      <c r="T241" s="16">
        <f t="shared" si="6"/>
        <v>10848000</v>
      </c>
    </row>
    <row r="242" spans="2:20" ht="14.25" customHeight="1">
      <c r="B242" s="10" t="str">
        <f t="shared" si="0"/>
        <v>12-20572010julioJ18</v>
      </c>
      <c r="C242" s="17">
        <v>12</v>
      </c>
      <c r="D242" s="17">
        <v>20</v>
      </c>
      <c r="E242" s="18">
        <v>40364</v>
      </c>
      <c r="F242" s="17">
        <v>15</v>
      </c>
      <c r="G242" s="17">
        <v>29</v>
      </c>
      <c r="H242" s="17" t="s">
        <v>24</v>
      </c>
      <c r="I242" s="79">
        <f>_xlfn.XLOOKUP(H242,Productos!$B$5:$B$16,Productos!$E$5:$E$16)</f>
        <v>850000</v>
      </c>
      <c r="J242" s="17">
        <v>14</v>
      </c>
      <c r="K242" s="99"/>
      <c r="L242" s="13" t="str">
        <f>_xlfn.XLOOKUP(Ventas!C242,'Tienda y Sucursal'!$B$5:$B$19,'Tienda y Sucursal'!$C$5:$C$19)</f>
        <v>El Deleite</v>
      </c>
      <c r="M242" s="13" t="str">
        <f>_xlfn.XLOOKUP(D242,'Tienda y Sucursal'!$E$5:$E$10,'Tienda y Sucursal'!$F$5:$F$10)</f>
        <v>Sucursal 5</v>
      </c>
      <c r="N242" s="13" t="str">
        <f>HLOOKUP(F242,'Vendedores y Clientes'!$F$5:$M$7,2,0)&amp;" "&amp;HLOOKUP(F242,'Vendedores y Clientes'!$F$5:$M$7,3,0)</f>
        <v>Suárez Mujica</v>
      </c>
      <c r="O242" s="13" t="str" cm="1">
        <f t="array" ref="O242">_xlfn.XLOOKUP(G242,'Vendedores y Clientes'!$B$6:$B$39,'Vendedores y Clientes'!$C$6:$C$39&amp;" "&amp;_xlfn.XLOOKUP(Ventas!G242,'Vendedores y Clientes'!$B$6:$B$39,'Vendedores y Clientes'!$D$6:$D$39))</f>
        <v>Reina Queen</v>
      </c>
      <c r="P242" s="13" t="str">
        <f>_xlfn.XLOOKUP(H242,Productos!$B$5:$B$16,Productos!$C$5:$C$16)</f>
        <v>Camarote 3 cuerpos</v>
      </c>
      <c r="Q242" s="13" t="str">
        <f>VLOOKUP(H242,Productos!$B$4:$E$16,3,0)</f>
        <v>Deplos</v>
      </c>
      <c r="R242" s="14">
        <f t="shared" si="1"/>
        <v>0.08</v>
      </c>
      <c r="S242" s="15">
        <f>VLOOKUP(Ventas!H242,Productos!$B$23:$I$34,MATCH(Ventas!M242,Productos!$D$22:$I$22)+2,FALSE)</f>
        <v>100000</v>
      </c>
      <c r="T242" s="16">
        <f t="shared" si="6"/>
        <v>10848000</v>
      </c>
    </row>
    <row r="243" spans="2:20" ht="14.25" customHeight="1">
      <c r="B243" s="10" t="str">
        <f t="shared" si="0"/>
        <v>12-1001412009eneroJ18</v>
      </c>
      <c r="C243" s="17">
        <v>12</v>
      </c>
      <c r="D243" s="17">
        <v>100</v>
      </c>
      <c r="E243" s="18">
        <v>39827</v>
      </c>
      <c r="F243" s="17">
        <v>17</v>
      </c>
      <c r="G243" s="17">
        <v>7</v>
      </c>
      <c r="H243" s="17" t="s">
        <v>24</v>
      </c>
      <c r="I243" s="79">
        <f>_xlfn.XLOOKUP(H243,Productos!$B$5:$B$16,Productos!$E$5:$E$16)</f>
        <v>850000</v>
      </c>
      <c r="J243" s="17">
        <v>14</v>
      </c>
      <c r="K243" s="99"/>
      <c r="L243" s="13" t="str">
        <f>_xlfn.XLOOKUP(Ventas!C243,'Tienda y Sucursal'!$B$5:$B$19,'Tienda y Sucursal'!$C$5:$C$19)</f>
        <v>El Deleite</v>
      </c>
      <c r="M243" s="13" t="str">
        <f>_xlfn.XLOOKUP(D243,'Tienda y Sucursal'!$E$5:$E$10,'Tienda y Sucursal'!$F$5:$F$10)</f>
        <v>Sucursal 4</v>
      </c>
      <c r="N243" s="13" t="str">
        <f>HLOOKUP(F243,'Vendedores y Clientes'!$F$5:$M$7,2,0)&amp;" "&amp;HLOOKUP(F243,'Vendedores y Clientes'!$F$5:$M$7,3,0)</f>
        <v>Gabriel Manzanero</v>
      </c>
      <c r="O243" s="13" t="str" cm="1">
        <f t="array" ref="O243">_xlfn.XLOOKUP(G243,'Vendedores y Clientes'!$B$6:$B$39,'Vendedores y Clientes'!$C$6:$C$39&amp;" "&amp;_xlfn.XLOOKUP(Ventas!G243,'Vendedores y Clientes'!$B$6:$B$39,'Vendedores y Clientes'!$D$6:$D$39))</f>
        <v>Veraz Dedal</v>
      </c>
      <c r="P243" s="13" t="str">
        <f>_xlfn.XLOOKUP(H243,Productos!$B$5:$B$16,Productos!$C$5:$C$16)</f>
        <v>Camarote 3 cuerpos</v>
      </c>
      <c r="Q243" s="13" t="str">
        <f>VLOOKUP(H243,Productos!$B$4:$E$16,3,0)</f>
        <v>Deplos</v>
      </c>
      <c r="R243" s="14">
        <f t="shared" si="1"/>
        <v>0.08</v>
      </c>
      <c r="S243" s="15">
        <f>VLOOKUP(Ventas!H243,Productos!$B$23:$I$34,MATCH(Ventas!M243,Productos!$D$22:$I$22)+2,FALSE)</f>
        <v>10000</v>
      </c>
      <c r="T243" s="16">
        <f t="shared" si="6"/>
        <v>10938000</v>
      </c>
    </row>
    <row r="244" spans="2:20" ht="14.25" customHeight="1">
      <c r="B244" s="10" t="str">
        <f t="shared" si="0"/>
        <v>13-3002372010julioJ18</v>
      </c>
      <c r="C244" s="17">
        <v>13</v>
      </c>
      <c r="D244" s="17">
        <v>300</v>
      </c>
      <c r="E244" s="18">
        <v>40382</v>
      </c>
      <c r="F244" s="17">
        <v>14</v>
      </c>
      <c r="G244" s="17">
        <v>19</v>
      </c>
      <c r="H244" s="17" t="s">
        <v>24</v>
      </c>
      <c r="I244" s="79">
        <f>_xlfn.XLOOKUP(H244,Productos!$B$5:$B$16,Productos!$E$5:$E$16)</f>
        <v>850000</v>
      </c>
      <c r="J244" s="17">
        <v>14</v>
      </c>
      <c r="K244" s="99"/>
      <c r="L244" s="13" t="str">
        <f>_xlfn.XLOOKUP(Ventas!C244,'Tienda y Sucursal'!$B$5:$B$19,'Tienda y Sucursal'!$C$5:$C$19)</f>
        <v>Sales</v>
      </c>
      <c r="M244" s="13" t="str">
        <f>_xlfn.XLOOKUP(D244,'Tienda y Sucursal'!$E$5:$E$10,'Tienda y Sucursal'!$F$5:$F$10)</f>
        <v>Sucursal 3</v>
      </c>
      <c r="N244" s="13" t="str">
        <f>HLOOKUP(F244,'Vendedores y Clientes'!$F$5:$M$7,2,0)&amp;" "&amp;HLOOKUP(F244,'Vendedores y Clientes'!$F$5:$M$7,3,0)</f>
        <v>Hortuiti Felier</v>
      </c>
      <c r="O244" s="13" t="str" cm="1">
        <f t="array" ref="O244">_xlfn.XLOOKUP(G244,'Vendedores y Clientes'!$B$6:$B$39,'Vendedores y Clientes'!$C$6:$C$39&amp;" "&amp;_xlfn.XLOOKUP(Ventas!G244,'Vendedores y Clientes'!$B$6:$B$39,'Vendedores y Clientes'!$D$6:$D$39))</f>
        <v>Andrea Disappear</v>
      </c>
      <c r="P244" s="13" t="str">
        <f>_xlfn.XLOOKUP(H244,Productos!$B$5:$B$16,Productos!$C$5:$C$16)</f>
        <v>Camarote 3 cuerpos</v>
      </c>
      <c r="Q244" s="13" t="str">
        <f>VLOOKUP(H244,Productos!$B$4:$E$16,3,0)</f>
        <v>Deplos</v>
      </c>
      <c r="R244" s="14">
        <f t="shared" si="1"/>
        <v>0.08</v>
      </c>
      <c r="S244" s="15">
        <f>VLOOKUP(Ventas!H244,Productos!$B$23:$I$34,MATCH(Ventas!M244,Productos!$D$22:$I$22)+2,FALSE)</f>
        <v>200000</v>
      </c>
      <c r="T244" s="16">
        <f t="shared" si="6"/>
        <v>10748000</v>
      </c>
    </row>
    <row r="245" spans="2:20" ht="14.25" customHeight="1">
      <c r="B245" s="10" t="str">
        <f t="shared" si="0"/>
        <v>4-1020122009diciembreJ18</v>
      </c>
      <c r="C245" s="17">
        <v>4</v>
      </c>
      <c r="D245" s="17">
        <v>10</v>
      </c>
      <c r="E245" s="18">
        <v>40167</v>
      </c>
      <c r="F245" s="17">
        <v>14</v>
      </c>
      <c r="G245" s="17">
        <v>25</v>
      </c>
      <c r="H245" s="17" t="s">
        <v>24</v>
      </c>
      <c r="I245" s="79">
        <f>_xlfn.XLOOKUP(H245,Productos!$B$5:$B$16,Productos!$E$5:$E$16)</f>
        <v>850000</v>
      </c>
      <c r="J245" s="17">
        <v>14</v>
      </c>
      <c r="K245" s="99"/>
      <c r="L245" s="13" t="str">
        <f>_xlfn.XLOOKUP(Ventas!C245,'Tienda y Sucursal'!$B$5:$B$19,'Tienda y Sucursal'!$C$5:$C$19)</f>
        <v>Galería Ñuble</v>
      </c>
      <c r="M245" s="13" t="str">
        <f>_xlfn.XLOOKUP(D245,'Tienda y Sucursal'!$E$5:$E$10,'Tienda y Sucursal'!$F$5:$F$10)</f>
        <v>Sucursal 6</v>
      </c>
      <c r="N245" s="13" t="str">
        <f>HLOOKUP(F245,'Vendedores y Clientes'!$F$5:$M$7,2,0)&amp;" "&amp;HLOOKUP(F245,'Vendedores y Clientes'!$F$5:$M$7,3,0)</f>
        <v>Hortuiti Felier</v>
      </c>
      <c r="O245" s="13" t="str" cm="1">
        <f t="array" ref="O245">_xlfn.XLOOKUP(G245,'Vendedores y Clientes'!$B$6:$B$39,'Vendedores y Clientes'!$C$6:$C$39&amp;" "&amp;_xlfn.XLOOKUP(Ventas!G245,'Vendedores y Clientes'!$B$6:$B$39,'Vendedores y Clientes'!$D$6:$D$39))</f>
        <v>Felipe Medero</v>
      </c>
      <c r="P245" s="13" t="str">
        <f>_xlfn.XLOOKUP(H245,Productos!$B$5:$B$16,Productos!$C$5:$C$16)</f>
        <v>Camarote 3 cuerpos</v>
      </c>
      <c r="Q245" s="13" t="str">
        <f>VLOOKUP(H245,Productos!$B$4:$E$16,3,0)</f>
        <v>Deplos</v>
      </c>
      <c r="R245" s="14">
        <f t="shared" si="1"/>
        <v>0.08</v>
      </c>
      <c r="S245" s="15">
        <f>VLOOKUP(Ventas!H245,Productos!$B$23:$I$34,MATCH(Ventas!M245,Productos!$D$22:$I$22)+2,FALSE)</f>
        <v>20000</v>
      </c>
      <c r="T245" s="16">
        <f t="shared" si="6"/>
        <v>10928000</v>
      </c>
    </row>
    <row r="246" spans="2:20" ht="14.25" customHeight="1">
      <c r="B246" s="10" t="str">
        <f t="shared" si="0"/>
        <v>5-302432009marzoJ18</v>
      </c>
      <c r="C246" s="17">
        <v>5</v>
      </c>
      <c r="D246" s="17">
        <v>30</v>
      </c>
      <c r="E246" s="18">
        <v>39896</v>
      </c>
      <c r="F246" s="17">
        <v>18</v>
      </c>
      <c r="G246" s="17">
        <v>34</v>
      </c>
      <c r="H246" s="17" t="s">
        <v>24</v>
      </c>
      <c r="I246" s="79">
        <f>_xlfn.XLOOKUP(H246,Productos!$B$5:$B$16,Productos!$E$5:$E$16)</f>
        <v>850000</v>
      </c>
      <c r="J246" s="17">
        <v>14</v>
      </c>
      <c r="K246" s="99"/>
      <c r="L246" s="13" t="str">
        <f>_xlfn.XLOOKUP(Ventas!C246,'Tienda y Sucursal'!$B$5:$B$19,'Tienda y Sucursal'!$C$5:$C$19)</f>
        <v>Muebles El Oso</v>
      </c>
      <c r="M246" s="13" t="str">
        <f>_xlfn.XLOOKUP(D246,'Tienda y Sucursal'!$E$5:$E$10,'Tienda y Sucursal'!$F$5:$F$10)</f>
        <v>Sucursal 2</v>
      </c>
      <c r="N246" s="13" t="str">
        <f>HLOOKUP(F246,'Vendedores y Clientes'!$F$5:$M$7,2,0)&amp;" "&amp;HLOOKUP(F246,'Vendedores y Clientes'!$F$5:$M$7,3,0)</f>
        <v>Gato Lizana</v>
      </c>
      <c r="O246" s="13" t="str" cm="1">
        <f t="array" ref="O246">_xlfn.XLOOKUP(G246,'Vendedores y Clientes'!$B$6:$B$39,'Vendedores y Clientes'!$C$6:$C$39&amp;" "&amp;_xlfn.XLOOKUP(Ventas!G246,'Vendedores y Clientes'!$B$6:$B$39,'Vendedores y Clientes'!$D$6:$D$39))</f>
        <v>JP Farfanas</v>
      </c>
      <c r="P246" s="13" t="str">
        <f>_xlfn.XLOOKUP(H246,Productos!$B$5:$B$16,Productos!$C$5:$C$16)</f>
        <v>Camarote 3 cuerpos</v>
      </c>
      <c r="Q246" s="13" t="str">
        <f>VLOOKUP(H246,Productos!$B$4:$E$16,3,0)</f>
        <v>Deplos</v>
      </c>
      <c r="R246" s="14">
        <f t="shared" si="1"/>
        <v>0.08</v>
      </c>
      <c r="S246" s="15">
        <f>VLOOKUP(Ventas!H246,Productos!$B$23:$I$34,MATCH(Ventas!M246,Productos!$D$22:$I$22)+2,FALSE)</f>
        <v>10000</v>
      </c>
      <c r="T246" s="16">
        <f t="shared" si="6"/>
        <v>10938000</v>
      </c>
    </row>
    <row r="247" spans="2:20" ht="14.25" customHeight="1">
      <c r="B247" s="10" t="str">
        <f t="shared" si="0"/>
        <v>1-100622010febreroJ18</v>
      </c>
      <c r="C247" s="17">
        <v>1</v>
      </c>
      <c r="D247" s="17">
        <v>100</v>
      </c>
      <c r="E247" s="18">
        <v>40215</v>
      </c>
      <c r="F247" s="17">
        <v>18</v>
      </c>
      <c r="G247" s="17">
        <v>32</v>
      </c>
      <c r="H247" s="17" t="s">
        <v>24</v>
      </c>
      <c r="I247" s="79">
        <f>_xlfn.XLOOKUP(H247,Productos!$B$5:$B$16,Productos!$E$5:$E$16)</f>
        <v>850000</v>
      </c>
      <c r="J247" s="17">
        <v>14</v>
      </c>
      <c r="K247" s="99"/>
      <c r="L247" s="13" t="str">
        <f>_xlfn.XLOOKUP(Ventas!C247,'Tienda y Sucursal'!$B$5:$B$19,'Tienda y Sucursal'!$C$5:$C$19)</f>
        <v>Sucursal Peñalolen Alto</v>
      </c>
      <c r="M247" s="13" t="str">
        <f>_xlfn.XLOOKUP(D247,'Tienda y Sucursal'!$E$5:$E$10,'Tienda y Sucursal'!$F$5:$F$10)</f>
        <v>Sucursal 4</v>
      </c>
      <c r="N247" s="13" t="str">
        <f>HLOOKUP(F247,'Vendedores y Clientes'!$F$5:$M$7,2,0)&amp;" "&amp;HLOOKUP(F247,'Vendedores y Clientes'!$F$5:$M$7,3,0)</f>
        <v>Gato Lizana</v>
      </c>
      <c r="O247" s="13" t="str" cm="1">
        <f t="array" ref="O247">_xlfn.XLOOKUP(G247,'Vendedores y Clientes'!$B$6:$B$39,'Vendedores y Clientes'!$C$6:$C$39&amp;" "&amp;_xlfn.XLOOKUP(Ventas!G247,'Vendedores y Clientes'!$B$6:$B$39,'Vendedores y Clientes'!$D$6:$D$39))</f>
        <v>Manu Bililar</v>
      </c>
      <c r="P247" s="13" t="str">
        <f>_xlfn.XLOOKUP(H247,Productos!$B$5:$B$16,Productos!$C$5:$C$16)</f>
        <v>Camarote 3 cuerpos</v>
      </c>
      <c r="Q247" s="13" t="str">
        <f>VLOOKUP(H247,Productos!$B$4:$E$16,3,0)</f>
        <v>Deplos</v>
      </c>
      <c r="R247" s="14">
        <f t="shared" si="1"/>
        <v>0.08</v>
      </c>
      <c r="S247" s="15">
        <f>VLOOKUP(Ventas!H247,Productos!$B$23:$I$34,MATCH(Ventas!M247,Productos!$D$22:$I$22)+2,FALSE)</f>
        <v>10000</v>
      </c>
      <c r="T247" s="16">
        <f t="shared" si="6"/>
        <v>10938000</v>
      </c>
    </row>
    <row r="248" spans="2:20" ht="14.25" customHeight="1">
      <c r="B248" s="10" t="str">
        <f t="shared" si="0"/>
        <v>6-3001632010marzoJ18</v>
      </c>
      <c r="C248" s="17">
        <v>6</v>
      </c>
      <c r="D248" s="17">
        <v>300</v>
      </c>
      <c r="E248" s="18">
        <v>40253</v>
      </c>
      <c r="F248" s="17">
        <v>17</v>
      </c>
      <c r="G248" s="17">
        <v>34</v>
      </c>
      <c r="H248" s="17" t="s">
        <v>24</v>
      </c>
      <c r="I248" s="79">
        <f>_xlfn.XLOOKUP(H248,Productos!$B$5:$B$16,Productos!$E$5:$E$16)</f>
        <v>850000</v>
      </c>
      <c r="J248" s="17">
        <v>14</v>
      </c>
      <c r="K248" s="99"/>
      <c r="L248" s="13" t="str">
        <f>_xlfn.XLOOKUP(Ventas!C248,'Tienda y Sucursal'!$B$5:$B$19,'Tienda y Sucursal'!$C$5:$C$19)</f>
        <v>Sucursal Ñuñoa</v>
      </c>
      <c r="M248" s="13" t="str">
        <f>_xlfn.XLOOKUP(D248,'Tienda y Sucursal'!$E$5:$E$10,'Tienda y Sucursal'!$F$5:$F$10)</f>
        <v>Sucursal 3</v>
      </c>
      <c r="N248" s="13" t="str">
        <f>HLOOKUP(F248,'Vendedores y Clientes'!$F$5:$M$7,2,0)&amp;" "&amp;HLOOKUP(F248,'Vendedores y Clientes'!$F$5:$M$7,3,0)</f>
        <v>Gabriel Manzanero</v>
      </c>
      <c r="O248" s="13" t="str" cm="1">
        <f t="array" ref="O248">_xlfn.XLOOKUP(G248,'Vendedores y Clientes'!$B$6:$B$39,'Vendedores y Clientes'!$C$6:$C$39&amp;" "&amp;_xlfn.XLOOKUP(Ventas!G248,'Vendedores y Clientes'!$B$6:$B$39,'Vendedores y Clientes'!$D$6:$D$39))</f>
        <v>JP Farfanas</v>
      </c>
      <c r="P248" s="13" t="str">
        <f>_xlfn.XLOOKUP(H248,Productos!$B$5:$B$16,Productos!$C$5:$C$16)</f>
        <v>Camarote 3 cuerpos</v>
      </c>
      <c r="Q248" s="13" t="str">
        <f>VLOOKUP(H248,Productos!$B$4:$E$16,3,0)</f>
        <v>Deplos</v>
      </c>
      <c r="R248" s="14">
        <f t="shared" si="1"/>
        <v>0.08</v>
      </c>
      <c r="S248" s="15">
        <f>VLOOKUP(Ventas!H248,Productos!$B$23:$I$34,MATCH(Ventas!M248,Productos!$D$22:$I$22)+2,FALSE)</f>
        <v>200000</v>
      </c>
      <c r="T248" s="16">
        <f t="shared" si="6"/>
        <v>10748000</v>
      </c>
    </row>
    <row r="249" spans="2:20" ht="14.25" customHeight="1">
      <c r="B249" s="10" t="str">
        <f t="shared" si="0"/>
        <v>15-3002412009eneroG12</v>
      </c>
      <c r="C249" s="17">
        <v>15</v>
      </c>
      <c r="D249" s="17">
        <v>300</v>
      </c>
      <c r="E249" s="18">
        <v>39837</v>
      </c>
      <c r="F249" s="17">
        <v>14</v>
      </c>
      <c r="G249" s="17">
        <v>27</v>
      </c>
      <c r="H249" s="17" t="s">
        <v>25</v>
      </c>
      <c r="I249" s="79">
        <f>_xlfn.XLOOKUP(H249,Productos!$B$5:$B$16,Productos!$E$5:$E$16)</f>
        <v>800000</v>
      </c>
      <c r="J249" s="17">
        <v>15</v>
      </c>
      <c r="K249" s="99"/>
      <c r="L249" s="13" t="str">
        <f>_xlfn.XLOOKUP(Ventas!C249,'Tienda y Sucursal'!$B$5:$B$19,'Tienda y Sucursal'!$C$5:$C$19)</f>
        <v>Galería la Tubería</v>
      </c>
      <c r="M249" s="13" t="str">
        <f>_xlfn.XLOOKUP(D249,'Tienda y Sucursal'!$E$5:$E$10,'Tienda y Sucursal'!$F$5:$F$10)</f>
        <v>Sucursal 3</v>
      </c>
      <c r="N249" s="13" t="str">
        <f>HLOOKUP(F249,'Vendedores y Clientes'!$F$5:$M$7,2,0)&amp;" "&amp;HLOOKUP(F249,'Vendedores y Clientes'!$F$5:$M$7,3,0)</f>
        <v>Hortuiti Felier</v>
      </c>
      <c r="O249" s="13" t="str" cm="1">
        <f t="array" ref="O249">_xlfn.XLOOKUP(G249,'Vendedores y Clientes'!$B$6:$B$39,'Vendedores y Clientes'!$C$6:$C$39&amp;" "&amp;_xlfn.XLOOKUP(Ventas!G249,'Vendedores y Clientes'!$B$6:$B$39,'Vendedores y Clientes'!$D$6:$D$39))</f>
        <v>Daniel Saint John</v>
      </c>
      <c r="P249" s="13" t="str">
        <f>_xlfn.XLOOKUP(H249,Productos!$B$5:$B$16,Productos!$C$5:$C$16)</f>
        <v>Estante Metalico 2mts alt</v>
      </c>
      <c r="Q249" s="13" t="str">
        <f>VLOOKUP(H249,Productos!$B$4:$E$16,3,0)</f>
        <v>Leymas</v>
      </c>
      <c r="R249" s="14">
        <f t="shared" si="1"/>
        <v>0.08</v>
      </c>
      <c r="S249" s="15">
        <f>VLOOKUP(Ventas!H249,Productos!$B$23:$I$34,MATCH(Ventas!M249,Productos!$D$22:$I$22)+2,FALSE)</f>
        <v>10000</v>
      </c>
      <c r="T249" s="16">
        <f t="shared" si="6"/>
        <v>11030000</v>
      </c>
    </row>
    <row r="250" spans="2:20" ht="14.25" customHeight="1">
      <c r="B250" s="10" t="str">
        <f t="shared" si="0"/>
        <v>3-1001732009marzoJ18</v>
      </c>
      <c r="C250" s="17">
        <v>3</v>
      </c>
      <c r="D250" s="17">
        <v>100</v>
      </c>
      <c r="E250" s="18">
        <v>39889</v>
      </c>
      <c r="F250" s="17">
        <v>15</v>
      </c>
      <c r="G250" s="17">
        <v>22</v>
      </c>
      <c r="H250" s="17" t="s">
        <v>24</v>
      </c>
      <c r="I250" s="79">
        <f>_xlfn.XLOOKUP(H250,Productos!$B$5:$B$16,Productos!$E$5:$E$16)</f>
        <v>850000</v>
      </c>
      <c r="J250" s="17">
        <v>14</v>
      </c>
      <c r="K250" s="99"/>
      <c r="L250" s="13" t="str">
        <f>_xlfn.XLOOKUP(Ventas!C250,'Tienda y Sucursal'!$B$5:$B$19,'Tienda y Sucursal'!$C$5:$C$19)</f>
        <v>Damiens</v>
      </c>
      <c r="M250" s="13" t="str">
        <f>_xlfn.XLOOKUP(D250,'Tienda y Sucursal'!$E$5:$E$10,'Tienda y Sucursal'!$F$5:$F$10)</f>
        <v>Sucursal 4</v>
      </c>
      <c r="N250" s="13" t="str">
        <f>HLOOKUP(F250,'Vendedores y Clientes'!$F$5:$M$7,2,0)&amp;" "&amp;HLOOKUP(F250,'Vendedores y Clientes'!$F$5:$M$7,3,0)</f>
        <v>Suárez Mujica</v>
      </c>
      <c r="O250" s="13" t="str" cm="1">
        <f t="array" ref="O250">_xlfn.XLOOKUP(G250,'Vendedores y Clientes'!$B$6:$B$39,'Vendedores y Clientes'!$C$6:$C$39&amp;" "&amp;_xlfn.XLOOKUP(Ventas!G250,'Vendedores y Clientes'!$B$6:$B$39,'Vendedores y Clientes'!$D$6:$D$39))</f>
        <v>Sergio Oliva</v>
      </c>
      <c r="P250" s="13" t="str">
        <f>_xlfn.XLOOKUP(H250,Productos!$B$5:$B$16,Productos!$C$5:$C$16)</f>
        <v>Camarote 3 cuerpos</v>
      </c>
      <c r="Q250" s="13" t="str">
        <f>VLOOKUP(H250,Productos!$B$4:$E$16,3,0)</f>
        <v>Deplos</v>
      </c>
      <c r="R250" s="14">
        <f t="shared" si="1"/>
        <v>0.08</v>
      </c>
      <c r="S250" s="15">
        <f>VLOOKUP(Ventas!H250,Productos!$B$23:$I$34,MATCH(Ventas!M250,Productos!$D$22:$I$22)+2,FALSE)</f>
        <v>10000</v>
      </c>
      <c r="T250" s="16">
        <f t="shared" si="6"/>
        <v>10938000</v>
      </c>
    </row>
    <row r="251" spans="2:20" ht="14.25" customHeight="1">
      <c r="B251" s="10" t="str">
        <f t="shared" si="0"/>
        <v>10-30922009febreroJ16</v>
      </c>
      <c r="C251" s="17">
        <v>10</v>
      </c>
      <c r="D251" s="17">
        <v>30</v>
      </c>
      <c r="E251" s="18">
        <v>39853</v>
      </c>
      <c r="F251" s="17">
        <v>14</v>
      </c>
      <c r="G251" s="17">
        <v>29</v>
      </c>
      <c r="H251" s="17" t="s">
        <v>22</v>
      </c>
      <c r="I251" s="79">
        <f>_xlfn.XLOOKUP(H251,Productos!$B$5:$B$16,Productos!$E$5:$E$16)</f>
        <v>1450000</v>
      </c>
      <c r="J251" s="17">
        <v>8</v>
      </c>
      <c r="K251" s="99"/>
      <c r="L251" s="13" t="str">
        <f>_xlfn.XLOOKUP(Ventas!C251,'Tienda y Sucursal'!$B$5:$B$19,'Tienda y Sucursal'!$C$5:$C$19)</f>
        <v>Sacrilegios Gloria</v>
      </c>
      <c r="M251" s="13" t="str">
        <f>_xlfn.XLOOKUP(D251,'Tienda y Sucursal'!$E$5:$E$10,'Tienda y Sucursal'!$F$5:$F$10)</f>
        <v>Sucursal 2</v>
      </c>
      <c r="N251" s="13" t="str">
        <f>HLOOKUP(F251,'Vendedores y Clientes'!$F$5:$M$7,2,0)&amp;" "&amp;HLOOKUP(F251,'Vendedores y Clientes'!$F$5:$M$7,3,0)</f>
        <v>Hortuiti Felier</v>
      </c>
      <c r="O251" s="13" t="str" cm="1">
        <f t="array" ref="O251">_xlfn.XLOOKUP(G251,'Vendedores y Clientes'!$B$6:$B$39,'Vendedores y Clientes'!$C$6:$C$39&amp;" "&amp;_xlfn.XLOOKUP(Ventas!G251,'Vendedores y Clientes'!$B$6:$B$39,'Vendedores y Clientes'!$D$6:$D$39))</f>
        <v>Reina Queen</v>
      </c>
      <c r="P251" s="13" t="str">
        <f>_xlfn.XLOOKUP(H251,Productos!$B$5:$B$16,Productos!$C$5:$C$16)</f>
        <v>Silla de Gargas</v>
      </c>
      <c r="Q251" s="13" t="str">
        <f>VLOOKUP(H251,Productos!$B$4:$E$16,3,0)</f>
        <v>Bellmack</v>
      </c>
      <c r="R251" s="14">
        <f t="shared" si="1"/>
        <v>0.08</v>
      </c>
      <c r="S251" s="15">
        <f>VLOOKUP(Ventas!H251,Productos!$B$23:$I$34,MATCH(Ventas!M251,Productos!$D$22:$I$22)+2,FALSE)</f>
        <v>20000</v>
      </c>
      <c r="T251" s="16">
        <f t="shared" si="6"/>
        <v>10652000</v>
      </c>
    </row>
    <row r="252" spans="2:20" ht="14.25" customHeight="1">
      <c r="B252" s="10" t="str">
        <f t="shared" si="0"/>
        <v>12-3013122010diciembreJ16</v>
      </c>
      <c r="C252" s="17">
        <v>12</v>
      </c>
      <c r="D252" s="17">
        <v>30</v>
      </c>
      <c r="E252" s="18">
        <v>40525</v>
      </c>
      <c r="F252" s="17">
        <v>12</v>
      </c>
      <c r="G252" s="17">
        <v>6</v>
      </c>
      <c r="H252" s="17" t="s">
        <v>22</v>
      </c>
      <c r="I252" s="79">
        <f>_xlfn.XLOOKUP(H252,Productos!$B$5:$B$16,Productos!$E$5:$E$16)</f>
        <v>1450000</v>
      </c>
      <c r="J252" s="17">
        <v>8</v>
      </c>
      <c r="K252" s="99"/>
      <c r="L252" s="13" t="str">
        <f>_xlfn.XLOOKUP(Ventas!C252,'Tienda y Sucursal'!$B$5:$B$19,'Tienda y Sucursal'!$C$5:$C$19)</f>
        <v>El Deleite</v>
      </c>
      <c r="M252" s="13" t="str">
        <f>_xlfn.XLOOKUP(D252,'Tienda y Sucursal'!$E$5:$E$10,'Tienda y Sucursal'!$F$5:$F$10)</f>
        <v>Sucursal 2</v>
      </c>
      <c r="N252" s="13" t="str">
        <f>HLOOKUP(F252,'Vendedores y Clientes'!$F$5:$M$7,2,0)&amp;" "&amp;HLOOKUP(F252,'Vendedores y Clientes'!$F$5:$M$7,3,0)</f>
        <v>Feibian Bizancio</v>
      </c>
      <c r="O252" s="13" t="str" cm="1">
        <f t="array" ref="O252">_xlfn.XLOOKUP(G252,'Vendedores y Clientes'!$B$6:$B$39,'Vendedores y Clientes'!$C$6:$C$39&amp;" "&amp;_xlfn.XLOOKUP(Ventas!G252,'Vendedores y Clientes'!$B$6:$B$39,'Vendedores y Clientes'!$D$6:$D$39))</f>
        <v>Deco Valenti</v>
      </c>
      <c r="P252" s="13" t="str">
        <f>_xlfn.XLOOKUP(H252,Productos!$B$5:$B$16,Productos!$C$5:$C$16)</f>
        <v>Silla de Gargas</v>
      </c>
      <c r="Q252" s="13" t="str">
        <f>VLOOKUP(H252,Productos!$B$4:$E$16,3,0)</f>
        <v>Bellmack</v>
      </c>
      <c r="R252" s="14">
        <f t="shared" si="1"/>
        <v>0.08</v>
      </c>
      <c r="S252" s="15">
        <f>VLOOKUP(Ventas!H252,Productos!$B$23:$I$34,MATCH(Ventas!M252,Productos!$D$22:$I$22)+2,FALSE)</f>
        <v>20000</v>
      </c>
      <c r="T252" s="16">
        <f t="shared" si="6"/>
        <v>10652000</v>
      </c>
    </row>
    <row r="253" spans="2:20" ht="14.25" customHeight="1">
      <c r="B253" s="10" t="str">
        <f t="shared" si="0"/>
        <v>3-201532009marzoJ16</v>
      </c>
      <c r="C253" s="17">
        <v>3</v>
      </c>
      <c r="D253" s="17">
        <v>20</v>
      </c>
      <c r="E253" s="18">
        <v>39887</v>
      </c>
      <c r="F253" s="17">
        <v>18</v>
      </c>
      <c r="G253" s="17">
        <v>23</v>
      </c>
      <c r="H253" s="17" t="s">
        <v>22</v>
      </c>
      <c r="I253" s="79">
        <f>_xlfn.XLOOKUP(H253,Productos!$B$5:$B$16,Productos!$E$5:$E$16)</f>
        <v>1450000</v>
      </c>
      <c r="J253" s="17">
        <v>8</v>
      </c>
      <c r="K253" s="99"/>
      <c r="L253" s="13" t="str">
        <f>_xlfn.XLOOKUP(Ventas!C253,'Tienda y Sucursal'!$B$5:$B$19,'Tienda y Sucursal'!$C$5:$C$19)</f>
        <v>Damiens</v>
      </c>
      <c r="M253" s="13" t="str">
        <f>_xlfn.XLOOKUP(D253,'Tienda y Sucursal'!$E$5:$E$10,'Tienda y Sucursal'!$F$5:$F$10)</f>
        <v>Sucursal 5</v>
      </c>
      <c r="N253" s="13" t="str">
        <f>HLOOKUP(F253,'Vendedores y Clientes'!$F$5:$M$7,2,0)&amp;" "&amp;HLOOKUP(F253,'Vendedores y Clientes'!$F$5:$M$7,3,0)</f>
        <v>Gato Lizana</v>
      </c>
      <c r="O253" s="13" t="str" cm="1">
        <f t="array" ref="O253">_xlfn.XLOOKUP(G253,'Vendedores y Clientes'!$B$6:$B$39,'Vendedores y Clientes'!$C$6:$C$39&amp;" "&amp;_xlfn.XLOOKUP(Ventas!G253,'Vendedores y Clientes'!$B$6:$B$39,'Vendedores y Clientes'!$D$6:$D$39))</f>
        <v>Ismael Olavarrieta</v>
      </c>
      <c r="P253" s="13" t="str">
        <f>_xlfn.XLOOKUP(H253,Productos!$B$5:$B$16,Productos!$C$5:$C$16)</f>
        <v>Silla de Gargas</v>
      </c>
      <c r="Q253" s="13" t="str">
        <f>VLOOKUP(H253,Productos!$B$4:$E$16,3,0)</f>
        <v>Bellmack</v>
      </c>
      <c r="R253" s="14">
        <f t="shared" si="1"/>
        <v>0.08</v>
      </c>
      <c r="S253" s="15">
        <f>VLOOKUP(Ventas!H253,Productos!$B$23:$I$34,MATCH(Ventas!M253,Productos!$D$22:$I$22)+2,FALSE)</f>
        <v>300000</v>
      </c>
      <c r="T253" s="16">
        <f t="shared" si="6"/>
        <v>10372000</v>
      </c>
    </row>
    <row r="254" spans="2:20" ht="14.25" customHeight="1">
      <c r="B254" s="10" t="str">
        <f t="shared" si="0"/>
        <v>1-300162009junioJ16</v>
      </c>
      <c r="C254" s="17">
        <v>1</v>
      </c>
      <c r="D254" s="17">
        <v>300</v>
      </c>
      <c r="E254" s="18">
        <v>39965</v>
      </c>
      <c r="F254" s="17">
        <v>12</v>
      </c>
      <c r="G254" s="17">
        <v>1</v>
      </c>
      <c r="H254" s="17" t="s">
        <v>22</v>
      </c>
      <c r="I254" s="79">
        <f>_xlfn.XLOOKUP(H254,Productos!$B$5:$B$16,Productos!$E$5:$E$16)</f>
        <v>1450000</v>
      </c>
      <c r="J254" s="17">
        <v>8</v>
      </c>
      <c r="K254" s="99"/>
      <c r="L254" s="13" t="str">
        <f>_xlfn.XLOOKUP(Ventas!C254,'Tienda y Sucursal'!$B$5:$B$19,'Tienda y Sucursal'!$C$5:$C$19)</f>
        <v>Sucursal Peñalolen Alto</v>
      </c>
      <c r="M254" s="13" t="str">
        <f>_xlfn.XLOOKUP(D254,'Tienda y Sucursal'!$E$5:$E$10,'Tienda y Sucursal'!$F$5:$F$10)</f>
        <v>Sucursal 3</v>
      </c>
      <c r="N254" s="13" t="str">
        <f>HLOOKUP(F254,'Vendedores y Clientes'!$F$5:$M$7,2,0)&amp;" "&amp;HLOOKUP(F254,'Vendedores y Clientes'!$F$5:$M$7,3,0)</f>
        <v>Feibian Bizancio</v>
      </c>
      <c r="O254" s="13" t="str" cm="1">
        <f t="array" ref="O254">_xlfn.XLOOKUP(G254,'Vendedores y Clientes'!$B$6:$B$39,'Vendedores y Clientes'!$C$6:$C$39&amp;" "&amp;_xlfn.XLOOKUP(Ventas!G254,'Vendedores y Clientes'!$B$6:$B$39,'Vendedores y Clientes'!$D$6:$D$39))</f>
        <v>Alejandro Moledero</v>
      </c>
      <c r="P254" s="13" t="str">
        <f>_xlfn.XLOOKUP(H254,Productos!$B$5:$B$16,Productos!$C$5:$C$16)</f>
        <v>Silla de Gargas</v>
      </c>
      <c r="Q254" s="13" t="str">
        <f>VLOOKUP(H254,Productos!$B$4:$E$16,3,0)</f>
        <v>Bellmack</v>
      </c>
      <c r="R254" s="14">
        <f t="shared" si="1"/>
        <v>0.08</v>
      </c>
      <c r="S254" s="15">
        <f>VLOOKUP(Ventas!H254,Productos!$B$23:$I$34,MATCH(Ventas!M254,Productos!$D$22:$I$22)+2,FALSE)</f>
        <v>200000</v>
      </c>
      <c r="T254" s="16">
        <f t="shared" si="6"/>
        <v>10472000</v>
      </c>
    </row>
    <row r="255" spans="2:20" ht="14.25" customHeight="1">
      <c r="B255" s="10" t="str">
        <f t="shared" si="0"/>
        <v>9-101582009agostoF12</v>
      </c>
      <c r="C255" s="17">
        <v>9</v>
      </c>
      <c r="D255" s="17">
        <v>10</v>
      </c>
      <c r="E255" s="18">
        <v>40040</v>
      </c>
      <c r="F255" s="17">
        <v>15</v>
      </c>
      <c r="G255" s="17">
        <v>21</v>
      </c>
      <c r="H255" s="17" t="s">
        <v>23</v>
      </c>
      <c r="I255" s="79">
        <f>_xlfn.XLOOKUP(H255,Productos!$B$5:$B$16,Productos!$E$5:$E$16)</f>
        <v>1250000</v>
      </c>
      <c r="J255" s="17">
        <v>10</v>
      </c>
      <c r="K255" s="99"/>
      <c r="L255" s="13" t="str">
        <f>_xlfn.XLOOKUP(Ventas!C255,'Tienda y Sucursal'!$B$5:$B$19,'Tienda y Sucursal'!$C$5:$C$19)</f>
        <v>Sucursal San Bernardo</v>
      </c>
      <c r="M255" s="13" t="str">
        <f>_xlfn.XLOOKUP(D255,'Tienda y Sucursal'!$E$5:$E$10,'Tienda y Sucursal'!$F$5:$F$10)</f>
        <v>Sucursal 6</v>
      </c>
      <c r="N255" s="13" t="str">
        <f>HLOOKUP(F255,'Vendedores y Clientes'!$F$5:$M$7,2,0)&amp;" "&amp;HLOOKUP(F255,'Vendedores y Clientes'!$F$5:$M$7,3,0)</f>
        <v>Suárez Mujica</v>
      </c>
      <c r="O255" s="13" t="str" cm="1">
        <f t="array" ref="O255">_xlfn.XLOOKUP(G255,'Vendedores y Clientes'!$B$6:$B$39,'Vendedores y Clientes'!$C$6:$C$39&amp;" "&amp;_xlfn.XLOOKUP(Ventas!G255,'Vendedores y Clientes'!$B$6:$B$39,'Vendedores y Clientes'!$D$6:$D$39))</f>
        <v>Alvarón Moledero</v>
      </c>
      <c r="P255" s="13" t="str">
        <f>_xlfn.XLOOKUP(H255,Productos!$B$5:$B$16,Productos!$C$5:$C$16)</f>
        <v>Cómoda Antigua</v>
      </c>
      <c r="Q255" s="13" t="str">
        <f>VLOOKUP(H255,Productos!$B$4:$E$16,3,0)</f>
        <v>Bellmack</v>
      </c>
      <c r="R255" s="14">
        <f t="shared" si="1"/>
        <v>0.08</v>
      </c>
      <c r="S255" s="15">
        <f>VLOOKUP(Ventas!H255,Productos!$B$23:$I$34,MATCH(Ventas!M255,Productos!$D$22:$I$22)+2,FALSE)</f>
        <v>1000000</v>
      </c>
      <c r="T255" s="16">
        <f t="shared" si="6"/>
        <v>10500000</v>
      </c>
    </row>
    <row r="256" spans="2:20" ht="14.25" customHeight="1">
      <c r="B256" s="10" t="str">
        <f t="shared" si="0"/>
        <v>9-201642010abrilF12</v>
      </c>
      <c r="C256" s="17">
        <v>9</v>
      </c>
      <c r="D256" s="17">
        <v>20</v>
      </c>
      <c r="E256" s="18">
        <v>40284</v>
      </c>
      <c r="F256" s="17">
        <v>15</v>
      </c>
      <c r="G256" s="17">
        <v>16</v>
      </c>
      <c r="H256" s="17" t="s">
        <v>23</v>
      </c>
      <c r="I256" s="79">
        <f>_xlfn.XLOOKUP(H256,Productos!$B$5:$B$16,Productos!$E$5:$E$16)</f>
        <v>1250000</v>
      </c>
      <c r="J256" s="17">
        <v>10</v>
      </c>
      <c r="K256" s="99"/>
      <c r="L256" s="13" t="str">
        <f>_xlfn.XLOOKUP(Ventas!C256,'Tienda y Sucursal'!$B$5:$B$19,'Tienda y Sucursal'!$C$5:$C$19)</f>
        <v>Sucursal San Bernardo</v>
      </c>
      <c r="M256" s="13" t="str">
        <f>_xlfn.XLOOKUP(D256,'Tienda y Sucursal'!$E$5:$E$10,'Tienda y Sucursal'!$F$5:$F$10)</f>
        <v>Sucursal 5</v>
      </c>
      <c r="N256" s="13" t="str">
        <f>HLOOKUP(F256,'Vendedores y Clientes'!$F$5:$M$7,2,0)&amp;" "&amp;HLOOKUP(F256,'Vendedores y Clientes'!$F$5:$M$7,3,0)</f>
        <v>Suárez Mujica</v>
      </c>
      <c r="O256" s="13" t="str" cm="1">
        <f t="array" ref="O256">_xlfn.XLOOKUP(G256,'Vendedores y Clientes'!$B$6:$B$39,'Vendedores y Clientes'!$C$6:$C$39&amp;" "&amp;_xlfn.XLOOKUP(Ventas!G256,'Vendedores y Clientes'!$B$6:$B$39,'Vendedores y Clientes'!$D$6:$D$39))</f>
        <v>Go Leslier</v>
      </c>
      <c r="P256" s="13" t="str">
        <f>_xlfn.XLOOKUP(H256,Productos!$B$5:$B$16,Productos!$C$5:$C$16)</f>
        <v>Cómoda Antigua</v>
      </c>
      <c r="Q256" s="13" t="str">
        <f>VLOOKUP(H256,Productos!$B$4:$E$16,3,0)</f>
        <v>Bellmack</v>
      </c>
      <c r="R256" s="14">
        <f t="shared" si="1"/>
        <v>0.08</v>
      </c>
      <c r="S256" s="15">
        <f>VLOOKUP(Ventas!H256,Productos!$B$23:$I$34,MATCH(Ventas!M256,Productos!$D$22:$I$22)+2,FALSE)</f>
        <v>10000</v>
      </c>
      <c r="T256" s="16">
        <f t="shared" si="6"/>
        <v>11490000</v>
      </c>
    </row>
    <row r="257" spans="2:20" ht="14.25" customHeight="1">
      <c r="B257" s="10" t="str">
        <f t="shared" si="0"/>
        <v>9-3002072010julioJ16</v>
      </c>
      <c r="C257" s="17">
        <v>9</v>
      </c>
      <c r="D257" s="17">
        <v>300</v>
      </c>
      <c r="E257" s="18">
        <v>40379</v>
      </c>
      <c r="F257" s="17">
        <v>14</v>
      </c>
      <c r="G257" s="17">
        <v>4</v>
      </c>
      <c r="H257" s="17" t="s">
        <v>22</v>
      </c>
      <c r="I257" s="79">
        <f>_xlfn.XLOOKUP(H257,Productos!$B$5:$B$16,Productos!$E$5:$E$16)</f>
        <v>1450000</v>
      </c>
      <c r="J257" s="17">
        <v>8</v>
      </c>
      <c r="K257" s="99"/>
      <c r="L257" s="13" t="str">
        <f>_xlfn.XLOOKUP(Ventas!C257,'Tienda y Sucursal'!$B$5:$B$19,'Tienda y Sucursal'!$C$5:$C$19)</f>
        <v>Sucursal San Bernardo</v>
      </c>
      <c r="M257" s="13" t="str">
        <f>_xlfn.XLOOKUP(D257,'Tienda y Sucursal'!$E$5:$E$10,'Tienda y Sucursal'!$F$5:$F$10)</f>
        <v>Sucursal 3</v>
      </c>
      <c r="N257" s="13" t="str">
        <f>HLOOKUP(F257,'Vendedores y Clientes'!$F$5:$M$7,2,0)&amp;" "&amp;HLOOKUP(F257,'Vendedores y Clientes'!$F$5:$M$7,3,0)</f>
        <v>Hortuiti Felier</v>
      </c>
      <c r="O257" s="13" t="str" cm="1">
        <f t="array" ref="O257">_xlfn.XLOOKUP(G257,'Vendedores y Clientes'!$B$6:$B$39,'Vendedores y Clientes'!$C$6:$C$39&amp;" "&amp;_xlfn.XLOOKUP(Ventas!G257,'Vendedores y Clientes'!$B$6:$B$39,'Vendedores y Clientes'!$D$6:$D$39))</f>
        <v>JayJay Barriga</v>
      </c>
      <c r="P257" s="13" t="str">
        <f>_xlfn.XLOOKUP(H257,Productos!$B$5:$B$16,Productos!$C$5:$C$16)</f>
        <v>Silla de Gargas</v>
      </c>
      <c r="Q257" s="13" t="str">
        <f>VLOOKUP(H257,Productos!$B$4:$E$16,3,0)</f>
        <v>Bellmack</v>
      </c>
      <c r="R257" s="14">
        <f t="shared" si="1"/>
        <v>0.08</v>
      </c>
      <c r="S257" s="15">
        <f>VLOOKUP(Ventas!H257,Productos!$B$23:$I$34,MATCH(Ventas!M257,Productos!$D$22:$I$22)+2,FALSE)</f>
        <v>200000</v>
      </c>
      <c r="T257" s="16">
        <f t="shared" si="6"/>
        <v>10472000</v>
      </c>
    </row>
    <row r="258" spans="2:20" ht="14.25" customHeight="1">
      <c r="B258" s="10" t="str">
        <f t="shared" si="0"/>
        <v>15-3001542010abrilJ16</v>
      </c>
      <c r="C258" s="17">
        <v>15</v>
      </c>
      <c r="D258" s="17">
        <v>300</v>
      </c>
      <c r="E258" s="18">
        <v>40283</v>
      </c>
      <c r="F258" s="17">
        <v>17</v>
      </c>
      <c r="G258" s="17">
        <v>7</v>
      </c>
      <c r="H258" s="17" t="s">
        <v>22</v>
      </c>
      <c r="I258" s="79">
        <f>_xlfn.XLOOKUP(H258,Productos!$B$5:$B$16,Productos!$E$5:$E$16)</f>
        <v>1450000</v>
      </c>
      <c r="J258" s="17">
        <v>8</v>
      </c>
      <c r="K258" s="99"/>
      <c r="L258" s="13" t="str">
        <f>_xlfn.XLOOKUP(Ventas!C258,'Tienda y Sucursal'!$B$5:$B$19,'Tienda y Sucursal'!$C$5:$C$19)</f>
        <v>Galería la Tubería</v>
      </c>
      <c r="M258" s="13" t="str">
        <f>_xlfn.XLOOKUP(D258,'Tienda y Sucursal'!$E$5:$E$10,'Tienda y Sucursal'!$F$5:$F$10)</f>
        <v>Sucursal 3</v>
      </c>
      <c r="N258" s="13" t="str">
        <f>HLOOKUP(F258,'Vendedores y Clientes'!$F$5:$M$7,2,0)&amp;" "&amp;HLOOKUP(F258,'Vendedores y Clientes'!$F$5:$M$7,3,0)</f>
        <v>Gabriel Manzanero</v>
      </c>
      <c r="O258" s="13" t="str" cm="1">
        <f t="array" ref="O258">_xlfn.XLOOKUP(G258,'Vendedores y Clientes'!$B$6:$B$39,'Vendedores y Clientes'!$C$6:$C$39&amp;" "&amp;_xlfn.XLOOKUP(Ventas!G258,'Vendedores y Clientes'!$B$6:$B$39,'Vendedores y Clientes'!$D$6:$D$39))</f>
        <v>Veraz Dedal</v>
      </c>
      <c r="P258" s="13" t="str">
        <f>_xlfn.XLOOKUP(H258,Productos!$B$5:$B$16,Productos!$C$5:$C$16)</f>
        <v>Silla de Gargas</v>
      </c>
      <c r="Q258" s="13" t="str">
        <f>VLOOKUP(H258,Productos!$B$4:$E$16,3,0)</f>
        <v>Bellmack</v>
      </c>
      <c r="R258" s="14">
        <f t="shared" si="1"/>
        <v>0.08</v>
      </c>
      <c r="S258" s="15">
        <f>VLOOKUP(Ventas!H258,Productos!$B$23:$I$34,MATCH(Ventas!M258,Productos!$D$22:$I$22)+2,FALSE)</f>
        <v>200000</v>
      </c>
      <c r="T258" s="16">
        <f t="shared" si="6"/>
        <v>10472000</v>
      </c>
    </row>
    <row r="259" spans="2:20" ht="14.25" customHeight="1">
      <c r="B259" s="10" t="str">
        <f t="shared" si="0"/>
        <v>2-102462009junioJ16</v>
      </c>
      <c r="C259" s="17">
        <v>2</v>
      </c>
      <c r="D259" s="17">
        <v>10</v>
      </c>
      <c r="E259" s="18">
        <v>39988</v>
      </c>
      <c r="F259" s="17">
        <v>16</v>
      </c>
      <c r="G259" s="17">
        <v>3</v>
      </c>
      <c r="H259" s="17" t="s">
        <v>22</v>
      </c>
      <c r="I259" s="79">
        <f>_xlfn.XLOOKUP(H259,Productos!$B$5:$B$16,Productos!$E$5:$E$16)</f>
        <v>1450000</v>
      </c>
      <c r="J259" s="17">
        <v>8</v>
      </c>
      <c r="K259" s="99"/>
      <c r="L259" s="13" t="str">
        <f>_xlfn.XLOOKUP(Ventas!C259,'Tienda y Sucursal'!$B$5:$B$19,'Tienda y Sucursal'!$C$5:$C$19)</f>
        <v>Muebles San Genaro</v>
      </c>
      <c r="M259" s="13" t="str">
        <f>_xlfn.XLOOKUP(D259,'Tienda y Sucursal'!$E$5:$E$10,'Tienda y Sucursal'!$F$5:$F$10)</f>
        <v>Sucursal 6</v>
      </c>
      <c r="N259" s="13" t="str">
        <f>HLOOKUP(F259,'Vendedores y Clientes'!$F$5:$M$7,2,0)&amp;" "&amp;HLOOKUP(F259,'Vendedores y Clientes'!$F$5:$M$7,3,0)</f>
        <v>Michael Tree</v>
      </c>
      <c r="O259" s="13" t="str" cm="1">
        <f t="array" ref="O259">_xlfn.XLOOKUP(G259,'Vendedores y Clientes'!$B$6:$B$39,'Vendedores y Clientes'!$C$6:$C$39&amp;" "&amp;_xlfn.XLOOKUP(Ventas!G259,'Vendedores y Clientes'!$B$6:$B$39,'Vendedores y Clientes'!$D$6:$D$39))</f>
        <v>Johny Negrero</v>
      </c>
      <c r="P259" s="13" t="str">
        <f>_xlfn.XLOOKUP(H259,Productos!$B$5:$B$16,Productos!$C$5:$C$16)</f>
        <v>Silla de Gargas</v>
      </c>
      <c r="Q259" s="13" t="str">
        <f>VLOOKUP(H259,Productos!$B$4:$E$16,3,0)</f>
        <v>Bellmack</v>
      </c>
      <c r="R259" s="14">
        <f t="shared" si="1"/>
        <v>0.08</v>
      </c>
      <c r="S259" s="15">
        <f>VLOOKUP(Ventas!H259,Productos!$B$23:$I$34,MATCH(Ventas!M259,Productos!$D$22:$I$22)+2,FALSE)</f>
        <v>1000000</v>
      </c>
      <c r="T259" s="16">
        <f t="shared" si="6"/>
        <v>9672000</v>
      </c>
    </row>
    <row r="260" spans="2:20" ht="14.25" customHeight="1">
      <c r="B260" s="10" t="str">
        <f t="shared" si="0"/>
        <v>11-201762010junioJ16</v>
      </c>
      <c r="C260" s="17">
        <v>11</v>
      </c>
      <c r="D260" s="17">
        <v>20</v>
      </c>
      <c r="E260" s="18">
        <v>40346</v>
      </c>
      <c r="F260" s="17">
        <v>14</v>
      </c>
      <c r="G260" s="17">
        <v>26</v>
      </c>
      <c r="H260" s="17" t="s">
        <v>22</v>
      </c>
      <c r="I260" s="79">
        <f>_xlfn.XLOOKUP(H260,Productos!$B$5:$B$16,Productos!$E$5:$E$16)</f>
        <v>1450000</v>
      </c>
      <c r="J260" s="17">
        <v>8</v>
      </c>
      <c r="K260" s="99"/>
      <c r="L260" s="13" t="str">
        <f>_xlfn.XLOOKUP(Ventas!C260,'Tienda y Sucursal'!$B$5:$B$19,'Tienda y Sucursal'!$C$5:$C$19)</f>
        <v>Antiguedades FL</v>
      </c>
      <c r="M260" s="13" t="str">
        <f>_xlfn.XLOOKUP(D260,'Tienda y Sucursal'!$E$5:$E$10,'Tienda y Sucursal'!$F$5:$F$10)</f>
        <v>Sucursal 5</v>
      </c>
      <c r="N260" s="13" t="str">
        <f>HLOOKUP(F260,'Vendedores y Clientes'!$F$5:$M$7,2,0)&amp;" "&amp;HLOOKUP(F260,'Vendedores y Clientes'!$F$5:$M$7,3,0)</f>
        <v>Hortuiti Felier</v>
      </c>
      <c r="O260" s="13" t="str" cm="1">
        <f t="array" ref="O260">_xlfn.XLOOKUP(G260,'Vendedores y Clientes'!$B$6:$B$39,'Vendedores y Clientes'!$C$6:$C$39&amp;" "&amp;_xlfn.XLOOKUP(Ventas!G260,'Vendedores y Clientes'!$B$6:$B$39,'Vendedores y Clientes'!$D$6:$D$39))</f>
        <v>Edward Phycka</v>
      </c>
      <c r="P260" s="13" t="str">
        <f>_xlfn.XLOOKUP(H260,Productos!$B$5:$B$16,Productos!$C$5:$C$16)</f>
        <v>Silla de Gargas</v>
      </c>
      <c r="Q260" s="13" t="str">
        <f>VLOOKUP(H260,Productos!$B$4:$E$16,3,0)</f>
        <v>Bellmack</v>
      </c>
      <c r="R260" s="14">
        <f t="shared" si="1"/>
        <v>0.08</v>
      </c>
      <c r="S260" s="15">
        <f>VLOOKUP(Ventas!H260,Productos!$B$23:$I$34,MATCH(Ventas!M260,Productos!$D$22:$I$22)+2,FALSE)</f>
        <v>300000</v>
      </c>
      <c r="T260" s="16">
        <f t="shared" si="6"/>
        <v>10372000</v>
      </c>
    </row>
    <row r="261" spans="2:20" ht="14.25" customHeight="1">
      <c r="B261" s="10" t="str">
        <f t="shared" ref="B261:B515" si="7">CONCATENATE(C261,"-",D261,DAY(E261),MONTH(E261),YEAR(E261),TEXT(E261,"mmmm"),LEFT(H261,1)&amp;RIGHT(H261,2))</f>
        <v>12-3002362009junioJ16</v>
      </c>
      <c r="C261" s="17">
        <v>12</v>
      </c>
      <c r="D261" s="17">
        <v>300</v>
      </c>
      <c r="E261" s="18">
        <v>39987</v>
      </c>
      <c r="F261" s="17">
        <v>18</v>
      </c>
      <c r="G261" s="17">
        <v>17</v>
      </c>
      <c r="H261" s="17" t="s">
        <v>22</v>
      </c>
      <c r="I261" s="79">
        <f>_xlfn.XLOOKUP(H261,Productos!$B$5:$B$16,Productos!$E$5:$E$16)</f>
        <v>1450000</v>
      </c>
      <c r="J261" s="17">
        <v>8</v>
      </c>
      <c r="K261" s="99"/>
      <c r="L261" s="13" t="str">
        <f>_xlfn.XLOOKUP(Ventas!C261,'Tienda y Sucursal'!$B$5:$B$19,'Tienda y Sucursal'!$C$5:$C$19)</f>
        <v>El Deleite</v>
      </c>
      <c r="M261" s="13" t="str">
        <f>_xlfn.XLOOKUP(D261,'Tienda y Sucursal'!$E$5:$E$10,'Tienda y Sucursal'!$F$5:$F$10)</f>
        <v>Sucursal 3</v>
      </c>
      <c r="N261" s="13" t="str">
        <f>HLOOKUP(F261,'Vendedores y Clientes'!$F$5:$M$7,2,0)&amp;" "&amp;HLOOKUP(F261,'Vendedores y Clientes'!$F$5:$M$7,3,0)</f>
        <v>Gato Lizana</v>
      </c>
      <c r="O261" s="13" t="str" cm="1">
        <f t="array" ref="O261">_xlfn.XLOOKUP(G261,'Vendedores y Clientes'!$B$6:$B$39,'Vendedores y Clientes'!$C$6:$C$39&amp;" "&amp;_xlfn.XLOOKUP(Ventas!G261,'Vendedores y Clientes'!$B$6:$B$39,'Vendedores y Clientes'!$D$6:$D$39))</f>
        <v>Mathias Albus</v>
      </c>
      <c r="P261" s="13" t="str">
        <f>_xlfn.XLOOKUP(H261,Productos!$B$5:$B$16,Productos!$C$5:$C$16)</f>
        <v>Silla de Gargas</v>
      </c>
      <c r="Q261" s="13" t="str">
        <f>VLOOKUP(H261,Productos!$B$4:$E$16,3,0)</f>
        <v>Bellmack</v>
      </c>
      <c r="R261" s="14">
        <f t="shared" ref="R261:R515" si="8">IF(AND(J261&gt;=1,J261&lt;=3),0,IF(AND(J261&gt;=4,J261&lt;=6),0.05,IF(J261&gt;=7,0.08,"")))</f>
        <v>0.08</v>
      </c>
      <c r="S261" s="15">
        <f>VLOOKUP(Ventas!H261,Productos!$B$23:$I$34,MATCH(Ventas!M261,Productos!$D$22:$I$22)+2,FALSE)</f>
        <v>200000</v>
      </c>
      <c r="T261" s="16">
        <f t="shared" si="6"/>
        <v>10472000</v>
      </c>
    </row>
    <row r="262" spans="2:20" ht="14.25" customHeight="1">
      <c r="B262" s="10" t="str">
        <f t="shared" si="7"/>
        <v>13-301572009julioF12</v>
      </c>
      <c r="C262" s="17">
        <v>13</v>
      </c>
      <c r="D262" s="17">
        <v>30</v>
      </c>
      <c r="E262" s="18">
        <v>40009</v>
      </c>
      <c r="F262" s="17">
        <v>14</v>
      </c>
      <c r="G262" s="17">
        <v>9</v>
      </c>
      <c r="H262" s="17" t="s">
        <v>23</v>
      </c>
      <c r="I262" s="79">
        <f>_xlfn.XLOOKUP(H262,Productos!$B$5:$B$16,Productos!$E$5:$E$16)</f>
        <v>1250000</v>
      </c>
      <c r="J262" s="17">
        <v>9</v>
      </c>
      <c r="K262" s="99"/>
      <c r="L262" s="13" t="str">
        <f>_xlfn.XLOOKUP(Ventas!C262,'Tienda y Sucursal'!$B$5:$B$19,'Tienda y Sucursal'!$C$5:$C$19)</f>
        <v>Sales</v>
      </c>
      <c r="M262" s="13" t="str">
        <f>_xlfn.XLOOKUP(D262,'Tienda y Sucursal'!$E$5:$E$10,'Tienda y Sucursal'!$F$5:$F$10)</f>
        <v>Sucursal 2</v>
      </c>
      <c r="N262" s="13" t="str">
        <f>HLOOKUP(F262,'Vendedores y Clientes'!$F$5:$M$7,2,0)&amp;" "&amp;HLOOKUP(F262,'Vendedores y Clientes'!$F$5:$M$7,3,0)</f>
        <v>Hortuiti Felier</v>
      </c>
      <c r="O262" s="13" t="str" cm="1">
        <f t="array" ref="O262">_xlfn.XLOOKUP(G262,'Vendedores y Clientes'!$B$6:$B$39,'Vendedores y Clientes'!$C$6:$C$39&amp;" "&amp;_xlfn.XLOOKUP(Ventas!G262,'Vendedores y Clientes'!$B$6:$B$39,'Vendedores y Clientes'!$D$6:$D$39))</f>
        <v>Camilo Parranda</v>
      </c>
      <c r="P262" s="13" t="str">
        <f>_xlfn.XLOOKUP(H262,Productos!$B$5:$B$16,Productos!$C$5:$C$16)</f>
        <v>Cómoda Antigua</v>
      </c>
      <c r="Q262" s="13" t="str">
        <f>VLOOKUP(H262,Productos!$B$4:$E$16,3,0)</f>
        <v>Bellmack</v>
      </c>
      <c r="R262" s="14">
        <f t="shared" si="8"/>
        <v>0.08</v>
      </c>
      <c r="S262" s="15">
        <f>VLOOKUP(Ventas!H262,Productos!$B$23:$I$34,MATCH(Ventas!M262,Productos!$D$22:$I$22)+2,FALSE)</f>
        <v>100000</v>
      </c>
      <c r="T262" s="16">
        <f t="shared" si="6"/>
        <v>10250000</v>
      </c>
    </row>
    <row r="263" spans="2:20" ht="14.25" customHeight="1">
      <c r="B263" s="10" t="str">
        <f t="shared" si="7"/>
        <v>3-2001882010agostoF12</v>
      </c>
      <c r="C263" s="17">
        <v>3</v>
      </c>
      <c r="D263" s="17">
        <v>200</v>
      </c>
      <c r="E263" s="18">
        <v>40408</v>
      </c>
      <c r="F263" s="17">
        <v>13</v>
      </c>
      <c r="G263" s="17">
        <v>21</v>
      </c>
      <c r="H263" s="17" t="s">
        <v>23</v>
      </c>
      <c r="I263" s="79">
        <f>_xlfn.XLOOKUP(H263,Productos!$B$5:$B$16,Productos!$E$5:$E$16)</f>
        <v>1250000</v>
      </c>
      <c r="J263" s="17">
        <v>9</v>
      </c>
      <c r="K263" s="99"/>
      <c r="L263" s="13" t="str">
        <f>_xlfn.XLOOKUP(Ventas!C263,'Tienda y Sucursal'!$B$5:$B$19,'Tienda y Sucursal'!$C$5:$C$19)</f>
        <v>Damiens</v>
      </c>
      <c r="M263" s="13" t="str">
        <f>_xlfn.XLOOKUP(D263,'Tienda y Sucursal'!$E$5:$E$10,'Tienda y Sucursal'!$F$5:$F$10)</f>
        <v>Sucursal 1</v>
      </c>
      <c r="N263" s="13" t="str">
        <f>HLOOKUP(F263,'Vendedores y Clientes'!$F$5:$M$7,2,0)&amp;" "&amp;HLOOKUP(F263,'Vendedores y Clientes'!$F$5:$M$7,3,0)</f>
        <v>Caesar Ortencia</v>
      </c>
      <c r="O263" s="13" t="str" cm="1">
        <f t="array" ref="O263">_xlfn.XLOOKUP(G263,'Vendedores y Clientes'!$B$6:$B$39,'Vendedores y Clientes'!$C$6:$C$39&amp;" "&amp;_xlfn.XLOOKUP(Ventas!G263,'Vendedores y Clientes'!$B$6:$B$39,'Vendedores y Clientes'!$D$6:$D$39))</f>
        <v>Alvarón Moledero</v>
      </c>
      <c r="P263" s="13" t="str">
        <f>_xlfn.XLOOKUP(H263,Productos!$B$5:$B$16,Productos!$C$5:$C$16)</f>
        <v>Cómoda Antigua</v>
      </c>
      <c r="Q263" s="13" t="str">
        <f>VLOOKUP(H263,Productos!$B$4:$E$16,3,0)</f>
        <v>Bellmack</v>
      </c>
      <c r="R263" s="14">
        <f t="shared" si="8"/>
        <v>0.08</v>
      </c>
      <c r="S263" s="15">
        <f>VLOOKUP(Ventas!H263,Productos!$B$23:$I$34,MATCH(Ventas!M263,Productos!$D$22:$I$22)+2,FALSE)</f>
        <v>10000</v>
      </c>
      <c r="T263" s="16">
        <f t="shared" ref="T263:T326" si="9">I263*J263-(R263*I263*J263)-S263</f>
        <v>10340000</v>
      </c>
    </row>
    <row r="264" spans="2:20" ht="14.25" customHeight="1">
      <c r="B264" s="10" t="str">
        <f t="shared" si="7"/>
        <v>1-1020122010diciembreF12</v>
      </c>
      <c r="C264" s="17">
        <v>1</v>
      </c>
      <c r="D264" s="17">
        <v>10</v>
      </c>
      <c r="E264" s="18">
        <v>40532</v>
      </c>
      <c r="F264" s="17">
        <v>12</v>
      </c>
      <c r="G264" s="17">
        <v>27</v>
      </c>
      <c r="H264" s="17" t="s">
        <v>23</v>
      </c>
      <c r="I264" s="79">
        <f>_xlfn.XLOOKUP(H264,Productos!$B$5:$B$16,Productos!$E$5:$E$16)</f>
        <v>1250000</v>
      </c>
      <c r="J264" s="17">
        <v>9</v>
      </c>
      <c r="K264" s="99"/>
      <c r="L264" s="13" t="str">
        <f>_xlfn.XLOOKUP(Ventas!C264,'Tienda y Sucursal'!$B$5:$B$19,'Tienda y Sucursal'!$C$5:$C$19)</f>
        <v>Sucursal Peñalolen Alto</v>
      </c>
      <c r="M264" s="13" t="str">
        <f>_xlfn.XLOOKUP(D264,'Tienda y Sucursal'!$E$5:$E$10,'Tienda y Sucursal'!$F$5:$F$10)</f>
        <v>Sucursal 6</v>
      </c>
      <c r="N264" s="13" t="str">
        <f>HLOOKUP(F264,'Vendedores y Clientes'!$F$5:$M$7,2,0)&amp;" "&amp;HLOOKUP(F264,'Vendedores y Clientes'!$F$5:$M$7,3,0)</f>
        <v>Feibian Bizancio</v>
      </c>
      <c r="O264" s="13" t="str" cm="1">
        <f t="array" ref="O264">_xlfn.XLOOKUP(G264,'Vendedores y Clientes'!$B$6:$B$39,'Vendedores y Clientes'!$C$6:$C$39&amp;" "&amp;_xlfn.XLOOKUP(Ventas!G264,'Vendedores y Clientes'!$B$6:$B$39,'Vendedores y Clientes'!$D$6:$D$39))</f>
        <v>Daniel Saint John</v>
      </c>
      <c r="P264" s="13" t="str">
        <f>_xlfn.XLOOKUP(H264,Productos!$B$5:$B$16,Productos!$C$5:$C$16)</f>
        <v>Cómoda Antigua</v>
      </c>
      <c r="Q264" s="13" t="str">
        <f>VLOOKUP(H264,Productos!$B$4:$E$16,3,0)</f>
        <v>Bellmack</v>
      </c>
      <c r="R264" s="14">
        <f t="shared" si="8"/>
        <v>0.08</v>
      </c>
      <c r="S264" s="15">
        <f>VLOOKUP(Ventas!H264,Productos!$B$23:$I$34,MATCH(Ventas!M264,Productos!$D$22:$I$22)+2,FALSE)</f>
        <v>1000000</v>
      </c>
      <c r="T264" s="16">
        <f t="shared" si="9"/>
        <v>9350000</v>
      </c>
    </row>
    <row r="265" spans="2:20" ht="14.25" customHeight="1">
      <c r="B265" s="10" t="str">
        <f t="shared" si="7"/>
        <v>6-2003102009octubreA18</v>
      </c>
      <c r="C265" s="17">
        <v>6</v>
      </c>
      <c r="D265" s="17">
        <v>200</v>
      </c>
      <c r="E265" s="18">
        <v>40089</v>
      </c>
      <c r="F265" s="17">
        <v>14</v>
      </c>
      <c r="G265" s="17">
        <v>13</v>
      </c>
      <c r="H265" s="17" t="s">
        <v>26</v>
      </c>
      <c r="I265" s="79">
        <f>_xlfn.XLOOKUP(H265,Productos!$B$5:$B$16,Productos!$E$5:$E$16)</f>
        <v>750000</v>
      </c>
      <c r="J265" s="17">
        <v>15</v>
      </c>
      <c r="K265" s="99"/>
      <c r="L265" s="13" t="str">
        <f>_xlfn.XLOOKUP(Ventas!C265,'Tienda y Sucursal'!$B$5:$B$19,'Tienda y Sucursal'!$C$5:$C$19)</f>
        <v>Sucursal Ñuñoa</v>
      </c>
      <c r="M265" s="13" t="str">
        <f>_xlfn.XLOOKUP(D265,'Tienda y Sucursal'!$E$5:$E$10,'Tienda y Sucursal'!$F$5:$F$10)</f>
        <v>Sucursal 1</v>
      </c>
      <c r="N265" s="13" t="str">
        <f>HLOOKUP(F265,'Vendedores y Clientes'!$F$5:$M$7,2,0)&amp;" "&amp;HLOOKUP(F265,'Vendedores y Clientes'!$F$5:$M$7,3,0)</f>
        <v>Hortuiti Felier</v>
      </c>
      <c r="O265" s="13" t="str" cm="1">
        <f t="array" ref="O265">_xlfn.XLOOKUP(G265,'Vendedores y Clientes'!$B$6:$B$39,'Vendedores y Clientes'!$C$6:$C$39&amp;" "&amp;_xlfn.XLOOKUP(Ventas!G265,'Vendedores y Clientes'!$B$6:$B$39,'Vendedores y Clientes'!$D$6:$D$39))</f>
        <v>Peter Contreras</v>
      </c>
      <c r="P265" s="13" t="str">
        <f>_xlfn.XLOOKUP(H265,Productos!$B$5:$B$16,Productos!$C$5:$C$16)</f>
        <v>Sillón Cama 3 Cuerpos</v>
      </c>
      <c r="Q265" s="13" t="str">
        <f>VLOOKUP(H265,Productos!$B$4:$E$16,3,0)</f>
        <v>Bellmack</v>
      </c>
      <c r="R265" s="14">
        <f t="shared" si="8"/>
        <v>0.08</v>
      </c>
      <c r="S265" s="15">
        <f>VLOOKUP(Ventas!H265,Productos!$B$23:$I$34,MATCH(Ventas!M265,Productos!$D$22:$I$22)+2,FALSE)</f>
        <v>100000</v>
      </c>
      <c r="T265" s="16">
        <f t="shared" si="9"/>
        <v>10250000</v>
      </c>
    </row>
    <row r="266" spans="2:20" ht="14.25" customHeight="1">
      <c r="B266" s="10" t="str">
        <f t="shared" si="7"/>
        <v>15-3001432010marzoA18</v>
      </c>
      <c r="C266" s="17">
        <v>15</v>
      </c>
      <c r="D266" s="17">
        <v>300</v>
      </c>
      <c r="E266" s="18">
        <v>40251</v>
      </c>
      <c r="F266" s="17">
        <v>15</v>
      </c>
      <c r="G266" s="17">
        <v>25</v>
      </c>
      <c r="H266" s="17" t="s">
        <v>26</v>
      </c>
      <c r="I266" s="79">
        <f>_xlfn.XLOOKUP(H266,Productos!$B$5:$B$16,Productos!$E$5:$E$16)</f>
        <v>750000</v>
      </c>
      <c r="J266" s="17">
        <v>15</v>
      </c>
      <c r="K266" s="99"/>
      <c r="L266" s="13" t="str">
        <f>_xlfn.XLOOKUP(Ventas!C266,'Tienda y Sucursal'!$B$5:$B$19,'Tienda y Sucursal'!$C$5:$C$19)</f>
        <v>Galería la Tubería</v>
      </c>
      <c r="M266" s="13" t="str">
        <f>_xlfn.XLOOKUP(D266,'Tienda y Sucursal'!$E$5:$E$10,'Tienda y Sucursal'!$F$5:$F$10)</f>
        <v>Sucursal 3</v>
      </c>
      <c r="N266" s="13" t="str">
        <f>HLOOKUP(F266,'Vendedores y Clientes'!$F$5:$M$7,2,0)&amp;" "&amp;HLOOKUP(F266,'Vendedores y Clientes'!$F$5:$M$7,3,0)</f>
        <v>Suárez Mujica</v>
      </c>
      <c r="O266" s="13" t="str" cm="1">
        <f t="array" ref="O266">_xlfn.XLOOKUP(G266,'Vendedores y Clientes'!$B$6:$B$39,'Vendedores y Clientes'!$C$6:$C$39&amp;" "&amp;_xlfn.XLOOKUP(Ventas!G266,'Vendedores y Clientes'!$B$6:$B$39,'Vendedores y Clientes'!$D$6:$D$39))</f>
        <v>Felipe Medero</v>
      </c>
      <c r="P266" s="13" t="str">
        <f>_xlfn.XLOOKUP(H266,Productos!$B$5:$B$16,Productos!$C$5:$C$16)</f>
        <v>Sillón Cama 3 Cuerpos</v>
      </c>
      <c r="Q266" s="13" t="str">
        <f>VLOOKUP(H266,Productos!$B$4:$E$16,3,0)</f>
        <v>Bellmack</v>
      </c>
      <c r="R266" s="14">
        <f t="shared" si="8"/>
        <v>0.08</v>
      </c>
      <c r="S266" s="15">
        <f>VLOOKUP(Ventas!H266,Productos!$B$23:$I$34,MATCH(Ventas!M266,Productos!$D$22:$I$22)+2,FALSE)</f>
        <v>200000</v>
      </c>
      <c r="T266" s="16">
        <f t="shared" si="9"/>
        <v>10150000</v>
      </c>
    </row>
    <row r="267" spans="2:20" ht="14.25" customHeight="1">
      <c r="B267" s="10" t="str">
        <f t="shared" si="7"/>
        <v>1-2017112009noviembreF12</v>
      </c>
      <c r="C267" s="17">
        <v>1</v>
      </c>
      <c r="D267" s="17">
        <v>20</v>
      </c>
      <c r="E267" s="18">
        <v>40134</v>
      </c>
      <c r="F267" s="17">
        <v>17</v>
      </c>
      <c r="G267" s="17">
        <v>20</v>
      </c>
      <c r="H267" s="17" t="s">
        <v>23</v>
      </c>
      <c r="I267" s="79">
        <f>_xlfn.XLOOKUP(H267,Productos!$B$5:$B$16,Productos!$E$5:$E$16)</f>
        <v>1250000</v>
      </c>
      <c r="J267" s="17">
        <v>9</v>
      </c>
      <c r="K267" s="99"/>
      <c r="L267" s="13" t="str">
        <f>_xlfn.XLOOKUP(Ventas!C267,'Tienda y Sucursal'!$B$5:$B$19,'Tienda y Sucursal'!$C$5:$C$19)</f>
        <v>Sucursal Peñalolen Alto</v>
      </c>
      <c r="M267" s="13" t="str">
        <f>_xlfn.XLOOKUP(D267,'Tienda y Sucursal'!$E$5:$E$10,'Tienda y Sucursal'!$F$5:$F$10)</f>
        <v>Sucursal 5</v>
      </c>
      <c r="N267" s="13" t="str">
        <f>HLOOKUP(F267,'Vendedores y Clientes'!$F$5:$M$7,2,0)&amp;" "&amp;HLOOKUP(F267,'Vendedores y Clientes'!$F$5:$M$7,3,0)</f>
        <v>Gabriel Manzanero</v>
      </c>
      <c r="O267" s="13" t="str" cm="1">
        <f t="array" ref="O267">_xlfn.XLOOKUP(G267,'Vendedores y Clientes'!$B$6:$B$39,'Vendedores y Clientes'!$C$6:$C$39&amp;" "&amp;_xlfn.XLOOKUP(Ventas!G267,'Vendedores y Clientes'!$B$6:$B$39,'Vendedores y Clientes'!$D$6:$D$39))</f>
        <v>Tatán Linterna</v>
      </c>
      <c r="P267" s="13" t="str">
        <f>_xlfn.XLOOKUP(H267,Productos!$B$5:$B$16,Productos!$C$5:$C$16)</f>
        <v>Cómoda Antigua</v>
      </c>
      <c r="Q267" s="13" t="str">
        <f>VLOOKUP(H267,Productos!$B$4:$E$16,3,0)</f>
        <v>Bellmack</v>
      </c>
      <c r="R267" s="14">
        <f t="shared" si="8"/>
        <v>0.08</v>
      </c>
      <c r="S267" s="15">
        <f>VLOOKUP(Ventas!H267,Productos!$B$23:$I$34,MATCH(Ventas!M267,Productos!$D$22:$I$22)+2,FALSE)</f>
        <v>10000</v>
      </c>
      <c r="T267" s="16">
        <f t="shared" si="9"/>
        <v>10340000</v>
      </c>
    </row>
    <row r="268" spans="2:20" ht="14.25" customHeight="1">
      <c r="B268" s="10" t="str">
        <f t="shared" si="7"/>
        <v>15-200232009marzoA18</v>
      </c>
      <c r="C268" s="17">
        <v>15</v>
      </c>
      <c r="D268" s="17">
        <v>200</v>
      </c>
      <c r="E268" s="18">
        <v>39874</v>
      </c>
      <c r="F268" s="17">
        <v>15</v>
      </c>
      <c r="G268" s="17">
        <v>13</v>
      </c>
      <c r="H268" s="17" t="s">
        <v>26</v>
      </c>
      <c r="I268" s="79">
        <f>_xlfn.XLOOKUP(H268,Productos!$B$5:$B$16,Productos!$E$5:$E$16)</f>
        <v>750000</v>
      </c>
      <c r="J268" s="17">
        <v>15</v>
      </c>
      <c r="K268" s="99"/>
      <c r="L268" s="13" t="str">
        <f>_xlfn.XLOOKUP(Ventas!C268,'Tienda y Sucursal'!$B$5:$B$19,'Tienda y Sucursal'!$C$5:$C$19)</f>
        <v>Galería la Tubería</v>
      </c>
      <c r="M268" s="13" t="str">
        <f>_xlfn.XLOOKUP(D268,'Tienda y Sucursal'!$E$5:$E$10,'Tienda y Sucursal'!$F$5:$F$10)</f>
        <v>Sucursal 1</v>
      </c>
      <c r="N268" s="13" t="str">
        <f>HLOOKUP(F268,'Vendedores y Clientes'!$F$5:$M$7,2,0)&amp;" "&amp;HLOOKUP(F268,'Vendedores y Clientes'!$F$5:$M$7,3,0)</f>
        <v>Suárez Mujica</v>
      </c>
      <c r="O268" s="13" t="str" cm="1">
        <f t="array" ref="O268">_xlfn.XLOOKUP(G268,'Vendedores y Clientes'!$B$6:$B$39,'Vendedores y Clientes'!$C$6:$C$39&amp;" "&amp;_xlfn.XLOOKUP(Ventas!G268,'Vendedores y Clientes'!$B$6:$B$39,'Vendedores y Clientes'!$D$6:$D$39))</f>
        <v>Peter Contreras</v>
      </c>
      <c r="P268" s="13" t="str">
        <f>_xlfn.XLOOKUP(H268,Productos!$B$5:$B$16,Productos!$C$5:$C$16)</f>
        <v>Sillón Cama 3 Cuerpos</v>
      </c>
      <c r="Q268" s="13" t="str">
        <f>VLOOKUP(H268,Productos!$B$4:$E$16,3,0)</f>
        <v>Bellmack</v>
      </c>
      <c r="R268" s="14">
        <f t="shared" si="8"/>
        <v>0.08</v>
      </c>
      <c r="S268" s="15">
        <f>VLOOKUP(Ventas!H268,Productos!$B$23:$I$34,MATCH(Ventas!M268,Productos!$D$22:$I$22)+2,FALSE)</f>
        <v>100000</v>
      </c>
      <c r="T268" s="16">
        <f t="shared" si="9"/>
        <v>10250000</v>
      </c>
    </row>
    <row r="269" spans="2:20" ht="14.25" customHeight="1">
      <c r="B269" s="10" t="str">
        <f t="shared" si="7"/>
        <v>6-101872010julioA18</v>
      </c>
      <c r="C269" s="17">
        <v>6</v>
      </c>
      <c r="D269" s="17">
        <v>10</v>
      </c>
      <c r="E269" s="18">
        <v>40377</v>
      </c>
      <c r="F269" s="17">
        <v>14</v>
      </c>
      <c r="G269" s="17">
        <v>14</v>
      </c>
      <c r="H269" s="17" t="s">
        <v>26</v>
      </c>
      <c r="I269" s="79">
        <f>_xlfn.XLOOKUP(H269,Productos!$B$5:$B$16,Productos!$E$5:$E$16)</f>
        <v>750000</v>
      </c>
      <c r="J269" s="17">
        <v>15</v>
      </c>
      <c r="K269" s="99"/>
      <c r="L269" s="13" t="str">
        <f>_xlfn.XLOOKUP(Ventas!C269,'Tienda y Sucursal'!$B$5:$B$19,'Tienda y Sucursal'!$C$5:$C$19)</f>
        <v>Sucursal Ñuñoa</v>
      </c>
      <c r="M269" s="13" t="str">
        <f>_xlfn.XLOOKUP(D269,'Tienda y Sucursal'!$E$5:$E$10,'Tienda y Sucursal'!$F$5:$F$10)</f>
        <v>Sucursal 6</v>
      </c>
      <c r="N269" s="13" t="str">
        <f>HLOOKUP(F269,'Vendedores y Clientes'!$F$5:$M$7,2,0)&amp;" "&amp;HLOOKUP(F269,'Vendedores y Clientes'!$F$5:$M$7,3,0)</f>
        <v>Hortuiti Felier</v>
      </c>
      <c r="O269" s="13" t="str" cm="1">
        <f t="array" ref="O269">_xlfn.XLOOKUP(G269,'Vendedores y Clientes'!$B$6:$B$39,'Vendedores y Clientes'!$C$6:$C$39&amp;" "&amp;_xlfn.XLOOKUP(Ventas!G269,'Vendedores y Clientes'!$B$6:$B$39,'Vendedores y Clientes'!$D$6:$D$39))</f>
        <v>Guillermo Franco</v>
      </c>
      <c r="P269" s="13" t="str">
        <f>_xlfn.XLOOKUP(H269,Productos!$B$5:$B$16,Productos!$C$5:$C$16)</f>
        <v>Sillón Cama 3 Cuerpos</v>
      </c>
      <c r="Q269" s="13" t="str">
        <f>VLOOKUP(H269,Productos!$B$4:$E$16,3,0)</f>
        <v>Bellmack</v>
      </c>
      <c r="R269" s="14">
        <f t="shared" si="8"/>
        <v>0.08</v>
      </c>
      <c r="S269" s="15">
        <f>VLOOKUP(Ventas!H269,Productos!$B$23:$I$34,MATCH(Ventas!M269,Productos!$D$22:$I$22)+2,FALSE)</f>
        <v>200000</v>
      </c>
      <c r="T269" s="16">
        <f t="shared" si="9"/>
        <v>10150000</v>
      </c>
    </row>
    <row r="270" spans="2:20" ht="14.25" customHeight="1">
      <c r="B270" s="10" t="str">
        <f t="shared" si="7"/>
        <v>6-3002262010junioA18</v>
      </c>
      <c r="C270" s="17">
        <v>6</v>
      </c>
      <c r="D270" s="17">
        <v>300</v>
      </c>
      <c r="E270" s="18">
        <v>40351</v>
      </c>
      <c r="F270" s="17">
        <v>13</v>
      </c>
      <c r="G270" s="17">
        <v>25</v>
      </c>
      <c r="H270" s="17" t="s">
        <v>26</v>
      </c>
      <c r="I270" s="79">
        <f>_xlfn.XLOOKUP(H270,Productos!$B$5:$B$16,Productos!$E$5:$E$16)</f>
        <v>750000</v>
      </c>
      <c r="J270" s="17">
        <v>15</v>
      </c>
      <c r="K270" s="99"/>
      <c r="L270" s="13" t="str">
        <f>_xlfn.XLOOKUP(Ventas!C270,'Tienda y Sucursal'!$B$5:$B$19,'Tienda y Sucursal'!$C$5:$C$19)</f>
        <v>Sucursal Ñuñoa</v>
      </c>
      <c r="M270" s="13" t="str">
        <f>_xlfn.XLOOKUP(D270,'Tienda y Sucursal'!$E$5:$E$10,'Tienda y Sucursal'!$F$5:$F$10)</f>
        <v>Sucursal 3</v>
      </c>
      <c r="N270" s="13" t="str">
        <f>HLOOKUP(F270,'Vendedores y Clientes'!$F$5:$M$7,2,0)&amp;" "&amp;HLOOKUP(F270,'Vendedores y Clientes'!$F$5:$M$7,3,0)</f>
        <v>Caesar Ortencia</v>
      </c>
      <c r="O270" s="13" t="str" cm="1">
        <f t="array" ref="O270">_xlfn.XLOOKUP(G270,'Vendedores y Clientes'!$B$6:$B$39,'Vendedores y Clientes'!$C$6:$C$39&amp;" "&amp;_xlfn.XLOOKUP(Ventas!G270,'Vendedores y Clientes'!$B$6:$B$39,'Vendedores y Clientes'!$D$6:$D$39))</f>
        <v>Felipe Medero</v>
      </c>
      <c r="P270" s="13" t="str">
        <f>_xlfn.XLOOKUP(H270,Productos!$B$5:$B$16,Productos!$C$5:$C$16)</f>
        <v>Sillón Cama 3 Cuerpos</v>
      </c>
      <c r="Q270" s="13" t="str">
        <f>VLOOKUP(H270,Productos!$B$4:$E$16,3,0)</f>
        <v>Bellmack</v>
      </c>
      <c r="R270" s="14">
        <f t="shared" si="8"/>
        <v>0.08</v>
      </c>
      <c r="S270" s="15">
        <f>VLOOKUP(Ventas!H270,Productos!$B$23:$I$34,MATCH(Ventas!M270,Productos!$D$22:$I$22)+2,FALSE)</f>
        <v>200000</v>
      </c>
      <c r="T270" s="16">
        <f t="shared" si="9"/>
        <v>10150000</v>
      </c>
    </row>
    <row r="271" spans="2:20" ht="14.25" customHeight="1">
      <c r="B271" s="10" t="str">
        <f t="shared" si="7"/>
        <v>7-1008122010diciembreA18</v>
      </c>
      <c r="C271" s="17">
        <v>7</v>
      </c>
      <c r="D271" s="17">
        <v>100</v>
      </c>
      <c r="E271" s="18">
        <v>40520</v>
      </c>
      <c r="F271" s="17">
        <v>18</v>
      </c>
      <c r="G271" s="17">
        <v>18</v>
      </c>
      <c r="H271" s="17" t="s">
        <v>26</v>
      </c>
      <c r="I271" s="79">
        <f>_xlfn.XLOOKUP(H271,Productos!$B$5:$B$16,Productos!$E$5:$E$16)</f>
        <v>750000</v>
      </c>
      <c r="J271" s="17">
        <v>15</v>
      </c>
      <c r="K271" s="99"/>
      <c r="L271" s="13" t="str">
        <f>_xlfn.XLOOKUP(Ventas!C271,'Tienda y Sucursal'!$B$5:$B$19,'Tienda y Sucursal'!$C$5:$C$19)</f>
        <v>Blanco y En Calada</v>
      </c>
      <c r="M271" s="13" t="str">
        <f>_xlfn.XLOOKUP(D271,'Tienda y Sucursal'!$E$5:$E$10,'Tienda y Sucursal'!$F$5:$F$10)</f>
        <v>Sucursal 4</v>
      </c>
      <c r="N271" s="13" t="str">
        <f>HLOOKUP(F271,'Vendedores y Clientes'!$F$5:$M$7,2,0)&amp;" "&amp;HLOOKUP(F271,'Vendedores y Clientes'!$F$5:$M$7,3,0)</f>
        <v>Gato Lizana</v>
      </c>
      <c r="O271" s="13" t="str" cm="1">
        <f t="array" ref="O271">_xlfn.XLOOKUP(G271,'Vendedores y Clientes'!$B$6:$B$39,'Vendedores y Clientes'!$C$6:$C$39&amp;" "&amp;_xlfn.XLOOKUP(Ventas!G271,'Vendedores y Clientes'!$B$6:$B$39,'Vendedores y Clientes'!$D$6:$D$39))</f>
        <v>Di Angelo Bonini</v>
      </c>
      <c r="P271" s="13" t="str">
        <f>_xlfn.XLOOKUP(H271,Productos!$B$5:$B$16,Productos!$C$5:$C$16)</f>
        <v>Sillón Cama 3 Cuerpos</v>
      </c>
      <c r="Q271" s="13" t="str">
        <f>VLOOKUP(H271,Productos!$B$4:$E$16,3,0)</f>
        <v>Bellmack</v>
      </c>
      <c r="R271" s="14">
        <f t="shared" si="8"/>
        <v>0.08</v>
      </c>
      <c r="S271" s="15">
        <f>VLOOKUP(Ventas!H271,Productos!$B$23:$I$34,MATCH(Ventas!M271,Productos!$D$22:$I$22)+2,FALSE)</f>
        <v>20000</v>
      </c>
      <c r="T271" s="16">
        <f t="shared" si="9"/>
        <v>10330000</v>
      </c>
    </row>
    <row r="272" spans="2:20" ht="14.25" customHeight="1">
      <c r="B272" s="10" t="str">
        <f t="shared" si="7"/>
        <v>9-3021122010diciembreG12</v>
      </c>
      <c r="C272" s="17">
        <v>9</v>
      </c>
      <c r="D272" s="17">
        <v>30</v>
      </c>
      <c r="E272" s="18">
        <v>40533</v>
      </c>
      <c r="F272" s="17">
        <v>16</v>
      </c>
      <c r="G272" s="17">
        <v>5</v>
      </c>
      <c r="H272" s="17" t="s">
        <v>25</v>
      </c>
      <c r="I272" s="79">
        <f>_xlfn.XLOOKUP(H272,Productos!$B$5:$B$16,Productos!$E$5:$E$16)</f>
        <v>800000</v>
      </c>
      <c r="J272" s="17">
        <v>14</v>
      </c>
      <c r="K272" s="99"/>
      <c r="L272" s="13" t="str">
        <f>_xlfn.XLOOKUP(Ventas!C272,'Tienda y Sucursal'!$B$5:$B$19,'Tienda y Sucursal'!$C$5:$C$19)</f>
        <v>Sucursal San Bernardo</v>
      </c>
      <c r="M272" s="13" t="str">
        <f>_xlfn.XLOOKUP(D272,'Tienda y Sucursal'!$E$5:$E$10,'Tienda y Sucursal'!$F$5:$F$10)</f>
        <v>Sucursal 2</v>
      </c>
      <c r="N272" s="13" t="str">
        <f>HLOOKUP(F272,'Vendedores y Clientes'!$F$5:$M$7,2,0)&amp;" "&amp;HLOOKUP(F272,'Vendedores y Clientes'!$F$5:$M$7,3,0)</f>
        <v>Michael Tree</v>
      </c>
      <c r="O272" s="13" t="str" cm="1">
        <f t="array" ref="O272">_xlfn.XLOOKUP(G272,'Vendedores y Clientes'!$B$6:$B$39,'Vendedores y Clientes'!$C$6:$C$39&amp;" "&amp;_xlfn.XLOOKUP(Ventas!G272,'Vendedores y Clientes'!$B$6:$B$39,'Vendedores y Clientes'!$D$6:$D$39))</f>
        <v>Alexandra Bully</v>
      </c>
      <c r="P272" s="13" t="str">
        <f>_xlfn.XLOOKUP(H272,Productos!$B$5:$B$16,Productos!$C$5:$C$16)</f>
        <v>Estante Metalico 2mts alt</v>
      </c>
      <c r="Q272" s="13" t="str">
        <f>VLOOKUP(H272,Productos!$B$4:$E$16,3,0)</f>
        <v>Leymas</v>
      </c>
      <c r="R272" s="14">
        <f t="shared" si="8"/>
        <v>0.08</v>
      </c>
      <c r="S272" s="15">
        <f>VLOOKUP(Ventas!H272,Productos!$B$23:$I$34,MATCH(Ventas!M272,Productos!$D$22:$I$22)+2,FALSE)</f>
        <v>100000</v>
      </c>
      <c r="T272" s="16">
        <f t="shared" si="9"/>
        <v>10204000</v>
      </c>
    </row>
    <row r="273" spans="2:20" ht="14.25" customHeight="1">
      <c r="B273" s="10" t="str">
        <f t="shared" si="7"/>
        <v>6-200152009mayoG12</v>
      </c>
      <c r="C273" s="17">
        <v>6</v>
      </c>
      <c r="D273" s="17">
        <v>200</v>
      </c>
      <c r="E273" s="18">
        <v>39934</v>
      </c>
      <c r="F273" s="17">
        <v>12</v>
      </c>
      <c r="G273" s="17">
        <v>28</v>
      </c>
      <c r="H273" s="17" t="s">
        <v>25</v>
      </c>
      <c r="I273" s="79">
        <f>_xlfn.XLOOKUP(H273,Productos!$B$5:$B$16,Productos!$E$5:$E$16)</f>
        <v>800000</v>
      </c>
      <c r="J273" s="17">
        <v>14</v>
      </c>
      <c r="K273" s="99"/>
      <c r="L273" s="13" t="str">
        <f>_xlfn.XLOOKUP(Ventas!C273,'Tienda y Sucursal'!$B$5:$B$19,'Tienda y Sucursal'!$C$5:$C$19)</f>
        <v>Sucursal Ñuñoa</v>
      </c>
      <c r="M273" s="13" t="str">
        <f>_xlfn.XLOOKUP(D273,'Tienda y Sucursal'!$E$5:$E$10,'Tienda y Sucursal'!$F$5:$F$10)</f>
        <v>Sucursal 1</v>
      </c>
      <c r="N273" s="13" t="str">
        <f>HLOOKUP(F273,'Vendedores y Clientes'!$F$5:$M$7,2,0)&amp;" "&amp;HLOOKUP(F273,'Vendedores y Clientes'!$F$5:$M$7,3,0)</f>
        <v>Feibian Bizancio</v>
      </c>
      <c r="O273" s="13" t="str" cm="1">
        <f t="array" ref="O273">_xlfn.XLOOKUP(G273,'Vendedores y Clientes'!$B$6:$B$39,'Vendedores y Clientes'!$C$6:$C$39&amp;" "&amp;_xlfn.XLOOKUP(Ventas!G273,'Vendedores y Clientes'!$B$6:$B$39,'Vendedores y Clientes'!$D$6:$D$39))</f>
        <v>Sebastián  Venegas</v>
      </c>
      <c r="P273" s="13" t="str">
        <f>_xlfn.XLOOKUP(H273,Productos!$B$5:$B$16,Productos!$C$5:$C$16)</f>
        <v>Estante Metalico 2mts alt</v>
      </c>
      <c r="Q273" s="13" t="str">
        <f>VLOOKUP(H273,Productos!$B$4:$E$16,3,0)</f>
        <v>Leymas</v>
      </c>
      <c r="R273" s="14">
        <f t="shared" si="8"/>
        <v>0.08</v>
      </c>
      <c r="S273" s="15">
        <f>VLOOKUP(Ventas!H273,Productos!$B$23:$I$34,MATCH(Ventas!M273,Productos!$D$22:$I$22)+2,FALSE)</f>
        <v>200000</v>
      </c>
      <c r="T273" s="16">
        <f t="shared" si="9"/>
        <v>10104000</v>
      </c>
    </row>
    <row r="274" spans="2:20" ht="14.25" customHeight="1">
      <c r="B274" s="10" t="str">
        <f t="shared" si="7"/>
        <v>3-1001862009junioG12</v>
      </c>
      <c r="C274" s="17">
        <v>3</v>
      </c>
      <c r="D274" s="17">
        <v>100</v>
      </c>
      <c r="E274" s="18">
        <v>39982</v>
      </c>
      <c r="F274" s="17">
        <v>13</v>
      </c>
      <c r="G274" s="17">
        <v>12</v>
      </c>
      <c r="H274" s="17" t="s">
        <v>25</v>
      </c>
      <c r="I274" s="79">
        <f>_xlfn.XLOOKUP(H274,Productos!$B$5:$B$16,Productos!$E$5:$E$16)</f>
        <v>800000</v>
      </c>
      <c r="J274" s="17">
        <v>14</v>
      </c>
      <c r="K274" s="99"/>
      <c r="L274" s="13" t="str">
        <f>_xlfn.XLOOKUP(Ventas!C274,'Tienda y Sucursal'!$B$5:$B$19,'Tienda y Sucursal'!$C$5:$C$19)</f>
        <v>Damiens</v>
      </c>
      <c r="M274" s="13" t="str">
        <f>_xlfn.XLOOKUP(D274,'Tienda y Sucursal'!$E$5:$E$10,'Tienda y Sucursal'!$F$5:$F$10)</f>
        <v>Sucursal 4</v>
      </c>
      <c r="N274" s="13" t="str">
        <f>HLOOKUP(F274,'Vendedores y Clientes'!$F$5:$M$7,2,0)&amp;" "&amp;HLOOKUP(F274,'Vendedores y Clientes'!$F$5:$M$7,3,0)</f>
        <v>Caesar Ortencia</v>
      </c>
      <c r="O274" s="13" t="str" cm="1">
        <f t="array" ref="O274">_xlfn.XLOOKUP(G274,'Vendedores y Clientes'!$B$6:$B$39,'Vendedores y Clientes'!$C$6:$C$39&amp;" "&amp;_xlfn.XLOOKUP(Ventas!G274,'Vendedores y Clientes'!$B$6:$B$39,'Vendedores y Clientes'!$D$6:$D$39))</f>
        <v>Nga Escandinavo</v>
      </c>
      <c r="P274" s="13" t="str">
        <f>_xlfn.XLOOKUP(H274,Productos!$B$5:$B$16,Productos!$C$5:$C$16)</f>
        <v>Estante Metalico 2mts alt</v>
      </c>
      <c r="Q274" s="13" t="str">
        <f>VLOOKUP(H274,Productos!$B$4:$E$16,3,0)</f>
        <v>Leymas</v>
      </c>
      <c r="R274" s="14">
        <f t="shared" si="8"/>
        <v>0.08</v>
      </c>
      <c r="S274" s="15">
        <f>VLOOKUP(Ventas!H274,Productos!$B$23:$I$34,MATCH(Ventas!M274,Productos!$D$22:$I$22)+2,FALSE)</f>
        <v>100000</v>
      </c>
      <c r="T274" s="16">
        <f t="shared" si="9"/>
        <v>10204000</v>
      </c>
    </row>
    <row r="275" spans="2:20" ht="14.25" customHeight="1">
      <c r="B275" s="10" t="str">
        <f t="shared" si="7"/>
        <v>1-20672009julioG12</v>
      </c>
      <c r="C275" s="17">
        <v>1</v>
      </c>
      <c r="D275" s="17">
        <v>20</v>
      </c>
      <c r="E275" s="18">
        <v>40000</v>
      </c>
      <c r="F275" s="17">
        <v>12</v>
      </c>
      <c r="G275" s="17">
        <v>32</v>
      </c>
      <c r="H275" s="17" t="s">
        <v>25</v>
      </c>
      <c r="I275" s="79">
        <f>_xlfn.XLOOKUP(H275,Productos!$B$5:$B$16,Productos!$E$5:$E$16)</f>
        <v>800000</v>
      </c>
      <c r="J275" s="17">
        <v>14</v>
      </c>
      <c r="K275" s="99"/>
      <c r="L275" s="13" t="str">
        <f>_xlfn.XLOOKUP(Ventas!C275,'Tienda y Sucursal'!$B$5:$B$19,'Tienda y Sucursal'!$C$5:$C$19)</f>
        <v>Sucursal Peñalolen Alto</v>
      </c>
      <c r="M275" s="13" t="str">
        <f>_xlfn.XLOOKUP(D275,'Tienda y Sucursal'!$E$5:$E$10,'Tienda y Sucursal'!$F$5:$F$10)</f>
        <v>Sucursal 5</v>
      </c>
      <c r="N275" s="13" t="str">
        <f>HLOOKUP(F275,'Vendedores y Clientes'!$F$5:$M$7,2,0)&amp;" "&amp;HLOOKUP(F275,'Vendedores y Clientes'!$F$5:$M$7,3,0)</f>
        <v>Feibian Bizancio</v>
      </c>
      <c r="O275" s="13" t="str" cm="1">
        <f t="array" ref="O275">_xlfn.XLOOKUP(G275,'Vendedores y Clientes'!$B$6:$B$39,'Vendedores y Clientes'!$C$6:$C$39&amp;" "&amp;_xlfn.XLOOKUP(Ventas!G275,'Vendedores y Clientes'!$B$6:$B$39,'Vendedores y Clientes'!$D$6:$D$39))</f>
        <v>Manu Bililar</v>
      </c>
      <c r="P275" s="13" t="str">
        <f>_xlfn.XLOOKUP(H275,Productos!$B$5:$B$16,Productos!$C$5:$C$16)</f>
        <v>Estante Metalico 2mts alt</v>
      </c>
      <c r="Q275" s="13" t="str">
        <f>VLOOKUP(H275,Productos!$B$4:$E$16,3,0)</f>
        <v>Leymas</v>
      </c>
      <c r="R275" s="14">
        <f t="shared" si="8"/>
        <v>0.08</v>
      </c>
      <c r="S275" s="15">
        <f>VLOOKUP(Ventas!H275,Productos!$B$23:$I$34,MATCH(Ventas!M275,Productos!$D$22:$I$22)+2,FALSE)</f>
        <v>10000</v>
      </c>
      <c r="T275" s="16">
        <f t="shared" si="9"/>
        <v>10294000</v>
      </c>
    </row>
    <row r="276" spans="2:20" ht="14.25" customHeight="1">
      <c r="B276" s="10" t="str">
        <f t="shared" si="7"/>
        <v>14-3008112009noviembreG12</v>
      </c>
      <c r="C276" s="17">
        <v>14</v>
      </c>
      <c r="D276" s="17">
        <v>300</v>
      </c>
      <c r="E276" s="18">
        <v>40125</v>
      </c>
      <c r="F276" s="17">
        <v>15</v>
      </c>
      <c r="G276" s="17">
        <v>3</v>
      </c>
      <c r="H276" s="17" t="s">
        <v>25</v>
      </c>
      <c r="I276" s="79">
        <f>_xlfn.XLOOKUP(H276,Productos!$B$5:$B$16,Productos!$E$5:$E$16)</f>
        <v>800000</v>
      </c>
      <c r="J276" s="17">
        <v>14</v>
      </c>
      <c r="K276" s="99"/>
      <c r="L276" s="13" t="str">
        <f>_xlfn.XLOOKUP(Ventas!C276,'Tienda y Sucursal'!$B$5:$B$19,'Tienda y Sucursal'!$C$5:$C$19)</f>
        <v>Antiguedades FV</v>
      </c>
      <c r="M276" s="13" t="str">
        <f>_xlfn.XLOOKUP(D276,'Tienda y Sucursal'!$E$5:$E$10,'Tienda y Sucursal'!$F$5:$F$10)</f>
        <v>Sucursal 3</v>
      </c>
      <c r="N276" s="13" t="str">
        <f>HLOOKUP(F276,'Vendedores y Clientes'!$F$5:$M$7,2,0)&amp;" "&amp;HLOOKUP(F276,'Vendedores y Clientes'!$F$5:$M$7,3,0)</f>
        <v>Suárez Mujica</v>
      </c>
      <c r="O276" s="13" t="str" cm="1">
        <f t="array" ref="O276">_xlfn.XLOOKUP(G276,'Vendedores y Clientes'!$B$6:$B$39,'Vendedores y Clientes'!$C$6:$C$39&amp;" "&amp;_xlfn.XLOOKUP(Ventas!G276,'Vendedores y Clientes'!$B$6:$B$39,'Vendedores y Clientes'!$D$6:$D$39))</f>
        <v>Johny Negrero</v>
      </c>
      <c r="P276" s="13" t="str">
        <f>_xlfn.XLOOKUP(H276,Productos!$B$5:$B$16,Productos!$C$5:$C$16)</f>
        <v>Estante Metalico 2mts alt</v>
      </c>
      <c r="Q276" s="13" t="str">
        <f>VLOOKUP(H276,Productos!$B$4:$E$16,3,0)</f>
        <v>Leymas</v>
      </c>
      <c r="R276" s="14">
        <f t="shared" si="8"/>
        <v>0.08</v>
      </c>
      <c r="S276" s="15">
        <f>VLOOKUP(Ventas!H276,Productos!$B$23:$I$34,MATCH(Ventas!M276,Productos!$D$22:$I$22)+2,FALSE)</f>
        <v>10000</v>
      </c>
      <c r="T276" s="16">
        <f t="shared" si="9"/>
        <v>10294000</v>
      </c>
    </row>
    <row r="277" spans="2:20" ht="14.25" customHeight="1">
      <c r="B277" s="10" t="str">
        <f t="shared" si="7"/>
        <v>3-10342010abrilF12</v>
      </c>
      <c r="C277" s="17">
        <v>3</v>
      </c>
      <c r="D277" s="17">
        <v>10</v>
      </c>
      <c r="E277" s="18">
        <v>40271</v>
      </c>
      <c r="F277" s="17">
        <v>17</v>
      </c>
      <c r="G277" s="17">
        <v>34</v>
      </c>
      <c r="H277" s="17" t="s">
        <v>23</v>
      </c>
      <c r="I277" s="79">
        <f>_xlfn.XLOOKUP(H277,Productos!$B$5:$B$16,Productos!$E$5:$E$16)</f>
        <v>1250000</v>
      </c>
      <c r="J277" s="17">
        <v>9</v>
      </c>
      <c r="K277" s="99"/>
      <c r="L277" s="13" t="str">
        <f>_xlfn.XLOOKUP(Ventas!C277,'Tienda y Sucursal'!$B$5:$B$19,'Tienda y Sucursal'!$C$5:$C$19)</f>
        <v>Damiens</v>
      </c>
      <c r="M277" s="13" t="str">
        <f>_xlfn.XLOOKUP(D277,'Tienda y Sucursal'!$E$5:$E$10,'Tienda y Sucursal'!$F$5:$F$10)</f>
        <v>Sucursal 6</v>
      </c>
      <c r="N277" s="13" t="str">
        <f>HLOOKUP(F277,'Vendedores y Clientes'!$F$5:$M$7,2,0)&amp;" "&amp;HLOOKUP(F277,'Vendedores y Clientes'!$F$5:$M$7,3,0)</f>
        <v>Gabriel Manzanero</v>
      </c>
      <c r="O277" s="13" t="str" cm="1">
        <f t="array" ref="O277">_xlfn.XLOOKUP(G277,'Vendedores y Clientes'!$B$6:$B$39,'Vendedores y Clientes'!$C$6:$C$39&amp;" "&amp;_xlfn.XLOOKUP(Ventas!G277,'Vendedores y Clientes'!$B$6:$B$39,'Vendedores y Clientes'!$D$6:$D$39))</f>
        <v>JP Farfanas</v>
      </c>
      <c r="P277" s="13" t="str">
        <f>_xlfn.XLOOKUP(H277,Productos!$B$5:$B$16,Productos!$C$5:$C$16)</f>
        <v>Cómoda Antigua</v>
      </c>
      <c r="Q277" s="13" t="str">
        <f>VLOOKUP(H277,Productos!$B$4:$E$16,3,0)</f>
        <v>Bellmack</v>
      </c>
      <c r="R277" s="14">
        <f t="shared" si="8"/>
        <v>0.08</v>
      </c>
      <c r="S277" s="15">
        <f>VLOOKUP(Ventas!H277,Productos!$B$23:$I$34,MATCH(Ventas!M277,Productos!$D$22:$I$22)+2,FALSE)</f>
        <v>1000000</v>
      </c>
      <c r="T277" s="16">
        <f t="shared" si="9"/>
        <v>9350000</v>
      </c>
    </row>
    <row r="278" spans="2:20" ht="14.25" customHeight="1">
      <c r="B278" s="10" t="str">
        <f t="shared" si="7"/>
        <v>7-1001612010eneroJ15</v>
      </c>
      <c r="C278" s="17">
        <v>7</v>
      </c>
      <c r="D278" s="17">
        <v>100</v>
      </c>
      <c r="E278" s="18">
        <v>40194</v>
      </c>
      <c r="F278" s="17">
        <v>12</v>
      </c>
      <c r="G278" s="17">
        <v>33</v>
      </c>
      <c r="H278" s="17" t="s">
        <v>21</v>
      </c>
      <c r="I278" s="79">
        <f>_xlfn.XLOOKUP(H278,Productos!$B$5:$B$16,Productos!$E$5:$E$16)</f>
        <v>1800000</v>
      </c>
      <c r="J278" s="17">
        <v>6</v>
      </c>
      <c r="K278" s="99"/>
      <c r="L278" s="13" t="str">
        <f>_xlfn.XLOOKUP(Ventas!C278,'Tienda y Sucursal'!$B$5:$B$19,'Tienda y Sucursal'!$C$5:$C$19)</f>
        <v>Blanco y En Calada</v>
      </c>
      <c r="M278" s="13" t="str">
        <f>_xlfn.XLOOKUP(D278,'Tienda y Sucursal'!$E$5:$E$10,'Tienda y Sucursal'!$F$5:$F$10)</f>
        <v>Sucursal 4</v>
      </c>
      <c r="N278" s="13" t="str">
        <f>HLOOKUP(F278,'Vendedores y Clientes'!$F$5:$M$7,2,0)&amp;" "&amp;HLOOKUP(F278,'Vendedores y Clientes'!$F$5:$M$7,3,0)</f>
        <v>Feibian Bizancio</v>
      </c>
      <c r="O278" s="13" t="str" cm="1">
        <f t="array" ref="O278">_xlfn.XLOOKUP(G278,'Vendedores y Clientes'!$B$6:$B$39,'Vendedores y Clientes'!$C$6:$C$39&amp;" "&amp;_xlfn.XLOOKUP(Ventas!G278,'Vendedores y Clientes'!$B$6:$B$39,'Vendedores y Clientes'!$D$6:$D$39))</f>
        <v>Maricela Zapur</v>
      </c>
      <c r="P278" s="13" t="str">
        <f>_xlfn.XLOOKUP(H278,Productos!$B$5:$B$16,Productos!$C$5:$C$16)</f>
        <v>Bar L Sobredimensionado</v>
      </c>
      <c r="Q278" s="13" t="str">
        <f>VLOOKUP(H278,Productos!$B$4:$E$16,3,0)</f>
        <v>Qwerty</v>
      </c>
      <c r="R278" s="14">
        <f t="shared" si="8"/>
        <v>0.05</v>
      </c>
      <c r="S278" s="15">
        <f>VLOOKUP(Ventas!H278,Productos!$B$23:$I$34,MATCH(Ventas!M278,Productos!$D$22:$I$22)+2,FALSE)</f>
        <v>10000</v>
      </c>
      <c r="T278" s="16">
        <f t="shared" si="9"/>
        <v>10250000</v>
      </c>
    </row>
    <row r="279" spans="2:20" ht="14.25" customHeight="1">
      <c r="B279" s="10" t="str">
        <f t="shared" si="7"/>
        <v>1-2023122010diciembreA18</v>
      </c>
      <c r="C279" s="17">
        <v>1</v>
      </c>
      <c r="D279" s="17">
        <v>20</v>
      </c>
      <c r="E279" s="18">
        <v>40535</v>
      </c>
      <c r="F279" s="17">
        <v>17</v>
      </c>
      <c r="G279" s="17">
        <v>2</v>
      </c>
      <c r="H279" s="17" t="s">
        <v>26</v>
      </c>
      <c r="I279" s="79">
        <f>_xlfn.XLOOKUP(H279,Productos!$B$5:$B$16,Productos!$E$5:$E$16)</f>
        <v>750000</v>
      </c>
      <c r="J279" s="17">
        <v>15</v>
      </c>
      <c r="K279" s="99"/>
      <c r="L279" s="13" t="str">
        <f>_xlfn.XLOOKUP(Ventas!C279,'Tienda y Sucursal'!$B$5:$B$19,'Tienda y Sucursal'!$C$5:$C$19)</f>
        <v>Sucursal Peñalolen Alto</v>
      </c>
      <c r="M279" s="13" t="str">
        <f>_xlfn.XLOOKUP(D279,'Tienda y Sucursal'!$E$5:$E$10,'Tienda y Sucursal'!$F$5:$F$10)</f>
        <v>Sucursal 5</v>
      </c>
      <c r="N279" s="13" t="str">
        <f>HLOOKUP(F279,'Vendedores y Clientes'!$F$5:$M$7,2,0)&amp;" "&amp;HLOOKUP(F279,'Vendedores y Clientes'!$F$5:$M$7,3,0)</f>
        <v>Gabriel Manzanero</v>
      </c>
      <c r="O279" s="13" t="str" cm="1">
        <f t="array" ref="O279">_xlfn.XLOOKUP(G279,'Vendedores y Clientes'!$B$6:$B$39,'Vendedores y Clientes'!$C$6:$C$39&amp;" "&amp;_xlfn.XLOOKUP(Ventas!G279,'Vendedores y Clientes'!$B$6:$B$39,'Vendedores y Clientes'!$D$6:$D$39))</f>
        <v>John Chepicano</v>
      </c>
      <c r="P279" s="13" t="str">
        <f>_xlfn.XLOOKUP(H279,Productos!$B$5:$B$16,Productos!$C$5:$C$16)</f>
        <v>Sillón Cama 3 Cuerpos</v>
      </c>
      <c r="Q279" s="13" t="str">
        <f>VLOOKUP(H279,Productos!$B$4:$E$16,3,0)</f>
        <v>Bellmack</v>
      </c>
      <c r="R279" s="14">
        <f t="shared" si="8"/>
        <v>0.08</v>
      </c>
      <c r="S279" s="15">
        <f>VLOOKUP(Ventas!H279,Productos!$B$23:$I$34,MATCH(Ventas!M279,Productos!$D$22:$I$22)+2,FALSE)</f>
        <v>30000</v>
      </c>
      <c r="T279" s="16">
        <f t="shared" si="9"/>
        <v>10320000</v>
      </c>
    </row>
    <row r="280" spans="2:20" ht="14.25" customHeight="1">
      <c r="B280" s="10" t="str">
        <f t="shared" si="7"/>
        <v>10-100752010mayoA18</v>
      </c>
      <c r="C280" s="17">
        <v>10</v>
      </c>
      <c r="D280" s="17">
        <v>100</v>
      </c>
      <c r="E280" s="18">
        <v>40305</v>
      </c>
      <c r="F280" s="17">
        <v>18</v>
      </c>
      <c r="G280" s="17">
        <v>24</v>
      </c>
      <c r="H280" s="17" t="s">
        <v>26</v>
      </c>
      <c r="I280" s="79">
        <f>_xlfn.XLOOKUP(H280,Productos!$B$5:$B$16,Productos!$E$5:$E$16)</f>
        <v>750000</v>
      </c>
      <c r="J280" s="17">
        <v>15</v>
      </c>
      <c r="K280" s="99"/>
      <c r="L280" s="13" t="str">
        <f>_xlfn.XLOOKUP(Ventas!C280,'Tienda y Sucursal'!$B$5:$B$19,'Tienda y Sucursal'!$C$5:$C$19)</f>
        <v>Sacrilegios Gloria</v>
      </c>
      <c r="M280" s="13" t="str">
        <f>_xlfn.XLOOKUP(D280,'Tienda y Sucursal'!$E$5:$E$10,'Tienda y Sucursal'!$F$5:$F$10)</f>
        <v>Sucursal 4</v>
      </c>
      <c r="N280" s="13" t="str">
        <f>HLOOKUP(F280,'Vendedores y Clientes'!$F$5:$M$7,2,0)&amp;" "&amp;HLOOKUP(F280,'Vendedores y Clientes'!$F$5:$M$7,3,0)</f>
        <v>Gato Lizana</v>
      </c>
      <c r="O280" s="13" t="str" cm="1">
        <f t="array" ref="O280">_xlfn.XLOOKUP(G280,'Vendedores y Clientes'!$B$6:$B$39,'Vendedores y Clientes'!$C$6:$C$39&amp;" "&amp;_xlfn.XLOOKUP(Ventas!G280,'Vendedores y Clientes'!$B$6:$B$39,'Vendedores y Clientes'!$D$6:$D$39))</f>
        <v>Andrea Panda</v>
      </c>
      <c r="P280" s="13" t="str">
        <f>_xlfn.XLOOKUP(H280,Productos!$B$5:$B$16,Productos!$C$5:$C$16)</f>
        <v>Sillón Cama 3 Cuerpos</v>
      </c>
      <c r="Q280" s="13" t="str">
        <f>VLOOKUP(H280,Productos!$B$4:$E$16,3,0)</f>
        <v>Bellmack</v>
      </c>
      <c r="R280" s="14">
        <f t="shared" si="8"/>
        <v>0.08</v>
      </c>
      <c r="S280" s="15">
        <f>VLOOKUP(Ventas!H280,Productos!$B$23:$I$34,MATCH(Ventas!M280,Productos!$D$22:$I$22)+2,FALSE)</f>
        <v>20000</v>
      </c>
      <c r="T280" s="16">
        <f t="shared" si="9"/>
        <v>10330000</v>
      </c>
    </row>
    <row r="281" spans="2:20" ht="14.25" customHeight="1">
      <c r="B281" s="10" t="str">
        <f t="shared" si="7"/>
        <v>6-301182010agostoF12</v>
      </c>
      <c r="C281" s="17">
        <v>6</v>
      </c>
      <c r="D281" s="17">
        <v>30</v>
      </c>
      <c r="E281" s="18">
        <v>40401</v>
      </c>
      <c r="F281" s="17">
        <v>13</v>
      </c>
      <c r="G281" s="17">
        <v>27</v>
      </c>
      <c r="H281" s="17" t="s">
        <v>23</v>
      </c>
      <c r="I281" s="79">
        <f>_xlfn.XLOOKUP(H281,Productos!$B$5:$B$16,Productos!$E$5:$E$16)</f>
        <v>1250000</v>
      </c>
      <c r="J281" s="17">
        <v>9</v>
      </c>
      <c r="K281" s="99"/>
      <c r="L281" s="13" t="str">
        <f>_xlfn.XLOOKUP(Ventas!C281,'Tienda y Sucursal'!$B$5:$B$19,'Tienda y Sucursal'!$C$5:$C$19)</f>
        <v>Sucursal Ñuñoa</v>
      </c>
      <c r="M281" s="13" t="str">
        <f>_xlfn.XLOOKUP(D281,'Tienda y Sucursal'!$E$5:$E$10,'Tienda y Sucursal'!$F$5:$F$10)</f>
        <v>Sucursal 2</v>
      </c>
      <c r="N281" s="13" t="str">
        <f>HLOOKUP(F281,'Vendedores y Clientes'!$F$5:$M$7,2,0)&amp;" "&amp;HLOOKUP(F281,'Vendedores y Clientes'!$F$5:$M$7,3,0)</f>
        <v>Caesar Ortencia</v>
      </c>
      <c r="O281" s="13" t="str" cm="1">
        <f t="array" ref="O281">_xlfn.XLOOKUP(G281,'Vendedores y Clientes'!$B$6:$B$39,'Vendedores y Clientes'!$C$6:$C$39&amp;" "&amp;_xlfn.XLOOKUP(Ventas!G281,'Vendedores y Clientes'!$B$6:$B$39,'Vendedores y Clientes'!$D$6:$D$39))</f>
        <v>Daniel Saint John</v>
      </c>
      <c r="P281" s="13" t="str">
        <f>_xlfn.XLOOKUP(H281,Productos!$B$5:$B$16,Productos!$C$5:$C$16)</f>
        <v>Cómoda Antigua</v>
      </c>
      <c r="Q281" s="13" t="str">
        <f>VLOOKUP(H281,Productos!$B$4:$E$16,3,0)</f>
        <v>Bellmack</v>
      </c>
      <c r="R281" s="14">
        <f t="shared" si="8"/>
        <v>0.08</v>
      </c>
      <c r="S281" s="15">
        <f>VLOOKUP(Ventas!H281,Productos!$B$23:$I$34,MATCH(Ventas!M281,Productos!$D$22:$I$22)+2,FALSE)</f>
        <v>100000</v>
      </c>
      <c r="T281" s="16">
        <f t="shared" si="9"/>
        <v>10250000</v>
      </c>
    </row>
    <row r="282" spans="2:20" ht="14.25" customHeight="1">
      <c r="B282" s="10" t="str">
        <f t="shared" si="7"/>
        <v>1-201622010febreroJ15</v>
      </c>
      <c r="C282" s="17">
        <v>1</v>
      </c>
      <c r="D282" s="17">
        <v>20</v>
      </c>
      <c r="E282" s="18">
        <v>40225</v>
      </c>
      <c r="F282" s="17">
        <v>15</v>
      </c>
      <c r="G282" s="17">
        <v>15</v>
      </c>
      <c r="H282" s="17" t="s">
        <v>21</v>
      </c>
      <c r="I282" s="79">
        <f>_xlfn.XLOOKUP(H282,Productos!$B$5:$B$16,Productos!$E$5:$E$16)</f>
        <v>1800000</v>
      </c>
      <c r="J282" s="17">
        <v>6</v>
      </c>
      <c r="K282" s="99"/>
      <c r="L282" s="13" t="str">
        <f>_xlfn.XLOOKUP(Ventas!C282,'Tienda y Sucursal'!$B$5:$B$19,'Tienda y Sucursal'!$C$5:$C$19)</f>
        <v>Sucursal Peñalolen Alto</v>
      </c>
      <c r="M282" s="13" t="str">
        <f>_xlfn.XLOOKUP(D282,'Tienda y Sucursal'!$E$5:$E$10,'Tienda y Sucursal'!$F$5:$F$10)</f>
        <v>Sucursal 5</v>
      </c>
      <c r="N282" s="13" t="str">
        <f>HLOOKUP(F282,'Vendedores y Clientes'!$F$5:$M$7,2,0)&amp;" "&amp;HLOOKUP(F282,'Vendedores y Clientes'!$F$5:$M$7,3,0)</f>
        <v>Suárez Mujica</v>
      </c>
      <c r="O282" s="13" t="str" cm="1">
        <f t="array" ref="O282">_xlfn.XLOOKUP(G282,'Vendedores y Clientes'!$B$6:$B$39,'Vendedores y Clientes'!$C$6:$C$39&amp;" "&amp;_xlfn.XLOOKUP(Ventas!G282,'Vendedores y Clientes'!$B$6:$B$39,'Vendedores y Clientes'!$D$6:$D$39))</f>
        <v>Maki Parachute</v>
      </c>
      <c r="P282" s="13" t="str">
        <f>_xlfn.XLOOKUP(H282,Productos!$B$5:$B$16,Productos!$C$5:$C$16)</f>
        <v>Bar L Sobredimensionado</v>
      </c>
      <c r="Q282" s="13" t="str">
        <f>VLOOKUP(H282,Productos!$B$4:$E$16,3,0)</f>
        <v>Qwerty</v>
      </c>
      <c r="R282" s="14">
        <f t="shared" si="8"/>
        <v>0.05</v>
      </c>
      <c r="S282" s="15">
        <f>VLOOKUP(Ventas!H282,Productos!$B$23:$I$34,MATCH(Ventas!M282,Productos!$D$22:$I$22)+2,FALSE)</f>
        <v>20000</v>
      </c>
      <c r="T282" s="16">
        <f t="shared" si="9"/>
        <v>10240000</v>
      </c>
    </row>
    <row r="283" spans="2:20" ht="14.25" customHeight="1">
      <c r="B283" s="10" t="str">
        <f t="shared" si="7"/>
        <v>12-301992010septiembreG12</v>
      </c>
      <c r="C283" s="17">
        <v>12</v>
      </c>
      <c r="D283" s="17">
        <v>30</v>
      </c>
      <c r="E283" s="18">
        <v>40440</v>
      </c>
      <c r="F283" s="17">
        <v>14</v>
      </c>
      <c r="G283" s="17">
        <v>10</v>
      </c>
      <c r="H283" s="17" t="s">
        <v>25</v>
      </c>
      <c r="I283" s="79">
        <f>_xlfn.XLOOKUP(H283,Productos!$B$5:$B$16,Productos!$E$5:$E$16)</f>
        <v>800000</v>
      </c>
      <c r="J283" s="17">
        <v>14</v>
      </c>
      <c r="K283" s="99"/>
      <c r="L283" s="13" t="str">
        <f>_xlfn.XLOOKUP(Ventas!C283,'Tienda y Sucursal'!$B$5:$B$19,'Tienda y Sucursal'!$C$5:$C$19)</f>
        <v>El Deleite</v>
      </c>
      <c r="M283" s="13" t="str">
        <f>_xlfn.XLOOKUP(D283,'Tienda y Sucursal'!$E$5:$E$10,'Tienda y Sucursal'!$F$5:$F$10)</f>
        <v>Sucursal 2</v>
      </c>
      <c r="N283" s="13" t="str">
        <f>HLOOKUP(F283,'Vendedores y Clientes'!$F$5:$M$7,2,0)&amp;" "&amp;HLOOKUP(F283,'Vendedores y Clientes'!$F$5:$M$7,3,0)</f>
        <v>Hortuiti Felier</v>
      </c>
      <c r="O283" s="13" t="str" cm="1">
        <f t="array" ref="O283">_xlfn.XLOOKUP(G283,'Vendedores y Clientes'!$B$6:$B$39,'Vendedores y Clientes'!$C$6:$C$39&amp;" "&amp;_xlfn.XLOOKUP(Ventas!G283,'Vendedores y Clientes'!$B$6:$B$39,'Vendedores y Clientes'!$D$6:$D$39))</f>
        <v>Natalia Safer</v>
      </c>
      <c r="P283" s="13" t="str">
        <f>_xlfn.XLOOKUP(H283,Productos!$B$5:$B$16,Productos!$C$5:$C$16)</f>
        <v>Estante Metalico 2mts alt</v>
      </c>
      <c r="Q283" s="13" t="str">
        <f>VLOOKUP(H283,Productos!$B$4:$E$16,3,0)</f>
        <v>Leymas</v>
      </c>
      <c r="R283" s="14">
        <f t="shared" si="8"/>
        <v>0.08</v>
      </c>
      <c r="S283" s="15">
        <f>VLOOKUP(Ventas!H283,Productos!$B$23:$I$34,MATCH(Ventas!M283,Productos!$D$22:$I$22)+2,FALSE)</f>
        <v>100000</v>
      </c>
      <c r="T283" s="16">
        <f t="shared" si="9"/>
        <v>10204000</v>
      </c>
    </row>
    <row r="284" spans="2:20" ht="14.25" customHeight="1">
      <c r="B284" s="10" t="str">
        <f t="shared" si="7"/>
        <v>1-1017122010diciembreG12</v>
      </c>
      <c r="C284" s="17">
        <v>1</v>
      </c>
      <c r="D284" s="17">
        <v>10</v>
      </c>
      <c r="E284" s="18">
        <v>40529</v>
      </c>
      <c r="F284" s="17">
        <v>16</v>
      </c>
      <c r="G284" s="17">
        <v>12</v>
      </c>
      <c r="H284" s="17" t="s">
        <v>25</v>
      </c>
      <c r="I284" s="79">
        <f>_xlfn.XLOOKUP(H284,Productos!$B$5:$B$16,Productos!$E$5:$E$16)</f>
        <v>800000</v>
      </c>
      <c r="J284" s="17">
        <v>14</v>
      </c>
      <c r="K284" s="99"/>
      <c r="L284" s="13" t="str">
        <f>_xlfn.XLOOKUP(Ventas!C284,'Tienda y Sucursal'!$B$5:$B$19,'Tienda y Sucursal'!$C$5:$C$19)</f>
        <v>Sucursal Peñalolen Alto</v>
      </c>
      <c r="M284" s="13" t="str">
        <f>_xlfn.XLOOKUP(D284,'Tienda y Sucursal'!$E$5:$E$10,'Tienda y Sucursal'!$F$5:$F$10)</f>
        <v>Sucursal 6</v>
      </c>
      <c r="N284" s="13" t="str">
        <f>HLOOKUP(F284,'Vendedores y Clientes'!$F$5:$M$7,2,0)&amp;" "&amp;HLOOKUP(F284,'Vendedores y Clientes'!$F$5:$M$7,3,0)</f>
        <v>Michael Tree</v>
      </c>
      <c r="O284" s="13" t="str" cm="1">
        <f t="array" ref="O284">_xlfn.XLOOKUP(G284,'Vendedores y Clientes'!$B$6:$B$39,'Vendedores y Clientes'!$C$6:$C$39&amp;" "&amp;_xlfn.XLOOKUP(Ventas!G284,'Vendedores y Clientes'!$B$6:$B$39,'Vendedores y Clientes'!$D$6:$D$39))</f>
        <v>Nga Escandinavo</v>
      </c>
      <c r="P284" s="13" t="str">
        <f>_xlfn.XLOOKUP(H284,Productos!$B$5:$B$16,Productos!$C$5:$C$16)</f>
        <v>Estante Metalico 2mts alt</v>
      </c>
      <c r="Q284" s="13" t="str">
        <f>VLOOKUP(H284,Productos!$B$4:$E$16,3,0)</f>
        <v>Leymas</v>
      </c>
      <c r="R284" s="14">
        <f t="shared" si="8"/>
        <v>0.08</v>
      </c>
      <c r="S284" s="15">
        <f>VLOOKUP(Ventas!H284,Productos!$B$23:$I$34,MATCH(Ventas!M284,Productos!$D$22:$I$22)+2,FALSE)</f>
        <v>100000</v>
      </c>
      <c r="T284" s="16">
        <f t="shared" si="9"/>
        <v>10204000</v>
      </c>
    </row>
    <row r="285" spans="2:20" ht="14.25" customHeight="1">
      <c r="B285" s="10" t="str">
        <f t="shared" si="7"/>
        <v>6-10023102010octubreG12</v>
      </c>
      <c r="C285" s="17">
        <v>6</v>
      </c>
      <c r="D285" s="17">
        <v>100</v>
      </c>
      <c r="E285" s="18">
        <v>40474</v>
      </c>
      <c r="F285" s="17">
        <v>14</v>
      </c>
      <c r="G285" s="17">
        <v>27</v>
      </c>
      <c r="H285" s="17" t="s">
        <v>25</v>
      </c>
      <c r="I285" s="79">
        <f>_xlfn.XLOOKUP(H285,Productos!$B$5:$B$16,Productos!$E$5:$E$16)</f>
        <v>800000</v>
      </c>
      <c r="J285" s="17">
        <v>14</v>
      </c>
      <c r="K285" s="99"/>
      <c r="L285" s="13" t="str">
        <f>_xlfn.XLOOKUP(Ventas!C285,'Tienda y Sucursal'!$B$5:$B$19,'Tienda y Sucursal'!$C$5:$C$19)</f>
        <v>Sucursal Ñuñoa</v>
      </c>
      <c r="M285" s="13" t="str">
        <f>_xlfn.XLOOKUP(D285,'Tienda y Sucursal'!$E$5:$E$10,'Tienda y Sucursal'!$F$5:$F$10)</f>
        <v>Sucursal 4</v>
      </c>
      <c r="N285" s="13" t="str">
        <f>HLOOKUP(F285,'Vendedores y Clientes'!$F$5:$M$7,2,0)&amp;" "&amp;HLOOKUP(F285,'Vendedores y Clientes'!$F$5:$M$7,3,0)</f>
        <v>Hortuiti Felier</v>
      </c>
      <c r="O285" s="13" t="str" cm="1">
        <f t="array" ref="O285">_xlfn.XLOOKUP(G285,'Vendedores y Clientes'!$B$6:$B$39,'Vendedores y Clientes'!$C$6:$C$39&amp;" "&amp;_xlfn.XLOOKUP(Ventas!G285,'Vendedores y Clientes'!$B$6:$B$39,'Vendedores y Clientes'!$D$6:$D$39))</f>
        <v>Daniel Saint John</v>
      </c>
      <c r="P285" s="13" t="str">
        <f>_xlfn.XLOOKUP(H285,Productos!$B$5:$B$16,Productos!$C$5:$C$16)</f>
        <v>Estante Metalico 2mts alt</v>
      </c>
      <c r="Q285" s="13" t="str">
        <f>VLOOKUP(H285,Productos!$B$4:$E$16,3,0)</f>
        <v>Leymas</v>
      </c>
      <c r="R285" s="14">
        <f t="shared" si="8"/>
        <v>0.08</v>
      </c>
      <c r="S285" s="15">
        <f>VLOOKUP(Ventas!H285,Productos!$B$23:$I$34,MATCH(Ventas!M285,Productos!$D$22:$I$22)+2,FALSE)</f>
        <v>100000</v>
      </c>
      <c r="T285" s="16">
        <f t="shared" si="9"/>
        <v>10204000</v>
      </c>
    </row>
    <row r="286" spans="2:20" ht="14.25" customHeight="1">
      <c r="B286" s="10" t="str">
        <f t="shared" si="7"/>
        <v>5-20922010febreroG12</v>
      </c>
      <c r="C286" s="17">
        <v>5</v>
      </c>
      <c r="D286" s="17">
        <v>20</v>
      </c>
      <c r="E286" s="18">
        <v>40218</v>
      </c>
      <c r="F286" s="17">
        <v>13</v>
      </c>
      <c r="G286" s="17">
        <v>8</v>
      </c>
      <c r="H286" s="17" t="s">
        <v>25</v>
      </c>
      <c r="I286" s="79">
        <f>_xlfn.XLOOKUP(H286,Productos!$B$5:$B$16,Productos!$E$5:$E$16)</f>
        <v>800000</v>
      </c>
      <c r="J286" s="17">
        <v>14</v>
      </c>
      <c r="K286" s="99"/>
      <c r="L286" s="13" t="str">
        <f>_xlfn.XLOOKUP(Ventas!C286,'Tienda y Sucursal'!$B$5:$B$19,'Tienda y Sucursal'!$C$5:$C$19)</f>
        <v>Muebles El Oso</v>
      </c>
      <c r="M286" s="13" t="str">
        <f>_xlfn.XLOOKUP(D286,'Tienda y Sucursal'!$E$5:$E$10,'Tienda y Sucursal'!$F$5:$F$10)</f>
        <v>Sucursal 5</v>
      </c>
      <c r="N286" s="13" t="str">
        <f>HLOOKUP(F286,'Vendedores y Clientes'!$F$5:$M$7,2,0)&amp;" "&amp;HLOOKUP(F286,'Vendedores y Clientes'!$F$5:$M$7,3,0)</f>
        <v>Caesar Ortencia</v>
      </c>
      <c r="O286" s="13" t="str" cm="1">
        <f t="array" ref="O286">_xlfn.XLOOKUP(G286,'Vendedores y Clientes'!$B$6:$B$39,'Vendedores y Clientes'!$C$6:$C$39&amp;" "&amp;_xlfn.XLOOKUP(Ventas!G286,'Vendedores y Clientes'!$B$6:$B$39,'Vendedores y Clientes'!$D$6:$D$39))</f>
        <v>Nicolás Red</v>
      </c>
      <c r="P286" s="13" t="str">
        <f>_xlfn.XLOOKUP(H286,Productos!$B$5:$B$16,Productos!$C$5:$C$16)</f>
        <v>Estante Metalico 2mts alt</v>
      </c>
      <c r="Q286" s="13" t="str">
        <f>VLOOKUP(H286,Productos!$B$4:$E$16,3,0)</f>
        <v>Leymas</v>
      </c>
      <c r="R286" s="14">
        <f t="shared" si="8"/>
        <v>0.08</v>
      </c>
      <c r="S286" s="15">
        <f>VLOOKUP(Ventas!H286,Productos!$B$23:$I$34,MATCH(Ventas!M286,Productos!$D$22:$I$22)+2,FALSE)</f>
        <v>10000</v>
      </c>
      <c r="T286" s="16">
        <f t="shared" si="9"/>
        <v>10294000</v>
      </c>
    </row>
    <row r="287" spans="2:20" ht="14.25" customHeight="1">
      <c r="B287" s="10" t="str">
        <f t="shared" si="7"/>
        <v>12-20442009abrilJ16</v>
      </c>
      <c r="C287" s="17">
        <v>12</v>
      </c>
      <c r="D287" s="17">
        <v>20</v>
      </c>
      <c r="E287" s="18">
        <v>39907</v>
      </c>
      <c r="F287" s="17">
        <v>16</v>
      </c>
      <c r="G287" s="17">
        <v>16</v>
      </c>
      <c r="H287" s="17" t="s">
        <v>22</v>
      </c>
      <c r="I287" s="79">
        <f>_xlfn.XLOOKUP(H287,Productos!$B$5:$B$16,Productos!$E$5:$E$16)</f>
        <v>1450000</v>
      </c>
      <c r="J287" s="17">
        <v>8</v>
      </c>
      <c r="K287" s="99"/>
      <c r="L287" s="13" t="str">
        <f>_xlfn.XLOOKUP(Ventas!C287,'Tienda y Sucursal'!$B$5:$B$19,'Tienda y Sucursal'!$C$5:$C$19)</f>
        <v>El Deleite</v>
      </c>
      <c r="M287" s="13" t="str">
        <f>_xlfn.XLOOKUP(D287,'Tienda y Sucursal'!$E$5:$E$10,'Tienda y Sucursal'!$F$5:$F$10)</f>
        <v>Sucursal 5</v>
      </c>
      <c r="N287" s="13" t="str">
        <f>HLOOKUP(F287,'Vendedores y Clientes'!$F$5:$M$7,2,0)&amp;" "&amp;HLOOKUP(F287,'Vendedores y Clientes'!$F$5:$M$7,3,0)</f>
        <v>Michael Tree</v>
      </c>
      <c r="O287" s="13" t="str" cm="1">
        <f t="array" ref="O287">_xlfn.XLOOKUP(G287,'Vendedores y Clientes'!$B$6:$B$39,'Vendedores y Clientes'!$C$6:$C$39&amp;" "&amp;_xlfn.XLOOKUP(Ventas!G287,'Vendedores y Clientes'!$B$6:$B$39,'Vendedores y Clientes'!$D$6:$D$39))</f>
        <v>Go Leslier</v>
      </c>
      <c r="P287" s="13" t="str">
        <f>_xlfn.XLOOKUP(H287,Productos!$B$5:$B$16,Productos!$C$5:$C$16)</f>
        <v>Silla de Gargas</v>
      </c>
      <c r="Q287" s="13" t="str">
        <f>VLOOKUP(H287,Productos!$B$4:$E$16,3,0)</f>
        <v>Bellmack</v>
      </c>
      <c r="R287" s="14">
        <f t="shared" si="8"/>
        <v>0.08</v>
      </c>
      <c r="S287" s="15">
        <f>VLOOKUP(Ventas!H287,Productos!$B$23:$I$34,MATCH(Ventas!M287,Productos!$D$22:$I$22)+2,FALSE)</f>
        <v>300000</v>
      </c>
      <c r="T287" s="16">
        <f t="shared" si="9"/>
        <v>10372000</v>
      </c>
    </row>
    <row r="288" spans="2:20" ht="14.25" customHeight="1">
      <c r="B288" s="10" t="str">
        <f t="shared" si="7"/>
        <v>2-3025122010diciembreJ15</v>
      </c>
      <c r="C288" s="17">
        <v>2</v>
      </c>
      <c r="D288" s="17">
        <v>30</v>
      </c>
      <c r="E288" s="18">
        <v>40537</v>
      </c>
      <c r="F288" s="17">
        <v>16</v>
      </c>
      <c r="G288" s="17">
        <v>12</v>
      </c>
      <c r="H288" s="17" t="s">
        <v>21</v>
      </c>
      <c r="I288" s="79">
        <f>_xlfn.XLOOKUP(H288,Productos!$B$5:$B$16,Productos!$E$5:$E$16)</f>
        <v>1800000</v>
      </c>
      <c r="J288" s="17">
        <v>6</v>
      </c>
      <c r="K288" s="99"/>
      <c r="L288" s="13" t="str">
        <f>_xlfn.XLOOKUP(Ventas!C288,'Tienda y Sucursal'!$B$5:$B$19,'Tienda y Sucursal'!$C$5:$C$19)</f>
        <v>Muebles San Genaro</v>
      </c>
      <c r="M288" s="13" t="str">
        <f>_xlfn.XLOOKUP(D288,'Tienda y Sucursal'!$E$5:$E$10,'Tienda y Sucursal'!$F$5:$F$10)</f>
        <v>Sucursal 2</v>
      </c>
      <c r="N288" s="13" t="str">
        <f>HLOOKUP(F288,'Vendedores y Clientes'!$F$5:$M$7,2,0)&amp;" "&amp;HLOOKUP(F288,'Vendedores y Clientes'!$F$5:$M$7,3,0)</f>
        <v>Michael Tree</v>
      </c>
      <c r="O288" s="13" t="str" cm="1">
        <f t="array" ref="O288">_xlfn.XLOOKUP(G288,'Vendedores y Clientes'!$B$6:$B$39,'Vendedores y Clientes'!$C$6:$C$39&amp;" "&amp;_xlfn.XLOOKUP(Ventas!G288,'Vendedores y Clientes'!$B$6:$B$39,'Vendedores y Clientes'!$D$6:$D$39))</f>
        <v>Nga Escandinavo</v>
      </c>
      <c r="P288" s="13" t="str">
        <f>_xlfn.XLOOKUP(H288,Productos!$B$5:$B$16,Productos!$C$5:$C$16)</f>
        <v>Bar L Sobredimensionado</v>
      </c>
      <c r="Q288" s="13" t="str">
        <f>VLOOKUP(H288,Productos!$B$4:$E$16,3,0)</f>
        <v>Qwerty</v>
      </c>
      <c r="R288" s="14">
        <f t="shared" si="8"/>
        <v>0.05</v>
      </c>
      <c r="S288" s="15">
        <f>VLOOKUP(Ventas!H288,Productos!$B$23:$I$34,MATCH(Ventas!M288,Productos!$D$22:$I$22)+2,FALSE)</f>
        <v>300000</v>
      </c>
      <c r="T288" s="16">
        <f t="shared" si="9"/>
        <v>9960000</v>
      </c>
    </row>
    <row r="289" spans="2:20" ht="14.25" customHeight="1">
      <c r="B289" s="10" t="str">
        <f t="shared" si="7"/>
        <v>14-3001732009marzoJ18</v>
      </c>
      <c r="C289" s="17">
        <v>14</v>
      </c>
      <c r="D289" s="17">
        <v>300</v>
      </c>
      <c r="E289" s="18">
        <v>39889</v>
      </c>
      <c r="F289" s="17">
        <v>12</v>
      </c>
      <c r="G289" s="17">
        <v>22</v>
      </c>
      <c r="H289" s="17" t="s">
        <v>24</v>
      </c>
      <c r="I289" s="79">
        <f>_xlfn.XLOOKUP(H289,Productos!$B$5:$B$16,Productos!$E$5:$E$16)</f>
        <v>850000</v>
      </c>
      <c r="J289" s="17">
        <v>13</v>
      </c>
      <c r="K289" s="99"/>
      <c r="L289" s="13" t="str">
        <f>_xlfn.XLOOKUP(Ventas!C289,'Tienda y Sucursal'!$B$5:$B$19,'Tienda y Sucursal'!$C$5:$C$19)</f>
        <v>Antiguedades FV</v>
      </c>
      <c r="M289" s="13" t="str">
        <f>_xlfn.XLOOKUP(D289,'Tienda y Sucursal'!$E$5:$E$10,'Tienda y Sucursal'!$F$5:$F$10)</f>
        <v>Sucursal 3</v>
      </c>
      <c r="N289" s="13" t="str">
        <f>HLOOKUP(F289,'Vendedores y Clientes'!$F$5:$M$7,2,0)&amp;" "&amp;HLOOKUP(F289,'Vendedores y Clientes'!$F$5:$M$7,3,0)</f>
        <v>Feibian Bizancio</v>
      </c>
      <c r="O289" s="13" t="str" cm="1">
        <f t="array" ref="O289">_xlfn.XLOOKUP(G289,'Vendedores y Clientes'!$B$6:$B$39,'Vendedores y Clientes'!$C$6:$C$39&amp;" "&amp;_xlfn.XLOOKUP(Ventas!G289,'Vendedores y Clientes'!$B$6:$B$39,'Vendedores y Clientes'!$D$6:$D$39))</f>
        <v>Sergio Oliva</v>
      </c>
      <c r="P289" s="13" t="str">
        <f>_xlfn.XLOOKUP(H289,Productos!$B$5:$B$16,Productos!$C$5:$C$16)</f>
        <v>Camarote 3 cuerpos</v>
      </c>
      <c r="Q289" s="13" t="str">
        <f>VLOOKUP(H289,Productos!$B$4:$E$16,3,0)</f>
        <v>Deplos</v>
      </c>
      <c r="R289" s="14">
        <f t="shared" si="8"/>
        <v>0.08</v>
      </c>
      <c r="S289" s="15">
        <f>VLOOKUP(Ventas!H289,Productos!$B$23:$I$34,MATCH(Ventas!M289,Productos!$D$22:$I$22)+2,FALSE)</f>
        <v>200000</v>
      </c>
      <c r="T289" s="16">
        <f t="shared" si="9"/>
        <v>9966000</v>
      </c>
    </row>
    <row r="290" spans="2:20" ht="14.25" customHeight="1">
      <c r="B290" s="10" t="str">
        <f t="shared" si="7"/>
        <v>2-301232010marzoJ18</v>
      </c>
      <c r="C290" s="17">
        <v>2</v>
      </c>
      <c r="D290" s="17">
        <v>30</v>
      </c>
      <c r="E290" s="18">
        <v>40249</v>
      </c>
      <c r="F290" s="17">
        <v>17</v>
      </c>
      <c r="G290" s="17">
        <v>33</v>
      </c>
      <c r="H290" s="17" t="s">
        <v>24</v>
      </c>
      <c r="I290" s="79">
        <f>_xlfn.XLOOKUP(H290,Productos!$B$5:$B$16,Productos!$E$5:$E$16)</f>
        <v>850000</v>
      </c>
      <c r="J290" s="17">
        <v>13</v>
      </c>
      <c r="K290" s="99"/>
      <c r="L290" s="13" t="str">
        <f>_xlfn.XLOOKUP(Ventas!C290,'Tienda y Sucursal'!$B$5:$B$19,'Tienda y Sucursal'!$C$5:$C$19)</f>
        <v>Muebles San Genaro</v>
      </c>
      <c r="M290" s="13" t="str">
        <f>_xlfn.XLOOKUP(D290,'Tienda y Sucursal'!$E$5:$E$10,'Tienda y Sucursal'!$F$5:$F$10)</f>
        <v>Sucursal 2</v>
      </c>
      <c r="N290" s="13" t="str">
        <f>HLOOKUP(F290,'Vendedores y Clientes'!$F$5:$M$7,2,0)&amp;" "&amp;HLOOKUP(F290,'Vendedores y Clientes'!$F$5:$M$7,3,0)</f>
        <v>Gabriel Manzanero</v>
      </c>
      <c r="O290" s="13" t="str" cm="1">
        <f t="array" ref="O290">_xlfn.XLOOKUP(G290,'Vendedores y Clientes'!$B$6:$B$39,'Vendedores y Clientes'!$C$6:$C$39&amp;" "&amp;_xlfn.XLOOKUP(Ventas!G290,'Vendedores y Clientes'!$B$6:$B$39,'Vendedores y Clientes'!$D$6:$D$39))</f>
        <v>Maricela Zapur</v>
      </c>
      <c r="P290" s="13" t="str">
        <f>_xlfn.XLOOKUP(H290,Productos!$B$5:$B$16,Productos!$C$5:$C$16)</f>
        <v>Camarote 3 cuerpos</v>
      </c>
      <c r="Q290" s="13" t="str">
        <f>VLOOKUP(H290,Productos!$B$4:$E$16,3,0)</f>
        <v>Deplos</v>
      </c>
      <c r="R290" s="14">
        <f t="shared" si="8"/>
        <v>0.08</v>
      </c>
      <c r="S290" s="15">
        <f>VLOOKUP(Ventas!H290,Productos!$B$23:$I$34,MATCH(Ventas!M290,Productos!$D$22:$I$22)+2,FALSE)</f>
        <v>10000</v>
      </c>
      <c r="T290" s="16">
        <f t="shared" si="9"/>
        <v>10156000</v>
      </c>
    </row>
    <row r="291" spans="2:20" ht="14.25" customHeight="1">
      <c r="B291" s="10" t="str">
        <f t="shared" si="7"/>
        <v>1-1025122009diciembreJ18</v>
      </c>
      <c r="C291" s="17">
        <v>1</v>
      </c>
      <c r="D291" s="17">
        <v>10</v>
      </c>
      <c r="E291" s="18">
        <v>40172</v>
      </c>
      <c r="F291" s="17">
        <v>13</v>
      </c>
      <c r="G291" s="17">
        <v>18</v>
      </c>
      <c r="H291" s="17" t="s">
        <v>24</v>
      </c>
      <c r="I291" s="79">
        <f>_xlfn.XLOOKUP(H291,Productos!$B$5:$B$16,Productos!$E$5:$E$16)</f>
        <v>850000</v>
      </c>
      <c r="J291" s="17">
        <v>13</v>
      </c>
      <c r="K291" s="99"/>
      <c r="L291" s="13" t="str">
        <f>_xlfn.XLOOKUP(Ventas!C291,'Tienda y Sucursal'!$B$5:$B$19,'Tienda y Sucursal'!$C$5:$C$19)</f>
        <v>Sucursal Peñalolen Alto</v>
      </c>
      <c r="M291" s="13" t="str">
        <f>_xlfn.XLOOKUP(D291,'Tienda y Sucursal'!$E$5:$E$10,'Tienda y Sucursal'!$F$5:$F$10)</f>
        <v>Sucursal 6</v>
      </c>
      <c r="N291" s="13" t="str">
        <f>HLOOKUP(F291,'Vendedores y Clientes'!$F$5:$M$7,2,0)&amp;" "&amp;HLOOKUP(F291,'Vendedores y Clientes'!$F$5:$M$7,3,0)</f>
        <v>Caesar Ortencia</v>
      </c>
      <c r="O291" s="13" t="str" cm="1">
        <f t="array" ref="O291">_xlfn.XLOOKUP(G291,'Vendedores y Clientes'!$B$6:$B$39,'Vendedores y Clientes'!$C$6:$C$39&amp;" "&amp;_xlfn.XLOOKUP(Ventas!G291,'Vendedores y Clientes'!$B$6:$B$39,'Vendedores y Clientes'!$D$6:$D$39))</f>
        <v>Di Angelo Bonini</v>
      </c>
      <c r="P291" s="13" t="str">
        <f>_xlfn.XLOOKUP(H291,Productos!$B$5:$B$16,Productos!$C$5:$C$16)</f>
        <v>Camarote 3 cuerpos</v>
      </c>
      <c r="Q291" s="13" t="str">
        <f>VLOOKUP(H291,Productos!$B$4:$E$16,3,0)</f>
        <v>Deplos</v>
      </c>
      <c r="R291" s="14">
        <f t="shared" si="8"/>
        <v>0.08</v>
      </c>
      <c r="S291" s="15">
        <f>VLOOKUP(Ventas!H291,Productos!$B$23:$I$34,MATCH(Ventas!M291,Productos!$D$22:$I$22)+2,FALSE)</f>
        <v>20000</v>
      </c>
      <c r="T291" s="16">
        <f t="shared" si="9"/>
        <v>10146000</v>
      </c>
    </row>
    <row r="292" spans="2:20" ht="14.25" customHeight="1">
      <c r="B292" s="10" t="str">
        <f t="shared" si="7"/>
        <v>15-30011122010diciembreA18</v>
      </c>
      <c r="C292" s="17">
        <v>15</v>
      </c>
      <c r="D292" s="17">
        <v>300</v>
      </c>
      <c r="E292" s="18">
        <v>40523</v>
      </c>
      <c r="F292" s="17">
        <v>15</v>
      </c>
      <c r="G292" s="17">
        <v>29</v>
      </c>
      <c r="H292" s="17" t="s">
        <v>26</v>
      </c>
      <c r="I292" s="79">
        <f>_xlfn.XLOOKUP(H292,Productos!$B$5:$B$16,Productos!$E$5:$E$16)</f>
        <v>750000</v>
      </c>
      <c r="J292" s="17">
        <v>15</v>
      </c>
      <c r="K292" s="99"/>
      <c r="L292" s="13" t="str">
        <f>_xlfn.XLOOKUP(Ventas!C292,'Tienda y Sucursal'!$B$5:$B$19,'Tienda y Sucursal'!$C$5:$C$19)</f>
        <v>Galería la Tubería</v>
      </c>
      <c r="M292" s="13" t="str">
        <f>_xlfn.XLOOKUP(D292,'Tienda y Sucursal'!$E$5:$E$10,'Tienda y Sucursal'!$F$5:$F$10)</f>
        <v>Sucursal 3</v>
      </c>
      <c r="N292" s="13" t="str">
        <f>HLOOKUP(F292,'Vendedores y Clientes'!$F$5:$M$7,2,0)&amp;" "&amp;HLOOKUP(F292,'Vendedores y Clientes'!$F$5:$M$7,3,0)</f>
        <v>Suárez Mujica</v>
      </c>
      <c r="O292" s="13" t="str" cm="1">
        <f t="array" ref="O292">_xlfn.XLOOKUP(G292,'Vendedores y Clientes'!$B$6:$B$39,'Vendedores y Clientes'!$C$6:$C$39&amp;" "&amp;_xlfn.XLOOKUP(Ventas!G292,'Vendedores y Clientes'!$B$6:$B$39,'Vendedores y Clientes'!$D$6:$D$39))</f>
        <v>Reina Queen</v>
      </c>
      <c r="P292" s="13" t="str">
        <f>_xlfn.XLOOKUP(H292,Productos!$B$5:$B$16,Productos!$C$5:$C$16)</f>
        <v>Sillón Cama 3 Cuerpos</v>
      </c>
      <c r="Q292" s="13" t="str">
        <f>VLOOKUP(H292,Productos!$B$4:$E$16,3,0)</f>
        <v>Bellmack</v>
      </c>
      <c r="R292" s="14">
        <f t="shared" si="8"/>
        <v>0.08</v>
      </c>
      <c r="S292" s="15">
        <f>VLOOKUP(Ventas!H292,Productos!$B$23:$I$34,MATCH(Ventas!M292,Productos!$D$22:$I$22)+2,FALSE)</f>
        <v>200000</v>
      </c>
      <c r="T292" s="16">
        <f t="shared" si="9"/>
        <v>10150000</v>
      </c>
    </row>
    <row r="293" spans="2:20" ht="14.25" customHeight="1">
      <c r="B293" s="10" t="str">
        <f t="shared" si="7"/>
        <v>4-3001992009septiembreA18</v>
      </c>
      <c r="C293" s="17">
        <v>4</v>
      </c>
      <c r="D293" s="17">
        <v>300</v>
      </c>
      <c r="E293" s="18">
        <v>40075</v>
      </c>
      <c r="F293" s="17">
        <v>18</v>
      </c>
      <c r="G293" s="17">
        <v>29</v>
      </c>
      <c r="H293" s="17" t="s">
        <v>26</v>
      </c>
      <c r="I293" s="79">
        <f>_xlfn.XLOOKUP(H293,Productos!$B$5:$B$16,Productos!$E$5:$E$16)</f>
        <v>750000</v>
      </c>
      <c r="J293" s="17">
        <v>15</v>
      </c>
      <c r="K293" s="99"/>
      <c r="L293" s="13" t="str">
        <f>_xlfn.XLOOKUP(Ventas!C293,'Tienda y Sucursal'!$B$5:$B$19,'Tienda y Sucursal'!$C$5:$C$19)</f>
        <v>Galería Ñuble</v>
      </c>
      <c r="M293" s="13" t="str">
        <f>_xlfn.XLOOKUP(D293,'Tienda y Sucursal'!$E$5:$E$10,'Tienda y Sucursal'!$F$5:$F$10)</f>
        <v>Sucursal 3</v>
      </c>
      <c r="N293" s="13" t="str">
        <f>HLOOKUP(F293,'Vendedores y Clientes'!$F$5:$M$7,2,0)&amp;" "&amp;HLOOKUP(F293,'Vendedores y Clientes'!$F$5:$M$7,3,0)</f>
        <v>Gato Lizana</v>
      </c>
      <c r="O293" s="13" t="str" cm="1">
        <f t="array" ref="O293">_xlfn.XLOOKUP(G293,'Vendedores y Clientes'!$B$6:$B$39,'Vendedores y Clientes'!$C$6:$C$39&amp;" "&amp;_xlfn.XLOOKUP(Ventas!G293,'Vendedores y Clientes'!$B$6:$B$39,'Vendedores y Clientes'!$D$6:$D$39))</f>
        <v>Reina Queen</v>
      </c>
      <c r="P293" s="13" t="str">
        <f>_xlfn.XLOOKUP(H293,Productos!$B$5:$B$16,Productos!$C$5:$C$16)</f>
        <v>Sillón Cama 3 Cuerpos</v>
      </c>
      <c r="Q293" s="13" t="str">
        <f>VLOOKUP(H293,Productos!$B$4:$E$16,3,0)</f>
        <v>Bellmack</v>
      </c>
      <c r="R293" s="14">
        <f t="shared" si="8"/>
        <v>0.08</v>
      </c>
      <c r="S293" s="15">
        <f>VLOOKUP(Ventas!H293,Productos!$B$23:$I$34,MATCH(Ventas!M293,Productos!$D$22:$I$22)+2,FALSE)</f>
        <v>200000</v>
      </c>
      <c r="T293" s="16">
        <f t="shared" si="9"/>
        <v>10150000</v>
      </c>
    </row>
    <row r="294" spans="2:20" ht="14.25" customHeight="1">
      <c r="B294" s="10" t="str">
        <f t="shared" si="7"/>
        <v>7-2012102010octubreJ18</v>
      </c>
      <c r="C294" s="17">
        <v>7</v>
      </c>
      <c r="D294" s="17">
        <v>20</v>
      </c>
      <c r="E294" s="18">
        <v>40463</v>
      </c>
      <c r="F294" s="17">
        <v>16</v>
      </c>
      <c r="G294" s="17">
        <v>4</v>
      </c>
      <c r="H294" s="17" t="s">
        <v>24</v>
      </c>
      <c r="I294" s="79">
        <f>_xlfn.XLOOKUP(H294,Productos!$B$5:$B$16,Productos!$E$5:$E$16)</f>
        <v>850000</v>
      </c>
      <c r="J294" s="17">
        <v>13</v>
      </c>
      <c r="K294" s="99"/>
      <c r="L294" s="13" t="str">
        <f>_xlfn.XLOOKUP(Ventas!C294,'Tienda y Sucursal'!$B$5:$B$19,'Tienda y Sucursal'!$C$5:$C$19)</f>
        <v>Blanco y En Calada</v>
      </c>
      <c r="M294" s="13" t="str">
        <f>_xlfn.XLOOKUP(D294,'Tienda y Sucursal'!$E$5:$E$10,'Tienda y Sucursal'!$F$5:$F$10)</f>
        <v>Sucursal 5</v>
      </c>
      <c r="N294" s="13" t="str">
        <f>HLOOKUP(F294,'Vendedores y Clientes'!$F$5:$M$7,2,0)&amp;" "&amp;HLOOKUP(F294,'Vendedores y Clientes'!$F$5:$M$7,3,0)</f>
        <v>Michael Tree</v>
      </c>
      <c r="O294" s="13" t="str" cm="1">
        <f t="array" ref="O294">_xlfn.XLOOKUP(G294,'Vendedores y Clientes'!$B$6:$B$39,'Vendedores y Clientes'!$C$6:$C$39&amp;" "&amp;_xlfn.XLOOKUP(Ventas!G294,'Vendedores y Clientes'!$B$6:$B$39,'Vendedores y Clientes'!$D$6:$D$39))</f>
        <v>JayJay Barriga</v>
      </c>
      <c r="P294" s="13" t="str">
        <f>_xlfn.XLOOKUP(H294,Productos!$B$5:$B$16,Productos!$C$5:$C$16)</f>
        <v>Camarote 3 cuerpos</v>
      </c>
      <c r="Q294" s="13" t="str">
        <f>VLOOKUP(H294,Productos!$B$4:$E$16,3,0)</f>
        <v>Deplos</v>
      </c>
      <c r="R294" s="14">
        <f t="shared" si="8"/>
        <v>0.08</v>
      </c>
      <c r="S294" s="15">
        <f>VLOOKUP(Ventas!H294,Productos!$B$23:$I$34,MATCH(Ventas!M294,Productos!$D$22:$I$22)+2,FALSE)</f>
        <v>100000</v>
      </c>
      <c r="T294" s="16">
        <f t="shared" si="9"/>
        <v>10066000</v>
      </c>
    </row>
    <row r="295" spans="2:20" ht="14.25" customHeight="1">
      <c r="B295" s="10" t="str">
        <f t="shared" si="7"/>
        <v>5-308122010diciembreJ18</v>
      </c>
      <c r="C295" s="17">
        <v>5</v>
      </c>
      <c r="D295" s="17">
        <v>30</v>
      </c>
      <c r="E295" s="18">
        <v>40520</v>
      </c>
      <c r="F295" s="17">
        <v>13</v>
      </c>
      <c r="G295" s="17">
        <v>22</v>
      </c>
      <c r="H295" s="17" t="s">
        <v>24</v>
      </c>
      <c r="I295" s="79">
        <f>_xlfn.XLOOKUP(H295,Productos!$B$5:$B$16,Productos!$E$5:$E$16)</f>
        <v>850000</v>
      </c>
      <c r="J295" s="17">
        <v>13</v>
      </c>
      <c r="K295" s="99"/>
      <c r="L295" s="13" t="str">
        <f>_xlfn.XLOOKUP(Ventas!C295,'Tienda y Sucursal'!$B$5:$B$19,'Tienda y Sucursal'!$C$5:$C$19)</f>
        <v>Muebles El Oso</v>
      </c>
      <c r="M295" s="13" t="str">
        <f>_xlfn.XLOOKUP(D295,'Tienda y Sucursal'!$E$5:$E$10,'Tienda y Sucursal'!$F$5:$F$10)</f>
        <v>Sucursal 2</v>
      </c>
      <c r="N295" s="13" t="str">
        <f>HLOOKUP(F295,'Vendedores y Clientes'!$F$5:$M$7,2,0)&amp;" "&amp;HLOOKUP(F295,'Vendedores y Clientes'!$F$5:$M$7,3,0)</f>
        <v>Caesar Ortencia</v>
      </c>
      <c r="O295" s="13" t="str" cm="1">
        <f t="array" ref="O295">_xlfn.XLOOKUP(G295,'Vendedores y Clientes'!$B$6:$B$39,'Vendedores y Clientes'!$C$6:$C$39&amp;" "&amp;_xlfn.XLOOKUP(Ventas!G295,'Vendedores y Clientes'!$B$6:$B$39,'Vendedores y Clientes'!$D$6:$D$39))</f>
        <v>Sergio Oliva</v>
      </c>
      <c r="P295" s="13" t="str">
        <f>_xlfn.XLOOKUP(H295,Productos!$B$5:$B$16,Productos!$C$5:$C$16)</f>
        <v>Camarote 3 cuerpos</v>
      </c>
      <c r="Q295" s="13" t="str">
        <f>VLOOKUP(H295,Productos!$B$4:$E$16,3,0)</f>
        <v>Deplos</v>
      </c>
      <c r="R295" s="14">
        <f t="shared" si="8"/>
        <v>0.08</v>
      </c>
      <c r="S295" s="15">
        <f>VLOOKUP(Ventas!H295,Productos!$B$23:$I$34,MATCH(Ventas!M295,Productos!$D$22:$I$22)+2,FALSE)</f>
        <v>10000</v>
      </c>
      <c r="T295" s="16">
        <f t="shared" si="9"/>
        <v>10156000</v>
      </c>
    </row>
    <row r="296" spans="2:20" ht="14.25" customHeight="1">
      <c r="B296" s="10" t="str">
        <f t="shared" si="7"/>
        <v>10-202342010abrilJ18</v>
      </c>
      <c r="C296" s="17">
        <v>10</v>
      </c>
      <c r="D296" s="17">
        <v>20</v>
      </c>
      <c r="E296" s="18">
        <v>40291</v>
      </c>
      <c r="F296" s="17">
        <v>12</v>
      </c>
      <c r="G296" s="17">
        <v>24</v>
      </c>
      <c r="H296" s="17" t="s">
        <v>24</v>
      </c>
      <c r="I296" s="79">
        <f>_xlfn.XLOOKUP(H296,Productos!$B$5:$B$16,Productos!$E$5:$E$16)</f>
        <v>850000</v>
      </c>
      <c r="J296" s="17">
        <v>13</v>
      </c>
      <c r="K296" s="99"/>
      <c r="L296" s="13" t="str">
        <f>_xlfn.XLOOKUP(Ventas!C296,'Tienda y Sucursal'!$B$5:$B$19,'Tienda y Sucursal'!$C$5:$C$19)</f>
        <v>Sacrilegios Gloria</v>
      </c>
      <c r="M296" s="13" t="str">
        <f>_xlfn.XLOOKUP(D296,'Tienda y Sucursal'!$E$5:$E$10,'Tienda y Sucursal'!$F$5:$F$10)</f>
        <v>Sucursal 5</v>
      </c>
      <c r="N296" s="13" t="str">
        <f>HLOOKUP(F296,'Vendedores y Clientes'!$F$5:$M$7,2,0)&amp;" "&amp;HLOOKUP(F296,'Vendedores y Clientes'!$F$5:$M$7,3,0)</f>
        <v>Feibian Bizancio</v>
      </c>
      <c r="O296" s="13" t="str" cm="1">
        <f t="array" ref="O296">_xlfn.XLOOKUP(G296,'Vendedores y Clientes'!$B$6:$B$39,'Vendedores y Clientes'!$C$6:$C$39&amp;" "&amp;_xlfn.XLOOKUP(Ventas!G296,'Vendedores y Clientes'!$B$6:$B$39,'Vendedores y Clientes'!$D$6:$D$39))</f>
        <v>Andrea Panda</v>
      </c>
      <c r="P296" s="13" t="str">
        <f>_xlfn.XLOOKUP(H296,Productos!$B$5:$B$16,Productos!$C$5:$C$16)</f>
        <v>Camarote 3 cuerpos</v>
      </c>
      <c r="Q296" s="13" t="str">
        <f>VLOOKUP(H296,Productos!$B$4:$E$16,3,0)</f>
        <v>Deplos</v>
      </c>
      <c r="R296" s="14">
        <f t="shared" si="8"/>
        <v>0.08</v>
      </c>
      <c r="S296" s="15">
        <f>VLOOKUP(Ventas!H296,Productos!$B$23:$I$34,MATCH(Ventas!M296,Productos!$D$22:$I$22)+2,FALSE)</f>
        <v>100000</v>
      </c>
      <c r="T296" s="16">
        <f t="shared" si="9"/>
        <v>10066000</v>
      </c>
    </row>
    <row r="297" spans="2:20" ht="14.25" customHeight="1">
      <c r="B297" s="10" t="str">
        <f t="shared" si="7"/>
        <v>6-102572010julioG12</v>
      </c>
      <c r="C297" s="17">
        <v>6</v>
      </c>
      <c r="D297" s="17">
        <v>10</v>
      </c>
      <c r="E297" s="18">
        <v>40384</v>
      </c>
      <c r="F297" s="17">
        <v>17</v>
      </c>
      <c r="G297" s="17">
        <v>11</v>
      </c>
      <c r="H297" s="17" t="s">
        <v>25</v>
      </c>
      <c r="I297" s="79">
        <f>_xlfn.XLOOKUP(H297,Productos!$B$5:$B$16,Productos!$E$5:$E$16)</f>
        <v>800000</v>
      </c>
      <c r="J297" s="17">
        <v>14</v>
      </c>
      <c r="K297" s="99"/>
      <c r="L297" s="13" t="str">
        <f>_xlfn.XLOOKUP(Ventas!C297,'Tienda y Sucursal'!$B$5:$B$19,'Tienda y Sucursal'!$C$5:$C$19)</f>
        <v>Sucursal Ñuñoa</v>
      </c>
      <c r="M297" s="13" t="str">
        <f>_xlfn.XLOOKUP(D297,'Tienda y Sucursal'!$E$5:$E$10,'Tienda y Sucursal'!$F$5:$F$10)</f>
        <v>Sucursal 6</v>
      </c>
      <c r="N297" s="13" t="str">
        <f>HLOOKUP(F297,'Vendedores y Clientes'!$F$5:$M$7,2,0)&amp;" "&amp;HLOOKUP(F297,'Vendedores y Clientes'!$F$5:$M$7,3,0)</f>
        <v>Gabriel Manzanero</v>
      </c>
      <c r="O297" s="13" t="str" cm="1">
        <f t="array" ref="O297">_xlfn.XLOOKUP(G297,'Vendedores y Clientes'!$B$6:$B$39,'Vendedores y Clientes'!$C$6:$C$39&amp;" "&amp;_xlfn.XLOOKUP(Ventas!G297,'Vendedores y Clientes'!$B$6:$B$39,'Vendedores y Clientes'!$D$6:$D$39))</f>
        <v>Diva Torrengra</v>
      </c>
      <c r="P297" s="13" t="str">
        <f>_xlfn.XLOOKUP(H297,Productos!$B$5:$B$16,Productos!$C$5:$C$16)</f>
        <v>Estante Metalico 2mts alt</v>
      </c>
      <c r="Q297" s="13" t="str">
        <f>VLOOKUP(H297,Productos!$B$4:$E$16,3,0)</f>
        <v>Leymas</v>
      </c>
      <c r="R297" s="14">
        <f t="shared" si="8"/>
        <v>0.08</v>
      </c>
      <c r="S297" s="15">
        <f>VLOOKUP(Ventas!H297,Productos!$B$23:$I$34,MATCH(Ventas!M297,Productos!$D$22:$I$22)+2,FALSE)</f>
        <v>100000</v>
      </c>
      <c r="T297" s="16">
        <f t="shared" si="9"/>
        <v>10204000</v>
      </c>
    </row>
    <row r="298" spans="2:20" ht="14.25" customHeight="1">
      <c r="B298" s="10" t="str">
        <f t="shared" si="7"/>
        <v>14-101412009eneroG12</v>
      </c>
      <c r="C298" s="17">
        <v>14</v>
      </c>
      <c r="D298" s="17">
        <v>10</v>
      </c>
      <c r="E298" s="18">
        <v>39827</v>
      </c>
      <c r="F298" s="17">
        <v>13</v>
      </c>
      <c r="G298" s="17">
        <v>28</v>
      </c>
      <c r="H298" s="17" t="s">
        <v>25</v>
      </c>
      <c r="I298" s="79">
        <f>_xlfn.XLOOKUP(H298,Productos!$B$5:$B$16,Productos!$E$5:$E$16)</f>
        <v>800000</v>
      </c>
      <c r="J298" s="17">
        <v>14</v>
      </c>
      <c r="K298" s="99"/>
      <c r="L298" s="13" t="str">
        <f>_xlfn.XLOOKUP(Ventas!C298,'Tienda y Sucursal'!$B$5:$B$19,'Tienda y Sucursal'!$C$5:$C$19)</f>
        <v>Antiguedades FV</v>
      </c>
      <c r="M298" s="13" t="str">
        <f>_xlfn.XLOOKUP(D298,'Tienda y Sucursal'!$E$5:$E$10,'Tienda y Sucursal'!$F$5:$F$10)</f>
        <v>Sucursal 6</v>
      </c>
      <c r="N298" s="13" t="str">
        <f>HLOOKUP(F298,'Vendedores y Clientes'!$F$5:$M$7,2,0)&amp;" "&amp;HLOOKUP(F298,'Vendedores y Clientes'!$F$5:$M$7,3,0)</f>
        <v>Caesar Ortencia</v>
      </c>
      <c r="O298" s="13" t="str" cm="1">
        <f t="array" ref="O298">_xlfn.XLOOKUP(G298,'Vendedores y Clientes'!$B$6:$B$39,'Vendedores y Clientes'!$C$6:$C$39&amp;" "&amp;_xlfn.XLOOKUP(Ventas!G298,'Vendedores y Clientes'!$B$6:$B$39,'Vendedores y Clientes'!$D$6:$D$39))</f>
        <v>Sebastián  Venegas</v>
      </c>
      <c r="P298" s="13" t="str">
        <f>_xlfn.XLOOKUP(H298,Productos!$B$5:$B$16,Productos!$C$5:$C$16)</f>
        <v>Estante Metalico 2mts alt</v>
      </c>
      <c r="Q298" s="13" t="str">
        <f>VLOOKUP(H298,Productos!$B$4:$E$16,3,0)</f>
        <v>Leymas</v>
      </c>
      <c r="R298" s="14">
        <f t="shared" si="8"/>
        <v>0.08</v>
      </c>
      <c r="S298" s="15">
        <f>VLOOKUP(Ventas!H298,Productos!$B$23:$I$34,MATCH(Ventas!M298,Productos!$D$22:$I$22)+2,FALSE)</f>
        <v>100000</v>
      </c>
      <c r="T298" s="16">
        <f t="shared" si="9"/>
        <v>10204000</v>
      </c>
    </row>
    <row r="299" spans="2:20" ht="14.25" customHeight="1">
      <c r="B299" s="10" t="str">
        <f t="shared" si="7"/>
        <v>8-3017112010noviembreJ15</v>
      </c>
      <c r="C299" s="17">
        <v>8</v>
      </c>
      <c r="D299" s="17">
        <v>30</v>
      </c>
      <c r="E299" s="18">
        <v>40499</v>
      </c>
      <c r="F299" s="17">
        <v>16</v>
      </c>
      <c r="G299" s="17">
        <v>11</v>
      </c>
      <c r="H299" s="17" t="s">
        <v>21</v>
      </c>
      <c r="I299" s="79">
        <f>_xlfn.XLOOKUP(H299,Productos!$B$5:$B$16,Productos!$E$5:$E$16)</f>
        <v>1800000</v>
      </c>
      <c r="J299" s="17">
        <v>7</v>
      </c>
      <c r="K299" s="99"/>
      <c r="L299" s="13" t="str">
        <f>_xlfn.XLOOKUP(Ventas!C299,'Tienda y Sucursal'!$B$5:$B$19,'Tienda y Sucursal'!$C$5:$C$19)</f>
        <v>El Rincón de la Madera</v>
      </c>
      <c r="M299" s="13" t="str">
        <f>_xlfn.XLOOKUP(D299,'Tienda y Sucursal'!$E$5:$E$10,'Tienda y Sucursal'!$F$5:$F$10)</f>
        <v>Sucursal 2</v>
      </c>
      <c r="N299" s="13" t="str">
        <f>HLOOKUP(F299,'Vendedores y Clientes'!$F$5:$M$7,2,0)&amp;" "&amp;HLOOKUP(F299,'Vendedores y Clientes'!$F$5:$M$7,3,0)</f>
        <v>Michael Tree</v>
      </c>
      <c r="O299" s="13" t="str" cm="1">
        <f t="array" ref="O299">_xlfn.XLOOKUP(G299,'Vendedores y Clientes'!$B$6:$B$39,'Vendedores y Clientes'!$C$6:$C$39&amp;" "&amp;_xlfn.XLOOKUP(Ventas!G299,'Vendedores y Clientes'!$B$6:$B$39,'Vendedores y Clientes'!$D$6:$D$39))</f>
        <v>Diva Torrengra</v>
      </c>
      <c r="P299" s="13" t="str">
        <f>_xlfn.XLOOKUP(H299,Productos!$B$5:$B$16,Productos!$C$5:$C$16)</f>
        <v>Bar L Sobredimensionado</v>
      </c>
      <c r="Q299" s="13" t="str">
        <f>VLOOKUP(H299,Productos!$B$4:$E$16,3,0)</f>
        <v>Qwerty</v>
      </c>
      <c r="R299" s="14">
        <f t="shared" si="8"/>
        <v>0.08</v>
      </c>
      <c r="S299" s="15">
        <f>VLOOKUP(Ventas!H299,Productos!$B$23:$I$34,MATCH(Ventas!M299,Productos!$D$22:$I$22)+2,FALSE)</f>
        <v>300000</v>
      </c>
      <c r="T299" s="16">
        <f t="shared" si="9"/>
        <v>11292000</v>
      </c>
    </row>
    <row r="300" spans="2:20" ht="14.25" customHeight="1">
      <c r="B300" s="10" t="str">
        <f t="shared" si="7"/>
        <v>11-1002182009agostoA18</v>
      </c>
      <c r="C300" s="17">
        <v>11</v>
      </c>
      <c r="D300" s="17">
        <v>100</v>
      </c>
      <c r="E300" s="18">
        <v>40046</v>
      </c>
      <c r="F300" s="17">
        <v>12</v>
      </c>
      <c r="G300" s="17">
        <v>29</v>
      </c>
      <c r="H300" s="17" t="s">
        <v>26</v>
      </c>
      <c r="I300" s="79">
        <f>_xlfn.XLOOKUP(H300,Productos!$B$5:$B$16,Productos!$E$5:$E$16)</f>
        <v>750000</v>
      </c>
      <c r="J300" s="17">
        <v>15</v>
      </c>
      <c r="K300" s="99"/>
      <c r="L300" s="13" t="str">
        <f>_xlfn.XLOOKUP(Ventas!C300,'Tienda y Sucursal'!$B$5:$B$19,'Tienda y Sucursal'!$C$5:$C$19)</f>
        <v>Antiguedades FL</v>
      </c>
      <c r="M300" s="13" t="str">
        <f>_xlfn.XLOOKUP(D300,'Tienda y Sucursal'!$E$5:$E$10,'Tienda y Sucursal'!$F$5:$F$10)</f>
        <v>Sucursal 4</v>
      </c>
      <c r="N300" s="13" t="str">
        <f>HLOOKUP(F300,'Vendedores y Clientes'!$F$5:$M$7,2,0)&amp;" "&amp;HLOOKUP(F300,'Vendedores y Clientes'!$F$5:$M$7,3,0)</f>
        <v>Feibian Bizancio</v>
      </c>
      <c r="O300" s="13" t="str" cm="1">
        <f t="array" ref="O300">_xlfn.XLOOKUP(G300,'Vendedores y Clientes'!$B$6:$B$39,'Vendedores y Clientes'!$C$6:$C$39&amp;" "&amp;_xlfn.XLOOKUP(Ventas!G300,'Vendedores y Clientes'!$B$6:$B$39,'Vendedores y Clientes'!$D$6:$D$39))</f>
        <v>Reina Queen</v>
      </c>
      <c r="P300" s="13" t="str">
        <f>_xlfn.XLOOKUP(H300,Productos!$B$5:$B$16,Productos!$C$5:$C$16)</f>
        <v>Sillón Cama 3 Cuerpos</v>
      </c>
      <c r="Q300" s="13" t="str">
        <f>VLOOKUP(H300,Productos!$B$4:$E$16,3,0)</f>
        <v>Bellmack</v>
      </c>
      <c r="R300" s="14">
        <f t="shared" si="8"/>
        <v>0.08</v>
      </c>
      <c r="S300" s="15">
        <f>VLOOKUP(Ventas!H300,Productos!$B$23:$I$34,MATCH(Ventas!M300,Productos!$D$22:$I$22)+2,FALSE)</f>
        <v>20000</v>
      </c>
      <c r="T300" s="16">
        <f t="shared" si="9"/>
        <v>10330000</v>
      </c>
    </row>
    <row r="301" spans="2:20" ht="14.25" customHeight="1">
      <c r="B301" s="10" t="str">
        <f t="shared" si="7"/>
        <v>7-302282009agostoJ18</v>
      </c>
      <c r="C301" s="17">
        <v>7</v>
      </c>
      <c r="D301" s="17">
        <v>30</v>
      </c>
      <c r="E301" s="18">
        <v>40047</v>
      </c>
      <c r="F301" s="17">
        <v>14</v>
      </c>
      <c r="G301" s="17">
        <v>25</v>
      </c>
      <c r="H301" s="17" t="s">
        <v>24</v>
      </c>
      <c r="I301" s="79">
        <f>_xlfn.XLOOKUP(H301,Productos!$B$5:$B$16,Productos!$E$5:$E$16)</f>
        <v>850000</v>
      </c>
      <c r="J301" s="17">
        <v>13</v>
      </c>
      <c r="K301" s="99"/>
      <c r="L301" s="13" t="str">
        <f>_xlfn.XLOOKUP(Ventas!C301,'Tienda y Sucursal'!$B$5:$B$19,'Tienda y Sucursal'!$C$5:$C$19)</f>
        <v>Blanco y En Calada</v>
      </c>
      <c r="M301" s="13" t="str">
        <f>_xlfn.XLOOKUP(D301,'Tienda y Sucursal'!$E$5:$E$10,'Tienda y Sucursal'!$F$5:$F$10)</f>
        <v>Sucursal 2</v>
      </c>
      <c r="N301" s="13" t="str">
        <f>HLOOKUP(F301,'Vendedores y Clientes'!$F$5:$M$7,2,0)&amp;" "&amp;HLOOKUP(F301,'Vendedores y Clientes'!$F$5:$M$7,3,0)</f>
        <v>Hortuiti Felier</v>
      </c>
      <c r="O301" s="13" t="str" cm="1">
        <f t="array" ref="O301">_xlfn.XLOOKUP(G301,'Vendedores y Clientes'!$B$6:$B$39,'Vendedores y Clientes'!$C$6:$C$39&amp;" "&amp;_xlfn.XLOOKUP(Ventas!G301,'Vendedores y Clientes'!$B$6:$B$39,'Vendedores y Clientes'!$D$6:$D$39))</f>
        <v>Felipe Medero</v>
      </c>
      <c r="P301" s="13" t="str">
        <f>_xlfn.XLOOKUP(H301,Productos!$B$5:$B$16,Productos!$C$5:$C$16)</f>
        <v>Camarote 3 cuerpos</v>
      </c>
      <c r="Q301" s="13" t="str">
        <f>VLOOKUP(H301,Productos!$B$4:$E$16,3,0)</f>
        <v>Deplos</v>
      </c>
      <c r="R301" s="14">
        <f t="shared" si="8"/>
        <v>0.08</v>
      </c>
      <c r="S301" s="15">
        <f>VLOOKUP(Ventas!H301,Productos!$B$23:$I$34,MATCH(Ventas!M301,Productos!$D$22:$I$22)+2,FALSE)</f>
        <v>10000</v>
      </c>
      <c r="T301" s="16">
        <f t="shared" si="9"/>
        <v>10156000</v>
      </c>
    </row>
    <row r="302" spans="2:20" ht="14.25" customHeight="1">
      <c r="B302" s="10" t="str">
        <f t="shared" si="7"/>
        <v>13-200212010eneroJ15</v>
      </c>
      <c r="C302" s="17">
        <v>13</v>
      </c>
      <c r="D302" s="17">
        <v>200</v>
      </c>
      <c r="E302" s="18">
        <v>40180</v>
      </c>
      <c r="F302" s="17">
        <v>16</v>
      </c>
      <c r="G302" s="17">
        <v>4</v>
      </c>
      <c r="H302" s="17" t="s">
        <v>21</v>
      </c>
      <c r="I302" s="79">
        <f>_xlfn.XLOOKUP(H302,Productos!$B$5:$B$16,Productos!$E$5:$E$16)</f>
        <v>1800000</v>
      </c>
      <c r="J302" s="17">
        <v>6</v>
      </c>
      <c r="K302" s="99"/>
      <c r="L302" s="13" t="str">
        <f>_xlfn.XLOOKUP(Ventas!C302,'Tienda y Sucursal'!$B$5:$B$19,'Tienda y Sucursal'!$C$5:$C$19)</f>
        <v>Sales</v>
      </c>
      <c r="M302" s="13" t="str">
        <f>_xlfn.XLOOKUP(D302,'Tienda y Sucursal'!$E$5:$E$10,'Tienda y Sucursal'!$F$5:$F$10)</f>
        <v>Sucursal 1</v>
      </c>
      <c r="N302" s="13" t="str">
        <f>HLOOKUP(F302,'Vendedores y Clientes'!$F$5:$M$7,2,0)&amp;" "&amp;HLOOKUP(F302,'Vendedores y Clientes'!$F$5:$M$7,3,0)</f>
        <v>Michael Tree</v>
      </c>
      <c r="O302" s="13" t="str" cm="1">
        <f t="array" ref="O302">_xlfn.XLOOKUP(G302,'Vendedores y Clientes'!$B$6:$B$39,'Vendedores y Clientes'!$C$6:$C$39&amp;" "&amp;_xlfn.XLOOKUP(Ventas!G302,'Vendedores y Clientes'!$B$6:$B$39,'Vendedores y Clientes'!$D$6:$D$39))</f>
        <v>JayJay Barriga</v>
      </c>
      <c r="P302" s="13" t="str">
        <f>_xlfn.XLOOKUP(H302,Productos!$B$5:$B$16,Productos!$C$5:$C$16)</f>
        <v>Bar L Sobredimensionado</v>
      </c>
      <c r="Q302" s="13" t="str">
        <f>VLOOKUP(H302,Productos!$B$4:$E$16,3,0)</f>
        <v>Qwerty</v>
      </c>
      <c r="R302" s="14">
        <f t="shared" si="8"/>
        <v>0.05</v>
      </c>
      <c r="S302" s="15">
        <f>VLOOKUP(Ventas!H302,Productos!$B$23:$I$34,MATCH(Ventas!M302,Productos!$D$22:$I$22)+2,FALSE)</f>
        <v>100000</v>
      </c>
      <c r="T302" s="16">
        <f t="shared" si="9"/>
        <v>10160000</v>
      </c>
    </row>
    <row r="303" spans="2:20" ht="14.25" customHeight="1">
      <c r="B303" s="10" t="str">
        <f t="shared" si="7"/>
        <v>5-101452009mayoJ15</v>
      </c>
      <c r="C303" s="17">
        <v>5</v>
      </c>
      <c r="D303" s="17">
        <v>10</v>
      </c>
      <c r="E303" s="18">
        <v>39947</v>
      </c>
      <c r="F303" s="17">
        <v>18</v>
      </c>
      <c r="G303" s="17">
        <v>10</v>
      </c>
      <c r="H303" s="17" t="s">
        <v>21</v>
      </c>
      <c r="I303" s="79">
        <f>_xlfn.XLOOKUP(H303,Productos!$B$5:$B$16,Productos!$E$5:$E$16)</f>
        <v>1800000</v>
      </c>
      <c r="J303" s="17">
        <v>6</v>
      </c>
      <c r="K303" s="99"/>
      <c r="L303" s="13" t="str">
        <f>_xlfn.XLOOKUP(Ventas!C303,'Tienda y Sucursal'!$B$5:$B$19,'Tienda y Sucursal'!$C$5:$C$19)</f>
        <v>Muebles El Oso</v>
      </c>
      <c r="M303" s="13" t="str">
        <f>_xlfn.XLOOKUP(D303,'Tienda y Sucursal'!$E$5:$E$10,'Tienda y Sucursal'!$F$5:$F$10)</f>
        <v>Sucursal 6</v>
      </c>
      <c r="N303" s="13" t="str">
        <f>HLOOKUP(F303,'Vendedores y Clientes'!$F$5:$M$7,2,0)&amp;" "&amp;HLOOKUP(F303,'Vendedores y Clientes'!$F$5:$M$7,3,0)</f>
        <v>Gato Lizana</v>
      </c>
      <c r="O303" s="13" t="str" cm="1">
        <f t="array" ref="O303">_xlfn.XLOOKUP(G303,'Vendedores y Clientes'!$B$6:$B$39,'Vendedores y Clientes'!$C$6:$C$39&amp;" "&amp;_xlfn.XLOOKUP(Ventas!G303,'Vendedores y Clientes'!$B$6:$B$39,'Vendedores y Clientes'!$D$6:$D$39))</f>
        <v>Natalia Safer</v>
      </c>
      <c r="P303" s="13" t="str">
        <f>_xlfn.XLOOKUP(H303,Productos!$B$5:$B$16,Productos!$C$5:$C$16)</f>
        <v>Bar L Sobredimensionado</v>
      </c>
      <c r="Q303" s="13" t="str">
        <f>VLOOKUP(H303,Productos!$B$4:$E$16,3,0)</f>
        <v>Qwerty</v>
      </c>
      <c r="R303" s="14">
        <f t="shared" si="8"/>
        <v>0.05</v>
      </c>
      <c r="S303" s="15">
        <f>VLOOKUP(Ventas!H303,Productos!$B$23:$I$34,MATCH(Ventas!M303,Productos!$D$22:$I$22)+2,FALSE)</f>
        <v>300000</v>
      </c>
      <c r="T303" s="16">
        <f t="shared" si="9"/>
        <v>9960000</v>
      </c>
    </row>
    <row r="304" spans="2:20" ht="14.25" customHeight="1">
      <c r="B304" s="10" t="str">
        <f t="shared" si="7"/>
        <v>15-1001762010junioJ15</v>
      </c>
      <c r="C304" s="17">
        <v>15</v>
      </c>
      <c r="D304" s="17">
        <v>100</v>
      </c>
      <c r="E304" s="18">
        <v>40346</v>
      </c>
      <c r="F304" s="17">
        <v>16</v>
      </c>
      <c r="G304" s="17">
        <v>13</v>
      </c>
      <c r="H304" s="17" t="s">
        <v>21</v>
      </c>
      <c r="I304" s="79">
        <f>_xlfn.XLOOKUP(H304,Productos!$B$5:$B$16,Productos!$E$5:$E$16)</f>
        <v>1800000</v>
      </c>
      <c r="J304" s="17">
        <v>6</v>
      </c>
      <c r="K304" s="99"/>
      <c r="L304" s="13" t="str">
        <f>_xlfn.XLOOKUP(Ventas!C304,'Tienda y Sucursal'!$B$5:$B$19,'Tienda y Sucursal'!$C$5:$C$19)</f>
        <v>Galería la Tubería</v>
      </c>
      <c r="M304" s="13" t="str">
        <f>_xlfn.XLOOKUP(D304,'Tienda y Sucursal'!$E$5:$E$10,'Tienda y Sucursal'!$F$5:$F$10)</f>
        <v>Sucursal 4</v>
      </c>
      <c r="N304" s="13" t="str">
        <f>HLOOKUP(F304,'Vendedores y Clientes'!$F$5:$M$7,2,0)&amp;" "&amp;HLOOKUP(F304,'Vendedores y Clientes'!$F$5:$M$7,3,0)</f>
        <v>Michael Tree</v>
      </c>
      <c r="O304" s="13" t="str" cm="1">
        <f t="array" ref="O304">_xlfn.XLOOKUP(G304,'Vendedores y Clientes'!$B$6:$B$39,'Vendedores y Clientes'!$C$6:$C$39&amp;" "&amp;_xlfn.XLOOKUP(Ventas!G304,'Vendedores y Clientes'!$B$6:$B$39,'Vendedores y Clientes'!$D$6:$D$39))</f>
        <v>Peter Contreras</v>
      </c>
      <c r="P304" s="13" t="str">
        <f>_xlfn.XLOOKUP(H304,Productos!$B$5:$B$16,Productos!$C$5:$C$16)</f>
        <v>Bar L Sobredimensionado</v>
      </c>
      <c r="Q304" s="13" t="str">
        <f>VLOOKUP(H304,Productos!$B$4:$E$16,3,0)</f>
        <v>Qwerty</v>
      </c>
      <c r="R304" s="14">
        <f t="shared" si="8"/>
        <v>0.05</v>
      </c>
      <c r="S304" s="15">
        <f>VLOOKUP(Ventas!H304,Productos!$B$23:$I$34,MATCH(Ventas!M304,Productos!$D$22:$I$22)+2,FALSE)</f>
        <v>10000</v>
      </c>
      <c r="T304" s="16">
        <f t="shared" si="9"/>
        <v>10250000</v>
      </c>
    </row>
    <row r="305" spans="2:20" ht="14.25" customHeight="1">
      <c r="B305" s="10" t="str">
        <f t="shared" si="7"/>
        <v>11-10792010septiembreJ16</v>
      </c>
      <c r="C305" s="17">
        <v>11</v>
      </c>
      <c r="D305" s="17">
        <v>10</v>
      </c>
      <c r="E305" s="18">
        <v>40428</v>
      </c>
      <c r="F305" s="17">
        <v>16</v>
      </c>
      <c r="G305" s="17">
        <v>26</v>
      </c>
      <c r="H305" s="17" t="s">
        <v>22</v>
      </c>
      <c r="I305" s="79">
        <f>_xlfn.XLOOKUP(H305,Productos!$B$5:$B$16,Productos!$E$5:$E$16)</f>
        <v>1450000</v>
      </c>
      <c r="J305" s="17">
        <v>8</v>
      </c>
      <c r="K305" s="99"/>
      <c r="L305" s="13" t="str">
        <f>_xlfn.XLOOKUP(Ventas!C305,'Tienda y Sucursal'!$B$5:$B$19,'Tienda y Sucursal'!$C$5:$C$19)</f>
        <v>Antiguedades FL</v>
      </c>
      <c r="M305" s="13" t="str">
        <f>_xlfn.XLOOKUP(D305,'Tienda y Sucursal'!$E$5:$E$10,'Tienda y Sucursal'!$F$5:$F$10)</f>
        <v>Sucursal 6</v>
      </c>
      <c r="N305" s="13" t="str">
        <f>HLOOKUP(F305,'Vendedores y Clientes'!$F$5:$M$7,2,0)&amp;" "&amp;HLOOKUP(F305,'Vendedores y Clientes'!$F$5:$M$7,3,0)</f>
        <v>Michael Tree</v>
      </c>
      <c r="O305" s="13" t="str" cm="1">
        <f t="array" ref="O305">_xlfn.XLOOKUP(G305,'Vendedores y Clientes'!$B$6:$B$39,'Vendedores y Clientes'!$C$6:$C$39&amp;" "&amp;_xlfn.XLOOKUP(Ventas!G305,'Vendedores y Clientes'!$B$6:$B$39,'Vendedores y Clientes'!$D$6:$D$39))</f>
        <v>Edward Phycka</v>
      </c>
      <c r="P305" s="13" t="str">
        <f>_xlfn.XLOOKUP(H305,Productos!$B$5:$B$16,Productos!$C$5:$C$16)</f>
        <v>Silla de Gargas</v>
      </c>
      <c r="Q305" s="13" t="str">
        <f>VLOOKUP(H305,Productos!$B$4:$E$16,3,0)</f>
        <v>Bellmack</v>
      </c>
      <c r="R305" s="14">
        <f t="shared" si="8"/>
        <v>0.08</v>
      </c>
      <c r="S305" s="15">
        <f>VLOOKUP(Ventas!H305,Productos!$B$23:$I$34,MATCH(Ventas!M305,Productos!$D$22:$I$22)+2,FALSE)</f>
        <v>1000000</v>
      </c>
      <c r="T305" s="16">
        <f t="shared" si="9"/>
        <v>9672000</v>
      </c>
    </row>
    <row r="306" spans="2:20" ht="14.25" customHeight="1">
      <c r="B306" s="10" t="str">
        <f t="shared" si="7"/>
        <v>9-3011102009octubreJ16</v>
      </c>
      <c r="C306" s="17">
        <v>9</v>
      </c>
      <c r="D306" s="17">
        <v>30</v>
      </c>
      <c r="E306" s="18">
        <v>40097</v>
      </c>
      <c r="F306" s="17">
        <v>12</v>
      </c>
      <c r="G306" s="17">
        <v>2</v>
      </c>
      <c r="H306" s="17" t="s">
        <v>22</v>
      </c>
      <c r="I306" s="79">
        <f>_xlfn.XLOOKUP(H306,Productos!$B$5:$B$16,Productos!$E$5:$E$16)</f>
        <v>1450000</v>
      </c>
      <c r="J306" s="17">
        <v>8</v>
      </c>
      <c r="K306" s="99"/>
      <c r="L306" s="13" t="str">
        <f>_xlfn.XLOOKUP(Ventas!C306,'Tienda y Sucursal'!$B$5:$B$19,'Tienda y Sucursal'!$C$5:$C$19)</f>
        <v>Sucursal San Bernardo</v>
      </c>
      <c r="M306" s="13" t="str">
        <f>_xlfn.XLOOKUP(D306,'Tienda y Sucursal'!$E$5:$E$10,'Tienda y Sucursal'!$F$5:$F$10)</f>
        <v>Sucursal 2</v>
      </c>
      <c r="N306" s="13" t="str">
        <f>HLOOKUP(F306,'Vendedores y Clientes'!$F$5:$M$7,2,0)&amp;" "&amp;HLOOKUP(F306,'Vendedores y Clientes'!$F$5:$M$7,3,0)</f>
        <v>Feibian Bizancio</v>
      </c>
      <c r="O306" s="13" t="str" cm="1">
        <f t="array" ref="O306">_xlfn.XLOOKUP(G306,'Vendedores y Clientes'!$B$6:$B$39,'Vendedores y Clientes'!$C$6:$C$39&amp;" "&amp;_xlfn.XLOOKUP(Ventas!G306,'Vendedores y Clientes'!$B$6:$B$39,'Vendedores y Clientes'!$D$6:$D$39))</f>
        <v>John Chepicano</v>
      </c>
      <c r="P306" s="13" t="str">
        <f>_xlfn.XLOOKUP(H306,Productos!$B$5:$B$16,Productos!$C$5:$C$16)</f>
        <v>Silla de Gargas</v>
      </c>
      <c r="Q306" s="13" t="str">
        <f>VLOOKUP(H306,Productos!$B$4:$E$16,3,0)</f>
        <v>Bellmack</v>
      </c>
      <c r="R306" s="14">
        <f t="shared" si="8"/>
        <v>0.08</v>
      </c>
      <c r="S306" s="15">
        <f>VLOOKUP(Ventas!H306,Productos!$B$23:$I$34,MATCH(Ventas!M306,Productos!$D$22:$I$22)+2,FALSE)</f>
        <v>20000</v>
      </c>
      <c r="T306" s="16">
        <f t="shared" si="9"/>
        <v>10652000</v>
      </c>
    </row>
    <row r="307" spans="2:20" ht="14.25" customHeight="1">
      <c r="B307" s="10" t="str">
        <f t="shared" si="7"/>
        <v>4-3002132010marzoA18</v>
      </c>
      <c r="C307" s="17">
        <v>4</v>
      </c>
      <c r="D307" s="17">
        <v>300</v>
      </c>
      <c r="E307" s="18">
        <v>40258</v>
      </c>
      <c r="F307" s="17">
        <v>13</v>
      </c>
      <c r="G307" s="17">
        <v>32</v>
      </c>
      <c r="H307" s="17" t="s">
        <v>26</v>
      </c>
      <c r="I307" s="79">
        <f>_xlfn.XLOOKUP(H307,Productos!$B$5:$B$16,Productos!$E$5:$E$16)</f>
        <v>750000</v>
      </c>
      <c r="J307" s="17">
        <v>14</v>
      </c>
      <c r="K307" s="99"/>
      <c r="L307" s="13" t="str">
        <f>_xlfn.XLOOKUP(Ventas!C307,'Tienda y Sucursal'!$B$5:$B$19,'Tienda y Sucursal'!$C$5:$C$19)</f>
        <v>Galería Ñuble</v>
      </c>
      <c r="M307" s="13" t="str">
        <f>_xlfn.XLOOKUP(D307,'Tienda y Sucursal'!$E$5:$E$10,'Tienda y Sucursal'!$F$5:$F$10)</f>
        <v>Sucursal 3</v>
      </c>
      <c r="N307" s="13" t="str">
        <f>HLOOKUP(F307,'Vendedores y Clientes'!$F$5:$M$7,2,0)&amp;" "&amp;HLOOKUP(F307,'Vendedores y Clientes'!$F$5:$M$7,3,0)</f>
        <v>Caesar Ortencia</v>
      </c>
      <c r="O307" s="13" t="str" cm="1">
        <f t="array" ref="O307">_xlfn.XLOOKUP(G307,'Vendedores y Clientes'!$B$6:$B$39,'Vendedores y Clientes'!$C$6:$C$39&amp;" "&amp;_xlfn.XLOOKUP(Ventas!G307,'Vendedores y Clientes'!$B$6:$B$39,'Vendedores y Clientes'!$D$6:$D$39))</f>
        <v>Manu Bililar</v>
      </c>
      <c r="P307" s="13" t="str">
        <f>_xlfn.XLOOKUP(H307,Productos!$B$5:$B$16,Productos!$C$5:$C$16)</f>
        <v>Sillón Cama 3 Cuerpos</v>
      </c>
      <c r="Q307" s="13" t="str">
        <f>VLOOKUP(H307,Productos!$B$4:$E$16,3,0)</f>
        <v>Bellmack</v>
      </c>
      <c r="R307" s="14">
        <f t="shared" si="8"/>
        <v>0.08</v>
      </c>
      <c r="S307" s="15">
        <f>VLOOKUP(Ventas!H307,Productos!$B$23:$I$34,MATCH(Ventas!M307,Productos!$D$22:$I$22)+2,FALSE)</f>
        <v>200000</v>
      </c>
      <c r="T307" s="16">
        <f t="shared" si="9"/>
        <v>9460000</v>
      </c>
    </row>
    <row r="308" spans="2:20" ht="14.25" customHeight="1">
      <c r="B308" s="10" t="str">
        <f t="shared" si="7"/>
        <v>14-30010112009noviembreA18</v>
      </c>
      <c r="C308" s="17">
        <v>14</v>
      </c>
      <c r="D308" s="17">
        <v>300</v>
      </c>
      <c r="E308" s="18">
        <v>40127</v>
      </c>
      <c r="F308" s="17">
        <v>13</v>
      </c>
      <c r="G308" s="17">
        <v>1</v>
      </c>
      <c r="H308" s="17" t="s">
        <v>26</v>
      </c>
      <c r="I308" s="79">
        <f>_xlfn.XLOOKUP(H308,Productos!$B$5:$B$16,Productos!$E$5:$E$16)</f>
        <v>750000</v>
      </c>
      <c r="J308" s="17">
        <v>14</v>
      </c>
      <c r="K308" s="99"/>
      <c r="L308" s="13" t="str">
        <f>_xlfn.XLOOKUP(Ventas!C308,'Tienda y Sucursal'!$B$5:$B$19,'Tienda y Sucursal'!$C$5:$C$19)</f>
        <v>Antiguedades FV</v>
      </c>
      <c r="M308" s="13" t="str">
        <f>_xlfn.XLOOKUP(D308,'Tienda y Sucursal'!$E$5:$E$10,'Tienda y Sucursal'!$F$5:$F$10)</f>
        <v>Sucursal 3</v>
      </c>
      <c r="N308" s="13" t="str">
        <f>HLOOKUP(F308,'Vendedores y Clientes'!$F$5:$M$7,2,0)&amp;" "&amp;HLOOKUP(F308,'Vendedores y Clientes'!$F$5:$M$7,3,0)</f>
        <v>Caesar Ortencia</v>
      </c>
      <c r="O308" s="13" t="str" cm="1">
        <f t="array" ref="O308">_xlfn.XLOOKUP(G308,'Vendedores y Clientes'!$B$6:$B$39,'Vendedores y Clientes'!$C$6:$C$39&amp;" "&amp;_xlfn.XLOOKUP(Ventas!G308,'Vendedores y Clientes'!$B$6:$B$39,'Vendedores y Clientes'!$D$6:$D$39))</f>
        <v>Alejandro Moledero</v>
      </c>
      <c r="P308" s="13" t="str">
        <f>_xlfn.XLOOKUP(H308,Productos!$B$5:$B$16,Productos!$C$5:$C$16)</f>
        <v>Sillón Cama 3 Cuerpos</v>
      </c>
      <c r="Q308" s="13" t="str">
        <f>VLOOKUP(H308,Productos!$B$4:$E$16,3,0)</f>
        <v>Bellmack</v>
      </c>
      <c r="R308" s="14">
        <f t="shared" si="8"/>
        <v>0.08</v>
      </c>
      <c r="S308" s="15">
        <f>VLOOKUP(Ventas!H308,Productos!$B$23:$I$34,MATCH(Ventas!M308,Productos!$D$22:$I$22)+2,FALSE)</f>
        <v>200000</v>
      </c>
      <c r="T308" s="16">
        <f t="shared" si="9"/>
        <v>9460000</v>
      </c>
    </row>
    <row r="309" spans="2:20" ht="14.25" customHeight="1">
      <c r="B309" s="10" t="str">
        <f t="shared" si="7"/>
        <v>11-300542010abrilA18</v>
      </c>
      <c r="C309" s="17">
        <v>11</v>
      </c>
      <c r="D309" s="17">
        <v>300</v>
      </c>
      <c r="E309" s="18">
        <v>40273</v>
      </c>
      <c r="F309" s="17">
        <v>12</v>
      </c>
      <c r="G309" s="17">
        <v>18</v>
      </c>
      <c r="H309" s="17" t="s">
        <v>26</v>
      </c>
      <c r="I309" s="79">
        <f>_xlfn.XLOOKUP(H309,Productos!$B$5:$B$16,Productos!$E$5:$E$16)</f>
        <v>750000</v>
      </c>
      <c r="J309" s="17">
        <v>14</v>
      </c>
      <c r="K309" s="99"/>
      <c r="L309" s="13" t="str">
        <f>_xlfn.XLOOKUP(Ventas!C309,'Tienda y Sucursal'!$B$5:$B$19,'Tienda y Sucursal'!$C$5:$C$19)</f>
        <v>Antiguedades FL</v>
      </c>
      <c r="M309" s="13" t="str">
        <f>_xlfn.XLOOKUP(D309,'Tienda y Sucursal'!$E$5:$E$10,'Tienda y Sucursal'!$F$5:$F$10)</f>
        <v>Sucursal 3</v>
      </c>
      <c r="N309" s="13" t="str">
        <f>HLOOKUP(F309,'Vendedores y Clientes'!$F$5:$M$7,2,0)&amp;" "&amp;HLOOKUP(F309,'Vendedores y Clientes'!$F$5:$M$7,3,0)</f>
        <v>Feibian Bizancio</v>
      </c>
      <c r="O309" s="13" t="str" cm="1">
        <f t="array" ref="O309">_xlfn.XLOOKUP(G309,'Vendedores y Clientes'!$B$6:$B$39,'Vendedores y Clientes'!$C$6:$C$39&amp;" "&amp;_xlfn.XLOOKUP(Ventas!G309,'Vendedores y Clientes'!$B$6:$B$39,'Vendedores y Clientes'!$D$6:$D$39))</f>
        <v>Di Angelo Bonini</v>
      </c>
      <c r="P309" s="13" t="str">
        <f>_xlfn.XLOOKUP(H309,Productos!$B$5:$B$16,Productos!$C$5:$C$16)</f>
        <v>Sillón Cama 3 Cuerpos</v>
      </c>
      <c r="Q309" s="13" t="str">
        <f>VLOOKUP(H309,Productos!$B$4:$E$16,3,0)</f>
        <v>Bellmack</v>
      </c>
      <c r="R309" s="14">
        <f t="shared" si="8"/>
        <v>0.08</v>
      </c>
      <c r="S309" s="15">
        <f>VLOOKUP(Ventas!H309,Productos!$B$23:$I$34,MATCH(Ventas!M309,Productos!$D$22:$I$22)+2,FALSE)</f>
        <v>200000</v>
      </c>
      <c r="T309" s="16">
        <f t="shared" si="9"/>
        <v>9460000</v>
      </c>
    </row>
    <row r="310" spans="2:20" ht="14.25" customHeight="1">
      <c r="B310" s="10" t="str">
        <f t="shared" si="7"/>
        <v>11-1002032009marzoA18</v>
      </c>
      <c r="C310" s="17">
        <v>11</v>
      </c>
      <c r="D310" s="17">
        <v>100</v>
      </c>
      <c r="E310" s="18">
        <v>39892</v>
      </c>
      <c r="F310" s="17">
        <v>18</v>
      </c>
      <c r="G310" s="17">
        <v>27</v>
      </c>
      <c r="H310" s="17" t="s">
        <v>26</v>
      </c>
      <c r="I310" s="79">
        <f>_xlfn.XLOOKUP(H310,Productos!$B$5:$B$16,Productos!$E$5:$E$16)</f>
        <v>750000</v>
      </c>
      <c r="J310" s="17">
        <v>14</v>
      </c>
      <c r="K310" s="99"/>
      <c r="L310" s="13" t="str">
        <f>_xlfn.XLOOKUP(Ventas!C310,'Tienda y Sucursal'!$B$5:$B$19,'Tienda y Sucursal'!$C$5:$C$19)</f>
        <v>Antiguedades FL</v>
      </c>
      <c r="M310" s="13" t="str">
        <f>_xlfn.XLOOKUP(D310,'Tienda y Sucursal'!$E$5:$E$10,'Tienda y Sucursal'!$F$5:$F$10)</f>
        <v>Sucursal 4</v>
      </c>
      <c r="N310" s="13" t="str">
        <f>HLOOKUP(F310,'Vendedores y Clientes'!$F$5:$M$7,2,0)&amp;" "&amp;HLOOKUP(F310,'Vendedores y Clientes'!$F$5:$M$7,3,0)</f>
        <v>Gato Lizana</v>
      </c>
      <c r="O310" s="13" t="str" cm="1">
        <f t="array" ref="O310">_xlfn.XLOOKUP(G310,'Vendedores y Clientes'!$B$6:$B$39,'Vendedores y Clientes'!$C$6:$C$39&amp;" "&amp;_xlfn.XLOOKUP(Ventas!G310,'Vendedores y Clientes'!$B$6:$B$39,'Vendedores y Clientes'!$D$6:$D$39))</f>
        <v>Daniel Saint John</v>
      </c>
      <c r="P310" s="13" t="str">
        <f>_xlfn.XLOOKUP(H310,Productos!$B$5:$B$16,Productos!$C$5:$C$16)</f>
        <v>Sillón Cama 3 Cuerpos</v>
      </c>
      <c r="Q310" s="13" t="str">
        <f>VLOOKUP(H310,Productos!$B$4:$E$16,3,0)</f>
        <v>Bellmack</v>
      </c>
      <c r="R310" s="14">
        <f t="shared" si="8"/>
        <v>0.08</v>
      </c>
      <c r="S310" s="15">
        <f>VLOOKUP(Ventas!H310,Productos!$B$23:$I$34,MATCH(Ventas!M310,Productos!$D$22:$I$22)+2,FALSE)</f>
        <v>20000</v>
      </c>
      <c r="T310" s="16">
        <f t="shared" si="9"/>
        <v>9640000</v>
      </c>
    </row>
    <row r="311" spans="2:20" ht="14.25" customHeight="1">
      <c r="B311" s="10" t="str">
        <f t="shared" si="7"/>
        <v>13-20019102009octubreA18</v>
      </c>
      <c r="C311" s="17">
        <v>13</v>
      </c>
      <c r="D311" s="17">
        <v>200</v>
      </c>
      <c r="E311" s="18">
        <v>40105</v>
      </c>
      <c r="F311" s="17">
        <v>16</v>
      </c>
      <c r="G311" s="17">
        <v>13</v>
      </c>
      <c r="H311" s="17" t="s">
        <v>26</v>
      </c>
      <c r="I311" s="79">
        <f>_xlfn.XLOOKUP(H311,Productos!$B$5:$B$16,Productos!$E$5:$E$16)</f>
        <v>750000</v>
      </c>
      <c r="J311" s="17">
        <v>14</v>
      </c>
      <c r="K311" s="99"/>
      <c r="L311" s="13" t="str">
        <f>_xlfn.XLOOKUP(Ventas!C311,'Tienda y Sucursal'!$B$5:$B$19,'Tienda y Sucursal'!$C$5:$C$19)</f>
        <v>Sales</v>
      </c>
      <c r="M311" s="13" t="str">
        <f>_xlfn.XLOOKUP(D311,'Tienda y Sucursal'!$E$5:$E$10,'Tienda y Sucursal'!$F$5:$F$10)</f>
        <v>Sucursal 1</v>
      </c>
      <c r="N311" s="13" t="str">
        <f>HLOOKUP(F311,'Vendedores y Clientes'!$F$5:$M$7,2,0)&amp;" "&amp;HLOOKUP(F311,'Vendedores y Clientes'!$F$5:$M$7,3,0)</f>
        <v>Michael Tree</v>
      </c>
      <c r="O311" s="13" t="str" cm="1">
        <f t="array" ref="O311">_xlfn.XLOOKUP(G311,'Vendedores y Clientes'!$B$6:$B$39,'Vendedores y Clientes'!$C$6:$C$39&amp;" "&amp;_xlfn.XLOOKUP(Ventas!G311,'Vendedores y Clientes'!$B$6:$B$39,'Vendedores y Clientes'!$D$6:$D$39))</f>
        <v>Peter Contreras</v>
      </c>
      <c r="P311" s="13" t="str">
        <f>_xlfn.XLOOKUP(H311,Productos!$B$5:$B$16,Productos!$C$5:$C$16)</f>
        <v>Sillón Cama 3 Cuerpos</v>
      </c>
      <c r="Q311" s="13" t="str">
        <f>VLOOKUP(H311,Productos!$B$4:$E$16,3,0)</f>
        <v>Bellmack</v>
      </c>
      <c r="R311" s="14">
        <f t="shared" si="8"/>
        <v>0.08</v>
      </c>
      <c r="S311" s="15">
        <f>VLOOKUP(Ventas!H311,Productos!$B$23:$I$34,MATCH(Ventas!M311,Productos!$D$22:$I$22)+2,FALSE)</f>
        <v>100000</v>
      </c>
      <c r="T311" s="16">
        <f t="shared" si="9"/>
        <v>9560000</v>
      </c>
    </row>
    <row r="312" spans="2:20" ht="14.25" customHeight="1">
      <c r="B312" s="10" t="str">
        <f t="shared" si="7"/>
        <v>7-30632009marzoG12</v>
      </c>
      <c r="C312" s="17">
        <v>7</v>
      </c>
      <c r="D312" s="17">
        <v>30</v>
      </c>
      <c r="E312" s="18">
        <v>39878</v>
      </c>
      <c r="F312" s="17">
        <v>13</v>
      </c>
      <c r="G312" s="17">
        <v>6</v>
      </c>
      <c r="H312" s="17" t="s">
        <v>25</v>
      </c>
      <c r="I312" s="79">
        <f>_xlfn.XLOOKUP(H312,Productos!$B$5:$B$16,Productos!$E$5:$E$16)</f>
        <v>800000</v>
      </c>
      <c r="J312" s="17">
        <v>13</v>
      </c>
      <c r="K312" s="99"/>
      <c r="L312" s="13" t="str">
        <f>_xlfn.XLOOKUP(Ventas!C312,'Tienda y Sucursal'!$B$5:$B$19,'Tienda y Sucursal'!$C$5:$C$19)</f>
        <v>Blanco y En Calada</v>
      </c>
      <c r="M312" s="13" t="str">
        <f>_xlfn.XLOOKUP(D312,'Tienda y Sucursal'!$E$5:$E$10,'Tienda y Sucursal'!$F$5:$F$10)</f>
        <v>Sucursal 2</v>
      </c>
      <c r="N312" s="13" t="str">
        <f>HLOOKUP(F312,'Vendedores y Clientes'!$F$5:$M$7,2,0)&amp;" "&amp;HLOOKUP(F312,'Vendedores y Clientes'!$F$5:$M$7,3,0)</f>
        <v>Caesar Ortencia</v>
      </c>
      <c r="O312" s="13" t="str" cm="1">
        <f t="array" ref="O312">_xlfn.XLOOKUP(G312,'Vendedores y Clientes'!$B$6:$B$39,'Vendedores y Clientes'!$C$6:$C$39&amp;" "&amp;_xlfn.XLOOKUP(Ventas!G312,'Vendedores y Clientes'!$B$6:$B$39,'Vendedores y Clientes'!$D$6:$D$39))</f>
        <v>Deco Valenti</v>
      </c>
      <c r="P312" s="13" t="str">
        <f>_xlfn.XLOOKUP(H312,Productos!$B$5:$B$16,Productos!$C$5:$C$16)</f>
        <v>Estante Metalico 2mts alt</v>
      </c>
      <c r="Q312" s="13" t="str">
        <f>VLOOKUP(H312,Productos!$B$4:$E$16,3,0)</f>
        <v>Leymas</v>
      </c>
      <c r="R312" s="14">
        <f t="shared" si="8"/>
        <v>0.08</v>
      </c>
      <c r="S312" s="15">
        <f>VLOOKUP(Ventas!H312,Productos!$B$23:$I$34,MATCH(Ventas!M312,Productos!$D$22:$I$22)+2,FALSE)</f>
        <v>100000</v>
      </c>
      <c r="T312" s="16">
        <f t="shared" si="9"/>
        <v>9468000</v>
      </c>
    </row>
    <row r="313" spans="2:20" ht="14.25" customHeight="1">
      <c r="B313" s="10" t="str">
        <f t="shared" si="7"/>
        <v>2-30542009abrilG12</v>
      </c>
      <c r="C313" s="17">
        <v>2</v>
      </c>
      <c r="D313" s="17">
        <v>30</v>
      </c>
      <c r="E313" s="18">
        <v>39908</v>
      </c>
      <c r="F313" s="17">
        <v>17</v>
      </c>
      <c r="G313" s="17">
        <v>16</v>
      </c>
      <c r="H313" s="17" t="s">
        <v>25</v>
      </c>
      <c r="I313" s="79">
        <f>_xlfn.XLOOKUP(H313,Productos!$B$5:$B$16,Productos!$E$5:$E$16)</f>
        <v>800000</v>
      </c>
      <c r="J313" s="17">
        <v>13</v>
      </c>
      <c r="K313" s="99"/>
      <c r="L313" s="13" t="str">
        <f>_xlfn.XLOOKUP(Ventas!C313,'Tienda y Sucursal'!$B$5:$B$19,'Tienda y Sucursal'!$C$5:$C$19)</f>
        <v>Muebles San Genaro</v>
      </c>
      <c r="M313" s="13" t="str">
        <f>_xlfn.XLOOKUP(D313,'Tienda y Sucursal'!$E$5:$E$10,'Tienda y Sucursal'!$F$5:$F$10)</f>
        <v>Sucursal 2</v>
      </c>
      <c r="N313" s="13" t="str">
        <f>HLOOKUP(F313,'Vendedores y Clientes'!$F$5:$M$7,2,0)&amp;" "&amp;HLOOKUP(F313,'Vendedores y Clientes'!$F$5:$M$7,3,0)</f>
        <v>Gabriel Manzanero</v>
      </c>
      <c r="O313" s="13" t="str" cm="1">
        <f t="array" ref="O313">_xlfn.XLOOKUP(G313,'Vendedores y Clientes'!$B$6:$B$39,'Vendedores y Clientes'!$C$6:$C$39&amp;" "&amp;_xlfn.XLOOKUP(Ventas!G313,'Vendedores y Clientes'!$B$6:$B$39,'Vendedores y Clientes'!$D$6:$D$39))</f>
        <v>Go Leslier</v>
      </c>
      <c r="P313" s="13" t="str">
        <f>_xlfn.XLOOKUP(H313,Productos!$B$5:$B$16,Productos!$C$5:$C$16)</f>
        <v>Estante Metalico 2mts alt</v>
      </c>
      <c r="Q313" s="13" t="str">
        <f>VLOOKUP(H313,Productos!$B$4:$E$16,3,0)</f>
        <v>Leymas</v>
      </c>
      <c r="R313" s="14">
        <f t="shared" si="8"/>
        <v>0.08</v>
      </c>
      <c r="S313" s="15">
        <f>VLOOKUP(Ventas!H313,Productos!$B$23:$I$34,MATCH(Ventas!M313,Productos!$D$22:$I$22)+2,FALSE)</f>
        <v>100000</v>
      </c>
      <c r="T313" s="16">
        <f t="shared" si="9"/>
        <v>9468000</v>
      </c>
    </row>
    <row r="314" spans="2:20" ht="14.25" customHeight="1">
      <c r="B314" s="10" t="str">
        <f t="shared" si="7"/>
        <v>7-1001712010eneroG12</v>
      </c>
      <c r="C314" s="17">
        <v>7</v>
      </c>
      <c r="D314" s="17">
        <v>100</v>
      </c>
      <c r="E314" s="18">
        <v>40195</v>
      </c>
      <c r="F314" s="17">
        <v>16</v>
      </c>
      <c r="G314" s="17">
        <v>25</v>
      </c>
      <c r="H314" s="17" t="s">
        <v>25</v>
      </c>
      <c r="I314" s="79">
        <f>_xlfn.XLOOKUP(H314,Productos!$B$5:$B$16,Productos!$E$5:$E$16)</f>
        <v>800000</v>
      </c>
      <c r="J314" s="17">
        <v>13</v>
      </c>
      <c r="K314" s="99"/>
      <c r="L314" s="13" t="str">
        <f>_xlfn.XLOOKUP(Ventas!C314,'Tienda y Sucursal'!$B$5:$B$19,'Tienda y Sucursal'!$C$5:$C$19)</f>
        <v>Blanco y En Calada</v>
      </c>
      <c r="M314" s="13" t="str">
        <f>_xlfn.XLOOKUP(D314,'Tienda y Sucursal'!$E$5:$E$10,'Tienda y Sucursal'!$F$5:$F$10)</f>
        <v>Sucursal 4</v>
      </c>
      <c r="N314" s="13" t="str">
        <f>HLOOKUP(F314,'Vendedores y Clientes'!$F$5:$M$7,2,0)&amp;" "&amp;HLOOKUP(F314,'Vendedores y Clientes'!$F$5:$M$7,3,0)</f>
        <v>Michael Tree</v>
      </c>
      <c r="O314" s="13" t="str" cm="1">
        <f t="array" ref="O314">_xlfn.XLOOKUP(G314,'Vendedores y Clientes'!$B$6:$B$39,'Vendedores y Clientes'!$C$6:$C$39&amp;" "&amp;_xlfn.XLOOKUP(Ventas!G314,'Vendedores y Clientes'!$B$6:$B$39,'Vendedores y Clientes'!$D$6:$D$39))</f>
        <v>Felipe Medero</v>
      </c>
      <c r="P314" s="13" t="str">
        <f>_xlfn.XLOOKUP(H314,Productos!$B$5:$B$16,Productos!$C$5:$C$16)</f>
        <v>Estante Metalico 2mts alt</v>
      </c>
      <c r="Q314" s="13" t="str">
        <f>VLOOKUP(H314,Productos!$B$4:$E$16,3,0)</f>
        <v>Leymas</v>
      </c>
      <c r="R314" s="14">
        <f t="shared" si="8"/>
        <v>0.08</v>
      </c>
      <c r="S314" s="15">
        <f>VLOOKUP(Ventas!H314,Productos!$B$23:$I$34,MATCH(Ventas!M314,Productos!$D$22:$I$22)+2,FALSE)</f>
        <v>100000</v>
      </c>
      <c r="T314" s="16">
        <f t="shared" si="9"/>
        <v>9468000</v>
      </c>
    </row>
    <row r="315" spans="2:20" ht="14.25" customHeight="1">
      <c r="B315" s="10" t="str">
        <f t="shared" si="7"/>
        <v>9-202112010noviembreG12</v>
      </c>
      <c r="C315" s="17">
        <v>9</v>
      </c>
      <c r="D315" s="17">
        <v>20</v>
      </c>
      <c r="E315" s="18">
        <v>40484</v>
      </c>
      <c r="F315" s="17">
        <v>17</v>
      </c>
      <c r="G315" s="17">
        <v>11</v>
      </c>
      <c r="H315" s="17" t="s">
        <v>25</v>
      </c>
      <c r="I315" s="79">
        <f>_xlfn.XLOOKUP(H315,Productos!$B$5:$B$16,Productos!$E$5:$E$16)</f>
        <v>800000</v>
      </c>
      <c r="J315" s="17">
        <v>13</v>
      </c>
      <c r="K315" s="99"/>
      <c r="L315" s="13" t="str">
        <f>_xlfn.XLOOKUP(Ventas!C315,'Tienda y Sucursal'!$B$5:$B$19,'Tienda y Sucursal'!$C$5:$C$19)</f>
        <v>Sucursal San Bernardo</v>
      </c>
      <c r="M315" s="13" t="str">
        <f>_xlfn.XLOOKUP(D315,'Tienda y Sucursal'!$E$5:$E$10,'Tienda y Sucursal'!$F$5:$F$10)</f>
        <v>Sucursal 5</v>
      </c>
      <c r="N315" s="13" t="str">
        <f>HLOOKUP(F315,'Vendedores y Clientes'!$F$5:$M$7,2,0)&amp;" "&amp;HLOOKUP(F315,'Vendedores y Clientes'!$F$5:$M$7,3,0)</f>
        <v>Gabriel Manzanero</v>
      </c>
      <c r="O315" s="13" t="str" cm="1">
        <f t="array" ref="O315">_xlfn.XLOOKUP(G315,'Vendedores y Clientes'!$B$6:$B$39,'Vendedores y Clientes'!$C$6:$C$39&amp;" "&amp;_xlfn.XLOOKUP(Ventas!G315,'Vendedores y Clientes'!$B$6:$B$39,'Vendedores y Clientes'!$D$6:$D$39))</f>
        <v>Diva Torrengra</v>
      </c>
      <c r="P315" s="13" t="str">
        <f>_xlfn.XLOOKUP(H315,Productos!$B$5:$B$16,Productos!$C$5:$C$16)</f>
        <v>Estante Metalico 2mts alt</v>
      </c>
      <c r="Q315" s="13" t="str">
        <f>VLOOKUP(H315,Productos!$B$4:$E$16,3,0)</f>
        <v>Leymas</v>
      </c>
      <c r="R315" s="14">
        <f t="shared" si="8"/>
        <v>0.08</v>
      </c>
      <c r="S315" s="15">
        <f>VLOOKUP(Ventas!H315,Productos!$B$23:$I$34,MATCH(Ventas!M315,Productos!$D$22:$I$22)+2,FALSE)</f>
        <v>10000</v>
      </c>
      <c r="T315" s="16">
        <f t="shared" si="9"/>
        <v>9558000</v>
      </c>
    </row>
    <row r="316" spans="2:20" ht="14.25" customHeight="1">
      <c r="B316" s="10" t="str">
        <f t="shared" si="7"/>
        <v>9-201232009marzoG12</v>
      </c>
      <c r="C316" s="17">
        <v>9</v>
      </c>
      <c r="D316" s="17">
        <v>20</v>
      </c>
      <c r="E316" s="18">
        <v>39884</v>
      </c>
      <c r="F316" s="17">
        <v>17</v>
      </c>
      <c r="G316" s="17">
        <v>3</v>
      </c>
      <c r="H316" s="17" t="s">
        <v>25</v>
      </c>
      <c r="I316" s="79">
        <f>_xlfn.XLOOKUP(H316,Productos!$B$5:$B$16,Productos!$E$5:$E$16)</f>
        <v>800000</v>
      </c>
      <c r="J316" s="17">
        <v>13</v>
      </c>
      <c r="K316" s="99"/>
      <c r="L316" s="13" t="str">
        <f>_xlfn.XLOOKUP(Ventas!C316,'Tienda y Sucursal'!$B$5:$B$19,'Tienda y Sucursal'!$C$5:$C$19)</f>
        <v>Sucursal San Bernardo</v>
      </c>
      <c r="M316" s="13" t="str">
        <f>_xlfn.XLOOKUP(D316,'Tienda y Sucursal'!$E$5:$E$10,'Tienda y Sucursal'!$F$5:$F$10)</f>
        <v>Sucursal 5</v>
      </c>
      <c r="N316" s="13" t="str">
        <f>HLOOKUP(F316,'Vendedores y Clientes'!$F$5:$M$7,2,0)&amp;" "&amp;HLOOKUP(F316,'Vendedores y Clientes'!$F$5:$M$7,3,0)</f>
        <v>Gabriel Manzanero</v>
      </c>
      <c r="O316" s="13" t="str" cm="1">
        <f t="array" ref="O316">_xlfn.XLOOKUP(G316,'Vendedores y Clientes'!$B$6:$B$39,'Vendedores y Clientes'!$C$6:$C$39&amp;" "&amp;_xlfn.XLOOKUP(Ventas!G316,'Vendedores y Clientes'!$B$6:$B$39,'Vendedores y Clientes'!$D$6:$D$39))</f>
        <v>Johny Negrero</v>
      </c>
      <c r="P316" s="13" t="str">
        <f>_xlfn.XLOOKUP(H316,Productos!$B$5:$B$16,Productos!$C$5:$C$16)</f>
        <v>Estante Metalico 2mts alt</v>
      </c>
      <c r="Q316" s="13" t="str">
        <f>VLOOKUP(H316,Productos!$B$4:$E$16,3,0)</f>
        <v>Leymas</v>
      </c>
      <c r="R316" s="14">
        <f t="shared" si="8"/>
        <v>0.08</v>
      </c>
      <c r="S316" s="15">
        <f>VLOOKUP(Ventas!H316,Productos!$B$23:$I$34,MATCH(Ventas!M316,Productos!$D$22:$I$22)+2,FALSE)</f>
        <v>10000</v>
      </c>
      <c r="T316" s="16">
        <f t="shared" si="9"/>
        <v>9558000</v>
      </c>
    </row>
    <row r="317" spans="2:20" ht="14.25" customHeight="1">
      <c r="B317" s="10" t="str">
        <f t="shared" si="7"/>
        <v>3-200992010septiembreG12</v>
      </c>
      <c r="C317" s="17">
        <v>3</v>
      </c>
      <c r="D317" s="17">
        <v>200</v>
      </c>
      <c r="E317" s="18">
        <v>40430</v>
      </c>
      <c r="F317" s="17">
        <v>17</v>
      </c>
      <c r="G317" s="17">
        <v>8</v>
      </c>
      <c r="H317" s="17" t="s">
        <v>25</v>
      </c>
      <c r="I317" s="79">
        <f>_xlfn.XLOOKUP(H317,Productos!$B$5:$B$16,Productos!$E$5:$E$16)</f>
        <v>800000</v>
      </c>
      <c r="J317" s="17">
        <v>13</v>
      </c>
      <c r="K317" s="99"/>
      <c r="L317" s="13" t="str">
        <f>_xlfn.XLOOKUP(Ventas!C317,'Tienda y Sucursal'!$B$5:$B$19,'Tienda y Sucursal'!$C$5:$C$19)</f>
        <v>Damiens</v>
      </c>
      <c r="M317" s="13" t="str">
        <f>_xlfn.XLOOKUP(D317,'Tienda y Sucursal'!$E$5:$E$10,'Tienda y Sucursal'!$F$5:$F$10)</f>
        <v>Sucursal 1</v>
      </c>
      <c r="N317" s="13" t="str">
        <f>HLOOKUP(F317,'Vendedores y Clientes'!$F$5:$M$7,2,0)&amp;" "&amp;HLOOKUP(F317,'Vendedores y Clientes'!$F$5:$M$7,3,0)</f>
        <v>Gabriel Manzanero</v>
      </c>
      <c r="O317" s="13" t="str" cm="1">
        <f t="array" ref="O317">_xlfn.XLOOKUP(G317,'Vendedores y Clientes'!$B$6:$B$39,'Vendedores y Clientes'!$C$6:$C$39&amp;" "&amp;_xlfn.XLOOKUP(Ventas!G317,'Vendedores y Clientes'!$B$6:$B$39,'Vendedores y Clientes'!$D$6:$D$39))</f>
        <v>Nicolás Red</v>
      </c>
      <c r="P317" s="13" t="str">
        <f>_xlfn.XLOOKUP(H317,Productos!$B$5:$B$16,Productos!$C$5:$C$16)</f>
        <v>Estante Metalico 2mts alt</v>
      </c>
      <c r="Q317" s="13" t="str">
        <f>VLOOKUP(H317,Productos!$B$4:$E$16,3,0)</f>
        <v>Leymas</v>
      </c>
      <c r="R317" s="14">
        <f t="shared" si="8"/>
        <v>0.08</v>
      </c>
      <c r="S317" s="15">
        <f>VLOOKUP(Ventas!H317,Productos!$B$23:$I$34,MATCH(Ventas!M317,Productos!$D$22:$I$22)+2,FALSE)</f>
        <v>200000</v>
      </c>
      <c r="T317" s="16">
        <f t="shared" si="9"/>
        <v>9368000</v>
      </c>
    </row>
    <row r="318" spans="2:20" ht="14.25" customHeight="1">
      <c r="B318" s="10" t="str">
        <f t="shared" si="7"/>
        <v>13-10022122009diciembreG12</v>
      </c>
      <c r="C318" s="17">
        <v>13</v>
      </c>
      <c r="D318" s="17">
        <v>100</v>
      </c>
      <c r="E318" s="18">
        <v>40169</v>
      </c>
      <c r="F318" s="17">
        <v>12</v>
      </c>
      <c r="G318" s="17">
        <v>30</v>
      </c>
      <c r="H318" s="17" t="s">
        <v>25</v>
      </c>
      <c r="I318" s="79">
        <f>_xlfn.XLOOKUP(H318,Productos!$B$5:$B$16,Productos!$E$5:$E$16)</f>
        <v>800000</v>
      </c>
      <c r="J318" s="17">
        <v>13</v>
      </c>
      <c r="K318" s="99"/>
      <c r="L318" s="13" t="str">
        <f>_xlfn.XLOOKUP(Ventas!C318,'Tienda y Sucursal'!$B$5:$B$19,'Tienda y Sucursal'!$C$5:$C$19)</f>
        <v>Sales</v>
      </c>
      <c r="M318" s="13" t="str">
        <f>_xlfn.XLOOKUP(D318,'Tienda y Sucursal'!$E$5:$E$10,'Tienda y Sucursal'!$F$5:$F$10)</f>
        <v>Sucursal 4</v>
      </c>
      <c r="N318" s="13" t="str">
        <f>HLOOKUP(F318,'Vendedores y Clientes'!$F$5:$M$7,2,0)&amp;" "&amp;HLOOKUP(F318,'Vendedores y Clientes'!$F$5:$M$7,3,0)</f>
        <v>Feibian Bizancio</v>
      </c>
      <c r="O318" s="13" t="str" cm="1">
        <f t="array" ref="O318">_xlfn.XLOOKUP(G318,'Vendedores y Clientes'!$B$6:$B$39,'Vendedores y Clientes'!$C$6:$C$39&amp;" "&amp;_xlfn.XLOOKUP(Ventas!G318,'Vendedores y Clientes'!$B$6:$B$39,'Vendedores y Clientes'!$D$6:$D$39))</f>
        <v>Javiera Walder</v>
      </c>
      <c r="P318" s="13" t="str">
        <f>_xlfn.XLOOKUP(H318,Productos!$B$5:$B$16,Productos!$C$5:$C$16)</f>
        <v>Estante Metalico 2mts alt</v>
      </c>
      <c r="Q318" s="13" t="str">
        <f>VLOOKUP(H318,Productos!$B$4:$E$16,3,0)</f>
        <v>Leymas</v>
      </c>
      <c r="R318" s="14">
        <f t="shared" si="8"/>
        <v>0.08</v>
      </c>
      <c r="S318" s="15">
        <f>VLOOKUP(Ventas!H318,Productos!$B$23:$I$34,MATCH(Ventas!M318,Productos!$D$22:$I$22)+2,FALSE)</f>
        <v>100000</v>
      </c>
      <c r="T318" s="16">
        <f t="shared" si="9"/>
        <v>9468000</v>
      </c>
    </row>
    <row r="319" spans="2:20" ht="14.25" customHeight="1">
      <c r="B319" s="10" t="str">
        <f t="shared" si="7"/>
        <v>5-200832009marzoA18</v>
      </c>
      <c r="C319" s="17">
        <v>5</v>
      </c>
      <c r="D319" s="17">
        <v>200</v>
      </c>
      <c r="E319" s="18">
        <v>39880</v>
      </c>
      <c r="F319" s="17">
        <v>16</v>
      </c>
      <c r="G319" s="17">
        <v>11</v>
      </c>
      <c r="H319" s="17" t="s">
        <v>26</v>
      </c>
      <c r="I319" s="79">
        <f>_xlfn.XLOOKUP(H319,Productos!$B$5:$B$16,Productos!$E$5:$E$16)</f>
        <v>750000</v>
      </c>
      <c r="J319" s="17">
        <v>14</v>
      </c>
      <c r="K319" s="99"/>
      <c r="L319" s="13" t="str">
        <f>_xlfn.XLOOKUP(Ventas!C319,'Tienda y Sucursal'!$B$5:$B$19,'Tienda y Sucursal'!$C$5:$C$19)</f>
        <v>Muebles El Oso</v>
      </c>
      <c r="M319" s="13" t="str">
        <f>_xlfn.XLOOKUP(D319,'Tienda y Sucursal'!$E$5:$E$10,'Tienda y Sucursal'!$F$5:$F$10)</f>
        <v>Sucursal 1</v>
      </c>
      <c r="N319" s="13" t="str">
        <f>HLOOKUP(F319,'Vendedores y Clientes'!$F$5:$M$7,2,0)&amp;" "&amp;HLOOKUP(F319,'Vendedores y Clientes'!$F$5:$M$7,3,0)</f>
        <v>Michael Tree</v>
      </c>
      <c r="O319" s="13" t="str" cm="1">
        <f t="array" ref="O319">_xlfn.XLOOKUP(G319,'Vendedores y Clientes'!$B$6:$B$39,'Vendedores y Clientes'!$C$6:$C$39&amp;" "&amp;_xlfn.XLOOKUP(Ventas!G319,'Vendedores y Clientes'!$B$6:$B$39,'Vendedores y Clientes'!$D$6:$D$39))</f>
        <v>Diva Torrengra</v>
      </c>
      <c r="P319" s="13" t="str">
        <f>_xlfn.XLOOKUP(H319,Productos!$B$5:$B$16,Productos!$C$5:$C$16)</f>
        <v>Sillón Cama 3 Cuerpos</v>
      </c>
      <c r="Q319" s="13" t="str">
        <f>VLOOKUP(H319,Productos!$B$4:$E$16,3,0)</f>
        <v>Bellmack</v>
      </c>
      <c r="R319" s="14">
        <f t="shared" si="8"/>
        <v>0.08</v>
      </c>
      <c r="S319" s="15">
        <f>VLOOKUP(Ventas!H319,Productos!$B$23:$I$34,MATCH(Ventas!M319,Productos!$D$22:$I$22)+2,FALSE)</f>
        <v>100000</v>
      </c>
      <c r="T319" s="16">
        <f t="shared" si="9"/>
        <v>9560000</v>
      </c>
    </row>
    <row r="320" spans="2:20" ht="14.25" customHeight="1">
      <c r="B320" s="10" t="str">
        <f t="shared" si="7"/>
        <v>1-1001562010junioA18</v>
      </c>
      <c r="C320" s="17">
        <v>1</v>
      </c>
      <c r="D320" s="17">
        <v>100</v>
      </c>
      <c r="E320" s="18">
        <v>40344</v>
      </c>
      <c r="F320" s="17">
        <v>14</v>
      </c>
      <c r="G320" s="17">
        <v>3</v>
      </c>
      <c r="H320" s="17" t="s">
        <v>26</v>
      </c>
      <c r="I320" s="79">
        <f>_xlfn.XLOOKUP(H320,Productos!$B$5:$B$16,Productos!$E$5:$E$16)</f>
        <v>750000</v>
      </c>
      <c r="J320" s="17">
        <v>14</v>
      </c>
      <c r="K320" s="99"/>
      <c r="L320" s="13" t="str">
        <f>_xlfn.XLOOKUP(Ventas!C320,'Tienda y Sucursal'!$B$5:$B$19,'Tienda y Sucursal'!$C$5:$C$19)</f>
        <v>Sucursal Peñalolen Alto</v>
      </c>
      <c r="M320" s="13" t="str">
        <f>_xlfn.XLOOKUP(D320,'Tienda y Sucursal'!$E$5:$E$10,'Tienda y Sucursal'!$F$5:$F$10)</f>
        <v>Sucursal 4</v>
      </c>
      <c r="N320" s="13" t="str">
        <f>HLOOKUP(F320,'Vendedores y Clientes'!$F$5:$M$7,2,0)&amp;" "&amp;HLOOKUP(F320,'Vendedores y Clientes'!$F$5:$M$7,3,0)</f>
        <v>Hortuiti Felier</v>
      </c>
      <c r="O320" s="13" t="str" cm="1">
        <f t="array" ref="O320">_xlfn.XLOOKUP(G320,'Vendedores y Clientes'!$B$6:$B$39,'Vendedores y Clientes'!$C$6:$C$39&amp;" "&amp;_xlfn.XLOOKUP(Ventas!G320,'Vendedores y Clientes'!$B$6:$B$39,'Vendedores y Clientes'!$D$6:$D$39))</f>
        <v>Johny Negrero</v>
      </c>
      <c r="P320" s="13" t="str">
        <f>_xlfn.XLOOKUP(H320,Productos!$B$5:$B$16,Productos!$C$5:$C$16)</f>
        <v>Sillón Cama 3 Cuerpos</v>
      </c>
      <c r="Q320" s="13" t="str">
        <f>VLOOKUP(H320,Productos!$B$4:$E$16,3,0)</f>
        <v>Bellmack</v>
      </c>
      <c r="R320" s="14">
        <f t="shared" si="8"/>
        <v>0.08</v>
      </c>
      <c r="S320" s="15">
        <f>VLOOKUP(Ventas!H320,Productos!$B$23:$I$34,MATCH(Ventas!M320,Productos!$D$22:$I$22)+2,FALSE)</f>
        <v>20000</v>
      </c>
      <c r="T320" s="16">
        <f t="shared" si="9"/>
        <v>9640000</v>
      </c>
    </row>
    <row r="321" spans="2:20" ht="14.25" customHeight="1">
      <c r="B321" s="10" t="str">
        <f t="shared" si="7"/>
        <v>6-100322009febreroA18</v>
      </c>
      <c r="C321" s="17">
        <v>6</v>
      </c>
      <c r="D321" s="17">
        <v>100</v>
      </c>
      <c r="E321" s="18">
        <v>39847</v>
      </c>
      <c r="F321" s="17">
        <v>12</v>
      </c>
      <c r="G321" s="17">
        <v>26</v>
      </c>
      <c r="H321" s="17" t="s">
        <v>26</v>
      </c>
      <c r="I321" s="79">
        <f>_xlfn.XLOOKUP(H321,Productos!$B$5:$B$16,Productos!$E$5:$E$16)</f>
        <v>750000</v>
      </c>
      <c r="J321" s="17">
        <v>14</v>
      </c>
      <c r="K321" s="99"/>
      <c r="L321" s="13" t="str">
        <f>_xlfn.XLOOKUP(Ventas!C321,'Tienda y Sucursal'!$B$5:$B$19,'Tienda y Sucursal'!$C$5:$C$19)</f>
        <v>Sucursal Ñuñoa</v>
      </c>
      <c r="M321" s="13" t="str">
        <f>_xlfn.XLOOKUP(D321,'Tienda y Sucursal'!$E$5:$E$10,'Tienda y Sucursal'!$F$5:$F$10)</f>
        <v>Sucursal 4</v>
      </c>
      <c r="N321" s="13" t="str">
        <f>HLOOKUP(F321,'Vendedores y Clientes'!$F$5:$M$7,2,0)&amp;" "&amp;HLOOKUP(F321,'Vendedores y Clientes'!$F$5:$M$7,3,0)</f>
        <v>Feibian Bizancio</v>
      </c>
      <c r="O321" s="13" t="str" cm="1">
        <f t="array" ref="O321">_xlfn.XLOOKUP(G321,'Vendedores y Clientes'!$B$6:$B$39,'Vendedores y Clientes'!$C$6:$C$39&amp;" "&amp;_xlfn.XLOOKUP(Ventas!G321,'Vendedores y Clientes'!$B$6:$B$39,'Vendedores y Clientes'!$D$6:$D$39))</f>
        <v>Edward Phycka</v>
      </c>
      <c r="P321" s="13" t="str">
        <f>_xlfn.XLOOKUP(H321,Productos!$B$5:$B$16,Productos!$C$5:$C$16)</f>
        <v>Sillón Cama 3 Cuerpos</v>
      </c>
      <c r="Q321" s="13" t="str">
        <f>VLOOKUP(H321,Productos!$B$4:$E$16,3,0)</f>
        <v>Bellmack</v>
      </c>
      <c r="R321" s="14">
        <f t="shared" si="8"/>
        <v>0.08</v>
      </c>
      <c r="S321" s="15">
        <f>VLOOKUP(Ventas!H321,Productos!$B$23:$I$34,MATCH(Ventas!M321,Productos!$D$22:$I$22)+2,FALSE)</f>
        <v>20000</v>
      </c>
      <c r="T321" s="16">
        <f t="shared" si="9"/>
        <v>9640000</v>
      </c>
    </row>
    <row r="322" spans="2:20" ht="14.25" customHeight="1">
      <c r="B322" s="10" t="str">
        <f t="shared" si="7"/>
        <v>4-2001122009febreroJ18</v>
      </c>
      <c r="C322" s="17">
        <v>4</v>
      </c>
      <c r="D322" s="17">
        <v>200</v>
      </c>
      <c r="E322" s="18">
        <v>39855</v>
      </c>
      <c r="F322" s="17">
        <v>18</v>
      </c>
      <c r="G322" s="17">
        <v>23</v>
      </c>
      <c r="H322" s="17" t="s">
        <v>24</v>
      </c>
      <c r="I322" s="79">
        <f>_xlfn.XLOOKUP(H322,Productos!$B$5:$B$16,Productos!$E$5:$E$16)</f>
        <v>850000</v>
      </c>
      <c r="J322" s="17">
        <v>12</v>
      </c>
      <c r="K322" s="99"/>
      <c r="L322" s="13" t="str">
        <f>_xlfn.XLOOKUP(Ventas!C322,'Tienda y Sucursal'!$B$5:$B$19,'Tienda y Sucursal'!$C$5:$C$19)</f>
        <v>Galería Ñuble</v>
      </c>
      <c r="M322" s="13" t="str">
        <f>_xlfn.XLOOKUP(D322,'Tienda y Sucursal'!$E$5:$E$10,'Tienda y Sucursal'!$F$5:$F$10)</f>
        <v>Sucursal 1</v>
      </c>
      <c r="N322" s="13" t="str">
        <f>HLOOKUP(F322,'Vendedores y Clientes'!$F$5:$M$7,2,0)&amp;" "&amp;HLOOKUP(F322,'Vendedores y Clientes'!$F$5:$M$7,3,0)</f>
        <v>Gato Lizana</v>
      </c>
      <c r="O322" s="13" t="str" cm="1">
        <f t="array" ref="O322">_xlfn.XLOOKUP(G322,'Vendedores y Clientes'!$B$6:$B$39,'Vendedores y Clientes'!$C$6:$C$39&amp;" "&amp;_xlfn.XLOOKUP(Ventas!G322,'Vendedores y Clientes'!$B$6:$B$39,'Vendedores y Clientes'!$D$6:$D$39))</f>
        <v>Ismael Olavarrieta</v>
      </c>
      <c r="P322" s="13" t="str">
        <f>_xlfn.XLOOKUP(H322,Productos!$B$5:$B$16,Productos!$C$5:$C$16)</f>
        <v>Camarote 3 cuerpos</v>
      </c>
      <c r="Q322" s="13" t="str">
        <f>VLOOKUP(H322,Productos!$B$4:$E$16,3,0)</f>
        <v>Deplos</v>
      </c>
      <c r="R322" s="14">
        <f t="shared" si="8"/>
        <v>0.08</v>
      </c>
      <c r="S322" s="15">
        <f>VLOOKUP(Ventas!H322,Productos!$B$23:$I$34,MATCH(Ventas!M322,Productos!$D$22:$I$22)+2,FALSE)</f>
        <v>30000</v>
      </c>
      <c r="T322" s="16">
        <f t="shared" si="9"/>
        <v>9354000</v>
      </c>
    </row>
    <row r="323" spans="2:20" ht="14.25" customHeight="1">
      <c r="B323" s="10" t="str">
        <f t="shared" si="7"/>
        <v>8-200622010febreroJ18</v>
      </c>
      <c r="C323" s="17">
        <v>8</v>
      </c>
      <c r="D323" s="17">
        <v>200</v>
      </c>
      <c r="E323" s="18">
        <v>40215</v>
      </c>
      <c r="F323" s="17">
        <v>17</v>
      </c>
      <c r="G323" s="17">
        <v>23</v>
      </c>
      <c r="H323" s="17" t="s">
        <v>24</v>
      </c>
      <c r="I323" s="79">
        <f>_xlfn.XLOOKUP(H323,Productos!$B$5:$B$16,Productos!$E$5:$E$16)</f>
        <v>850000</v>
      </c>
      <c r="J323" s="17">
        <v>12</v>
      </c>
      <c r="K323" s="99"/>
      <c r="L323" s="13" t="str">
        <f>_xlfn.XLOOKUP(Ventas!C323,'Tienda y Sucursal'!$B$5:$B$19,'Tienda y Sucursal'!$C$5:$C$19)</f>
        <v>El Rincón de la Madera</v>
      </c>
      <c r="M323" s="13" t="str">
        <f>_xlfn.XLOOKUP(D323,'Tienda y Sucursal'!$E$5:$E$10,'Tienda y Sucursal'!$F$5:$F$10)</f>
        <v>Sucursal 1</v>
      </c>
      <c r="N323" s="13" t="str">
        <f>HLOOKUP(F323,'Vendedores y Clientes'!$F$5:$M$7,2,0)&amp;" "&amp;HLOOKUP(F323,'Vendedores y Clientes'!$F$5:$M$7,3,0)</f>
        <v>Gabriel Manzanero</v>
      </c>
      <c r="O323" s="13" t="str" cm="1">
        <f t="array" ref="O323">_xlfn.XLOOKUP(G323,'Vendedores y Clientes'!$B$6:$B$39,'Vendedores y Clientes'!$C$6:$C$39&amp;" "&amp;_xlfn.XLOOKUP(Ventas!G323,'Vendedores y Clientes'!$B$6:$B$39,'Vendedores y Clientes'!$D$6:$D$39))</f>
        <v>Ismael Olavarrieta</v>
      </c>
      <c r="P323" s="13" t="str">
        <f>_xlfn.XLOOKUP(H323,Productos!$B$5:$B$16,Productos!$C$5:$C$16)</f>
        <v>Camarote 3 cuerpos</v>
      </c>
      <c r="Q323" s="13" t="str">
        <f>VLOOKUP(H323,Productos!$B$4:$E$16,3,0)</f>
        <v>Deplos</v>
      </c>
      <c r="R323" s="14">
        <f t="shared" si="8"/>
        <v>0.08</v>
      </c>
      <c r="S323" s="15">
        <f>VLOOKUP(Ventas!H323,Productos!$B$23:$I$34,MATCH(Ventas!M323,Productos!$D$22:$I$22)+2,FALSE)</f>
        <v>30000</v>
      </c>
      <c r="T323" s="16">
        <f t="shared" si="9"/>
        <v>9354000</v>
      </c>
    </row>
    <row r="324" spans="2:20" ht="14.25" customHeight="1">
      <c r="B324" s="10" t="str">
        <f t="shared" si="7"/>
        <v>15-200482010agostoG12</v>
      </c>
      <c r="C324" s="17">
        <v>15</v>
      </c>
      <c r="D324" s="17">
        <v>200</v>
      </c>
      <c r="E324" s="18">
        <v>40394</v>
      </c>
      <c r="F324" s="17">
        <v>13</v>
      </c>
      <c r="G324" s="17">
        <v>22</v>
      </c>
      <c r="H324" s="17" t="s">
        <v>25</v>
      </c>
      <c r="I324" s="79">
        <f>_xlfn.XLOOKUP(H324,Productos!$B$5:$B$16,Productos!$E$5:$E$16)</f>
        <v>800000</v>
      </c>
      <c r="J324" s="17">
        <v>13</v>
      </c>
      <c r="K324" s="99"/>
      <c r="L324" s="13" t="str">
        <f>_xlfn.XLOOKUP(Ventas!C324,'Tienda y Sucursal'!$B$5:$B$19,'Tienda y Sucursal'!$C$5:$C$19)</f>
        <v>Galería la Tubería</v>
      </c>
      <c r="M324" s="13" t="str">
        <f>_xlfn.XLOOKUP(D324,'Tienda y Sucursal'!$E$5:$E$10,'Tienda y Sucursal'!$F$5:$F$10)</f>
        <v>Sucursal 1</v>
      </c>
      <c r="N324" s="13" t="str">
        <f>HLOOKUP(F324,'Vendedores y Clientes'!$F$5:$M$7,2,0)&amp;" "&amp;HLOOKUP(F324,'Vendedores y Clientes'!$F$5:$M$7,3,0)</f>
        <v>Caesar Ortencia</v>
      </c>
      <c r="O324" s="13" t="str" cm="1">
        <f t="array" ref="O324">_xlfn.XLOOKUP(G324,'Vendedores y Clientes'!$B$6:$B$39,'Vendedores y Clientes'!$C$6:$C$39&amp;" "&amp;_xlfn.XLOOKUP(Ventas!G324,'Vendedores y Clientes'!$B$6:$B$39,'Vendedores y Clientes'!$D$6:$D$39))</f>
        <v>Sergio Oliva</v>
      </c>
      <c r="P324" s="13" t="str">
        <f>_xlfn.XLOOKUP(H324,Productos!$B$5:$B$16,Productos!$C$5:$C$16)</f>
        <v>Estante Metalico 2mts alt</v>
      </c>
      <c r="Q324" s="13" t="str">
        <f>VLOOKUP(H324,Productos!$B$4:$E$16,3,0)</f>
        <v>Leymas</v>
      </c>
      <c r="R324" s="14">
        <f t="shared" si="8"/>
        <v>0.08</v>
      </c>
      <c r="S324" s="15">
        <f>VLOOKUP(Ventas!H324,Productos!$B$23:$I$34,MATCH(Ventas!M324,Productos!$D$22:$I$22)+2,FALSE)</f>
        <v>200000</v>
      </c>
      <c r="T324" s="16">
        <f t="shared" si="9"/>
        <v>9368000</v>
      </c>
    </row>
    <row r="325" spans="2:20" ht="14.25" customHeight="1">
      <c r="B325" s="10" t="str">
        <f t="shared" si="7"/>
        <v>4-1001382010agostoG12</v>
      </c>
      <c r="C325" s="17">
        <v>4</v>
      </c>
      <c r="D325" s="17">
        <v>100</v>
      </c>
      <c r="E325" s="18">
        <v>40403</v>
      </c>
      <c r="F325" s="17">
        <v>12</v>
      </c>
      <c r="G325" s="17">
        <v>26</v>
      </c>
      <c r="H325" s="17" t="s">
        <v>25</v>
      </c>
      <c r="I325" s="79">
        <f>_xlfn.XLOOKUP(H325,Productos!$B$5:$B$16,Productos!$E$5:$E$16)</f>
        <v>800000</v>
      </c>
      <c r="J325" s="17">
        <v>13</v>
      </c>
      <c r="K325" s="99"/>
      <c r="L325" s="13" t="str">
        <f>_xlfn.XLOOKUP(Ventas!C325,'Tienda y Sucursal'!$B$5:$B$19,'Tienda y Sucursal'!$C$5:$C$19)</f>
        <v>Galería Ñuble</v>
      </c>
      <c r="M325" s="13" t="str">
        <f>_xlfn.XLOOKUP(D325,'Tienda y Sucursal'!$E$5:$E$10,'Tienda y Sucursal'!$F$5:$F$10)</f>
        <v>Sucursal 4</v>
      </c>
      <c r="N325" s="13" t="str">
        <f>HLOOKUP(F325,'Vendedores y Clientes'!$F$5:$M$7,2,0)&amp;" "&amp;HLOOKUP(F325,'Vendedores y Clientes'!$F$5:$M$7,3,0)</f>
        <v>Feibian Bizancio</v>
      </c>
      <c r="O325" s="13" t="str" cm="1">
        <f t="array" ref="O325">_xlfn.XLOOKUP(G325,'Vendedores y Clientes'!$B$6:$B$39,'Vendedores y Clientes'!$C$6:$C$39&amp;" "&amp;_xlfn.XLOOKUP(Ventas!G325,'Vendedores y Clientes'!$B$6:$B$39,'Vendedores y Clientes'!$D$6:$D$39))</f>
        <v>Edward Phycka</v>
      </c>
      <c r="P325" s="13" t="str">
        <f>_xlfn.XLOOKUP(H325,Productos!$B$5:$B$16,Productos!$C$5:$C$16)</f>
        <v>Estante Metalico 2mts alt</v>
      </c>
      <c r="Q325" s="13" t="str">
        <f>VLOOKUP(H325,Productos!$B$4:$E$16,3,0)</f>
        <v>Leymas</v>
      </c>
      <c r="R325" s="14">
        <f t="shared" si="8"/>
        <v>0.08</v>
      </c>
      <c r="S325" s="15">
        <f>VLOOKUP(Ventas!H325,Productos!$B$23:$I$34,MATCH(Ventas!M325,Productos!$D$22:$I$22)+2,FALSE)</f>
        <v>100000</v>
      </c>
      <c r="T325" s="16">
        <f t="shared" si="9"/>
        <v>9468000</v>
      </c>
    </row>
    <row r="326" spans="2:20" ht="14.25" customHeight="1">
      <c r="B326" s="10" t="str">
        <f t="shared" si="7"/>
        <v>3-10024102009octubreG12</v>
      </c>
      <c r="C326" s="17">
        <v>3</v>
      </c>
      <c r="D326" s="17">
        <v>100</v>
      </c>
      <c r="E326" s="18">
        <v>40110</v>
      </c>
      <c r="F326" s="17">
        <v>14</v>
      </c>
      <c r="G326" s="17">
        <v>5</v>
      </c>
      <c r="H326" s="17" t="s">
        <v>25</v>
      </c>
      <c r="I326" s="79">
        <f>_xlfn.XLOOKUP(H326,Productos!$B$5:$B$16,Productos!$E$5:$E$16)</f>
        <v>800000</v>
      </c>
      <c r="J326" s="17">
        <v>13</v>
      </c>
      <c r="K326" s="99"/>
      <c r="L326" s="13" t="str">
        <f>_xlfn.XLOOKUP(Ventas!C326,'Tienda y Sucursal'!$B$5:$B$19,'Tienda y Sucursal'!$C$5:$C$19)</f>
        <v>Damiens</v>
      </c>
      <c r="M326" s="13" t="str">
        <f>_xlfn.XLOOKUP(D326,'Tienda y Sucursal'!$E$5:$E$10,'Tienda y Sucursal'!$F$5:$F$10)</f>
        <v>Sucursal 4</v>
      </c>
      <c r="N326" s="13" t="str">
        <f>HLOOKUP(F326,'Vendedores y Clientes'!$F$5:$M$7,2,0)&amp;" "&amp;HLOOKUP(F326,'Vendedores y Clientes'!$F$5:$M$7,3,0)</f>
        <v>Hortuiti Felier</v>
      </c>
      <c r="O326" s="13" t="str" cm="1">
        <f t="array" ref="O326">_xlfn.XLOOKUP(G326,'Vendedores y Clientes'!$B$6:$B$39,'Vendedores y Clientes'!$C$6:$C$39&amp;" "&amp;_xlfn.XLOOKUP(Ventas!G326,'Vendedores y Clientes'!$B$6:$B$39,'Vendedores y Clientes'!$D$6:$D$39))</f>
        <v>Alexandra Bully</v>
      </c>
      <c r="P326" s="13" t="str">
        <f>_xlfn.XLOOKUP(H326,Productos!$B$5:$B$16,Productos!$C$5:$C$16)</f>
        <v>Estante Metalico 2mts alt</v>
      </c>
      <c r="Q326" s="13" t="str">
        <f>VLOOKUP(H326,Productos!$B$4:$E$16,3,0)</f>
        <v>Leymas</v>
      </c>
      <c r="R326" s="14">
        <f t="shared" si="8"/>
        <v>0.08</v>
      </c>
      <c r="S326" s="15">
        <f>VLOOKUP(Ventas!H326,Productos!$B$23:$I$34,MATCH(Ventas!M326,Productos!$D$22:$I$22)+2,FALSE)</f>
        <v>100000</v>
      </c>
      <c r="T326" s="16">
        <f t="shared" si="9"/>
        <v>9468000</v>
      </c>
    </row>
    <row r="327" spans="2:20" ht="14.25" customHeight="1">
      <c r="B327" s="10" t="str">
        <f t="shared" si="7"/>
        <v>6-3002122009febreroG12</v>
      </c>
      <c r="C327" s="17">
        <v>6</v>
      </c>
      <c r="D327" s="17">
        <v>300</v>
      </c>
      <c r="E327" s="18">
        <v>39865</v>
      </c>
      <c r="F327" s="17">
        <v>15</v>
      </c>
      <c r="G327" s="17">
        <v>26</v>
      </c>
      <c r="H327" s="17" t="s">
        <v>25</v>
      </c>
      <c r="I327" s="79">
        <f>_xlfn.XLOOKUP(H327,Productos!$B$5:$B$16,Productos!$E$5:$E$16)</f>
        <v>800000</v>
      </c>
      <c r="J327" s="17">
        <v>13</v>
      </c>
      <c r="K327" s="99"/>
      <c r="L327" s="13" t="str">
        <f>_xlfn.XLOOKUP(Ventas!C327,'Tienda y Sucursal'!$B$5:$B$19,'Tienda y Sucursal'!$C$5:$C$19)</f>
        <v>Sucursal Ñuñoa</v>
      </c>
      <c r="M327" s="13" t="str">
        <f>_xlfn.XLOOKUP(D327,'Tienda y Sucursal'!$E$5:$E$10,'Tienda y Sucursal'!$F$5:$F$10)</f>
        <v>Sucursal 3</v>
      </c>
      <c r="N327" s="13" t="str">
        <f>HLOOKUP(F327,'Vendedores y Clientes'!$F$5:$M$7,2,0)&amp;" "&amp;HLOOKUP(F327,'Vendedores y Clientes'!$F$5:$M$7,3,0)</f>
        <v>Suárez Mujica</v>
      </c>
      <c r="O327" s="13" t="str" cm="1">
        <f t="array" ref="O327">_xlfn.XLOOKUP(G327,'Vendedores y Clientes'!$B$6:$B$39,'Vendedores y Clientes'!$C$6:$C$39&amp;" "&amp;_xlfn.XLOOKUP(Ventas!G327,'Vendedores y Clientes'!$B$6:$B$39,'Vendedores y Clientes'!$D$6:$D$39))</f>
        <v>Edward Phycka</v>
      </c>
      <c r="P327" s="13" t="str">
        <f>_xlfn.XLOOKUP(H327,Productos!$B$5:$B$16,Productos!$C$5:$C$16)</f>
        <v>Estante Metalico 2mts alt</v>
      </c>
      <c r="Q327" s="13" t="str">
        <f>VLOOKUP(H327,Productos!$B$4:$E$16,3,0)</f>
        <v>Leymas</v>
      </c>
      <c r="R327" s="14">
        <f t="shared" si="8"/>
        <v>0.08</v>
      </c>
      <c r="S327" s="15">
        <f>VLOOKUP(Ventas!H327,Productos!$B$23:$I$34,MATCH(Ventas!M327,Productos!$D$22:$I$22)+2,FALSE)</f>
        <v>10000</v>
      </c>
      <c r="T327" s="16">
        <f t="shared" ref="T327:T390" si="10">I327*J327-(R327*I327*J327)-S327</f>
        <v>9558000</v>
      </c>
    </row>
    <row r="328" spans="2:20" ht="14.25" customHeight="1">
      <c r="B328" s="10" t="str">
        <f t="shared" si="7"/>
        <v>6-30018102010octubreJ18</v>
      </c>
      <c r="C328" s="17">
        <v>6</v>
      </c>
      <c r="D328" s="17">
        <v>300</v>
      </c>
      <c r="E328" s="18">
        <v>40469</v>
      </c>
      <c r="F328" s="17">
        <v>14</v>
      </c>
      <c r="G328" s="17">
        <v>19</v>
      </c>
      <c r="H328" s="17" t="s">
        <v>24</v>
      </c>
      <c r="I328" s="79">
        <f>_xlfn.XLOOKUP(H328,Productos!$B$5:$B$16,Productos!$E$5:$E$16)</f>
        <v>850000</v>
      </c>
      <c r="J328" s="17">
        <v>12</v>
      </c>
      <c r="K328" s="99"/>
      <c r="L328" s="13" t="str">
        <f>_xlfn.XLOOKUP(Ventas!C328,'Tienda y Sucursal'!$B$5:$B$19,'Tienda y Sucursal'!$C$5:$C$19)</f>
        <v>Sucursal Ñuñoa</v>
      </c>
      <c r="M328" s="13" t="str">
        <f>_xlfn.XLOOKUP(D328,'Tienda y Sucursal'!$E$5:$E$10,'Tienda y Sucursal'!$F$5:$F$10)</f>
        <v>Sucursal 3</v>
      </c>
      <c r="N328" s="13" t="str">
        <f>HLOOKUP(F328,'Vendedores y Clientes'!$F$5:$M$7,2,0)&amp;" "&amp;HLOOKUP(F328,'Vendedores y Clientes'!$F$5:$M$7,3,0)</f>
        <v>Hortuiti Felier</v>
      </c>
      <c r="O328" s="13" t="str" cm="1">
        <f t="array" ref="O328">_xlfn.XLOOKUP(G328,'Vendedores y Clientes'!$B$6:$B$39,'Vendedores y Clientes'!$C$6:$C$39&amp;" "&amp;_xlfn.XLOOKUP(Ventas!G328,'Vendedores y Clientes'!$B$6:$B$39,'Vendedores y Clientes'!$D$6:$D$39))</f>
        <v>Andrea Disappear</v>
      </c>
      <c r="P328" s="13" t="str">
        <f>_xlfn.XLOOKUP(H328,Productos!$B$5:$B$16,Productos!$C$5:$C$16)</f>
        <v>Camarote 3 cuerpos</v>
      </c>
      <c r="Q328" s="13" t="str">
        <f>VLOOKUP(H328,Productos!$B$4:$E$16,3,0)</f>
        <v>Deplos</v>
      </c>
      <c r="R328" s="14">
        <f t="shared" si="8"/>
        <v>0.08</v>
      </c>
      <c r="S328" s="15">
        <f>VLOOKUP(Ventas!H328,Productos!$B$23:$I$34,MATCH(Ventas!M328,Productos!$D$22:$I$22)+2,FALSE)</f>
        <v>200000</v>
      </c>
      <c r="T328" s="16">
        <f t="shared" si="10"/>
        <v>9184000</v>
      </c>
    </row>
    <row r="329" spans="2:20" ht="14.25" customHeight="1">
      <c r="B329" s="10" t="str">
        <f t="shared" si="7"/>
        <v>5-3002292010septiembreJ18</v>
      </c>
      <c r="C329" s="17">
        <v>5</v>
      </c>
      <c r="D329" s="17">
        <v>300</v>
      </c>
      <c r="E329" s="18">
        <v>40443</v>
      </c>
      <c r="F329" s="17">
        <v>15</v>
      </c>
      <c r="G329" s="17">
        <v>7</v>
      </c>
      <c r="H329" s="17" t="s">
        <v>24</v>
      </c>
      <c r="I329" s="79">
        <f>_xlfn.XLOOKUP(H329,Productos!$B$5:$B$16,Productos!$E$5:$E$16)</f>
        <v>850000</v>
      </c>
      <c r="J329" s="17">
        <v>12</v>
      </c>
      <c r="K329" s="99"/>
      <c r="L329" s="13" t="str">
        <f>_xlfn.XLOOKUP(Ventas!C329,'Tienda y Sucursal'!$B$5:$B$19,'Tienda y Sucursal'!$C$5:$C$19)</f>
        <v>Muebles El Oso</v>
      </c>
      <c r="M329" s="13" t="str">
        <f>_xlfn.XLOOKUP(D329,'Tienda y Sucursal'!$E$5:$E$10,'Tienda y Sucursal'!$F$5:$F$10)</f>
        <v>Sucursal 3</v>
      </c>
      <c r="N329" s="13" t="str">
        <f>HLOOKUP(F329,'Vendedores y Clientes'!$F$5:$M$7,2,0)&amp;" "&amp;HLOOKUP(F329,'Vendedores y Clientes'!$F$5:$M$7,3,0)</f>
        <v>Suárez Mujica</v>
      </c>
      <c r="O329" s="13" t="str" cm="1">
        <f t="array" ref="O329">_xlfn.XLOOKUP(G329,'Vendedores y Clientes'!$B$6:$B$39,'Vendedores y Clientes'!$C$6:$C$39&amp;" "&amp;_xlfn.XLOOKUP(Ventas!G329,'Vendedores y Clientes'!$B$6:$B$39,'Vendedores y Clientes'!$D$6:$D$39))</f>
        <v>Veraz Dedal</v>
      </c>
      <c r="P329" s="13" t="str">
        <f>_xlfn.XLOOKUP(H329,Productos!$B$5:$B$16,Productos!$C$5:$C$16)</f>
        <v>Camarote 3 cuerpos</v>
      </c>
      <c r="Q329" s="13" t="str">
        <f>VLOOKUP(H329,Productos!$B$4:$E$16,3,0)</f>
        <v>Deplos</v>
      </c>
      <c r="R329" s="14">
        <f t="shared" si="8"/>
        <v>0.08</v>
      </c>
      <c r="S329" s="15">
        <f>VLOOKUP(Ventas!H329,Productos!$B$23:$I$34,MATCH(Ventas!M329,Productos!$D$22:$I$22)+2,FALSE)</f>
        <v>200000</v>
      </c>
      <c r="T329" s="16">
        <f t="shared" si="10"/>
        <v>9184000</v>
      </c>
    </row>
    <row r="330" spans="2:20" ht="14.25" customHeight="1">
      <c r="B330" s="10" t="str">
        <f t="shared" si="7"/>
        <v>7-2001242010abrilJ18</v>
      </c>
      <c r="C330" s="17">
        <v>7</v>
      </c>
      <c r="D330" s="17">
        <v>200</v>
      </c>
      <c r="E330" s="18">
        <v>40280</v>
      </c>
      <c r="F330" s="17">
        <v>14</v>
      </c>
      <c r="G330" s="17">
        <v>7</v>
      </c>
      <c r="H330" s="17" t="s">
        <v>24</v>
      </c>
      <c r="I330" s="79">
        <f>_xlfn.XLOOKUP(H330,Productos!$B$5:$B$16,Productos!$E$5:$E$16)</f>
        <v>850000</v>
      </c>
      <c r="J330" s="17">
        <v>12</v>
      </c>
      <c r="K330" s="99"/>
      <c r="L330" s="13" t="str">
        <f>_xlfn.XLOOKUP(Ventas!C330,'Tienda y Sucursal'!$B$5:$B$19,'Tienda y Sucursal'!$C$5:$C$19)</f>
        <v>Blanco y En Calada</v>
      </c>
      <c r="M330" s="13" t="str">
        <f>_xlfn.XLOOKUP(D330,'Tienda y Sucursal'!$E$5:$E$10,'Tienda y Sucursal'!$F$5:$F$10)</f>
        <v>Sucursal 1</v>
      </c>
      <c r="N330" s="13" t="str">
        <f>HLOOKUP(F330,'Vendedores y Clientes'!$F$5:$M$7,2,0)&amp;" "&amp;HLOOKUP(F330,'Vendedores y Clientes'!$F$5:$M$7,3,0)</f>
        <v>Hortuiti Felier</v>
      </c>
      <c r="O330" s="13" t="str" cm="1">
        <f t="array" ref="O330">_xlfn.XLOOKUP(G330,'Vendedores y Clientes'!$B$6:$B$39,'Vendedores y Clientes'!$C$6:$C$39&amp;" "&amp;_xlfn.XLOOKUP(Ventas!G330,'Vendedores y Clientes'!$B$6:$B$39,'Vendedores y Clientes'!$D$6:$D$39))</f>
        <v>Veraz Dedal</v>
      </c>
      <c r="P330" s="13" t="str">
        <f>_xlfn.XLOOKUP(H330,Productos!$B$5:$B$16,Productos!$C$5:$C$16)</f>
        <v>Camarote 3 cuerpos</v>
      </c>
      <c r="Q330" s="13" t="str">
        <f>VLOOKUP(H330,Productos!$B$4:$E$16,3,0)</f>
        <v>Deplos</v>
      </c>
      <c r="R330" s="14">
        <f t="shared" si="8"/>
        <v>0.08</v>
      </c>
      <c r="S330" s="15">
        <f>VLOOKUP(Ventas!H330,Productos!$B$23:$I$34,MATCH(Ventas!M330,Productos!$D$22:$I$22)+2,FALSE)</f>
        <v>30000</v>
      </c>
      <c r="T330" s="16">
        <f t="shared" si="10"/>
        <v>9354000</v>
      </c>
    </row>
    <row r="331" spans="2:20" ht="14.25" customHeight="1">
      <c r="B331" s="10" t="str">
        <f t="shared" si="7"/>
        <v>5-101442009abrilJ18</v>
      </c>
      <c r="C331" s="17">
        <v>5</v>
      </c>
      <c r="D331" s="17">
        <v>10</v>
      </c>
      <c r="E331" s="18">
        <v>39917</v>
      </c>
      <c r="F331" s="17">
        <v>14</v>
      </c>
      <c r="G331" s="17">
        <v>14</v>
      </c>
      <c r="H331" s="17" t="s">
        <v>24</v>
      </c>
      <c r="I331" s="79">
        <f>_xlfn.XLOOKUP(H331,Productos!$B$5:$B$16,Productos!$E$5:$E$16)</f>
        <v>850000</v>
      </c>
      <c r="J331" s="17">
        <v>12</v>
      </c>
      <c r="K331" s="99"/>
      <c r="L331" s="13" t="str">
        <f>_xlfn.XLOOKUP(Ventas!C331,'Tienda y Sucursal'!$B$5:$B$19,'Tienda y Sucursal'!$C$5:$C$19)</f>
        <v>Muebles El Oso</v>
      </c>
      <c r="M331" s="13" t="str">
        <f>_xlfn.XLOOKUP(D331,'Tienda y Sucursal'!$E$5:$E$10,'Tienda y Sucursal'!$F$5:$F$10)</f>
        <v>Sucursal 6</v>
      </c>
      <c r="N331" s="13" t="str">
        <f>HLOOKUP(F331,'Vendedores y Clientes'!$F$5:$M$7,2,0)&amp;" "&amp;HLOOKUP(F331,'Vendedores y Clientes'!$F$5:$M$7,3,0)</f>
        <v>Hortuiti Felier</v>
      </c>
      <c r="O331" s="13" t="str" cm="1">
        <f t="array" ref="O331">_xlfn.XLOOKUP(G331,'Vendedores y Clientes'!$B$6:$B$39,'Vendedores y Clientes'!$C$6:$C$39&amp;" "&amp;_xlfn.XLOOKUP(Ventas!G331,'Vendedores y Clientes'!$B$6:$B$39,'Vendedores y Clientes'!$D$6:$D$39))</f>
        <v>Guillermo Franco</v>
      </c>
      <c r="P331" s="13" t="str">
        <f>_xlfn.XLOOKUP(H331,Productos!$B$5:$B$16,Productos!$C$5:$C$16)</f>
        <v>Camarote 3 cuerpos</v>
      </c>
      <c r="Q331" s="13" t="str">
        <f>VLOOKUP(H331,Productos!$B$4:$E$16,3,0)</f>
        <v>Deplos</v>
      </c>
      <c r="R331" s="14">
        <f t="shared" si="8"/>
        <v>0.08</v>
      </c>
      <c r="S331" s="15">
        <f>VLOOKUP(Ventas!H331,Productos!$B$23:$I$34,MATCH(Ventas!M331,Productos!$D$22:$I$22)+2,FALSE)</f>
        <v>20000</v>
      </c>
      <c r="T331" s="16">
        <f t="shared" si="10"/>
        <v>9364000</v>
      </c>
    </row>
    <row r="332" spans="2:20" ht="14.25" customHeight="1">
      <c r="B332" s="10" t="str">
        <f t="shared" si="7"/>
        <v>7-3020112009noviembreJ18</v>
      </c>
      <c r="C332" s="17">
        <v>7</v>
      </c>
      <c r="D332" s="17">
        <v>30</v>
      </c>
      <c r="E332" s="18">
        <v>40137</v>
      </c>
      <c r="F332" s="17">
        <v>17</v>
      </c>
      <c r="G332" s="17">
        <v>17</v>
      </c>
      <c r="H332" s="17" t="s">
        <v>24</v>
      </c>
      <c r="I332" s="79">
        <f>_xlfn.XLOOKUP(H332,Productos!$B$5:$B$16,Productos!$E$5:$E$16)</f>
        <v>850000</v>
      </c>
      <c r="J332" s="17">
        <v>12</v>
      </c>
      <c r="K332" s="99"/>
      <c r="L332" s="13" t="str">
        <f>_xlfn.XLOOKUP(Ventas!C332,'Tienda y Sucursal'!$B$5:$B$19,'Tienda y Sucursal'!$C$5:$C$19)</f>
        <v>Blanco y En Calada</v>
      </c>
      <c r="M332" s="13" t="str">
        <f>_xlfn.XLOOKUP(D332,'Tienda y Sucursal'!$E$5:$E$10,'Tienda y Sucursal'!$F$5:$F$10)</f>
        <v>Sucursal 2</v>
      </c>
      <c r="N332" s="13" t="str">
        <f>HLOOKUP(F332,'Vendedores y Clientes'!$F$5:$M$7,2,0)&amp;" "&amp;HLOOKUP(F332,'Vendedores y Clientes'!$F$5:$M$7,3,0)</f>
        <v>Gabriel Manzanero</v>
      </c>
      <c r="O332" s="13" t="str" cm="1">
        <f t="array" ref="O332">_xlfn.XLOOKUP(G332,'Vendedores y Clientes'!$B$6:$B$39,'Vendedores y Clientes'!$C$6:$C$39&amp;" "&amp;_xlfn.XLOOKUP(Ventas!G332,'Vendedores y Clientes'!$B$6:$B$39,'Vendedores y Clientes'!$D$6:$D$39))</f>
        <v>Mathias Albus</v>
      </c>
      <c r="P332" s="13" t="str">
        <f>_xlfn.XLOOKUP(H332,Productos!$B$5:$B$16,Productos!$C$5:$C$16)</f>
        <v>Camarote 3 cuerpos</v>
      </c>
      <c r="Q332" s="13" t="str">
        <f>VLOOKUP(H332,Productos!$B$4:$E$16,3,0)</f>
        <v>Deplos</v>
      </c>
      <c r="R332" s="14">
        <f t="shared" si="8"/>
        <v>0.08</v>
      </c>
      <c r="S332" s="15">
        <f>VLOOKUP(Ventas!H332,Productos!$B$23:$I$34,MATCH(Ventas!M332,Productos!$D$22:$I$22)+2,FALSE)</f>
        <v>10000</v>
      </c>
      <c r="T332" s="16">
        <f t="shared" si="10"/>
        <v>9374000</v>
      </c>
    </row>
    <row r="333" spans="2:20" ht="14.25" customHeight="1">
      <c r="B333" s="10" t="str">
        <f t="shared" si="7"/>
        <v>3-10015122009diciembreJ18</v>
      </c>
      <c r="C333" s="17">
        <v>3</v>
      </c>
      <c r="D333" s="17">
        <v>100</v>
      </c>
      <c r="E333" s="18">
        <v>40162</v>
      </c>
      <c r="F333" s="17">
        <v>14</v>
      </c>
      <c r="G333" s="17">
        <v>7</v>
      </c>
      <c r="H333" s="17" t="s">
        <v>24</v>
      </c>
      <c r="I333" s="79">
        <f>_xlfn.XLOOKUP(H333,Productos!$B$5:$B$16,Productos!$E$5:$E$16)</f>
        <v>850000</v>
      </c>
      <c r="J333" s="17">
        <v>12</v>
      </c>
      <c r="K333" s="99"/>
      <c r="L333" s="13" t="str">
        <f>_xlfn.XLOOKUP(Ventas!C333,'Tienda y Sucursal'!$B$5:$B$19,'Tienda y Sucursal'!$C$5:$C$19)</f>
        <v>Damiens</v>
      </c>
      <c r="M333" s="13" t="str">
        <f>_xlfn.XLOOKUP(D333,'Tienda y Sucursal'!$E$5:$E$10,'Tienda y Sucursal'!$F$5:$F$10)</f>
        <v>Sucursal 4</v>
      </c>
      <c r="N333" s="13" t="str">
        <f>HLOOKUP(F333,'Vendedores y Clientes'!$F$5:$M$7,2,0)&amp;" "&amp;HLOOKUP(F333,'Vendedores y Clientes'!$F$5:$M$7,3,0)</f>
        <v>Hortuiti Felier</v>
      </c>
      <c r="O333" s="13" t="str" cm="1">
        <f t="array" ref="O333">_xlfn.XLOOKUP(G333,'Vendedores y Clientes'!$B$6:$B$39,'Vendedores y Clientes'!$C$6:$C$39&amp;" "&amp;_xlfn.XLOOKUP(Ventas!G333,'Vendedores y Clientes'!$B$6:$B$39,'Vendedores y Clientes'!$D$6:$D$39))</f>
        <v>Veraz Dedal</v>
      </c>
      <c r="P333" s="13" t="str">
        <f>_xlfn.XLOOKUP(H333,Productos!$B$5:$B$16,Productos!$C$5:$C$16)</f>
        <v>Camarote 3 cuerpos</v>
      </c>
      <c r="Q333" s="13" t="str">
        <f>VLOOKUP(H333,Productos!$B$4:$E$16,3,0)</f>
        <v>Deplos</v>
      </c>
      <c r="R333" s="14">
        <f t="shared" si="8"/>
        <v>0.08</v>
      </c>
      <c r="S333" s="15">
        <f>VLOOKUP(Ventas!H333,Productos!$B$23:$I$34,MATCH(Ventas!M333,Productos!$D$22:$I$22)+2,FALSE)</f>
        <v>10000</v>
      </c>
      <c r="T333" s="16">
        <f t="shared" si="10"/>
        <v>9374000</v>
      </c>
    </row>
    <row r="334" spans="2:20" ht="14.25" customHeight="1">
      <c r="B334" s="10" t="str">
        <f t="shared" si="7"/>
        <v>4-3001112009eneroF12</v>
      </c>
      <c r="C334" s="17">
        <v>4</v>
      </c>
      <c r="D334" s="17">
        <v>300</v>
      </c>
      <c r="E334" s="18">
        <v>39824</v>
      </c>
      <c r="F334" s="17">
        <v>16</v>
      </c>
      <c r="G334" s="17">
        <v>12</v>
      </c>
      <c r="H334" s="17" t="s">
        <v>23</v>
      </c>
      <c r="I334" s="79">
        <f>_xlfn.XLOOKUP(H334,Productos!$B$5:$B$16,Productos!$E$5:$E$16)</f>
        <v>1250000</v>
      </c>
      <c r="J334" s="17">
        <v>9</v>
      </c>
      <c r="K334" s="99"/>
      <c r="L334" s="13" t="str">
        <f>_xlfn.XLOOKUP(Ventas!C334,'Tienda y Sucursal'!$B$5:$B$19,'Tienda y Sucursal'!$C$5:$C$19)</f>
        <v>Galería Ñuble</v>
      </c>
      <c r="M334" s="13" t="str">
        <f>_xlfn.XLOOKUP(D334,'Tienda y Sucursal'!$E$5:$E$10,'Tienda y Sucursal'!$F$5:$F$10)</f>
        <v>Sucursal 3</v>
      </c>
      <c r="N334" s="13" t="str">
        <f>HLOOKUP(F334,'Vendedores y Clientes'!$F$5:$M$7,2,0)&amp;" "&amp;HLOOKUP(F334,'Vendedores y Clientes'!$F$5:$M$7,3,0)</f>
        <v>Michael Tree</v>
      </c>
      <c r="O334" s="13" t="str" cm="1">
        <f t="array" ref="O334">_xlfn.XLOOKUP(G334,'Vendedores y Clientes'!$B$6:$B$39,'Vendedores y Clientes'!$C$6:$C$39&amp;" "&amp;_xlfn.XLOOKUP(Ventas!G334,'Vendedores y Clientes'!$B$6:$B$39,'Vendedores y Clientes'!$D$6:$D$39))</f>
        <v>Nga Escandinavo</v>
      </c>
      <c r="P334" s="13" t="str">
        <f>_xlfn.XLOOKUP(H334,Productos!$B$5:$B$16,Productos!$C$5:$C$16)</f>
        <v>Cómoda Antigua</v>
      </c>
      <c r="Q334" s="13" t="str">
        <f>VLOOKUP(H334,Productos!$B$4:$E$16,3,0)</f>
        <v>Bellmack</v>
      </c>
      <c r="R334" s="14">
        <f t="shared" si="8"/>
        <v>0.08</v>
      </c>
      <c r="S334" s="15">
        <f>VLOOKUP(Ventas!H334,Productos!$B$23:$I$34,MATCH(Ventas!M334,Productos!$D$22:$I$22)+2,FALSE)</f>
        <v>100000</v>
      </c>
      <c r="T334" s="16">
        <f t="shared" si="10"/>
        <v>10250000</v>
      </c>
    </row>
    <row r="335" spans="2:20" ht="14.25" customHeight="1">
      <c r="B335" s="10" t="str">
        <f t="shared" si="7"/>
        <v>8-30010112009noviembreF12</v>
      </c>
      <c r="C335" s="17">
        <v>8</v>
      </c>
      <c r="D335" s="17">
        <v>300</v>
      </c>
      <c r="E335" s="18">
        <v>40127</v>
      </c>
      <c r="F335" s="17">
        <v>13</v>
      </c>
      <c r="G335" s="17">
        <v>6</v>
      </c>
      <c r="H335" s="17" t="s">
        <v>23</v>
      </c>
      <c r="I335" s="79">
        <f>_xlfn.XLOOKUP(H335,Productos!$B$5:$B$16,Productos!$E$5:$E$16)</f>
        <v>1250000</v>
      </c>
      <c r="J335" s="17">
        <v>8</v>
      </c>
      <c r="K335" s="99"/>
      <c r="L335" s="13" t="str">
        <f>_xlfn.XLOOKUP(Ventas!C335,'Tienda y Sucursal'!$B$5:$B$19,'Tienda y Sucursal'!$C$5:$C$19)</f>
        <v>El Rincón de la Madera</v>
      </c>
      <c r="M335" s="13" t="str">
        <f>_xlfn.XLOOKUP(D335,'Tienda y Sucursal'!$E$5:$E$10,'Tienda y Sucursal'!$F$5:$F$10)</f>
        <v>Sucursal 3</v>
      </c>
      <c r="N335" s="13" t="str">
        <f>HLOOKUP(F335,'Vendedores y Clientes'!$F$5:$M$7,2,0)&amp;" "&amp;HLOOKUP(F335,'Vendedores y Clientes'!$F$5:$M$7,3,0)</f>
        <v>Caesar Ortencia</v>
      </c>
      <c r="O335" s="13" t="str" cm="1">
        <f t="array" ref="O335">_xlfn.XLOOKUP(G335,'Vendedores y Clientes'!$B$6:$B$39,'Vendedores y Clientes'!$C$6:$C$39&amp;" "&amp;_xlfn.XLOOKUP(Ventas!G335,'Vendedores y Clientes'!$B$6:$B$39,'Vendedores y Clientes'!$D$6:$D$39))</f>
        <v>Deco Valenti</v>
      </c>
      <c r="P335" s="13" t="str">
        <f>_xlfn.XLOOKUP(H335,Productos!$B$5:$B$16,Productos!$C$5:$C$16)</f>
        <v>Cómoda Antigua</v>
      </c>
      <c r="Q335" s="13" t="str">
        <f>VLOOKUP(H335,Productos!$B$4:$E$16,3,0)</f>
        <v>Bellmack</v>
      </c>
      <c r="R335" s="14">
        <f t="shared" si="8"/>
        <v>0.08</v>
      </c>
      <c r="S335" s="15">
        <f>VLOOKUP(Ventas!H335,Productos!$B$23:$I$34,MATCH(Ventas!M335,Productos!$D$22:$I$22)+2,FALSE)</f>
        <v>100000</v>
      </c>
      <c r="T335" s="16">
        <f t="shared" si="10"/>
        <v>9100000</v>
      </c>
    </row>
    <row r="336" spans="2:20" ht="14.25" customHeight="1">
      <c r="B336" s="10" t="str">
        <f t="shared" si="7"/>
        <v>14-1014102010octubreF12</v>
      </c>
      <c r="C336" s="17">
        <v>14</v>
      </c>
      <c r="D336" s="17">
        <v>10</v>
      </c>
      <c r="E336" s="18">
        <v>40465</v>
      </c>
      <c r="F336" s="17">
        <v>18</v>
      </c>
      <c r="G336" s="17">
        <v>10</v>
      </c>
      <c r="H336" s="17" t="s">
        <v>23</v>
      </c>
      <c r="I336" s="79">
        <f>_xlfn.XLOOKUP(H336,Productos!$B$5:$B$16,Productos!$E$5:$E$16)</f>
        <v>1250000</v>
      </c>
      <c r="J336" s="17">
        <v>8</v>
      </c>
      <c r="K336" s="99"/>
      <c r="L336" s="13" t="str">
        <f>_xlfn.XLOOKUP(Ventas!C336,'Tienda y Sucursal'!$B$5:$B$19,'Tienda y Sucursal'!$C$5:$C$19)</f>
        <v>Antiguedades FV</v>
      </c>
      <c r="M336" s="13" t="str">
        <f>_xlfn.XLOOKUP(D336,'Tienda y Sucursal'!$E$5:$E$10,'Tienda y Sucursal'!$F$5:$F$10)</f>
        <v>Sucursal 6</v>
      </c>
      <c r="N336" s="13" t="str">
        <f>HLOOKUP(F336,'Vendedores y Clientes'!$F$5:$M$7,2,0)&amp;" "&amp;HLOOKUP(F336,'Vendedores y Clientes'!$F$5:$M$7,3,0)</f>
        <v>Gato Lizana</v>
      </c>
      <c r="O336" s="13" t="str" cm="1">
        <f t="array" ref="O336">_xlfn.XLOOKUP(G336,'Vendedores y Clientes'!$B$6:$B$39,'Vendedores y Clientes'!$C$6:$C$39&amp;" "&amp;_xlfn.XLOOKUP(Ventas!G336,'Vendedores y Clientes'!$B$6:$B$39,'Vendedores y Clientes'!$D$6:$D$39))</f>
        <v>Natalia Safer</v>
      </c>
      <c r="P336" s="13" t="str">
        <f>_xlfn.XLOOKUP(H336,Productos!$B$5:$B$16,Productos!$C$5:$C$16)</f>
        <v>Cómoda Antigua</v>
      </c>
      <c r="Q336" s="13" t="str">
        <f>VLOOKUP(H336,Productos!$B$4:$E$16,3,0)</f>
        <v>Bellmack</v>
      </c>
      <c r="R336" s="14">
        <f t="shared" si="8"/>
        <v>0.08</v>
      </c>
      <c r="S336" s="15">
        <f>VLOOKUP(Ventas!H336,Productos!$B$23:$I$34,MATCH(Ventas!M336,Productos!$D$22:$I$22)+2,FALSE)</f>
        <v>1000000</v>
      </c>
      <c r="T336" s="16">
        <f t="shared" si="10"/>
        <v>8200000</v>
      </c>
    </row>
    <row r="337" spans="2:20" ht="14.25" customHeight="1">
      <c r="B337" s="10" t="str">
        <f t="shared" si="7"/>
        <v>3-201762009junioF12</v>
      </c>
      <c r="C337" s="17">
        <v>3</v>
      </c>
      <c r="D337" s="17">
        <v>20</v>
      </c>
      <c r="E337" s="18">
        <v>39981</v>
      </c>
      <c r="F337" s="17">
        <v>14</v>
      </c>
      <c r="G337" s="17">
        <v>4</v>
      </c>
      <c r="H337" s="17" t="s">
        <v>23</v>
      </c>
      <c r="I337" s="79">
        <f>_xlfn.XLOOKUP(H337,Productos!$B$5:$B$16,Productos!$E$5:$E$16)</f>
        <v>1250000</v>
      </c>
      <c r="J337" s="17">
        <v>8</v>
      </c>
      <c r="K337" s="99"/>
      <c r="L337" s="13" t="str">
        <f>_xlfn.XLOOKUP(Ventas!C337,'Tienda y Sucursal'!$B$5:$B$19,'Tienda y Sucursal'!$C$5:$C$19)</f>
        <v>Damiens</v>
      </c>
      <c r="M337" s="13" t="str">
        <f>_xlfn.XLOOKUP(D337,'Tienda y Sucursal'!$E$5:$E$10,'Tienda y Sucursal'!$F$5:$F$10)</f>
        <v>Sucursal 5</v>
      </c>
      <c r="N337" s="13" t="str">
        <f>HLOOKUP(F337,'Vendedores y Clientes'!$F$5:$M$7,2,0)&amp;" "&amp;HLOOKUP(F337,'Vendedores y Clientes'!$F$5:$M$7,3,0)</f>
        <v>Hortuiti Felier</v>
      </c>
      <c r="O337" s="13" t="str" cm="1">
        <f t="array" ref="O337">_xlfn.XLOOKUP(G337,'Vendedores y Clientes'!$B$6:$B$39,'Vendedores y Clientes'!$C$6:$C$39&amp;" "&amp;_xlfn.XLOOKUP(Ventas!G337,'Vendedores y Clientes'!$B$6:$B$39,'Vendedores y Clientes'!$D$6:$D$39))</f>
        <v>JayJay Barriga</v>
      </c>
      <c r="P337" s="13" t="str">
        <f>_xlfn.XLOOKUP(H337,Productos!$B$5:$B$16,Productos!$C$5:$C$16)</f>
        <v>Cómoda Antigua</v>
      </c>
      <c r="Q337" s="13" t="str">
        <f>VLOOKUP(H337,Productos!$B$4:$E$16,3,0)</f>
        <v>Bellmack</v>
      </c>
      <c r="R337" s="14">
        <f t="shared" si="8"/>
        <v>0.08</v>
      </c>
      <c r="S337" s="15">
        <f>VLOOKUP(Ventas!H337,Productos!$B$23:$I$34,MATCH(Ventas!M337,Productos!$D$22:$I$22)+2,FALSE)</f>
        <v>10000</v>
      </c>
      <c r="T337" s="16">
        <f t="shared" si="10"/>
        <v>9190000</v>
      </c>
    </row>
    <row r="338" spans="2:20" ht="14.25" customHeight="1">
      <c r="B338" s="10" t="str">
        <f t="shared" si="7"/>
        <v>10-205102009octubreF12</v>
      </c>
      <c r="C338" s="17">
        <v>10</v>
      </c>
      <c r="D338" s="17">
        <v>20</v>
      </c>
      <c r="E338" s="18">
        <v>40091</v>
      </c>
      <c r="F338" s="17">
        <v>12</v>
      </c>
      <c r="G338" s="17">
        <v>11</v>
      </c>
      <c r="H338" s="17" t="s">
        <v>23</v>
      </c>
      <c r="I338" s="79">
        <f>_xlfn.XLOOKUP(H338,Productos!$B$5:$B$16,Productos!$E$5:$E$16)</f>
        <v>1250000</v>
      </c>
      <c r="J338" s="17">
        <v>8</v>
      </c>
      <c r="K338" s="99"/>
      <c r="L338" s="13" t="str">
        <f>_xlfn.XLOOKUP(Ventas!C338,'Tienda y Sucursal'!$B$5:$B$19,'Tienda y Sucursal'!$C$5:$C$19)</f>
        <v>Sacrilegios Gloria</v>
      </c>
      <c r="M338" s="13" t="str">
        <f>_xlfn.XLOOKUP(D338,'Tienda y Sucursal'!$E$5:$E$10,'Tienda y Sucursal'!$F$5:$F$10)</f>
        <v>Sucursal 5</v>
      </c>
      <c r="N338" s="13" t="str">
        <f>HLOOKUP(F338,'Vendedores y Clientes'!$F$5:$M$7,2,0)&amp;" "&amp;HLOOKUP(F338,'Vendedores y Clientes'!$F$5:$M$7,3,0)</f>
        <v>Feibian Bizancio</v>
      </c>
      <c r="O338" s="13" t="str" cm="1">
        <f t="array" ref="O338">_xlfn.XLOOKUP(G338,'Vendedores y Clientes'!$B$6:$B$39,'Vendedores y Clientes'!$C$6:$C$39&amp;" "&amp;_xlfn.XLOOKUP(Ventas!G338,'Vendedores y Clientes'!$B$6:$B$39,'Vendedores y Clientes'!$D$6:$D$39))</f>
        <v>Diva Torrengra</v>
      </c>
      <c r="P338" s="13" t="str">
        <f>_xlfn.XLOOKUP(H338,Productos!$B$5:$B$16,Productos!$C$5:$C$16)</f>
        <v>Cómoda Antigua</v>
      </c>
      <c r="Q338" s="13" t="str">
        <f>VLOOKUP(H338,Productos!$B$4:$E$16,3,0)</f>
        <v>Bellmack</v>
      </c>
      <c r="R338" s="14">
        <f t="shared" si="8"/>
        <v>0.08</v>
      </c>
      <c r="S338" s="15">
        <f>VLOOKUP(Ventas!H338,Productos!$B$23:$I$34,MATCH(Ventas!M338,Productos!$D$22:$I$22)+2,FALSE)</f>
        <v>10000</v>
      </c>
      <c r="T338" s="16">
        <f t="shared" si="10"/>
        <v>9190000</v>
      </c>
    </row>
    <row r="339" spans="2:20" ht="14.25" customHeight="1">
      <c r="B339" s="10" t="str">
        <f t="shared" si="7"/>
        <v>14-202122010febreroJ18</v>
      </c>
      <c r="C339" s="17">
        <v>14</v>
      </c>
      <c r="D339" s="17">
        <v>20</v>
      </c>
      <c r="E339" s="18">
        <v>40230</v>
      </c>
      <c r="F339" s="17">
        <v>14</v>
      </c>
      <c r="G339" s="17">
        <v>27</v>
      </c>
      <c r="H339" s="17" t="s">
        <v>24</v>
      </c>
      <c r="I339" s="79">
        <f>_xlfn.XLOOKUP(H339,Productos!$B$5:$B$16,Productos!$E$5:$E$16)</f>
        <v>850000</v>
      </c>
      <c r="J339" s="17">
        <v>12</v>
      </c>
      <c r="K339" s="99"/>
      <c r="L339" s="13" t="str">
        <f>_xlfn.XLOOKUP(Ventas!C339,'Tienda y Sucursal'!$B$5:$B$19,'Tienda y Sucursal'!$C$5:$C$19)</f>
        <v>Antiguedades FV</v>
      </c>
      <c r="M339" s="13" t="str">
        <f>_xlfn.XLOOKUP(D339,'Tienda y Sucursal'!$E$5:$E$10,'Tienda y Sucursal'!$F$5:$F$10)</f>
        <v>Sucursal 5</v>
      </c>
      <c r="N339" s="13" t="str">
        <f>HLOOKUP(F339,'Vendedores y Clientes'!$F$5:$M$7,2,0)&amp;" "&amp;HLOOKUP(F339,'Vendedores y Clientes'!$F$5:$M$7,3,0)</f>
        <v>Hortuiti Felier</v>
      </c>
      <c r="O339" s="13" t="str" cm="1">
        <f t="array" ref="O339">_xlfn.XLOOKUP(G339,'Vendedores y Clientes'!$B$6:$B$39,'Vendedores y Clientes'!$C$6:$C$39&amp;" "&amp;_xlfn.XLOOKUP(Ventas!G339,'Vendedores y Clientes'!$B$6:$B$39,'Vendedores y Clientes'!$D$6:$D$39))</f>
        <v>Daniel Saint John</v>
      </c>
      <c r="P339" s="13" t="str">
        <f>_xlfn.XLOOKUP(H339,Productos!$B$5:$B$16,Productos!$C$5:$C$16)</f>
        <v>Camarote 3 cuerpos</v>
      </c>
      <c r="Q339" s="13" t="str">
        <f>VLOOKUP(H339,Productos!$B$4:$E$16,3,0)</f>
        <v>Deplos</v>
      </c>
      <c r="R339" s="14">
        <f t="shared" si="8"/>
        <v>0.08</v>
      </c>
      <c r="S339" s="15">
        <f>VLOOKUP(Ventas!H339,Productos!$B$23:$I$34,MATCH(Ventas!M339,Productos!$D$22:$I$22)+2,FALSE)</f>
        <v>100000</v>
      </c>
      <c r="T339" s="16">
        <f t="shared" si="10"/>
        <v>9284000</v>
      </c>
    </row>
    <row r="340" spans="2:20" ht="14.25" customHeight="1">
      <c r="B340" s="10" t="str">
        <f t="shared" si="7"/>
        <v>2-200272009julioJ18</v>
      </c>
      <c r="C340" s="17">
        <v>2</v>
      </c>
      <c r="D340" s="17">
        <v>200</v>
      </c>
      <c r="E340" s="18">
        <v>39996</v>
      </c>
      <c r="F340" s="17">
        <v>15</v>
      </c>
      <c r="G340" s="17">
        <v>25</v>
      </c>
      <c r="H340" s="17" t="s">
        <v>24</v>
      </c>
      <c r="I340" s="79">
        <f>_xlfn.XLOOKUP(H340,Productos!$B$5:$B$16,Productos!$E$5:$E$16)</f>
        <v>850000</v>
      </c>
      <c r="J340" s="17">
        <v>12</v>
      </c>
      <c r="K340" s="99"/>
      <c r="L340" s="13" t="str">
        <f>_xlfn.XLOOKUP(Ventas!C340,'Tienda y Sucursal'!$B$5:$B$19,'Tienda y Sucursal'!$C$5:$C$19)</f>
        <v>Muebles San Genaro</v>
      </c>
      <c r="M340" s="13" t="str">
        <f>_xlfn.XLOOKUP(D340,'Tienda y Sucursal'!$E$5:$E$10,'Tienda y Sucursal'!$F$5:$F$10)</f>
        <v>Sucursal 1</v>
      </c>
      <c r="N340" s="13" t="str">
        <f>HLOOKUP(F340,'Vendedores y Clientes'!$F$5:$M$7,2,0)&amp;" "&amp;HLOOKUP(F340,'Vendedores y Clientes'!$F$5:$M$7,3,0)</f>
        <v>Suárez Mujica</v>
      </c>
      <c r="O340" s="13" t="str" cm="1">
        <f t="array" ref="O340">_xlfn.XLOOKUP(G340,'Vendedores y Clientes'!$B$6:$B$39,'Vendedores y Clientes'!$C$6:$C$39&amp;" "&amp;_xlfn.XLOOKUP(Ventas!G340,'Vendedores y Clientes'!$B$6:$B$39,'Vendedores y Clientes'!$D$6:$D$39))</f>
        <v>Felipe Medero</v>
      </c>
      <c r="P340" s="13" t="str">
        <f>_xlfn.XLOOKUP(H340,Productos!$B$5:$B$16,Productos!$C$5:$C$16)</f>
        <v>Camarote 3 cuerpos</v>
      </c>
      <c r="Q340" s="13" t="str">
        <f>VLOOKUP(H340,Productos!$B$4:$E$16,3,0)</f>
        <v>Deplos</v>
      </c>
      <c r="R340" s="14">
        <f t="shared" si="8"/>
        <v>0.08</v>
      </c>
      <c r="S340" s="15">
        <f>VLOOKUP(Ventas!H340,Productos!$B$23:$I$34,MATCH(Ventas!M340,Productos!$D$22:$I$22)+2,FALSE)</f>
        <v>30000</v>
      </c>
      <c r="T340" s="16">
        <f t="shared" si="10"/>
        <v>9354000</v>
      </c>
    </row>
    <row r="341" spans="2:20" ht="14.25" customHeight="1">
      <c r="B341" s="10" t="str">
        <f t="shared" si="7"/>
        <v>7-1002582009agostoJ18</v>
      </c>
      <c r="C341" s="17">
        <v>7</v>
      </c>
      <c r="D341" s="17">
        <v>100</v>
      </c>
      <c r="E341" s="18">
        <v>40050</v>
      </c>
      <c r="F341" s="17">
        <v>13</v>
      </c>
      <c r="G341" s="17">
        <v>2</v>
      </c>
      <c r="H341" s="17" t="s">
        <v>24</v>
      </c>
      <c r="I341" s="79">
        <f>_xlfn.XLOOKUP(H341,Productos!$B$5:$B$16,Productos!$E$5:$E$16)</f>
        <v>850000</v>
      </c>
      <c r="J341" s="17">
        <v>12</v>
      </c>
      <c r="K341" s="99"/>
      <c r="L341" s="13" t="str">
        <f>_xlfn.XLOOKUP(Ventas!C341,'Tienda y Sucursal'!$B$5:$B$19,'Tienda y Sucursal'!$C$5:$C$19)</f>
        <v>Blanco y En Calada</v>
      </c>
      <c r="M341" s="13" t="str">
        <f>_xlfn.XLOOKUP(D341,'Tienda y Sucursal'!$E$5:$E$10,'Tienda y Sucursal'!$F$5:$F$10)</f>
        <v>Sucursal 4</v>
      </c>
      <c r="N341" s="13" t="str">
        <f>HLOOKUP(F341,'Vendedores y Clientes'!$F$5:$M$7,2,0)&amp;" "&amp;HLOOKUP(F341,'Vendedores y Clientes'!$F$5:$M$7,3,0)</f>
        <v>Caesar Ortencia</v>
      </c>
      <c r="O341" s="13" t="str" cm="1">
        <f t="array" ref="O341">_xlfn.XLOOKUP(G341,'Vendedores y Clientes'!$B$6:$B$39,'Vendedores y Clientes'!$C$6:$C$39&amp;" "&amp;_xlfn.XLOOKUP(Ventas!G341,'Vendedores y Clientes'!$B$6:$B$39,'Vendedores y Clientes'!$D$6:$D$39))</f>
        <v>John Chepicano</v>
      </c>
      <c r="P341" s="13" t="str">
        <f>_xlfn.XLOOKUP(H341,Productos!$B$5:$B$16,Productos!$C$5:$C$16)</f>
        <v>Camarote 3 cuerpos</v>
      </c>
      <c r="Q341" s="13" t="str">
        <f>VLOOKUP(H341,Productos!$B$4:$E$16,3,0)</f>
        <v>Deplos</v>
      </c>
      <c r="R341" s="14">
        <f t="shared" si="8"/>
        <v>0.08</v>
      </c>
      <c r="S341" s="15">
        <f>VLOOKUP(Ventas!H341,Productos!$B$23:$I$34,MATCH(Ventas!M341,Productos!$D$22:$I$22)+2,FALSE)</f>
        <v>10000</v>
      </c>
      <c r="T341" s="16">
        <f t="shared" si="10"/>
        <v>9374000</v>
      </c>
    </row>
    <row r="342" spans="2:20" ht="14.25" customHeight="1">
      <c r="B342" s="10" t="str">
        <f t="shared" si="7"/>
        <v>8-2002592010septiembreF12</v>
      </c>
      <c r="C342" s="17">
        <v>8</v>
      </c>
      <c r="D342" s="17">
        <v>200</v>
      </c>
      <c r="E342" s="18">
        <v>40446</v>
      </c>
      <c r="F342" s="17">
        <v>15</v>
      </c>
      <c r="G342" s="17">
        <v>33</v>
      </c>
      <c r="H342" s="17" t="s">
        <v>23</v>
      </c>
      <c r="I342" s="79">
        <f>_xlfn.XLOOKUP(H342,Productos!$B$5:$B$16,Productos!$E$5:$E$16)</f>
        <v>1250000</v>
      </c>
      <c r="J342" s="17">
        <v>8</v>
      </c>
      <c r="K342" s="99"/>
      <c r="L342" s="13" t="str">
        <f>_xlfn.XLOOKUP(Ventas!C342,'Tienda y Sucursal'!$B$5:$B$19,'Tienda y Sucursal'!$C$5:$C$19)</f>
        <v>El Rincón de la Madera</v>
      </c>
      <c r="M342" s="13" t="str">
        <f>_xlfn.XLOOKUP(D342,'Tienda y Sucursal'!$E$5:$E$10,'Tienda y Sucursal'!$F$5:$F$10)</f>
        <v>Sucursal 1</v>
      </c>
      <c r="N342" s="13" t="str">
        <f>HLOOKUP(F342,'Vendedores y Clientes'!$F$5:$M$7,2,0)&amp;" "&amp;HLOOKUP(F342,'Vendedores y Clientes'!$F$5:$M$7,3,0)</f>
        <v>Suárez Mujica</v>
      </c>
      <c r="O342" s="13" t="str" cm="1">
        <f t="array" ref="O342">_xlfn.XLOOKUP(G342,'Vendedores y Clientes'!$B$6:$B$39,'Vendedores y Clientes'!$C$6:$C$39&amp;" "&amp;_xlfn.XLOOKUP(Ventas!G342,'Vendedores y Clientes'!$B$6:$B$39,'Vendedores y Clientes'!$D$6:$D$39))</f>
        <v>Maricela Zapur</v>
      </c>
      <c r="P342" s="13" t="str">
        <f>_xlfn.XLOOKUP(H342,Productos!$B$5:$B$16,Productos!$C$5:$C$16)</f>
        <v>Cómoda Antigua</v>
      </c>
      <c r="Q342" s="13" t="str">
        <f>VLOOKUP(H342,Productos!$B$4:$E$16,3,0)</f>
        <v>Bellmack</v>
      </c>
      <c r="R342" s="14">
        <f t="shared" si="8"/>
        <v>0.08</v>
      </c>
      <c r="S342" s="15">
        <f>VLOOKUP(Ventas!H342,Productos!$B$23:$I$34,MATCH(Ventas!M342,Productos!$D$22:$I$22)+2,FALSE)</f>
        <v>10000</v>
      </c>
      <c r="T342" s="16">
        <f t="shared" si="10"/>
        <v>9190000</v>
      </c>
    </row>
    <row r="343" spans="2:20" ht="14.25" customHeight="1">
      <c r="B343" s="10" t="str">
        <f t="shared" si="7"/>
        <v>12-2001392010septiembreA14</v>
      </c>
      <c r="C343" s="17">
        <v>12</v>
      </c>
      <c r="D343" s="17">
        <v>200</v>
      </c>
      <c r="E343" s="18">
        <v>40434</v>
      </c>
      <c r="F343" s="17">
        <v>16</v>
      </c>
      <c r="G343" s="17">
        <v>19</v>
      </c>
      <c r="H343" s="17" t="s">
        <v>27</v>
      </c>
      <c r="I343" s="79">
        <f>_xlfn.XLOOKUP(H343,Productos!$B$5:$B$16,Productos!$E$5:$E$16)</f>
        <v>670000</v>
      </c>
      <c r="J343" s="17">
        <v>15</v>
      </c>
      <c r="K343" s="99"/>
      <c r="L343" s="13" t="str">
        <f>_xlfn.XLOOKUP(Ventas!C343,'Tienda y Sucursal'!$B$5:$B$19,'Tienda y Sucursal'!$C$5:$C$19)</f>
        <v>El Deleite</v>
      </c>
      <c r="M343" s="13" t="str">
        <f>_xlfn.XLOOKUP(D343,'Tienda y Sucursal'!$E$5:$E$10,'Tienda y Sucursal'!$F$5:$F$10)</f>
        <v>Sucursal 1</v>
      </c>
      <c r="N343" s="13" t="str">
        <f>HLOOKUP(F343,'Vendedores y Clientes'!$F$5:$M$7,2,0)&amp;" "&amp;HLOOKUP(F343,'Vendedores y Clientes'!$F$5:$M$7,3,0)</f>
        <v>Michael Tree</v>
      </c>
      <c r="O343" s="13" t="str" cm="1">
        <f t="array" ref="O343">_xlfn.XLOOKUP(G343,'Vendedores y Clientes'!$B$6:$B$39,'Vendedores y Clientes'!$C$6:$C$39&amp;" "&amp;_xlfn.XLOOKUP(Ventas!G343,'Vendedores y Clientes'!$B$6:$B$39,'Vendedores y Clientes'!$D$6:$D$39))</f>
        <v>Andrea Disappear</v>
      </c>
      <c r="P343" s="13" t="str">
        <f>_xlfn.XLOOKUP(H343,Productos!$B$5:$B$16,Productos!$C$5:$C$16)</f>
        <v>Cama 1,5 plazas</v>
      </c>
      <c r="Q343" s="13" t="str">
        <f>VLOOKUP(H343,Productos!$B$4:$E$16,3,0)</f>
        <v>Dardunes</v>
      </c>
      <c r="R343" s="14">
        <f t="shared" si="8"/>
        <v>0.08</v>
      </c>
      <c r="S343" s="15">
        <f>VLOOKUP(Ventas!H343,Productos!$B$23:$I$34,MATCH(Ventas!M343,Productos!$D$22:$I$22)+2,FALSE)</f>
        <v>200000</v>
      </c>
      <c r="T343" s="16">
        <f t="shared" si="10"/>
        <v>9046000</v>
      </c>
    </row>
    <row r="344" spans="2:20" ht="14.25" customHeight="1">
      <c r="B344" s="10" t="str">
        <f t="shared" si="7"/>
        <v>3-200562009junioA14</v>
      </c>
      <c r="C344" s="17">
        <v>3</v>
      </c>
      <c r="D344" s="17">
        <v>200</v>
      </c>
      <c r="E344" s="18">
        <v>39969</v>
      </c>
      <c r="F344" s="17">
        <v>17</v>
      </c>
      <c r="G344" s="17">
        <v>32</v>
      </c>
      <c r="H344" s="17" t="s">
        <v>27</v>
      </c>
      <c r="I344" s="79">
        <f>_xlfn.XLOOKUP(H344,Productos!$B$5:$B$16,Productos!$E$5:$E$16)</f>
        <v>670000</v>
      </c>
      <c r="J344" s="17">
        <v>15</v>
      </c>
      <c r="K344" s="99"/>
      <c r="L344" s="13" t="str">
        <f>_xlfn.XLOOKUP(Ventas!C344,'Tienda y Sucursal'!$B$5:$B$19,'Tienda y Sucursal'!$C$5:$C$19)</f>
        <v>Damiens</v>
      </c>
      <c r="M344" s="13" t="str">
        <f>_xlfn.XLOOKUP(D344,'Tienda y Sucursal'!$E$5:$E$10,'Tienda y Sucursal'!$F$5:$F$10)</f>
        <v>Sucursal 1</v>
      </c>
      <c r="N344" s="13" t="str">
        <f>HLOOKUP(F344,'Vendedores y Clientes'!$F$5:$M$7,2,0)&amp;" "&amp;HLOOKUP(F344,'Vendedores y Clientes'!$F$5:$M$7,3,0)</f>
        <v>Gabriel Manzanero</v>
      </c>
      <c r="O344" s="13" t="str" cm="1">
        <f t="array" ref="O344">_xlfn.XLOOKUP(G344,'Vendedores y Clientes'!$B$6:$B$39,'Vendedores y Clientes'!$C$6:$C$39&amp;" "&amp;_xlfn.XLOOKUP(Ventas!G344,'Vendedores y Clientes'!$B$6:$B$39,'Vendedores y Clientes'!$D$6:$D$39))</f>
        <v>Manu Bililar</v>
      </c>
      <c r="P344" s="13" t="str">
        <f>_xlfn.XLOOKUP(H344,Productos!$B$5:$B$16,Productos!$C$5:$C$16)</f>
        <v>Cama 1,5 plazas</v>
      </c>
      <c r="Q344" s="13" t="str">
        <f>VLOOKUP(H344,Productos!$B$4:$E$16,3,0)</f>
        <v>Dardunes</v>
      </c>
      <c r="R344" s="14">
        <f t="shared" si="8"/>
        <v>0.08</v>
      </c>
      <c r="S344" s="15">
        <f>VLOOKUP(Ventas!H344,Productos!$B$23:$I$34,MATCH(Ventas!M344,Productos!$D$22:$I$22)+2,FALSE)</f>
        <v>200000</v>
      </c>
      <c r="T344" s="16">
        <f t="shared" si="10"/>
        <v>9046000</v>
      </c>
    </row>
    <row r="345" spans="2:20" ht="14.25" customHeight="1">
      <c r="B345" s="10" t="str">
        <f t="shared" si="7"/>
        <v>11-201762009junioJ16</v>
      </c>
      <c r="C345" s="17">
        <v>11</v>
      </c>
      <c r="D345" s="17">
        <v>20</v>
      </c>
      <c r="E345" s="18">
        <v>39981</v>
      </c>
      <c r="F345" s="17">
        <v>12</v>
      </c>
      <c r="G345" s="17">
        <v>1</v>
      </c>
      <c r="H345" s="17" t="s">
        <v>22</v>
      </c>
      <c r="I345" s="79">
        <f>_xlfn.XLOOKUP(H345,Productos!$B$5:$B$16,Productos!$E$5:$E$16)</f>
        <v>1450000</v>
      </c>
      <c r="J345" s="17">
        <v>7</v>
      </c>
      <c r="K345" s="99"/>
      <c r="L345" s="13" t="str">
        <f>_xlfn.XLOOKUP(Ventas!C345,'Tienda y Sucursal'!$B$5:$B$19,'Tienda y Sucursal'!$C$5:$C$19)</f>
        <v>Antiguedades FL</v>
      </c>
      <c r="M345" s="13" t="str">
        <f>_xlfn.XLOOKUP(D345,'Tienda y Sucursal'!$E$5:$E$10,'Tienda y Sucursal'!$F$5:$F$10)</f>
        <v>Sucursal 5</v>
      </c>
      <c r="N345" s="13" t="str">
        <f>HLOOKUP(F345,'Vendedores y Clientes'!$F$5:$M$7,2,0)&amp;" "&amp;HLOOKUP(F345,'Vendedores y Clientes'!$F$5:$M$7,3,0)</f>
        <v>Feibian Bizancio</v>
      </c>
      <c r="O345" s="13" t="str" cm="1">
        <f t="array" ref="O345">_xlfn.XLOOKUP(G345,'Vendedores y Clientes'!$B$6:$B$39,'Vendedores y Clientes'!$C$6:$C$39&amp;" "&amp;_xlfn.XLOOKUP(Ventas!G345,'Vendedores y Clientes'!$B$6:$B$39,'Vendedores y Clientes'!$D$6:$D$39))</f>
        <v>Alejandro Moledero</v>
      </c>
      <c r="P345" s="13" t="str">
        <f>_xlfn.XLOOKUP(H345,Productos!$B$5:$B$16,Productos!$C$5:$C$16)</f>
        <v>Silla de Gargas</v>
      </c>
      <c r="Q345" s="13" t="str">
        <f>VLOOKUP(H345,Productos!$B$4:$E$16,3,0)</f>
        <v>Bellmack</v>
      </c>
      <c r="R345" s="14">
        <f t="shared" si="8"/>
        <v>0.08</v>
      </c>
      <c r="S345" s="15">
        <f>VLOOKUP(Ventas!H345,Productos!$B$23:$I$34,MATCH(Ventas!M345,Productos!$D$22:$I$22)+2,FALSE)</f>
        <v>300000</v>
      </c>
      <c r="T345" s="16">
        <f t="shared" si="10"/>
        <v>9038000</v>
      </c>
    </row>
    <row r="346" spans="2:20" ht="14.25" customHeight="1">
      <c r="B346" s="10" t="str">
        <f t="shared" si="7"/>
        <v>3-3001742010abrilF12</v>
      </c>
      <c r="C346" s="17">
        <v>3</v>
      </c>
      <c r="D346" s="17">
        <v>300</v>
      </c>
      <c r="E346" s="18">
        <v>40285</v>
      </c>
      <c r="F346" s="17">
        <v>13</v>
      </c>
      <c r="G346" s="17">
        <v>23</v>
      </c>
      <c r="H346" s="17" t="s">
        <v>23</v>
      </c>
      <c r="I346" s="79">
        <f>_xlfn.XLOOKUP(H346,Productos!$B$5:$B$16,Productos!$E$5:$E$16)</f>
        <v>1250000</v>
      </c>
      <c r="J346" s="17">
        <v>8</v>
      </c>
      <c r="K346" s="99"/>
      <c r="L346" s="13" t="str">
        <f>_xlfn.XLOOKUP(Ventas!C346,'Tienda y Sucursal'!$B$5:$B$19,'Tienda y Sucursal'!$C$5:$C$19)</f>
        <v>Damiens</v>
      </c>
      <c r="M346" s="13" t="str">
        <f>_xlfn.XLOOKUP(D346,'Tienda y Sucursal'!$E$5:$E$10,'Tienda y Sucursal'!$F$5:$F$10)</f>
        <v>Sucursal 3</v>
      </c>
      <c r="N346" s="13" t="str">
        <f>HLOOKUP(F346,'Vendedores y Clientes'!$F$5:$M$7,2,0)&amp;" "&amp;HLOOKUP(F346,'Vendedores y Clientes'!$F$5:$M$7,3,0)</f>
        <v>Caesar Ortencia</v>
      </c>
      <c r="O346" s="13" t="str" cm="1">
        <f t="array" ref="O346">_xlfn.XLOOKUP(G346,'Vendedores y Clientes'!$B$6:$B$39,'Vendedores y Clientes'!$C$6:$C$39&amp;" "&amp;_xlfn.XLOOKUP(Ventas!G346,'Vendedores y Clientes'!$B$6:$B$39,'Vendedores y Clientes'!$D$6:$D$39))</f>
        <v>Ismael Olavarrieta</v>
      </c>
      <c r="P346" s="13" t="str">
        <f>_xlfn.XLOOKUP(H346,Productos!$B$5:$B$16,Productos!$C$5:$C$16)</f>
        <v>Cómoda Antigua</v>
      </c>
      <c r="Q346" s="13" t="str">
        <f>VLOOKUP(H346,Productos!$B$4:$E$16,3,0)</f>
        <v>Bellmack</v>
      </c>
      <c r="R346" s="14">
        <f t="shared" si="8"/>
        <v>0.08</v>
      </c>
      <c r="S346" s="15">
        <f>VLOOKUP(Ventas!H346,Productos!$B$23:$I$34,MATCH(Ventas!M346,Productos!$D$22:$I$22)+2,FALSE)</f>
        <v>100000</v>
      </c>
      <c r="T346" s="16">
        <f t="shared" si="10"/>
        <v>9100000</v>
      </c>
    </row>
    <row r="347" spans="2:20" ht="14.25" customHeight="1">
      <c r="B347" s="10" t="str">
        <f t="shared" si="7"/>
        <v>12-301732009marzoF12</v>
      </c>
      <c r="C347" s="17">
        <v>12</v>
      </c>
      <c r="D347" s="17">
        <v>30</v>
      </c>
      <c r="E347" s="18">
        <v>39889</v>
      </c>
      <c r="F347" s="17">
        <v>14</v>
      </c>
      <c r="G347" s="17">
        <v>6</v>
      </c>
      <c r="H347" s="17" t="s">
        <v>23</v>
      </c>
      <c r="I347" s="79">
        <f>_xlfn.XLOOKUP(H347,Productos!$B$5:$B$16,Productos!$E$5:$E$16)</f>
        <v>1250000</v>
      </c>
      <c r="J347" s="17">
        <v>8</v>
      </c>
      <c r="K347" s="99"/>
      <c r="L347" s="13" t="str">
        <f>_xlfn.XLOOKUP(Ventas!C347,'Tienda y Sucursal'!$B$5:$B$19,'Tienda y Sucursal'!$C$5:$C$19)</f>
        <v>El Deleite</v>
      </c>
      <c r="M347" s="13" t="str">
        <f>_xlfn.XLOOKUP(D347,'Tienda y Sucursal'!$E$5:$E$10,'Tienda y Sucursal'!$F$5:$F$10)</f>
        <v>Sucursal 2</v>
      </c>
      <c r="N347" s="13" t="str">
        <f>HLOOKUP(F347,'Vendedores y Clientes'!$F$5:$M$7,2,0)&amp;" "&amp;HLOOKUP(F347,'Vendedores y Clientes'!$F$5:$M$7,3,0)</f>
        <v>Hortuiti Felier</v>
      </c>
      <c r="O347" s="13" t="str" cm="1">
        <f t="array" ref="O347">_xlfn.XLOOKUP(G347,'Vendedores y Clientes'!$B$6:$B$39,'Vendedores y Clientes'!$C$6:$C$39&amp;" "&amp;_xlfn.XLOOKUP(Ventas!G347,'Vendedores y Clientes'!$B$6:$B$39,'Vendedores y Clientes'!$D$6:$D$39))</f>
        <v>Deco Valenti</v>
      </c>
      <c r="P347" s="13" t="str">
        <f>_xlfn.XLOOKUP(H347,Productos!$B$5:$B$16,Productos!$C$5:$C$16)</f>
        <v>Cómoda Antigua</v>
      </c>
      <c r="Q347" s="13" t="str">
        <f>VLOOKUP(H347,Productos!$B$4:$E$16,3,0)</f>
        <v>Bellmack</v>
      </c>
      <c r="R347" s="14">
        <f t="shared" si="8"/>
        <v>0.08</v>
      </c>
      <c r="S347" s="15">
        <f>VLOOKUP(Ventas!H347,Productos!$B$23:$I$34,MATCH(Ventas!M347,Productos!$D$22:$I$22)+2,FALSE)</f>
        <v>100000</v>
      </c>
      <c r="T347" s="16">
        <f t="shared" si="10"/>
        <v>9100000</v>
      </c>
    </row>
    <row r="348" spans="2:20" ht="14.25" customHeight="1">
      <c r="B348" s="10" t="str">
        <f t="shared" si="7"/>
        <v>13-3002512009eneroF12</v>
      </c>
      <c r="C348" s="17">
        <v>13</v>
      </c>
      <c r="D348" s="17">
        <v>300</v>
      </c>
      <c r="E348" s="18">
        <v>39838</v>
      </c>
      <c r="F348" s="17">
        <v>16</v>
      </c>
      <c r="G348" s="17">
        <v>28</v>
      </c>
      <c r="H348" s="17" t="s">
        <v>23</v>
      </c>
      <c r="I348" s="79">
        <f>_xlfn.XLOOKUP(H348,Productos!$B$5:$B$16,Productos!$E$5:$E$16)</f>
        <v>1250000</v>
      </c>
      <c r="J348" s="17">
        <v>8</v>
      </c>
      <c r="K348" s="99"/>
      <c r="L348" s="13" t="str">
        <f>_xlfn.XLOOKUP(Ventas!C348,'Tienda y Sucursal'!$B$5:$B$19,'Tienda y Sucursal'!$C$5:$C$19)</f>
        <v>Sales</v>
      </c>
      <c r="M348" s="13" t="str">
        <f>_xlfn.XLOOKUP(D348,'Tienda y Sucursal'!$E$5:$E$10,'Tienda y Sucursal'!$F$5:$F$10)</f>
        <v>Sucursal 3</v>
      </c>
      <c r="N348" s="13" t="str">
        <f>HLOOKUP(F348,'Vendedores y Clientes'!$F$5:$M$7,2,0)&amp;" "&amp;HLOOKUP(F348,'Vendedores y Clientes'!$F$5:$M$7,3,0)</f>
        <v>Michael Tree</v>
      </c>
      <c r="O348" s="13" t="str" cm="1">
        <f t="array" ref="O348">_xlfn.XLOOKUP(G348,'Vendedores y Clientes'!$B$6:$B$39,'Vendedores y Clientes'!$C$6:$C$39&amp;" "&amp;_xlfn.XLOOKUP(Ventas!G348,'Vendedores y Clientes'!$B$6:$B$39,'Vendedores y Clientes'!$D$6:$D$39))</f>
        <v>Sebastián  Venegas</v>
      </c>
      <c r="P348" s="13" t="str">
        <f>_xlfn.XLOOKUP(H348,Productos!$B$5:$B$16,Productos!$C$5:$C$16)</f>
        <v>Cómoda Antigua</v>
      </c>
      <c r="Q348" s="13" t="str">
        <f>VLOOKUP(H348,Productos!$B$4:$E$16,3,0)</f>
        <v>Bellmack</v>
      </c>
      <c r="R348" s="14">
        <f t="shared" si="8"/>
        <v>0.08</v>
      </c>
      <c r="S348" s="15">
        <f>VLOOKUP(Ventas!H348,Productos!$B$23:$I$34,MATCH(Ventas!M348,Productos!$D$22:$I$22)+2,FALSE)</f>
        <v>100000</v>
      </c>
      <c r="T348" s="16">
        <f t="shared" si="10"/>
        <v>9100000</v>
      </c>
    </row>
    <row r="349" spans="2:20" ht="14.25" customHeight="1">
      <c r="B349" s="10" t="str">
        <f t="shared" si="7"/>
        <v>10-1002172010julioF12</v>
      </c>
      <c r="C349" s="17">
        <v>10</v>
      </c>
      <c r="D349" s="17">
        <v>100</v>
      </c>
      <c r="E349" s="18">
        <v>40380</v>
      </c>
      <c r="F349" s="17">
        <v>12</v>
      </c>
      <c r="G349" s="17">
        <v>3</v>
      </c>
      <c r="H349" s="17" t="s">
        <v>23</v>
      </c>
      <c r="I349" s="79">
        <f>_xlfn.XLOOKUP(H349,Productos!$B$5:$B$16,Productos!$E$5:$E$16)</f>
        <v>1250000</v>
      </c>
      <c r="J349" s="17">
        <v>8</v>
      </c>
      <c r="K349" s="99"/>
      <c r="L349" s="13" t="str">
        <f>_xlfn.XLOOKUP(Ventas!C349,'Tienda y Sucursal'!$B$5:$B$19,'Tienda y Sucursal'!$C$5:$C$19)</f>
        <v>Sacrilegios Gloria</v>
      </c>
      <c r="M349" s="13" t="str">
        <f>_xlfn.XLOOKUP(D349,'Tienda y Sucursal'!$E$5:$E$10,'Tienda y Sucursal'!$F$5:$F$10)</f>
        <v>Sucursal 4</v>
      </c>
      <c r="N349" s="13" t="str">
        <f>HLOOKUP(F349,'Vendedores y Clientes'!$F$5:$M$7,2,0)&amp;" "&amp;HLOOKUP(F349,'Vendedores y Clientes'!$F$5:$M$7,3,0)</f>
        <v>Feibian Bizancio</v>
      </c>
      <c r="O349" s="13" t="str" cm="1">
        <f t="array" ref="O349">_xlfn.XLOOKUP(G349,'Vendedores y Clientes'!$B$6:$B$39,'Vendedores y Clientes'!$C$6:$C$39&amp;" "&amp;_xlfn.XLOOKUP(Ventas!G349,'Vendedores y Clientes'!$B$6:$B$39,'Vendedores y Clientes'!$D$6:$D$39))</f>
        <v>Johny Negrero</v>
      </c>
      <c r="P349" s="13" t="str">
        <f>_xlfn.XLOOKUP(H349,Productos!$B$5:$B$16,Productos!$C$5:$C$16)</f>
        <v>Cómoda Antigua</v>
      </c>
      <c r="Q349" s="13" t="str">
        <f>VLOOKUP(H349,Productos!$B$4:$E$16,3,0)</f>
        <v>Bellmack</v>
      </c>
      <c r="R349" s="14">
        <f t="shared" si="8"/>
        <v>0.08</v>
      </c>
      <c r="S349" s="15">
        <f>VLOOKUP(Ventas!H349,Productos!$B$23:$I$34,MATCH(Ventas!M349,Productos!$D$22:$I$22)+2,FALSE)</f>
        <v>20000</v>
      </c>
      <c r="T349" s="16">
        <f t="shared" si="10"/>
        <v>9180000</v>
      </c>
    </row>
    <row r="350" spans="2:20" ht="14.25" customHeight="1">
      <c r="B350" s="10" t="str">
        <f t="shared" si="7"/>
        <v>9-1001452010mayoF12</v>
      </c>
      <c r="C350" s="17">
        <v>9</v>
      </c>
      <c r="D350" s="17">
        <v>100</v>
      </c>
      <c r="E350" s="18">
        <v>40312</v>
      </c>
      <c r="F350" s="17">
        <v>17</v>
      </c>
      <c r="G350" s="17">
        <v>33</v>
      </c>
      <c r="H350" s="17" t="s">
        <v>23</v>
      </c>
      <c r="I350" s="79">
        <f>_xlfn.XLOOKUP(H350,Productos!$B$5:$B$16,Productos!$E$5:$E$16)</f>
        <v>1250000</v>
      </c>
      <c r="J350" s="17">
        <v>8</v>
      </c>
      <c r="K350" s="99"/>
      <c r="L350" s="13" t="str">
        <f>_xlfn.XLOOKUP(Ventas!C350,'Tienda y Sucursal'!$B$5:$B$19,'Tienda y Sucursal'!$C$5:$C$19)</f>
        <v>Sucursal San Bernardo</v>
      </c>
      <c r="M350" s="13" t="str">
        <f>_xlfn.XLOOKUP(D350,'Tienda y Sucursal'!$E$5:$E$10,'Tienda y Sucursal'!$F$5:$F$10)</f>
        <v>Sucursal 4</v>
      </c>
      <c r="N350" s="13" t="str">
        <f>HLOOKUP(F350,'Vendedores y Clientes'!$F$5:$M$7,2,0)&amp;" "&amp;HLOOKUP(F350,'Vendedores y Clientes'!$F$5:$M$7,3,0)</f>
        <v>Gabriel Manzanero</v>
      </c>
      <c r="O350" s="13" t="str" cm="1">
        <f t="array" ref="O350">_xlfn.XLOOKUP(G350,'Vendedores y Clientes'!$B$6:$B$39,'Vendedores y Clientes'!$C$6:$C$39&amp;" "&amp;_xlfn.XLOOKUP(Ventas!G350,'Vendedores y Clientes'!$B$6:$B$39,'Vendedores y Clientes'!$D$6:$D$39))</f>
        <v>Maricela Zapur</v>
      </c>
      <c r="P350" s="13" t="str">
        <f>_xlfn.XLOOKUP(H350,Productos!$B$5:$B$16,Productos!$C$5:$C$16)</f>
        <v>Cómoda Antigua</v>
      </c>
      <c r="Q350" s="13" t="str">
        <f>VLOOKUP(H350,Productos!$B$4:$E$16,3,0)</f>
        <v>Bellmack</v>
      </c>
      <c r="R350" s="14">
        <f t="shared" si="8"/>
        <v>0.08</v>
      </c>
      <c r="S350" s="15">
        <f>VLOOKUP(Ventas!H350,Productos!$B$23:$I$34,MATCH(Ventas!M350,Productos!$D$22:$I$22)+2,FALSE)</f>
        <v>20000</v>
      </c>
      <c r="T350" s="16">
        <f t="shared" si="10"/>
        <v>9180000</v>
      </c>
    </row>
    <row r="351" spans="2:20" ht="14.25" customHeight="1">
      <c r="B351" s="10" t="str">
        <f t="shared" si="7"/>
        <v>14-2015102009octubreF12</v>
      </c>
      <c r="C351" s="17">
        <v>14</v>
      </c>
      <c r="D351" s="17">
        <v>20</v>
      </c>
      <c r="E351" s="18">
        <v>40101</v>
      </c>
      <c r="F351" s="17">
        <v>13</v>
      </c>
      <c r="G351" s="17">
        <v>20</v>
      </c>
      <c r="H351" s="17" t="s">
        <v>23</v>
      </c>
      <c r="I351" s="79">
        <f>_xlfn.XLOOKUP(H351,Productos!$B$5:$B$16,Productos!$E$5:$E$16)</f>
        <v>1250000</v>
      </c>
      <c r="J351" s="17">
        <v>8</v>
      </c>
      <c r="K351" s="99"/>
      <c r="L351" s="13" t="str">
        <f>_xlfn.XLOOKUP(Ventas!C351,'Tienda y Sucursal'!$B$5:$B$19,'Tienda y Sucursal'!$C$5:$C$19)</f>
        <v>Antiguedades FV</v>
      </c>
      <c r="M351" s="13" t="str">
        <f>_xlfn.XLOOKUP(D351,'Tienda y Sucursal'!$E$5:$E$10,'Tienda y Sucursal'!$F$5:$F$10)</f>
        <v>Sucursal 5</v>
      </c>
      <c r="N351" s="13" t="str">
        <f>HLOOKUP(F351,'Vendedores y Clientes'!$F$5:$M$7,2,0)&amp;" "&amp;HLOOKUP(F351,'Vendedores y Clientes'!$F$5:$M$7,3,0)</f>
        <v>Caesar Ortencia</v>
      </c>
      <c r="O351" s="13" t="str" cm="1">
        <f t="array" ref="O351">_xlfn.XLOOKUP(G351,'Vendedores y Clientes'!$B$6:$B$39,'Vendedores y Clientes'!$C$6:$C$39&amp;" "&amp;_xlfn.XLOOKUP(Ventas!G351,'Vendedores y Clientes'!$B$6:$B$39,'Vendedores y Clientes'!$D$6:$D$39))</f>
        <v>Tatán Linterna</v>
      </c>
      <c r="P351" s="13" t="str">
        <f>_xlfn.XLOOKUP(H351,Productos!$B$5:$B$16,Productos!$C$5:$C$16)</f>
        <v>Cómoda Antigua</v>
      </c>
      <c r="Q351" s="13" t="str">
        <f>VLOOKUP(H351,Productos!$B$4:$E$16,3,0)</f>
        <v>Bellmack</v>
      </c>
      <c r="R351" s="14">
        <f t="shared" si="8"/>
        <v>0.08</v>
      </c>
      <c r="S351" s="15">
        <f>VLOOKUP(Ventas!H351,Productos!$B$23:$I$34,MATCH(Ventas!M351,Productos!$D$22:$I$22)+2,FALSE)</f>
        <v>10000</v>
      </c>
      <c r="T351" s="16">
        <f t="shared" si="10"/>
        <v>9190000</v>
      </c>
    </row>
    <row r="352" spans="2:20" ht="14.25" customHeight="1">
      <c r="B352" s="10" t="str">
        <f t="shared" si="7"/>
        <v>5-3008102009octubreA14</v>
      </c>
      <c r="C352" s="17">
        <v>5</v>
      </c>
      <c r="D352" s="17">
        <v>300</v>
      </c>
      <c r="E352" s="18">
        <v>40094</v>
      </c>
      <c r="F352" s="17">
        <v>12</v>
      </c>
      <c r="G352" s="17">
        <v>34</v>
      </c>
      <c r="H352" s="17" t="s">
        <v>27</v>
      </c>
      <c r="I352" s="79">
        <f>_xlfn.XLOOKUP(H352,Productos!$B$5:$B$16,Productos!$E$5:$E$16)</f>
        <v>670000</v>
      </c>
      <c r="J352" s="17">
        <v>15</v>
      </c>
      <c r="K352" s="99"/>
      <c r="L352" s="13" t="str">
        <f>_xlfn.XLOOKUP(Ventas!C352,'Tienda y Sucursal'!$B$5:$B$19,'Tienda y Sucursal'!$C$5:$C$19)</f>
        <v>Muebles El Oso</v>
      </c>
      <c r="M352" s="13" t="str">
        <f>_xlfn.XLOOKUP(D352,'Tienda y Sucursal'!$E$5:$E$10,'Tienda y Sucursal'!$F$5:$F$10)</f>
        <v>Sucursal 3</v>
      </c>
      <c r="N352" s="13" t="str">
        <f>HLOOKUP(F352,'Vendedores y Clientes'!$F$5:$M$7,2,0)&amp;" "&amp;HLOOKUP(F352,'Vendedores y Clientes'!$F$5:$M$7,3,0)</f>
        <v>Feibian Bizancio</v>
      </c>
      <c r="O352" s="13" t="str" cm="1">
        <f t="array" ref="O352">_xlfn.XLOOKUP(G352,'Vendedores y Clientes'!$B$6:$B$39,'Vendedores y Clientes'!$C$6:$C$39&amp;" "&amp;_xlfn.XLOOKUP(Ventas!G352,'Vendedores y Clientes'!$B$6:$B$39,'Vendedores y Clientes'!$D$6:$D$39))</f>
        <v>JP Farfanas</v>
      </c>
      <c r="P352" s="13" t="str">
        <f>_xlfn.XLOOKUP(H352,Productos!$B$5:$B$16,Productos!$C$5:$C$16)</f>
        <v>Cama 1,5 plazas</v>
      </c>
      <c r="Q352" s="13" t="str">
        <f>VLOOKUP(H352,Productos!$B$4:$E$16,3,0)</f>
        <v>Dardunes</v>
      </c>
      <c r="R352" s="14">
        <f t="shared" si="8"/>
        <v>0.08</v>
      </c>
      <c r="S352" s="15">
        <f>VLOOKUP(Ventas!H352,Productos!$B$23:$I$34,MATCH(Ventas!M352,Productos!$D$22:$I$22)+2,FALSE)</f>
        <v>300000</v>
      </c>
      <c r="T352" s="16">
        <f t="shared" si="10"/>
        <v>8946000</v>
      </c>
    </row>
    <row r="353" spans="2:20" ht="14.25" customHeight="1">
      <c r="B353" s="10" t="str">
        <f t="shared" si="7"/>
        <v>2-3001482009agostoA14</v>
      </c>
      <c r="C353" s="17">
        <v>2</v>
      </c>
      <c r="D353" s="17">
        <v>300</v>
      </c>
      <c r="E353" s="18">
        <v>40039</v>
      </c>
      <c r="F353" s="17">
        <v>14</v>
      </c>
      <c r="G353" s="17">
        <v>33</v>
      </c>
      <c r="H353" s="17" t="s">
        <v>27</v>
      </c>
      <c r="I353" s="79">
        <f>_xlfn.XLOOKUP(H353,Productos!$B$5:$B$16,Productos!$E$5:$E$16)</f>
        <v>670000</v>
      </c>
      <c r="J353" s="17">
        <v>15</v>
      </c>
      <c r="K353" s="99"/>
      <c r="L353" s="13" t="str">
        <f>_xlfn.XLOOKUP(Ventas!C353,'Tienda y Sucursal'!$B$5:$B$19,'Tienda y Sucursal'!$C$5:$C$19)</f>
        <v>Muebles San Genaro</v>
      </c>
      <c r="M353" s="13" t="str">
        <f>_xlfn.XLOOKUP(D353,'Tienda y Sucursal'!$E$5:$E$10,'Tienda y Sucursal'!$F$5:$F$10)</f>
        <v>Sucursal 3</v>
      </c>
      <c r="N353" s="13" t="str">
        <f>HLOOKUP(F353,'Vendedores y Clientes'!$F$5:$M$7,2,0)&amp;" "&amp;HLOOKUP(F353,'Vendedores y Clientes'!$F$5:$M$7,3,0)</f>
        <v>Hortuiti Felier</v>
      </c>
      <c r="O353" s="13" t="str" cm="1">
        <f t="array" ref="O353">_xlfn.XLOOKUP(G353,'Vendedores y Clientes'!$B$6:$B$39,'Vendedores y Clientes'!$C$6:$C$39&amp;" "&amp;_xlfn.XLOOKUP(Ventas!G353,'Vendedores y Clientes'!$B$6:$B$39,'Vendedores y Clientes'!$D$6:$D$39))</f>
        <v>Maricela Zapur</v>
      </c>
      <c r="P353" s="13" t="str">
        <f>_xlfn.XLOOKUP(H353,Productos!$B$5:$B$16,Productos!$C$5:$C$16)</f>
        <v>Cama 1,5 plazas</v>
      </c>
      <c r="Q353" s="13" t="str">
        <f>VLOOKUP(H353,Productos!$B$4:$E$16,3,0)</f>
        <v>Dardunes</v>
      </c>
      <c r="R353" s="14">
        <f t="shared" si="8"/>
        <v>0.08</v>
      </c>
      <c r="S353" s="15">
        <f>VLOOKUP(Ventas!H353,Productos!$B$23:$I$34,MATCH(Ventas!M353,Productos!$D$22:$I$22)+2,FALSE)</f>
        <v>300000</v>
      </c>
      <c r="T353" s="16">
        <f t="shared" si="10"/>
        <v>8946000</v>
      </c>
    </row>
    <row r="354" spans="2:20" ht="14.25" customHeight="1">
      <c r="B354" s="10" t="str">
        <f t="shared" si="7"/>
        <v>14-20412009eneroA14</v>
      </c>
      <c r="C354" s="17">
        <v>14</v>
      </c>
      <c r="D354" s="17">
        <v>20</v>
      </c>
      <c r="E354" s="18">
        <v>39817</v>
      </c>
      <c r="F354" s="17">
        <v>17</v>
      </c>
      <c r="G354" s="17">
        <v>6</v>
      </c>
      <c r="H354" s="17" t="s">
        <v>27</v>
      </c>
      <c r="I354" s="79">
        <f>_xlfn.XLOOKUP(H354,Productos!$B$5:$B$16,Productos!$E$5:$E$16)</f>
        <v>670000</v>
      </c>
      <c r="J354" s="17">
        <v>15</v>
      </c>
      <c r="K354" s="99"/>
      <c r="L354" s="13" t="str">
        <f>_xlfn.XLOOKUP(Ventas!C354,'Tienda y Sucursal'!$B$5:$B$19,'Tienda y Sucursal'!$C$5:$C$19)</f>
        <v>Antiguedades FV</v>
      </c>
      <c r="M354" s="13" t="str">
        <f>_xlfn.XLOOKUP(D354,'Tienda y Sucursal'!$E$5:$E$10,'Tienda y Sucursal'!$F$5:$F$10)</f>
        <v>Sucursal 5</v>
      </c>
      <c r="N354" s="13" t="str">
        <f>HLOOKUP(F354,'Vendedores y Clientes'!$F$5:$M$7,2,0)&amp;" "&amp;HLOOKUP(F354,'Vendedores y Clientes'!$F$5:$M$7,3,0)</f>
        <v>Gabriel Manzanero</v>
      </c>
      <c r="O354" s="13" t="str" cm="1">
        <f t="array" ref="O354">_xlfn.XLOOKUP(G354,'Vendedores y Clientes'!$B$6:$B$39,'Vendedores y Clientes'!$C$6:$C$39&amp;" "&amp;_xlfn.XLOOKUP(Ventas!G354,'Vendedores y Clientes'!$B$6:$B$39,'Vendedores y Clientes'!$D$6:$D$39))</f>
        <v>Deco Valenti</v>
      </c>
      <c r="P354" s="13" t="str">
        <f>_xlfn.XLOOKUP(H354,Productos!$B$5:$B$16,Productos!$C$5:$C$16)</f>
        <v>Cama 1,5 plazas</v>
      </c>
      <c r="Q354" s="13" t="str">
        <f>VLOOKUP(H354,Productos!$B$4:$E$16,3,0)</f>
        <v>Dardunes</v>
      </c>
      <c r="R354" s="14">
        <f t="shared" si="8"/>
        <v>0.08</v>
      </c>
      <c r="S354" s="15">
        <f>VLOOKUP(Ventas!H354,Productos!$B$23:$I$34,MATCH(Ventas!M354,Productos!$D$22:$I$22)+2,FALSE)</f>
        <v>100000</v>
      </c>
      <c r="T354" s="16">
        <f t="shared" si="10"/>
        <v>9146000</v>
      </c>
    </row>
    <row r="355" spans="2:20" ht="14.25" customHeight="1">
      <c r="B355" s="10" t="str">
        <f t="shared" si="7"/>
        <v>4-1001632010marzoJ16</v>
      </c>
      <c r="C355" s="17">
        <v>4</v>
      </c>
      <c r="D355" s="17">
        <v>100</v>
      </c>
      <c r="E355" s="18">
        <v>40253</v>
      </c>
      <c r="F355" s="17">
        <v>15</v>
      </c>
      <c r="G355" s="17">
        <v>18</v>
      </c>
      <c r="H355" s="17" t="s">
        <v>22</v>
      </c>
      <c r="I355" s="79">
        <f>_xlfn.XLOOKUP(H355,Productos!$B$5:$B$16,Productos!$E$5:$E$16)</f>
        <v>1450000</v>
      </c>
      <c r="J355" s="17">
        <v>7</v>
      </c>
      <c r="K355" s="99"/>
      <c r="L355" s="13" t="str">
        <f>_xlfn.XLOOKUP(Ventas!C355,'Tienda y Sucursal'!$B$5:$B$19,'Tienda y Sucursal'!$C$5:$C$19)</f>
        <v>Galería Ñuble</v>
      </c>
      <c r="M355" s="13" t="str">
        <f>_xlfn.XLOOKUP(D355,'Tienda y Sucursal'!$E$5:$E$10,'Tienda y Sucursal'!$F$5:$F$10)</f>
        <v>Sucursal 4</v>
      </c>
      <c r="N355" s="13" t="str">
        <f>HLOOKUP(F355,'Vendedores y Clientes'!$F$5:$M$7,2,0)&amp;" "&amp;HLOOKUP(F355,'Vendedores y Clientes'!$F$5:$M$7,3,0)</f>
        <v>Suárez Mujica</v>
      </c>
      <c r="O355" s="13" t="str" cm="1">
        <f t="array" ref="O355">_xlfn.XLOOKUP(G355,'Vendedores y Clientes'!$B$6:$B$39,'Vendedores y Clientes'!$C$6:$C$39&amp;" "&amp;_xlfn.XLOOKUP(Ventas!G355,'Vendedores y Clientes'!$B$6:$B$39,'Vendedores y Clientes'!$D$6:$D$39))</f>
        <v>Di Angelo Bonini</v>
      </c>
      <c r="P355" s="13" t="str">
        <f>_xlfn.XLOOKUP(H355,Productos!$B$5:$B$16,Productos!$C$5:$C$16)</f>
        <v>Silla de Gargas</v>
      </c>
      <c r="Q355" s="13" t="str">
        <f>VLOOKUP(H355,Productos!$B$4:$E$16,3,0)</f>
        <v>Bellmack</v>
      </c>
      <c r="R355" s="14">
        <f t="shared" si="8"/>
        <v>0.08</v>
      </c>
      <c r="S355" s="15">
        <f>VLOOKUP(Ventas!H355,Productos!$B$23:$I$34,MATCH(Ventas!M355,Productos!$D$22:$I$22)+2,FALSE)</f>
        <v>500000</v>
      </c>
      <c r="T355" s="16">
        <f t="shared" si="10"/>
        <v>8838000</v>
      </c>
    </row>
    <row r="356" spans="2:20" ht="14.25" customHeight="1">
      <c r="B356" s="10" t="str">
        <f t="shared" si="7"/>
        <v>3-2001362009junioJ16</v>
      </c>
      <c r="C356" s="17">
        <v>3</v>
      </c>
      <c r="D356" s="17">
        <v>200</v>
      </c>
      <c r="E356" s="18">
        <v>39977</v>
      </c>
      <c r="F356" s="17">
        <v>12</v>
      </c>
      <c r="G356" s="17">
        <v>33</v>
      </c>
      <c r="H356" s="17" t="s">
        <v>22</v>
      </c>
      <c r="I356" s="79">
        <f>_xlfn.XLOOKUP(H356,Productos!$B$5:$B$16,Productos!$E$5:$E$16)</f>
        <v>1450000</v>
      </c>
      <c r="J356" s="17">
        <v>7</v>
      </c>
      <c r="K356" s="99"/>
      <c r="L356" s="13" t="str">
        <f>_xlfn.XLOOKUP(Ventas!C356,'Tienda y Sucursal'!$B$5:$B$19,'Tienda y Sucursal'!$C$5:$C$19)</f>
        <v>Damiens</v>
      </c>
      <c r="M356" s="13" t="str">
        <f>_xlfn.XLOOKUP(D356,'Tienda y Sucursal'!$E$5:$E$10,'Tienda y Sucursal'!$F$5:$F$10)</f>
        <v>Sucursal 1</v>
      </c>
      <c r="N356" s="13" t="str">
        <f>HLOOKUP(F356,'Vendedores y Clientes'!$F$5:$M$7,2,0)&amp;" "&amp;HLOOKUP(F356,'Vendedores y Clientes'!$F$5:$M$7,3,0)</f>
        <v>Feibian Bizancio</v>
      </c>
      <c r="O356" s="13" t="str" cm="1">
        <f t="array" ref="O356">_xlfn.XLOOKUP(G356,'Vendedores y Clientes'!$B$6:$B$39,'Vendedores y Clientes'!$C$6:$C$39&amp;" "&amp;_xlfn.XLOOKUP(Ventas!G356,'Vendedores y Clientes'!$B$6:$B$39,'Vendedores y Clientes'!$D$6:$D$39))</f>
        <v>Maricela Zapur</v>
      </c>
      <c r="P356" s="13" t="str">
        <f>_xlfn.XLOOKUP(H356,Productos!$B$5:$B$16,Productos!$C$5:$C$16)</f>
        <v>Silla de Gargas</v>
      </c>
      <c r="Q356" s="13" t="str">
        <f>VLOOKUP(H356,Productos!$B$4:$E$16,3,0)</f>
        <v>Bellmack</v>
      </c>
      <c r="R356" s="14">
        <f t="shared" si="8"/>
        <v>0.08</v>
      </c>
      <c r="S356" s="15">
        <f>VLOOKUP(Ventas!H356,Productos!$B$23:$I$34,MATCH(Ventas!M356,Productos!$D$22:$I$22)+2,FALSE)</f>
        <v>500000</v>
      </c>
      <c r="T356" s="16">
        <f t="shared" si="10"/>
        <v>8838000</v>
      </c>
    </row>
    <row r="357" spans="2:20" ht="14.25" customHeight="1">
      <c r="B357" s="10" t="str">
        <f t="shared" si="7"/>
        <v>2-301612010eneroJ16</v>
      </c>
      <c r="C357" s="17">
        <v>2</v>
      </c>
      <c r="D357" s="17">
        <v>30</v>
      </c>
      <c r="E357" s="18">
        <v>40194</v>
      </c>
      <c r="F357" s="17">
        <v>16</v>
      </c>
      <c r="G357" s="17">
        <v>33</v>
      </c>
      <c r="H357" s="17" t="s">
        <v>22</v>
      </c>
      <c r="I357" s="79">
        <f>_xlfn.XLOOKUP(H357,Productos!$B$5:$B$16,Productos!$E$5:$E$16)</f>
        <v>1450000</v>
      </c>
      <c r="J357" s="17">
        <v>7</v>
      </c>
      <c r="K357" s="99"/>
      <c r="L357" s="13" t="str">
        <f>_xlfn.XLOOKUP(Ventas!C357,'Tienda y Sucursal'!$B$5:$B$19,'Tienda y Sucursal'!$C$5:$C$19)</f>
        <v>Muebles San Genaro</v>
      </c>
      <c r="M357" s="13" t="str">
        <f>_xlfn.XLOOKUP(D357,'Tienda y Sucursal'!$E$5:$E$10,'Tienda y Sucursal'!$F$5:$F$10)</f>
        <v>Sucursal 2</v>
      </c>
      <c r="N357" s="13" t="str">
        <f>HLOOKUP(F357,'Vendedores y Clientes'!$F$5:$M$7,2,0)&amp;" "&amp;HLOOKUP(F357,'Vendedores y Clientes'!$F$5:$M$7,3,0)</f>
        <v>Michael Tree</v>
      </c>
      <c r="O357" s="13" t="str" cm="1">
        <f t="array" ref="O357">_xlfn.XLOOKUP(G357,'Vendedores y Clientes'!$B$6:$B$39,'Vendedores y Clientes'!$C$6:$C$39&amp;" "&amp;_xlfn.XLOOKUP(Ventas!G357,'Vendedores y Clientes'!$B$6:$B$39,'Vendedores y Clientes'!$D$6:$D$39))</f>
        <v>Maricela Zapur</v>
      </c>
      <c r="P357" s="13" t="str">
        <f>_xlfn.XLOOKUP(H357,Productos!$B$5:$B$16,Productos!$C$5:$C$16)</f>
        <v>Silla de Gargas</v>
      </c>
      <c r="Q357" s="13" t="str">
        <f>VLOOKUP(H357,Productos!$B$4:$E$16,3,0)</f>
        <v>Bellmack</v>
      </c>
      <c r="R357" s="14">
        <f t="shared" si="8"/>
        <v>0.08</v>
      </c>
      <c r="S357" s="15">
        <f>VLOOKUP(Ventas!H357,Productos!$B$23:$I$34,MATCH(Ventas!M357,Productos!$D$22:$I$22)+2,FALSE)</f>
        <v>20000</v>
      </c>
      <c r="T357" s="16">
        <f t="shared" si="10"/>
        <v>9318000</v>
      </c>
    </row>
    <row r="358" spans="2:20" ht="14.25" customHeight="1">
      <c r="B358" s="10" t="str">
        <f t="shared" si="7"/>
        <v>9-3023122009diciembreE20</v>
      </c>
      <c r="C358" s="17">
        <v>9</v>
      </c>
      <c r="D358" s="17">
        <v>30</v>
      </c>
      <c r="E358" s="18">
        <v>40170</v>
      </c>
      <c r="F358" s="17">
        <v>13</v>
      </c>
      <c r="G358" s="17">
        <v>9</v>
      </c>
      <c r="H358" s="17" t="s">
        <v>28</v>
      </c>
      <c r="I358" s="79">
        <f>_xlfn.XLOOKUP(H358,Productos!$B$5:$B$16,Productos!$E$5:$E$16)</f>
        <v>650000</v>
      </c>
      <c r="J358" s="17">
        <v>15</v>
      </c>
      <c r="K358" s="99"/>
      <c r="L358" s="13" t="str">
        <f>_xlfn.XLOOKUP(Ventas!C358,'Tienda y Sucursal'!$B$5:$B$19,'Tienda y Sucursal'!$C$5:$C$19)</f>
        <v>Sucursal San Bernardo</v>
      </c>
      <c r="M358" s="13" t="str">
        <f>_xlfn.XLOOKUP(D358,'Tienda y Sucursal'!$E$5:$E$10,'Tienda y Sucursal'!$F$5:$F$10)</f>
        <v>Sucursal 2</v>
      </c>
      <c r="N358" s="13" t="str">
        <f>HLOOKUP(F358,'Vendedores y Clientes'!$F$5:$M$7,2,0)&amp;" "&amp;HLOOKUP(F358,'Vendedores y Clientes'!$F$5:$M$7,3,0)</f>
        <v>Caesar Ortencia</v>
      </c>
      <c r="O358" s="13" t="str" cm="1">
        <f t="array" ref="O358">_xlfn.XLOOKUP(G358,'Vendedores y Clientes'!$B$6:$B$39,'Vendedores y Clientes'!$C$6:$C$39&amp;" "&amp;_xlfn.XLOOKUP(Ventas!G358,'Vendedores y Clientes'!$B$6:$B$39,'Vendedores y Clientes'!$D$6:$D$39))</f>
        <v>Camilo Parranda</v>
      </c>
      <c r="P358" s="13" t="str">
        <f>_xlfn.XLOOKUP(H358,Productos!$B$5:$B$16,Productos!$C$5:$C$16)</f>
        <v>Escritorio Madera 3 Espacios</v>
      </c>
      <c r="Q358" s="13" t="str">
        <f>VLOOKUP(H358,Productos!$B$4:$E$16,3,0)</f>
        <v>Bellmack</v>
      </c>
      <c r="R358" s="14">
        <f t="shared" si="8"/>
        <v>0.08</v>
      </c>
      <c r="S358" s="15">
        <f>VLOOKUP(Ventas!H358,Productos!$B$23:$I$34,MATCH(Ventas!M358,Productos!$D$22:$I$22)+2,FALSE)</f>
        <v>300000</v>
      </c>
      <c r="T358" s="16">
        <f t="shared" si="10"/>
        <v>8670000</v>
      </c>
    </row>
    <row r="359" spans="2:20" ht="14.25" customHeight="1">
      <c r="B359" s="10" t="str">
        <f t="shared" si="7"/>
        <v>1-3001542009abrilE20</v>
      </c>
      <c r="C359" s="17">
        <v>1</v>
      </c>
      <c r="D359" s="17">
        <v>300</v>
      </c>
      <c r="E359" s="18">
        <v>39918</v>
      </c>
      <c r="F359" s="17">
        <v>18</v>
      </c>
      <c r="G359" s="17">
        <v>10</v>
      </c>
      <c r="H359" s="17" t="s">
        <v>28</v>
      </c>
      <c r="I359" s="79">
        <f>_xlfn.XLOOKUP(H359,Productos!$B$5:$B$16,Productos!$E$5:$E$16)</f>
        <v>650000</v>
      </c>
      <c r="J359" s="17">
        <v>15</v>
      </c>
      <c r="K359" s="99"/>
      <c r="L359" s="13" t="str">
        <f>_xlfn.XLOOKUP(Ventas!C359,'Tienda y Sucursal'!$B$5:$B$19,'Tienda y Sucursal'!$C$5:$C$19)</f>
        <v>Sucursal Peñalolen Alto</v>
      </c>
      <c r="M359" s="13" t="str">
        <f>_xlfn.XLOOKUP(D359,'Tienda y Sucursal'!$E$5:$E$10,'Tienda y Sucursal'!$F$5:$F$10)</f>
        <v>Sucursal 3</v>
      </c>
      <c r="N359" s="13" t="str">
        <f>HLOOKUP(F359,'Vendedores y Clientes'!$F$5:$M$7,2,0)&amp;" "&amp;HLOOKUP(F359,'Vendedores y Clientes'!$F$5:$M$7,3,0)</f>
        <v>Gato Lizana</v>
      </c>
      <c r="O359" s="13" t="str" cm="1">
        <f t="array" ref="O359">_xlfn.XLOOKUP(G359,'Vendedores y Clientes'!$B$6:$B$39,'Vendedores y Clientes'!$C$6:$C$39&amp;" "&amp;_xlfn.XLOOKUP(Ventas!G359,'Vendedores y Clientes'!$B$6:$B$39,'Vendedores y Clientes'!$D$6:$D$39))</f>
        <v>Natalia Safer</v>
      </c>
      <c r="P359" s="13" t="str">
        <f>_xlfn.XLOOKUP(H359,Productos!$B$5:$B$16,Productos!$C$5:$C$16)</f>
        <v>Escritorio Madera 3 Espacios</v>
      </c>
      <c r="Q359" s="13" t="str">
        <f>VLOOKUP(H359,Productos!$B$4:$E$16,3,0)</f>
        <v>Bellmack</v>
      </c>
      <c r="R359" s="14">
        <f t="shared" si="8"/>
        <v>0.08</v>
      </c>
      <c r="S359" s="15">
        <f>VLOOKUP(Ventas!H359,Productos!$B$23:$I$34,MATCH(Ventas!M359,Productos!$D$22:$I$22)+2,FALSE)</f>
        <v>100000</v>
      </c>
      <c r="T359" s="16">
        <f t="shared" si="10"/>
        <v>8870000</v>
      </c>
    </row>
    <row r="360" spans="2:20" ht="14.25" customHeight="1">
      <c r="B360" s="10" t="str">
        <f t="shared" si="7"/>
        <v>5-3002112010noviembreE20</v>
      </c>
      <c r="C360" s="17">
        <v>5</v>
      </c>
      <c r="D360" s="17">
        <v>300</v>
      </c>
      <c r="E360" s="18">
        <v>40484</v>
      </c>
      <c r="F360" s="17">
        <v>14</v>
      </c>
      <c r="G360" s="17">
        <v>14</v>
      </c>
      <c r="H360" s="17" t="s">
        <v>28</v>
      </c>
      <c r="I360" s="79">
        <f>_xlfn.XLOOKUP(H360,Productos!$B$5:$B$16,Productos!$E$5:$E$16)</f>
        <v>650000</v>
      </c>
      <c r="J360" s="17">
        <v>15</v>
      </c>
      <c r="K360" s="99"/>
      <c r="L360" s="13" t="str">
        <f>_xlfn.XLOOKUP(Ventas!C360,'Tienda y Sucursal'!$B$5:$B$19,'Tienda y Sucursal'!$C$5:$C$19)</f>
        <v>Muebles El Oso</v>
      </c>
      <c r="M360" s="13" t="str">
        <f>_xlfn.XLOOKUP(D360,'Tienda y Sucursal'!$E$5:$E$10,'Tienda y Sucursal'!$F$5:$F$10)</f>
        <v>Sucursal 3</v>
      </c>
      <c r="N360" s="13" t="str">
        <f>HLOOKUP(F360,'Vendedores y Clientes'!$F$5:$M$7,2,0)&amp;" "&amp;HLOOKUP(F360,'Vendedores y Clientes'!$F$5:$M$7,3,0)</f>
        <v>Hortuiti Felier</v>
      </c>
      <c r="O360" s="13" t="str" cm="1">
        <f t="array" ref="O360">_xlfn.XLOOKUP(G360,'Vendedores y Clientes'!$B$6:$B$39,'Vendedores y Clientes'!$C$6:$C$39&amp;" "&amp;_xlfn.XLOOKUP(Ventas!G360,'Vendedores y Clientes'!$B$6:$B$39,'Vendedores y Clientes'!$D$6:$D$39))</f>
        <v>Guillermo Franco</v>
      </c>
      <c r="P360" s="13" t="str">
        <f>_xlfn.XLOOKUP(H360,Productos!$B$5:$B$16,Productos!$C$5:$C$16)</f>
        <v>Escritorio Madera 3 Espacios</v>
      </c>
      <c r="Q360" s="13" t="str">
        <f>VLOOKUP(H360,Productos!$B$4:$E$16,3,0)</f>
        <v>Bellmack</v>
      </c>
      <c r="R360" s="14">
        <f t="shared" si="8"/>
        <v>0.08</v>
      </c>
      <c r="S360" s="15">
        <f>VLOOKUP(Ventas!H360,Productos!$B$23:$I$34,MATCH(Ventas!M360,Productos!$D$22:$I$22)+2,FALSE)</f>
        <v>100000</v>
      </c>
      <c r="T360" s="16">
        <f t="shared" si="10"/>
        <v>8870000</v>
      </c>
    </row>
    <row r="361" spans="2:20" ht="14.25" customHeight="1">
      <c r="B361" s="10" t="str">
        <f t="shared" si="7"/>
        <v>12-102122010febreroA18</v>
      </c>
      <c r="C361" s="17">
        <v>12</v>
      </c>
      <c r="D361" s="17">
        <v>10</v>
      </c>
      <c r="E361" s="18">
        <v>40230</v>
      </c>
      <c r="F361" s="17">
        <v>14</v>
      </c>
      <c r="G361" s="17">
        <v>33</v>
      </c>
      <c r="H361" s="17" t="s">
        <v>26</v>
      </c>
      <c r="I361" s="79">
        <f>_xlfn.XLOOKUP(H361,Productos!$B$5:$B$16,Productos!$E$5:$E$16)</f>
        <v>750000</v>
      </c>
      <c r="J361" s="17">
        <v>13</v>
      </c>
      <c r="K361" s="99"/>
      <c r="L361" s="13" t="str">
        <f>_xlfn.XLOOKUP(Ventas!C361,'Tienda y Sucursal'!$B$5:$B$19,'Tienda y Sucursal'!$C$5:$C$19)</f>
        <v>El Deleite</v>
      </c>
      <c r="M361" s="13" t="str">
        <f>_xlfn.XLOOKUP(D361,'Tienda y Sucursal'!$E$5:$E$10,'Tienda y Sucursal'!$F$5:$F$10)</f>
        <v>Sucursal 6</v>
      </c>
      <c r="N361" s="13" t="str">
        <f>HLOOKUP(F361,'Vendedores y Clientes'!$F$5:$M$7,2,0)&amp;" "&amp;HLOOKUP(F361,'Vendedores y Clientes'!$F$5:$M$7,3,0)</f>
        <v>Hortuiti Felier</v>
      </c>
      <c r="O361" s="13" t="str" cm="1">
        <f t="array" ref="O361">_xlfn.XLOOKUP(G361,'Vendedores y Clientes'!$B$6:$B$39,'Vendedores y Clientes'!$C$6:$C$39&amp;" "&amp;_xlfn.XLOOKUP(Ventas!G361,'Vendedores y Clientes'!$B$6:$B$39,'Vendedores y Clientes'!$D$6:$D$39))</f>
        <v>Maricela Zapur</v>
      </c>
      <c r="P361" s="13" t="str">
        <f>_xlfn.XLOOKUP(H361,Productos!$B$5:$B$16,Productos!$C$5:$C$16)</f>
        <v>Sillón Cama 3 Cuerpos</v>
      </c>
      <c r="Q361" s="13" t="str">
        <f>VLOOKUP(H361,Productos!$B$4:$E$16,3,0)</f>
        <v>Bellmack</v>
      </c>
      <c r="R361" s="14">
        <f t="shared" si="8"/>
        <v>0.08</v>
      </c>
      <c r="S361" s="15">
        <f>VLOOKUP(Ventas!H361,Productos!$B$23:$I$34,MATCH(Ventas!M361,Productos!$D$22:$I$22)+2,FALSE)</f>
        <v>200000</v>
      </c>
      <c r="T361" s="16">
        <f t="shared" si="10"/>
        <v>8770000</v>
      </c>
    </row>
    <row r="362" spans="2:20" ht="14.25" customHeight="1">
      <c r="B362" s="10" t="str">
        <f t="shared" si="7"/>
        <v>5-10212010eneroA18</v>
      </c>
      <c r="C362" s="17">
        <v>5</v>
      </c>
      <c r="D362" s="17">
        <v>10</v>
      </c>
      <c r="E362" s="18">
        <v>40180</v>
      </c>
      <c r="F362" s="17">
        <v>12</v>
      </c>
      <c r="G362" s="17">
        <v>27</v>
      </c>
      <c r="H362" s="17" t="s">
        <v>26</v>
      </c>
      <c r="I362" s="79">
        <f>_xlfn.XLOOKUP(H362,Productos!$B$5:$B$16,Productos!$E$5:$E$16)</f>
        <v>750000</v>
      </c>
      <c r="J362" s="17">
        <v>13</v>
      </c>
      <c r="K362" s="99"/>
      <c r="L362" s="13" t="str">
        <f>_xlfn.XLOOKUP(Ventas!C362,'Tienda y Sucursal'!$B$5:$B$19,'Tienda y Sucursal'!$C$5:$C$19)</f>
        <v>Muebles El Oso</v>
      </c>
      <c r="M362" s="13" t="str">
        <f>_xlfn.XLOOKUP(D362,'Tienda y Sucursal'!$E$5:$E$10,'Tienda y Sucursal'!$F$5:$F$10)</f>
        <v>Sucursal 6</v>
      </c>
      <c r="N362" s="13" t="str">
        <f>HLOOKUP(F362,'Vendedores y Clientes'!$F$5:$M$7,2,0)&amp;" "&amp;HLOOKUP(F362,'Vendedores y Clientes'!$F$5:$M$7,3,0)</f>
        <v>Feibian Bizancio</v>
      </c>
      <c r="O362" s="13" t="str" cm="1">
        <f t="array" ref="O362">_xlfn.XLOOKUP(G362,'Vendedores y Clientes'!$B$6:$B$39,'Vendedores y Clientes'!$C$6:$C$39&amp;" "&amp;_xlfn.XLOOKUP(Ventas!G362,'Vendedores y Clientes'!$B$6:$B$39,'Vendedores y Clientes'!$D$6:$D$39))</f>
        <v>Daniel Saint John</v>
      </c>
      <c r="P362" s="13" t="str">
        <f>_xlfn.XLOOKUP(H362,Productos!$B$5:$B$16,Productos!$C$5:$C$16)</f>
        <v>Sillón Cama 3 Cuerpos</v>
      </c>
      <c r="Q362" s="13" t="str">
        <f>VLOOKUP(H362,Productos!$B$4:$E$16,3,0)</f>
        <v>Bellmack</v>
      </c>
      <c r="R362" s="14">
        <f t="shared" si="8"/>
        <v>0.08</v>
      </c>
      <c r="S362" s="15">
        <f>VLOOKUP(Ventas!H362,Productos!$B$23:$I$34,MATCH(Ventas!M362,Productos!$D$22:$I$22)+2,FALSE)</f>
        <v>200000</v>
      </c>
      <c r="T362" s="16">
        <f t="shared" si="10"/>
        <v>8770000</v>
      </c>
    </row>
    <row r="363" spans="2:20" ht="14.25" customHeight="1">
      <c r="B363" s="10" t="str">
        <f t="shared" si="7"/>
        <v>13-302512010eneroA18</v>
      </c>
      <c r="C363" s="17">
        <v>13</v>
      </c>
      <c r="D363" s="17">
        <v>30</v>
      </c>
      <c r="E363" s="18">
        <v>40203</v>
      </c>
      <c r="F363" s="17">
        <v>18</v>
      </c>
      <c r="G363" s="17">
        <v>9</v>
      </c>
      <c r="H363" s="17" t="s">
        <v>26</v>
      </c>
      <c r="I363" s="79">
        <f>_xlfn.XLOOKUP(H363,Productos!$B$5:$B$16,Productos!$E$5:$E$16)</f>
        <v>750000</v>
      </c>
      <c r="J363" s="17">
        <v>13</v>
      </c>
      <c r="K363" s="99"/>
      <c r="L363" s="13" t="str">
        <f>_xlfn.XLOOKUP(Ventas!C363,'Tienda y Sucursal'!$B$5:$B$19,'Tienda y Sucursal'!$C$5:$C$19)</f>
        <v>Sales</v>
      </c>
      <c r="M363" s="13" t="str">
        <f>_xlfn.XLOOKUP(D363,'Tienda y Sucursal'!$E$5:$E$10,'Tienda y Sucursal'!$F$5:$F$10)</f>
        <v>Sucursal 2</v>
      </c>
      <c r="N363" s="13" t="str">
        <f>HLOOKUP(F363,'Vendedores y Clientes'!$F$5:$M$7,2,0)&amp;" "&amp;HLOOKUP(F363,'Vendedores y Clientes'!$F$5:$M$7,3,0)</f>
        <v>Gato Lizana</v>
      </c>
      <c r="O363" s="13" t="str" cm="1">
        <f t="array" ref="O363">_xlfn.XLOOKUP(G363,'Vendedores y Clientes'!$B$6:$B$39,'Vendedores y Clientes'!$C$6:$C$39&amp;" "&amp;_xlfn.XLOOKUP(Ventas!G363,'Vendedores y Clientes'!$B$6:$B$39,'Vendedores y Clientes'!$D$6:$D$39))</f>
        <v>Camilo Parranda</v>
      </c>
      <c r="P363" s="13" t="str">
        <f>_xlfn.XLOOKUP(H363,Productos!$B$5:$B$16,Productos!$C$5:$C$16)</f>
        <v>Sillón Cama 3 Cuerpos</v>
      </c>
      <c r="Q363" s="13" t="str">
        <f>VLOOKUP(H363,Productos!$B$4:$E$16,3,0)</f>
        <v>Bellmack</v>
      </c>
      <c r="R363" s="14">
        <f t="shared" si="8"/>
        <v>0.08</v>
      </c>
      <c r="S363" s="15">
        <f>VLOOKUP(Ventas!H363,Productos!$B$23:$I$34,MATCH(Ventas!M363,Productos!$D$22:$I$22)+2,FALSE)</f>
        <v>300000</v>
      </c>
      <c r="T363" s="16">
        <f t="shared" si="10"/>
        <v>8670000</v>
      </c>
    </row>
    <row r="364" spans="2:20" ht="14.25" customHeight="1">
      <c r="B364" s="10" t="str">
        <f t="shared" si="7"/>
        <v>1-200752010mayoA18</v>
      </c>
      <c r="C364" s="17">
        <v>1</v>
      </c>
      <c r="D364" s="17">
        <v>200</v>
      </c>
      <c r="E364" s="18">
        <v>40305</v>
      </c>
      <c r="F364" s="17">
        <v>15</v>
      </c>
      <c r="G364" s="17">
        <v>32</v>
      </c>
      <c r="H364" s="17" t="s">
        <v>26</v>
      </c>
      <c r="I364" s="79">
        <f>_xlfn.XLOOKUP(H364,Productos!$B$5:$B$16,Productos!$E$5:$E$16)</f>
        <v>750000</v>
      </c>
      <c r="J364" s="17">
        <v>13</v>
      </c>
      <c r="K364" s="99"/>
      <c r="L364" s="13" t="str">
        <f>_xlfn.XLOOKUP(Ventas!C364,'Tienda y Sucursal'!$B$5:$B$19,'Tienda y Sucursal'!$C$5:$C$19)</f>
        <v>Sucursal Peñalolen Alto</v>
      </c>
      <c r="M364" s="13" t="str">
        <f>_xlfn.XLOOKUP(D364,'Tienda y Sucursal'!$E$5:$E$10,'Tienda y Sucursal'!$F$5:$F$10)</f>
        <v>Sucursal 1</v>
      </c>
      <c r="N364" s="13" t="str">
        <f>HLOOKUP(F364,'Vendedores y Clientes'!$F$5:$M$7,2,0)&amp;" "&amp;HLOOKUP(F364,'Vendedores y Clientes'!$F$5:$M$7,3,0)</f>
        <v>Suárez Mujica</v>
      </c>
      <c r="O364" s="13" t="str" cm="1">
        <f t="array" ref="O364">_xlfn.XLOOKUP(G364,'Vendedores y Clientes'!$B$6:$B$39,'Vendedores y Clientes'!$C$6:$C$39&amp;" "&amp;_xlfn.XLOOKUP(Ventas!G364,'Vendedores y Clientes'!$B$6:$B$39,'Vendedores y Clientes'!$D$6:$D$39))</f>
        <v>Manu Bililar</v>
      </c>
      <c r="P364" s="13" t="str">
        <f>_xlfn.XLOOKUP(H364,Productos!$B$5:$B$16,Productos!$C$5:$C$16)</f>
        <v>Sillón Cama 3 Cuerpos</v>
      </c>
      <c r="Q364" s="13" t="str">
        <f>VLOOKUP(H364,Productos!$B$4:$E$16,3,0)</f>
        <v>Bellmack</v>
      </c>
      <c r="R364" s="14">
        <f t="shared" si="8"/>
        <v>0.08</v>
      </c>
      <c r="S364" s="15">
        <f>VLOOKUP(Ventas!H364,Productos!$B$23:$I$34,MATCH(Ventas!M364,Productos!$D$22:$I$22)+2,FALSE)</f>
        <v>100000</v>
      </c>
      <c r="T364" s="16">
        <f t="shared" si="10"/>
        <v>8870000</v>
      </c>
    </row>
    <row r="365" spans="2:20" ht="14.25" customHeight="1">
      <c r="B365" s="10" t="str">
        <f t="shared" si="7"/>
        <v>1-202162010junioE20</v>
      </c>
      <c r="C365" s="17">
        <v>1</v>
      </c>
      <c r="D365" s="17">
        <v>20</v>
      </c>
      <c r="E365" s="18">
        <v>40350</v>
      </c>
      <c r="F365" s="17">
        <v>13</v>
      </c>
      <c r="G365" s="17">
        <v>3</v>
      </c>
      <c r="H365" s="17" t="s">
        <v>28</v>
      </c>
      <c r="I365" s="79">
        <f>_xlfn.XLOOKUP(H365,Productos!$B$5:$B$16,Productos!$E$5:$E$16)</f>
        <v>650000</v>
      </c>
      <c r="J365" s="17">
        <v>15</v>
      </c>
      <c r="K365" s="99"/>
      <c r="L365" s="13" t="str">
        <f>_xlfn.XLOOKUP(Ventas!C365,'Tienda y Sucursal'!$B$5:$B$19,'Tienda y Sucursal'!$C$5:$C$19)</f>
        <v>Sucursal Peñalolen Alto</v>
      </c>
      <c r="M365" s="13" t="str">
        <f>_xlfn.XLOOKUP(D365,'Tienda y Sucursal'!$E$5:$E$10,'Tienda y Sucursal'!$F$5:$F$10)</f>
        <v>Sucursal 5</v>
      </c>
      <c r="N365" s="13" t="str">
        <f>HLOOKUP(F365,'Vendedores y Clientes'!$F$5:$M$7,2,0)&amp;" "&amp;HLOOKUP(F365,'Vendedores y Clientes'!$F$5:$M$7,3,0)</f>
        <v>Caesar Ortencia</v>
      </c>
      <c r="O365" s="13" t="str" cm="1">
        <f t="array" ref="O365">_xlfn.XLOOKUP(G365,'Vendedores y Clientes'!$B$6:$B$39,'Vendedores y Clientes'!$C$6:$C$39&amp;" "&amp;_xlfn.XLOOKUP(Ventas!G365,'Vendedores y Clientes'!$B$6:$B$39,'Vendedores y Clientes'!$D$6:$D$39))</f>
        <v>Johny Negrero</v>
      </c>
      <c r="P365" s="13" t="str">
        <f>_xlfn.XLOOKUP(H365,Productos!$B$5:$B$16,Productos!$C$5:$C$16)</f>
        <v>Escritorio Madera 3 Espacios</v>
      </c>
      <c r="Q365" s="13" t="str">
        <f>VLOOKUP(H365,Productos!$B$4:$E$16,3,0)</f>
        <v>Bellmack</v>
      </c>
      <c r="R365" s="14">
        <f t="shared" si="8"/>
        <v>0.08</v>
      </c>
      <c r="S365" s="15">
        <f>VLOOKUP(Ventas!H365,Productos!$B$23:$I$34,MATCH(Ventas!M365,Productos!$D$22:$I$22)+2,FALSE)</f>
        <v>1500000</v>
      </c>
      <c r="T365" s="16">
        <f t="shared" si="10"/>
        <v>7470000</v>
      </c>
    </row>
    <row r="366" spans="2:20" ht="14.25" customHeight="1">
      <c r="B366" s="10" t="str">
        <f t="shared" si="7"/>
        <v>10-201382009agostoE20</v>
      </c>
      <c r="C366" s="17">
        <v>10</v>
      </c>
      <c r="D366" s="17">
        <v>20</v>
      </c>
      <c r="E366" s="18">
        <v>40038</v>
      </c>
      <c r="F366" s="17">
        <v>13</v>
      </c>
      <c r="G366" s="17">
        <v>32</v>
      </c>
      <c r="H366" s="17" t="s">
        <v>28</v>
      </c>
      <c r="I366" s="79">
        <f>_xlfn.XLOOKUP(H366,Productos!$B$5:$B$16,Productos!$E$5:$E$16)</f>
        <v>650000</v>
      </c>
      <c r="J366" s="17">
        <v>15</v>
      </c>
      <c r="K366" s="99"/>
      <c r="L366" s="13" t="str">
        <f>_xlfn.XLOOKUP(Ventas!C366,'Tienda y Sucursal'!$B$5:$B$19,'Tienda y Sucursal'!$C$5:$C$19)</f>
        <v>Sacrilegios Gloria</v>
      </c>
      <c r="M366" s="13" t="str">
        <f>_xlfn.XLOOKUP(D366,'Tienda y Sucursal'!$E$5:$E$10,'Tienda y Sucursal'!$F$5:$F$10)</f>
        <v>Sucursal 5</v>
      </c>
      <c r="N366" s="13" t="str">
        <f>HLOOKUP(F366,'Vendedores y Clientes'!$F$5:$M$7,2,0)&amp;" "&amp;HLOOKUP(F366,'Vendedores y Clientes'!$F$5:$M$7,3,0)</f>
        <v>Caesar Ortencia</v>
      </c>
      <c r="O366" s="13" t="str" cm="1">
        <f t="array" ref="O366">_xlfn.XLOOKUP(G366,'Vendedores y Clientes'!$B$6:$B$39,'Vendedores y Clientes'!$C$6:$C$39&amp;" "&amp;_xlfn.XLOOKUP(Ventas!G366,'Vendedores y Clientes'!$B$6:$B$39,'Vendedores y Clientes'!$D$6:$D$39))</f>
        <v>Manu Bililar</v>
      </c>
      <c r="P366" s="13" t="str">
        <f>_xlfn.XLOOKUP(H366,Productos!$B$5:$B$16,Productos!$C$5:$C$16)</f>
        <v>Escritorio Madera 3 Espacios</v>
      </c>
      <c r="Q366" s="13" t="str">
        <f>VLOOKUP(H366,Productos!$B$4:$E$16,3,0)</f>
        <v>Bellmack</v>
      </c>
      <c r="R366" s="14">
        <f t="shared" si="8"/>
        <v>0.08</v>
      </c>
      <c r="S366" s="15">
        <f>VLOOKUP(Ventas!H366,Productos!$B$23:$I$34,MATCH(Ventas!M366,Productos!$D$22:$I$22)+2,FALSE)</f>
        <v>1500000</v>
      </c>
      <c r="T366" s="16">
        <f t="shared" si="10"/>
        <v>7470000</v>
      </c>
    </row>
    <row r="367" spans="2:20" ht="14.25" customHeight="1">
      <c r="B367" s="10" t="str">
        <f t="shared" si="7"/>
        <v>11-1001492009septiembreE20</v>
      </c>
      <c r="C367" s="17">
        <v>11</v>
      </c>
      <c r="D367" s="17">
        <v>100</v>
      </c>
      <c r="E367" s="18">
        <v>40070</v>
      </c>
      <c r="F367" s="17">
        <v>16</v>
      </c>
      <c r="G367" s="17">
        <v>7</v>
      </c>
      <c r="H367" s="17" t="s">
        <v>28</v>
      </c>
      <c r="I367" s="79">
        <f>_xlfn.XLOOKUP(H367,Productos!$B$5:$B$16,Productos!$E$5:$E$16)</f>
        <v>650000</v>
      </c>
      <c r="J367" s="17">
        <v>15</v>
      </c>
      <c r="K367" s="99"/>
      <c r="L367" s="13" t="str">
        <f>_xlfn.XLOOKUP(Ventas!C367,'Tienda y Sucursal'!$B$5:$B$19,'Tienda y Sucursal'!$C$5:$C$19)</f>
        <v>Antiguedades FL</v>
      </c>
      <c r="M367" s="13" t="str">
        <f>_xlfn.XLOOKUP(D367,'Tienda y Sucursal'!$E$5:$E$10,'Tienda y Sucursal'!$F$5:$F$10)</f>
        <v>Sucursal 4</v>
      </c>
      <c r="N367" s="13" t="str">
        <f>HLOOKUP(F367,'Vendedores y Clientes'!$F$5:$M$7,2,0)&amp;" "&amp;HLOOKUP(F367,'Vendedores y Clientes'!$F$5:$M$7,3,0)</f>
        <v>Michael Tree</v>
      </c>
      <c r="O367" s="13" t="str" cm="1">
        <f t="array" ref="O367">_xlfn.XLOOKUP(G367,'Vendedores y Clientes'!$B$6:$B$39,'Vendedores y Clientes'!$C$6:$C$39&amp;" "&amp;_xlfn.XLOOKUP(Ventas!G367,'Vendedores y Clientes'!$B$6:$B$39,'Vendedores y Clientes'!$D$6:$D$39))</f>
        <v>Veraz Dedal</v>
      </c>
      <c r="P367" s="13" t="str">
        <f>_xlfn.XLOOKUP(H367,Productos!$B$5:$B$16,Productos!$C$5:$C$16)</f>
        <v>Escritorio Madera 3 Espacios</v>
      </c>
      <c r="Q367" s="13" t="str">
        <f>VLOOKUP(H367,Productos!$B$4:$E$16,3,0)</f>
        <v>Bellmack</v>
      </c>
      <c r="R367" s="14">
        <f t="shared" si="8"/>
        <v>0.08</v>
      </c>
      <c r="S367" s="15">
        <f>VLOOKUP(Ventas!H367,Productos!$B$23:$I$34,MATCH(Ventas!M367,Productos!$D$22:$I$22)+2,FALSE)</f>
        <v>1000000</v>
      </c>
      <c r="T367" s="16">
        <f t="shared" si="10"/>
        <v>7970000</v>
      </c>
    </row>
    <row r="368" spans="2:20" ht="14.25" customHeight="1">
      <c r="B368" s="10" t="str">
        <f t="shared" si="7"/>
        <v>13-1001032010marzoE20</v>
      </c>
      <c r="C368" s="17">
        <v>13</v>
      </c>
      <c r="D368" s="17">
        <v>100</v>
      </c>
      <c r="E368" s="18">
        <v>40247</v>
      </c>
      <c r="F368" s="17">
        <v>15</v>
      </c>
      <c r="G368" s="17">
        <v>25</v>
      </c>
      <c r="H368" s="17" t="s">
        <v>28</v>
      </c>
      <c r="I368" s="79">
        <f>_xlfn.XLOOKUP(H368,Productos!$B$5:$B$16,Productos!$E$5:$E$16)</f>
        <v>650000</v>
      </c>
      <c r="J368" s="17">
        <v>15</v>
      </c>
      <c r="K368" s="99"/>
      <c r="L368" s="13" t="str">
        <f>_xlfn.XLOOKUP(Ventas!C368,'Tienda y Sucursal'!$B$5:$B$19,'Tienda y Sucursal'!$C$5:$C$19)</f>
        <v>Sales</v>
      </c>
      <c r="M368" s="13" t="str">
        <f>_xlfn.XLOOKUP(D368,'Tienda y Sucursal'!$E$5:$E$10,'Tienda y Sucursal'!$F$5:$F$10)</f>
        <v>Sucursal 4</v>
      </c>
      <c r="N368" s="13" t="str">
        <f>HLOOKUP(F368,'Vendedores y Clientes'!$F$5:$M$7,2,0)&amp;" "&amp;HLOOKUP(F368,'Vendedores y Clientes'!$F$5:$M$7,3,0)</f>
        <v>Suárez Mujica</v>
      </c>
      <c r="O368" s="13" t="str" cm="1">
        <f t="array" ref="O368">_xlfn.XLOOKUP(G368,'Vendedores y Clientes'!$B$6:$B$39,'Vendedores y Clientes'!$C$6:$C$39&amp;" "&amp;_xlfn.XLOOKUP(Ventas!G368,'Vendedores y Clientes'!$B$6:$B$39,'Vendedores y Clientes'!$D$6:$D$39))</f>
        <v>Felipe Medero</v>
      </c>
      <c r="P368" s="13" t="str">
        <f>_xlfn.XLOOKUP(H368,Productos!$B$5:$B$16,Productos!$C$5:$C$16)</f>
        <v>Escritorio Madera 3 Espacios</v>
      </c>
      <c r="Q368" s="13" t="str">
        <f>VLOOKUP(H368,Productos!$B$4:$E$16,3,0)</f>
        <v>Bellmack</v>
      </c>
      <c r="R368" s="14">
        <f t="shared" si="8"/>
        <v>0.08</v>
      </c>
      <c r="S368" s="15">
        <f>VLOOKUP(Ventas!H368,Productos!$B$23:$I$34,MATCH(Ventas!M368,Productos!$D$22:$I$22)+2,FALSE)</f>
        <v>1000000</v>
      </c>
      <c r="T368" s="16">
        <f t="shared" si="10"/>
        <v>7970000</v>
      </c>
    </row>
    <row r="369" spans="2:20" ht="14.25" customHeight="1">
      <c r="B369" s="10" t="str">
        <f t="shared" si="7"/>
        <v>8-20122009febreroA18</v>
      </c>
      <c r="C369" s="17">
        <v>8</v>
      </c>
      <c r="D369" s="17">
        <v>20</v>
      </c>
      <c r="E369" s="18">
        <v>39845</v>
      </c>
      <c r="F369" s="17">
        <v>17</v>
      </c>
      <c r="G369" s="17">
        <v>19</v>
      </c>
      <c r="H369" s="17" t="s">
        <v>26</v>
      </c>
      <c r="I369" s="79">
        <f>_xlfn.XLOOKUP(H369,Productos!$B$5:$B$16,Productos!$E$5:$E$16)</f>
        <v>750000</v>
      </c>
      <c r="J369" s="17">
        <v>13</v>
      </c>
      <c r="K369" s="99"/>
      <c r="L369" s="13" t="str">
        <f>_xlfn.XLOOKUP(Ventas!C369,'Tienda y Sucursal'!$B$5:$B$19,'Tienda y Sucursal'!$C$5:$C$19)</f>
        <v>El Rincón de la Madera</v>
      </c>
      <c r="M369" s="13" t="str">
        <f>_xlfn.XLOOKUP(D369,'Tienda y Sucursal'!$E$5:$E$10,'Tienda y Sucursal'!$F$5:$F$10)</f>
        <v>Sucursal 5</v>
      </c>
      <c r="N369" s="13" t="str">
        <f>HLOOKUP(F369,'Vendedores y Clientes'!$F$5:$M$7,2,0)&amp;" "&amp;HLOOKUP(F369,'Vendedores y Clientes'!$F$5:$M$7,3,0)</f>
        <v>Gabriel Manzanero</v>
      </c>
      <c r="O369" s="13" t="str" cm="1">
        <f t="array" ref="O369">_xlfn.XLOOKUP(G369,'Vendedores y Clientes'!$B$6:$B$39,'Vendedores y Clientes'!$C$6:$C$39&amp;" "&amp;_xlfn.XLOOKUP(Ventas!G369,'Vendedores y Clientes'!$B$6:$B$39,'Vendedores y Clientes'!$D$6:$D$39))</f>
        <v>Andrea Disappear</v>
      </c>
      <c r="P369" s="13" t="str">
        <f>_xlfn.XLOOKUP(H369,Productos!$B$5:$B$16,Productos!$C$5:$C$16)</f>
        <v>Sillón Cama 3 Cuerpos</v>
      </c>
      <c r="Q369" s="13" t="str">
        <f>VLOOKUP(H369,Productos!$B$4:$E$16,3,0)</f>
        <v>Bellmack</v>
      </c>
      <c r="R369" s="14">
        <f t="shared" si="8"/>
        <v>0.08</v>
      </c>
      <c r="S369" s="15">
        <f>VLOOKUP(Ventas!H369,Productos!$B$23:$I$34,MATCH(Ventas!M369,Productos!$D$22:$I$22)+2,FALSE)</f>
        <v>30000</v>
      </c>
      <c r="T369" s="16">
        <f t="shared" si="10"/>
        <v>8940000</v>
      </c>
    </row>
    <row r="370" spans="2:20" ht="14.25" customHeight="1">
      <c r="B370" s="10" t="str">
        <f t="shared" si="7"/>
        <v>15-101482009agostoE20</v>
      </c>
      <c r="C370" s="17">
        <v>15</v>
      </c>
      <c r="D370" s="17">
        <v>10</v>
      </c>
      <c r="E370" s="18">
        <v>40039</v>
      </c>
      <c r="F370" s="17">
        <v>13</v>
      </c>
      <c r="G370" s="17">
        <v>22</v>
      </c>
      <c r="H370" s="17" t="s">
        <v>28</v>
      </c>
      <c r="I370" s="79">
        <f>_xlfn.XLOOKUP(H370,Productos!$B$5:$B$16,Productos!$E$5:$E$16)</f>
        <v>650000</v>
      </c>
      <c r="J370" s="17">
        <v>15</v>
      </c>
      <c r="K370" s="99"/>
      <c r="L370" s="13" t="str">
        <f>_xlfn.XLOOKUP(Ventas!C370,'Tienda y Sucursal'!$B$5:$B$19,'Tienda y Sucursal'!$C$5:$C$19)</f>
        <v>Galería la Tubería</v>
      </c>
      <c r="M370" s="13" t="str">
        <f>_xlfn.XLOOKUP(D370,'Tienda y Sucursal'!$E$5:$E$10,'Tienda y Sucursal'!$F$5:$F$10)</f>
        <v>Sucursal 6</v>
      </c>
      <c r="N370" s="13" t="str">
        <f>HLOOKUP(F370,'Vendedores y Clientes'!$F$5:$M$7,2,0)&amp;" "&amp;HLOOKUP(F370,'Vendedores y Clientes'!$F$5:$M$7,3,0)</f>
        <v>Caesar Ortencia</v>
      </c>
      <c r="O370" s="13" t="str" cm="1">
        <f t="array" ref="O370">_xlfn.XLOOKUP(G370,'Vendedores y Clientes'!$B$6:$B$39,'Vendedores y Clientes'!$C$6:$C$39&amp;" "&amp;_xlfn.XLOOKUP(Ventas!G370,'Vendedores y Clientes'!$B$6:$B$39,'Vendedores y Clientes'!$D$6:$D$39))</f>
        <v>Sergio Oliva</v>
      </c>
      <c r="P370" s="13" t="str">
        <f>_xlfn.XLOOKUP(H370,Productos!$B$5:$B$16,Productos!$C$5:$C$16)</f>
        <v>Escritorio Madera 3 Espacios</v>
      </c>
      <c r="Q370" s="13" t="str">
        <f>VLOOKUP(H370,Productos!$B$4:$E$16,3,0)</f>
        <v>Bellmack</v>
      </c>
      <c r="R370" s="14">
        <f t="shared" si="8"/>
        <v>0.08</v>
      </c>
      <c r="S370" s="15">
        <f>VLOOKUP(Ventas!H370,Productos!$B$23:$I$34,MATCH(Ventas!M370,Productos!$D$22:$I$22)+2,FALSE)</f>
        <v>100000</v>
      </c>
      <c r="T370" s="16">
        <f t="shared" si="10"/>
        <v>8870000</v>
      </c>
    </row>
    <row r="371" spans="2:20" ht="14.25" customHeight="1">
      <c r="B371" s="10" t="str">
        <f t="shared" si="7"/>
        <v>15-2001132010marzoJ16</v>
      </c>
      <c r="C371" s="17">
        <v>15</v>
      </c>
      <c r="D371" s="17">
        <v>200</v>
      </c>
      <c r="E371" s="18">
        <v>40248</v>
      </c>
      <c r="F371" s="17">
        <v>13</v>
      </c>
      <c r="G371" s="17">
        <v>19</v>
      </c>
      <c r="H371" s="17" t="s">
        <v>22</v>
      </c>
      <c r="I371" s="79">
        <f>_xlfn.XLOOKUP(H371,Productos!$B$5:$B$16,Productos!$E$5:$E$16)</f>
        <v>1450000</v>
      </c>
      <c r="J371" s="17">
        <v>7</v>
      </c>
      <c r="K371" s="99"/>
      <c r="L371" s="13" t="str">
        <f>_xlfn.XLOOKUP(Ventas!C371,'Tienda y Sucursal'!$B$5:$B$19,'Tienda y Sucursal'!$C$5:$C$19)</f>
        <v>Galería la Tubería</v>
      </c>
      <c r="M371" s="13" t="str">
        <f>_xlfn.XLOOKUP(D371,'Tienda y Sucursal'!$E$5:$E$10,'Tienda y Sucursal'!$F$5:$F$10)</f>
        <v>Sucursal 1</v>
      </c>
      <c r="N371" s="13" t="str">
        <f>HLOOKUP(F371,'Vendedores y Clientes'!$F$5:$M$7,2,0)&amp;" "&amp;HLOOKUP(F371,'Vendedores y Clientes'!$F$5:$M$7,3,0)</f>
        <v>Caesar Ortencia</v>
      </c>
      <c r="O371" s="13" t="str" cm="1">
        <f t="array" ref="O371">_xlfn.XLOOKUP(G371,'Vendedores y Clientes'!$B$6:$B$39,'Vendedores y Clientes'!$C$6:$C$39&amp;" "&amp;_xlfn.XLOOKUP(Ventas!G371,'Vendedores y Clientes'!$B$6:$B$39,'Vendedores y Clientes'!$D$6:$D$39))</f>
        <v>Andrea Disappear</v>
      </c>
      <c r="P371" s="13" t="str">
        <f>_xlfn.XLOOKUP(H371,Productos!$B$5:$B$16,Productos!$C$5:$C$16)</f>
        <v>Silla de Gargas</v>
      </c>
      <c r="Q371" s="13" t="str">
        <f>VLOOKUP(H371,Productos!$B$4:$E$16,3,0)</f>
        <v>Bellmack</v>
      </c>
      <c r="R371" s="14">
        <f t="shared" si="8"/>
        <v>0.08</v>
      </c>
      <c r="S371" s="15">
        <f>VLOOKUP(Ventas!H371,Productos!$B$23:$I$34,MATCH(Ventas!M371,Productos!$D$22:$I$22)+2,FALSE)</f>
        <v>500000</v>
      </c>
      <c r="T371" s="16">
        <f t="shared" si="10"/>
        <v>8838000</v>
      </c>
    </row>
    <row r="372" spans="2:20" ht="14.25" customHeight="1">
      <c r="B372" s="10" t="str">
        <f t="shared" si="7"/>
        <v>1-1014102009octubreJ16</v>
      </c>
      <c r="C372" s="17">
        <v>1</v>
      </c>
      <c r="D372" s="17">
        <v>10</v>
      </c>
      <c r="E372" s="18">
        <v>40100</v>
      </c>
      <c r="F372" s="17">
        <v>15</v>
      </c>
      <c r="G372" s="17">
        <v>3</v>
      </c>
      <c r="H372" s="17" t="s">
        <v>22</v>
      </c>
      <c r="I372" s="79">
        <f>_xlfn.XLOOKUP(H372,Productos!$B$5:$B$16,Productos!$E$5:$E$16)</f>
        <v>1450000</v>
      </c>
      <c r="J372" s="17">
        <v>7</v>
      </c>
      <c r="K372" s="99"/>
      <c r="L372" s="13" t="str">
        <f>_xlfn.XLOOKUP(Ventas!C372,'Tienda y Sucursal'!$B$5:$B$19,'Tienda y Sucursal'!$C$5:$C$19)</f>
        <v>Sucursal Peñalolen Alto</v>
      </c>
      <c r="M372" s="13" t="str">
        <f>_xlfn.XLOOKUP(D372,'Tienda y Sucursal'!$E$5:$E$10,'Tienda y Sucursal'!$F$5:$F$10)</f>
        <v>Sucursal 6</v>
      </c>
      <c r="N372" s="13" t="str">
        <f>HLOOKUP(F372,'Vendedores y Clientes'!$F$5:$M$7,2,0)&amp;" "&amp;HLOOKUP(F372,'Vendedores y Clientes'!$F$5:$M$7,3,0)</f>
        <v>Suárez Mujica</v>
      </c>
      <c r="O372" s="13" t="str" cm="1">
        <f t="array" ref="O372">_xlfn.XLOOKUP(G372,'Vendedores y Clientes'!$B$6:$B$39,'Vendedores y Clientes'!$C$6:$C$39&amp;" "&amp;_xlfn.XLOOKUP(Ventas!G372,'Vendedores y Clientes'!$B$6:$B$39,'Vendedores y Clientes'!$D$6:$D$39))</f>
        <v>Johny Negrero</v>
      </c>
      <c r="P372" s="13" t="str">
        <f>_xlfn.XLOOKUP(H372,Productos!$B$5:$B$16,Productos!$C$5:$C$16)</f>
        <v>Silla de Gargas</v>
      </c>
      <c r="Q372" s="13" t="str">
        <f>VLOOKUP(H372,Productos!$B$4:$E$16,3,0)</f>
        <v>Bellmack</v>
      </c>
      <c r="R372" s="14">
        <f t="shared" si="8"/>
        <v>0.08</v>
      </c>
      <c r="S372" s="15">
        <f>VLOOKUP(Ventas!H372,Productos!$B$23:$I$34,MATCH(Ventas!M372,Productos!$D$22:$I$22)+2,FALSE)</f>
        <v>1000000</v>
      </c>
      <c r="T372" s="16">
        <f t="shared" si="10"/>
        <v>8338000</v>
      </c>
    </row>
    <row r="373" spans="2:20" ht="14.25" customHeight="1">
      <c r="B373" s="10" t="str">
        <f t="shared" si="7"/>
        <v>12-1007112009noviembreJ16</v>
      </c>
      <c r="C373" s="17">
        <v>12</v>
      </c>
      <c r="D373" s="17">
        <v>100</v>
      </c>
      <c r="E373" s="18">
        <v>40124</v>
      </c>
      <c r="F373" s="17">
        <v>18</v>
      </c>
      <c r="G373" s="17">
        <v>24</v>
      </c>
      <c r="H373" s="17" t="s">
        <v>22</v>
      </c>
      <c r="I373" s="79">
        <f>_xlfn.XLOOKUP(H373,Productos!$B$5:$B$16,Productos!$E$5:$E$16)</f>
        <v>1450000</v>
      </c>
      <c r="J373" s="17">
        <v>7</v>
      </c>
      <c r="K373" s="99"/>
      <c r="L373" s="13" t="str">
        <f>_xlfn.XLOOKUP(Ventas!C373,'Tienda y Sucursal'!$B$5:$B$19,'Tienda y Sucursal'!$C$5:$C$19)</f>
        <v>El Deleite</v>
      </c>
      <c r="M373" s="13" t="str">
        <f>_xlfn.XLOOKUP(D373,'Tienda y Sucursal'!$E$5:$E$10,'Tienda y Sucursal'!$F$5:$F$10)</f>
        <v>Sucursal 4</v>
      </c>
      <c r="N373" s="13" t="str">
        <f>HLOOKUP(F373,'Vendedores y Clientes'!$F$5:$M$7,2,0)&amp;" "&amp;HLOOKUP(F373,'Vendedores y Clientes'!$F$5:$M$7,3,0)</f>
        <v>Gato Lizana</v>
      </c>
      <c r="O373" s="13" t="str" cm="1">
        <f t="array" ref="O373">_xlfn.XLOOKUP(G373,'Vendedores y Clientes'!$B$6:$B$39,'Vendedores y Clientes'!$C$6:$C$39&amp;" "&amp;_xlfn.XLOOKUP(Ventas!G373,'Vendedores y Clientes'!$B$6:$B$39,'Vendedores y Clientes'!$D$6:$D$39))</f>
        <v>Andrea Panda</v>
      </c>
      <c r="P373" s="13" t="str">
        <f>_xlfn.XLOOKUP(H373,Productos!$B$5:$B$16,Productos!$C$5:$C$16)</f>
        <v>Silla de Gargas</v>
      </c>
      <c r="Q373" s="13" t="str">
        <f>VLOOKUP(H373,Productos!$B$4:$E$16,3,0)</f>
        <v>Bellmack</v>
      </c>
      <c r="R373" s="14">
        <f t="shared" si="8"/>
        <v>0.08</v>
      </c>
      <c r="S373" s="15">
        <f>VLOOKUP(Ventas!H373,Productos!$B$23:$I$34,MATCH(Ventas!M373,Productos!$D$22:$I$22)+2,FALSE)</f>
        <v>500000</v>
      </c>
      <c r="T373" s="16">
        <f t="shared" si="10"/>
        <v>8838000</v>
      </c>
    </row>
    <row r="374" spans="2:20" ht="14.25" customHeight="1">
      <c r="B374" s="10" t="str">
        <f t="shared" si="7"/>
        <v>8-201362009junioJ16</v>
      </c>
      <c r="C374" s="17">
        <v>8</v>
      </c>
      <c r="D374" s="17">
        <v>20</v>
      </c>
      <c r="E374" s="18">
        <v>39977</v>
      </c>
      <c r="F374" s="17">
        <v>13</v>
      </c>
      <c r="G374" s="17">
        <v>34</v>
      </c>
      <c r="H374" s="17" t="s">
        <v>22</v>
      </c>
      <c r="I374" s="79">
        <f>_xlfn.XLOOKUP(H374,Productos!$B$5:$B$16,Productos!$E$5:$E$16)</f>
        <v>1450000</v>
      </c>
      <c r="J374" s="17">
        <v>7</v>
      </c>
      <c r="K374" s="99"/>
      <c r="L374" s="13" t="str">
        <f>_xlfn.XLOOKUP(Ventas!C374,'Tienda y Sucursal'!$B$5:$B$19,'Tienda y Sucursal'!$C$5:$C$19)</f>
        <v>El Rincón de la Madera</v>
      </c>
      <c r="M374" s="13" t="str">
        <f>_xlfn.XLOOKUP(D374,'Tienda y Sucursal'!$E$5:$E$10,'Tienda y Sucursal'!$F$5:$F$10)</f>
        <v>Sucursal 5</v>
      </c>
      <c r="N374" s="13" t="str">
        <f>HLOOKUP(F374,'Vendedores y Clientes'!$F$5:$M$7,2,0)&amp;" "&amp;HLOOKUP(F374,'Vendedores y Clientes'!$F$5:$M$7,3,0)</f>
        <v>Caesar Ortencia</v>
      </c>
      <c r="O374" s="13" t="str" cm="1">
        <f t="array" ref="O374">_xlfn.XLOOKUP(G374,'Vendedores y Clientes'!$B$6:$B$39,'Vendedores y Clientes'!$C$6:$C$39&amp;" "&amp;_xlfn.XLOOKUP(Ventas!G374,'Vendedores y Clientes'!$B$6:$B$39,'Vendedores y Clientes'!$D$6:$D$39))</f>
        <v>JP Farfanas</v>
      </c>
      <c r="P374" s="13" t="str">
        <f>_xlfn.XLOOKUP(H374,Productos!$B$5:$B$16,Productos!$C$5:$C$16)</f>
        <v>Silla de Gargas</v>
      </c>
      <c r="Q374" s="13" t="str">
        <f>VLOOKUP(H374,Productos!$B$4:$E$16,3,0)</f>
        <v>Bellmack</v>
      </c>
      <c r="R374" s="14">
        <f t="shared" si="8"/>
        <v>0.08</v>
      </c>
      <c r="S374" s="15">
        <f>VLOOKUP(Ventas!H374,Productos!$B$23:$I$34,MATCH(Ventas!M374,Productos!$D$22:$I$22)+2,FALSE)</f>
        <v>300000</v>
      </c>
      <c r="T374" s="16">
        <f t="shared" si="10"/>
        <v>9038000</v>
      </c>
    </row>
    <row r="375" spans="2:20" ht="14.25" customHeight="1">
      <c r="B375" s="10" t="str">
        <f t="shared" si="7"/>
        <v>10-202362009junioJ16</v>
      </c>
      <c r="C375" s="17">
        <v>10</v>
      </c>
      <c r="D375" s="17">
        <v>20</v>
      </c>
      <c r="E375" s="18">
        <v>39987</v>
      </c>
      <c r="F375" s="17">
        <v>15</v>
      </c>
      <c r="G375" s="17">
        <v>13</v>
      </c>
      <c r="H375" s="17" t="s">
        <v>22</v>
      </c>
      <c r="I375" s="79">
        <f>_xlfn.XLOOKUP(H375,Productos!$B$5:$B$16,Productos!$E$5:$E$16)</f>
        <v>1450000</v>
      </c>
      <c r="J375" s="17">
        <v>7</v>
      </c>
      <c r="K375" s="99"/>
      <c r="L375" s="13" t="str">
        <f>_xlfn.XLOOKUP(Ventas!C375,'Tienda y Sucursal'!$B$5:$B$19,'Tienda y Sucursal'!$C$5:$C$19)</f>
        <v>Sacrilegios Gloria</v>
      </c>
      <c r="M375" s="13" t="str">
        <f>_xlfn.XLOOKUP(D375,'Tienda y Sucursal'!$E$5:$E$10,'Tienda y Sucursal'!$F$5:$F$10)</f>
        <v>Sucursal 5</v>
      </c>
      <c r="N375" s="13" t="str">
        <f>HLOOKUP(F375,'Vendedores y Clientes'!$F$5:$M$7,2,0)&amp;" "&amp;HLOOKUP(F375,'Vendedores y Clientes'!$F$5:$M$7,3,0)</f>
        <v>Suárez Mujica</v>
      </c>
      <c r="O375" s="13" t="str" cm="1">
        <f t="array" ref="O375">_xlfn.XLOOKUP(G375,'Vendedores y Clientes'!$B$6:$B$39,'Vendedores y Clientes'!$C$6:$C$39&amp;" "&amp;_xlfn.XLOOKUP(Ventas!G375,'Vendedores y Clientes'!$B$6:$B$39,'Vendedores y Clientes'!$D$6:$D$39))</f>
        <v>Peter Contreras</v>
      </c>
      <c r="P375" s="13" t="str">
        <f>_xlfn.XLOOKUP(H375,Productos!$B$5:$B$16,Productos!$C$5:$C$16)</f>
        <v>Silla de Gargas</v>
      </c>
      <c r="Q375" s="13" t="str">
        <f>VLOOKUP(H375,Productos!$B$4:$E$16,3,0)</f>
        <v>Bellmack</v>
      </c>
      <c r="R375" s="14">
        <f t="shared" si="8"/>
        <v>0.08</v>
      </c>
      <c r="S375" s="15">
        <f>VLOOKUP(Ventas!H375,Productos!$B$23:$I$34,MATCH(Ventas!M375,Productos!$D$22:$I$22)+2,FALSE)</f>
        <v>300000</v>
      </c>
      <c r="T375" s="16">
        <f t="shared" si="10"/>
        <v>9038000</v>
      </c>
    </row>
    <row r="376" spans="2:20" ht="14.25" customHeight="1">
      <c r="B376" s="10" t="str">
        <f t="shared" si="7"/>
        <v>13-300532009marzoJ16</v>
      </c>
      <c r="C376" s="17">
        <v>13</v>
      </c>
      <c r="D376" s="17">
        <v>300</v>
      </c>
      <c r="E376" s="18">
        <v>39877</v>
      </c>
      <c r="F376" s="17">
        <v>12</v>
      </c>
      <c r="G376" s="17">
        <v>5</v>
      </c>
      <c r="H376" s="17" t="s">
        <v>22</v>
      </c>
      <c r="I376" s="79">
        <f>_xlfn.XLOOKUP(H376,Productos!$B$5:$B$16,Productos!$E$5:$E$16)</f>
        <v>1450000</v>
      </c>
      <c r="J376" s="17">
        <v>7</v>
      </c>
      <c r="K376" s="99"/>
      <c r="L376" s="13" t="str">
        <f>_xlfn.XLOOKUP(Ventas!C376,'Tienda y Sucursal'!$B$5:$B$19,'Tienda y Sucursal'!$C$5:$C$19)</f>
        <v>Sales</v>
      </c>
      <c r="M376" s="13" t="str">
        <f>_xlfn.XLOOKUP(D376,'Tienda y Sucursal'!$E$5:$E$10,'Tienda y Sucursal'!$F$5:$F$10)</f>
        <v>Sucursal 3</v>
      </c>
      <c r="N376" s="13" t="str">
        <f>HLOOKUP(F376,'Vendedores y Clientes'!$F$5:$M$7,2,0)&amp;" "&amp;HLOOKUP(F376,'Vendedores y Clientes'!$F$5:$M$7,3,0)</f>
        <v>Feibian Bizancio</v>
      </c>
      <c r="O376" s="13" t="str" cm="1">
        <f t="array" ref="O376">_xlfn.XLOOKUP(G376,'Vendedores y Clientes'!$B$6:$B$39,'Vendedores y Clientes'!$C$6:$C$39&amp;" "&amp;_xlfn.XLOOKUP(Ventas!G376,'Vendedores y Clientes'!$B$6:$B$39,'Vendedores y Clientes'!$D$6:$D$39))</f>
        <v>Alexandra Bully</v>
      </c>
      <c r="P376" s="13" t="str">
        <f>_xlfn.XLOOKUP(H376,Productos!$B$5:$B$16,Productos!$C$5:$C$16)</f>
        <v>Silla de Gargas</v>
      </c>
      <c r="Q376" s="13" t="str">
        <f>VLOOKUP(H376,Productos!$B$4:$E$16,3,0)</f>
        <v>Bellmack</v>
      </c>
      <c r="R376" s="14">
        <f t="shared" si="8"/>
        <v>0.08</v>
      </c>
      <c r="S376" s="15">
        <f>VLOOKUP(Ventas!H376,Productos!$B$23:$I$34,MATCH(Ventas!M376,Productos!$D$22:$I$22)+2,FALSE)</f>
        <v>200000</v>
      </c>
      <c r="T376" s="16">
        <f t="shared" si="10"/>
        <v>9138000</v>
      </c>
    </row>
    <row r="377" spans="2:20" ht="14.25" customHeight="1">
      <c r="B377" s="10" t="str">
        <f t="shared" si="7"/>
        <v>9-201432009marzoG12</v>
      </c>
      <c r="C377" s="17">
        <v>9</v>
      </c>
      <c r="D377" s="17">
        <v>20</v>
      </c>
      <c r="E377" s="18">
        <v>39886</v>
      </c>
      <c r="F377" s="17">
        <v>17</v>
      </c>
      <c r="G377" s="17">
        <v>28</v>
      </c>
      <c r="H377" s="17" t="s">
        <v>25</v>
      </c>
      <c r="I377" s="79">
        <f>_xlfn.XLOOKUP(H377,Productos!$B$5:$B$16,Productos!$E$5:$E$16)</f>
        <v>800000</v>
      </c>
      <c r="J377" s="17">
        <v>12</v>
      </c>
      <c r="K377" s="99"/>
      <c r="L377" s="13" t="str">
        <f>_xlfn.XLOOKUP(Ventas!C377,'Tienda y Sucursal'!$B$5:$B$19,'Tienda y Sucursal'!$C$5:$C$19)</f>
        <v>Sucursal San Bernardo</v>
      </c>
      <c r="M377" s="13" t="str">
        <f>_xlfn.XLOOKUP(D377,'Tienda y Sucursal'!$E$5:$E$10,'Tienda y Sucursal'!$F$5:$F$10)</f>
        <v>Sucursal 5</v>
      </c>
      <c r="N377" s="13" t="str">
        <f>HLOOKUP(F377,'Vendedores y Clientes'!$F$5:$M$7,2,0)&amp;" "&amp;HLOOKUP(F377,'Vendedores y Clientes'!$F$5:$M$7,3,0)</f>
        <v>Gabriel Manzanero</v>
      </c>
      <c r="O377" s="13" t="str" cm="1">
        <f t="array" ref="O377">_xlfn.XLOOKUP(G377,'Vendedores y Clientes'!$B$6:$B$39,'Vendedores y Clientes'!$C$6:$C$39&amp;" "&amp;_xlfn.XLOOKUP(Ventas!G377,'Vendedores y Clientes'!$B$6:$B$39,'Vendedores y Clientes'!$D$6:$D$39))</f>
        <v>Sebastián  Venegas</v>
      </c>
      <c r="P377" s="13" t="str">
        <f>_xlfn.XLOOKUP(H377,Productos!$B$5:$B$16,Productos!$C$5:$C$16)</f>
        <v>Estante Metalico 2mts alt</v>
      </c>
      <c r="Q377" s="13" t="str">
        <f>VLOOKUP(H377,Productos!$B$4:$E$16,3,0)</f>
        <v>Leymas</v>
      </c>
      <c r="R377" s="14">
        <f t="shared" si="8"/>
        <v>0.08</v>
      </c>
      <c r="S377" s="15">
        <f>VLOOKUP(Ventas!H377,Productos!$B$23:$I$34,MATCH(Ventas!M377,Productos!$D$22:$I$22)+2,FALSE)</f>
        <v>10000</v>
      </c>
      <c r="T377" s="16">
        <f t="shared" si="10"/>
        <v>8822000</v>
      </c>
    </row>
    <row r="378" spans="2:20" ht="14.25" customHeight="1">
      <c r="B378" s="10" t="str">
        <f t="shared" si="7"/>
        <v>5-101112009eneroA18</v>
      </c>
      <c r="C378" s="17">
        <v>5</v>
      </c>
      <c r="D378" s="17">
        <v>10</v>
      </c>
      <c r="E378" s="18">
        <v>39824</v>
      </c>
      <c r="F378" s="17">
        <v>12</v>
      </c>
      <c r="G378" s="17">
        <v>4</v>
      </c>
      <c r="H378" s="17" t="s">
        <v>26</v>
      </c>
      <c r="I378" s="79">
        <f>_xlfn.XLOOKUP(H378,Productos!$B$5:$B$16,Productos!$E$5:$E$16)</f>
        <v>750000</v>
      </c>
      <c r="J378" s="17">
        <v>13</v>
      </c>
      <c r="K378" s="99"/>
      <c r="L378" s="13" t="str">
        <f>_xlfn.XLOOKUP(Ventas!C378,'Tienda y Sucursal'!$B$5:$B$19,'Tienda y Sucursal'!$C$5:$C$19)</f>
        <v>Muebles El Oso</v>
      </c>
      <c r="M378" s="13" t="str">
        <f>_xlfn.XLOOKUP(D378,'Tienda y Sucursal'!$E$5:$E$10,'Tienda y Sucursal'!$F$5:$F$10)</f>
        <v>Sucursal 6</v>
      </c>
      <c r="N378" s="13" t="str">
        <f>HLOOKUP(F378,'Vendedores y Clientes'!$F$5:$M$7,2,0)&amp;" "&amp;HLOOKUP(F378,'Vendedores y Clientes'!$F$5:$M$7,3,0)</f>
        <v>Feibian Bizancio</v>
      </c>
      <c r="O378" s="13" t="str" cm="1">
        <f t="array" ref="O378">_xlfn.XLOOKUP(G378,'Vendedores y Clientes'!$B$6:$B$39,'Vendedores y Clientes'!$C$6:$C$39&amp;" "&amp;_xlfn.XLOOKUP(Ventas!G378,'Vendedores y Clientes'!$B$6:$B$39,'Vendedores y Clientes'!$D$6:$D$39))</f>
        <v>JayJay Barriga</v>
      </c>
      <c r="P378" s="13" t="str">
        <f>_xlfn.XLOOKUP(H378,Productos!$B$5:$B$16,Productos!$C$5:$C$16)</f>
        <v>Sillón Cama 3 Cuerpos</v>
      </c>
      <c r="Q378" s="13" t="str">
        <f>VLOOKUP(H378,Productos!$B$4:$E$16,3,0)</f>
        <v>Bellmack</v>
      </c>
      <c r="R378" s="14">
        <f t="shared" si="8"/>
        <v>0.08</v>
      </c>
      <c r="S378" s="15">
        <f>VLOOKUP(Ventas!H378,Productos!$B$23:$I$34,MATCH(Ventas!M378,Productos!$D$22:$I$22)+2,FALSE)</f>
        <v>200000</v>
      </c>
      <c r="T378" s="16">
        <f t="shared" si="10"/>
        <v>8770000</v>
      </c>
    </row>
    <row r="379" spans="2:20" ht="14.25" customHeight="1">
      <c r="B379" s="10" t="str">
        <f t="shared" si="7"/>
        <v>10-200362009junioA18</v>
      </c>
      <c r="C379" s="17">
        <v>10</v>
      </c>
      <c r="D379" s="17">
        <v>200</v>
      </c>
      <c r="E379" s="18">
        <v>39967</v>
      </c>
      <c r="F379" s="17">
        <v>15</v>
      </c>
      <c r="G379" s="17">
        <v>25</v>
      </c>
      <c r="H379" s="17" t="s">
        <v>26</v>
      </c>
      <c r="I379" s="79">
        <f>_xlfn.XLOOKUP(H379,Productos!$B$5:$B$16,Productos!$E$5:$E$16)</f>
        <v>750000</v>
      </c>
      <c r="J379" s="17">
        <v>13</v>
      </c>
      <c r="K379" s="99"/>
      <c r="L379" s="13" t="str">
        <f>_xlfn.XLOOKUP(Ventas!C379,'Tienda y Sucursal'!$B$5:$B$19,'Tienda y Sucursal'!$C$5:$C$19)</f>
        <v>Sacrilegios Gloria</v>
      </c>
      <c r="M379" s="13" t="str">
        <f>_xlfn.XLOOKUP(D379,'Tienda y Sucursal'!$E$5:$E$10,'Tienda y Sucursal'!$F$5:$F$10)</f>
        <v>Sucursal 1</v>
      </c>
      <c r="N379" s="13" t="str">
        <f>HLOOKUP(F379,'Vendedores y Clientes'!$F$5:$M$7,2,0)&amp;" "&amp;HLOOKUP(F379,'Vendedores y Clientes'!$F$5:$M$7,3,0)</f>
        <v>Suárez Mujica</v>
      </c>
      <c r="O379" s="13" t="str" cm="1">
        <f t="array" ref="O379">_xlfn.XLOOKUP(G379,'Vendedores y Clientes'!$B$6:$B$39,'Vendedores y Clientes'!$C$6:$C$39&amp;" "&amp;_xlfn.XLOOKUP(Ventas!G379,'Vendedores y Clientes'!$B$6:$B$39,'Vendedores y Clientes'!$D$6:$D$39))</f>
        <v>Felipe Medero</v>
      </c>
      <c r="P379" s="13" t="str">
        <f>_xlfn.XLOOKUP(H379,Productos!$B$5:$B$16,Productos!$C$5:$C$16)</f>
        <v>Sillón Cama 3 Cuerpos</v>
      </c>
      <c r="Q379" s="13" t="str">
        <f>VLOOKUP(H379,Productos!$B$4:$E$16,3,0)</f>
        <v>Bellmack</v>
      </c>
      <c r="R379" s="14">
        <f t="shared" si="8"/>
        <v>0.08</v>
      </c>
      <c r="S379" s="15">
        <f>VLOOKUP(Ventas!H379,Productos!$B$23:$I$34,MATCH(Ventas!M379,Productos!$D$22:$I$22)+2,FALSE)</f>
        <v>100000</v>
      </c>
      <c r="T379" s="16">
        <f t="shared" si="10"/>
        <v>8870000</v>
      </c>
    </row>
    <row r="380" spans="2:20" ht="14.25" customHeight="1">
      <c r="B380" s="10" t="str">
        <f t="shared" si="7"/>
        <v>13-30023122009diciembreA18</v>
      </c>
      <c r="C380" s="17">
        <v>13</v>
      </c>
      <c r="D380" s="17">
        <v>300</v>
      </c>
      <c r="E380" s="18">
        <v>40170</v>
      </c>
      <c r="F380" s="17">
        <v>16</v>
      </c>
      <c r="G380" s="17">
        <v>8</v>
      </c>
      <c r="H380" s="17" t="s">
        <v>26</v>
      </c>
      <c r="I380" s="79">
        <f>_xlfn.XLOOKUP(H380,Productos!$B$5:$B$16,Productos!$E$5:$E$16)</f>
        <v>750000</v>
      </c>
      <c r="J380" s="17">
        <v>13</v>
      </c>
      <c r="K380" s="99"/>
      <c r="L380" s="13" t="str">
        <f>_xlfn.XLOOKUP(Ventas!C380,'Tienda y Sucursal'!$B$5:$B$19,'Tienda y Sucursal'!$C$5:$C$19)</f>
        <v>Sales</v>
      </c>
      <c r="M380" s="13" t="str">
        <f>_xlfn.XLOOKUP(D380,'Tienda y Sucursal'!$E$5:$E$10,'Tienda y Sucursal'!$F$5:$F$10)</f>
        <v>Sucursal 3</v>
      </c>
      <c r="N380" s="13" t="str">
        <f>HLOOKUP(F380,'Vendedores y Clientes'!$F$5:$M$7,2,0)&amp;" "&amp;HLOOKUP(F380,'Vendedores y Clientes'!$F$5:$M$7,3,0)</f>
        <v>Michael Tree</v>
      </c>
      <c r="O380" s="13" t="str" cm="1">
        <f t="array" ref="O380">_xlfn.XLOOKUP(G380,'Vendedores y Clientes'!$B$6:$B$39,'Vendedores y Clientes'!$C$6:$C$39&amp;" "&amp;_xlfn.XLOOKUP(Ventas!G380,'Vendedores y Clientes'!$B$6:$B$39,'Vendedores y Clientes'!$D$6:$D$39))</f>
        <v>Nicolás Red</v>
      </c>
      <c r="P380" s="13" t="str">
        <f>_xlfn.XLOOKUP(H380,Productos!$B$5:$B$16,Productos!$C$5:$C$16)</f>
        <v>Sillón Cama 3 Cuerpos</v>
      </c>
      <c r="Q380" s="13" t="str">
        <f>VLOOKUP(H380,Productos!$B$4:$E$16,3,0)</f>
        <v>Bellmack</v>
      </c>
      <c r="R380" s="14">
        <f t="shared" si="8"/>
        <v>0.08</v>
      </c>
      <c r="S380" s="15">
        <f>VLOOKUP(Ventas!H380,Productos!$B$23:$I$34,MATCH(Ventas!M380,Productos!$D$22:$I$22)+2,FALSE)</f>
        <v>200000</v>
      </c>
      <c r="T380" s="16">
        <f t="shared" si="10"/>
        <v>8770000</v>
      </c>
    </row>
    <row r="381" spans="2:20" ht="14.25" customHeight="1">
      <c r="B381" s="10" t="str">
        <f t="shared" si="7"/>
        <v>15-10782009agostoA18</v>
      </c>
      <c r="C381" s="17">
        <v>15</v>
      </c>
      <c r="D381" s="17">
        <v>10</v>
      </c>
      <c r="E381" s="18">
        <v>40032</v>
      </c>
      <c r="F381" s="17">
        <v>15</v>
      </c>
      <c r="G381" s="17">
        <v>32</v>
      </c>
      <c r="H381" s="17" t="s">
        <v>26</v>
      </c>
      <c r="I381" s="79">
        <f>_xlfn.XLOOKUP(H381,Productos!$B$5:$B$16,Productos!$E$5:$E$16)</f>
        <v>750000</v>
      </c>
      <c r="J381" s="17">
        <v>13</v>
      </c>
      <c r="K381" s="99"/>
      <c r="L381" s="13" t="str">
        <f>_xlfn.XLOOKUP(Ventas!C381,'Tienda y Sucursal'!$B$5:$B$19,'Tienda y Sucursal'!$C$5:$C$19)</f>
        <v>Galería la Tubería</v>
      </c>
      <c r="M381" s="13" t="str">
        <f>_xlfn.XLOOKUP(D381,'Tienda y Sucursal'!$E$5:$E$10,'Tienda y Sucursal'!$F$5:$F$10)</f>
        <v>Sucursal 6</v>
      </c>
      <c r="N381" s="13" t="str">
        <f>HLOOKUP(F381,'Vendedores y Clientes'!$F$5:$M$7,2,0)&amp;" "&amp;HLOOKUP(F381,'Vendedores y Clientes'!$F$5:$M$7,3,0)</f>
        <v>Suárez Mujica</v>
      </c>
      <c r="O381" s="13" t="str" cm="1">
        <f t="array" ref="O381">_xlfn.XLOOKUP(G381,'Vendedores y Clientes'!$B$6:$B$39,'Vendedores y Clientes'!$C$6:$C$39&amp;" "&amp;_xlfn.XLOOKUP(Ventas!G381,'Vendedores y Clientes'!$B$6:$B$39,'Vendedores y Clientes'!$D$6:$D$39))</f>
        <v>Manu Bililar</v>
      </c>
      <c r="P381" s="13" t="str">
        <f>_xlfn.XLOOKUP(H381,Productos!$B$5:$B$16,Productos!$C$5:$C$16)</f>
        <v>Sillón Cama 3 Cuerpos</v>
      </c>
      <c r="Q381" s="13" t="str">
        <f>VLOOKUP(H381,Productos!$B$4:$E$16,3,0)</f>
        <v>Bellmack</v>
      </c>
      <c r="R381" s="14">
        <f t="shared" si="8"/>
        <v>0.08</v>
      </c>
      <c r="S381" s="15">
        <f>VLOOKUP(Ventas!H381,Productos!$B$23:$I$34,MATCH(Ventas!M381,Productos!$D$22:$I$22)+2,FALSE)</f>
        <v>200000</v>
      </c>
      <c r="T381" s="16">
        <f t="shared" si="10"/>
        <v>8770000</v>
      </c>
    </row>
    <row r="382" spans="2:20" ht="14.25" customHeight="1">
      <c r="B382" s="10" t="str">
        <f t="shared" si="7"/>
        <v>14-1001972009julioA18</v>
      </c>
      <c r="C382" s="17">
        <v>14</v>
      </c>
      <c r="D382" s="17">
        <v>100</v>
      </c>
      <c r="E382" s="18">
        <v>40013</v>
      </c>
      <c r="F382" s="17">
        <v>14</v>
      </c>
      <c r="G382" s="17">
        <v>4</v>
      </c>
      <c r="H382" s="17" t="s">
        <v>26</v>
      </c>
      <c r="I382" s="79">
        <f>_xlfn.XLOOKUP(H382,Productos!$B$5:$B$16,Productos!$E$5:$E$16)</f>
        <v>750000</v>
      </c>
      <c r="J382" s="17">
        <v>13</v>
      </c>
      <c r="K382" s="99"/>
      <c r="L382" s="13" t="str">
        <f>_xlfn.XLOOKUP(Ventas!C382,'Tienda y Sucursal'!$B$5:$B$19,'Tienda y Sucursal'!$C$5:$C$19)</f>
        <v>Antiguedades FV</v>
      </c>
      <c r="M382" s="13" t="str">
        <f>_xlfn.XLOOKUP(D382,'Tienda y Sucursal'!$E$5:$E$10,'Tienda y Sucursal'!$F$5:$F$10)</f>
        <v>Sucursal 4</v>
      </c>
      <c r="N382" s="13" t="str">
        <f>HLOOKUP(F382,'Vendedores y Clientes'!$F$5:$M$7,2,0)&amp;" "&amp;HLOOKUP(F382,'Vendedores y Clientes'!$F$5:$M$7,3,0)</f>
        <v>Hortuiti Felier</v>
      </c>
      <c r="O382" s="13" t="str" cm="1">
        <f t="array" ref="O382">_xlfn.XLOOKUP(G382,'Vendedores y Clientes'!$B$6:$B$39,'Vendedores y Clientes'!$C$6:$C$39&amp;" "&amp;_xlfn.XLOOKUP(Ventas!G382,'Vendedores y Clientes'!$B$6:$B$39,'Vendedores y Clientes'!$D$6:$D$39))</f>
        <v>JayJay Barriga</v>
      </c>
      <c r="P382" s="13" t="str">
        <f>_xlfn.XLOOKUP(H382,Productos!$B$5:$B$16,Productos!$C$5:$C$16)</f>
        <v>Sillón Cama 3 Cuerpos</v>
      </c>
      <c r="Q382" s="13" t="str">
        <f>VLOOKUP(H382,Productos!$B$4:$E$16,3,0)</f>
        <v>Bellmack</v>
      </c>
      <c r="R382" s="14">
        <f t="shared" si="8"/>
        <v>0.08</v>
      </c>
      <c r="S382" s="15">
        <f>VLOOKUP(Ventas!H382,Productos!$B$23:$I$34,MATCH(Ventas!M382,Productos!$D$22:$I$22)+2,FALSE)</f>
        <v>20000</v>
      </c>
      <c r="T382" s="16">
        <f t="shared" si="10"/>
        <v>8950000</v>
      </c>
    </row>
    <row r="383" spans="2:20" ht="14.25" customHeight="1">
      <c r="B383" s="10" t="str">
        <f t="shared" si="7"/>
        <v>2-10022102010octubreA18</v>
      </c>
      <c r="C383" s="17">
        <v>2</v>
      </c>
      <c r="D383" s="17">
        <v>100</v>
      </c>
      <c r="E383" s="18">
        <v>40473</v>
      </c>
      <c r="F383" s="17">
        <v>12</v>
      </c>
      <c r="G383" s="17">
        <v>24</v>
      </c>
      <c r="H383" s="17" t="s">
        <v>26</v>
      </c>
      <c r="I383" s="79">
        <f>_xlfn.XLOOKUP(H383,Productos!$B$5:$B$16,Productos!$E$5:$E$16)</f>
        <v>750000</v>
      </c>
      <c r="J383" s="17">
        <v>13</v>
      </c>
      <c r="K383" s="99"/>
      <c r="L383" s="13" t="str">
        <f>_xlfn.XLOOKUP(Ventas!C383,'Tienda y Sucursal'!$B$5:$B$19,'Tienda y Sucursal'!$C$5:$C$19)</f>
        <v>Muebles San Genaro</v>
      </c>
      <c r="M383" s="13" t="str">
        <f>_xlfn.XLOOKUP(D383,'Tienda y Sucursal'!$E$5:$E$10,'Tienda y Sucursal'!$F$5:$F$10)</f>
        <v>Sucursal 4</v>
      </c>
      <c r="N383" s="13" t="str">
        <f>HLOOKUP(F383,'Vendedores y Clientes'!$F$5:$M$7,2,0)&amp;" "&amp;HLOOKUP(F383,'Vendedores y Clientes'!$F$5:$M$7,3,0)</f>
        <v>Feibian Bizancio</v>
      </c>
      <c r="O383" s="13" t="str" cm="1">
        <f t="array" ref="O383">_xlfn.XLOOKUP(G383,'Vendedores y Clientes'!$B$6:$B$39,'Vendedores y Clientes'!$C$6:$C$39&amp;" "&amp;_xlfn.XLOOKUP(Ventas!G383,'Vendedores y Clientes'!$B$6:$B$39,'Vendedores y Clientes'!$D$6:$D$39))</f>
        <v>Andrea Panda</v>
      </c>
      <c r="P383" s="13" t="str">
        <f>_xlfn.XLOOKUP(H383,Productos!$B$5:$B$16,Productos!$C$5:$C$16)</f>
        <v>Sillón Cama 3 Cuerpos</v>
      </c>
      <c r="Q383" s="13" t="str">
        <f>VLOOKUP(H383,Productos!$B$4:$E$16,3,0)</f>
        <v>Bellmack</v>
      </c>
      <c r="R383" s="14">
        <f t="shared" si="8"/>
        <v>0.08</v>
      </c>
      <c r="S383" s="15">
        <f>VLOOKUP(Ventas!H383,Productos!$B$23:$I$34,MATCH(Ventas!M383,Productos!$D$22:$I$22)+2,FALSE)</f>
        <v>20000</v>
      </c>
      <c r="T383" s="16">
        <f t="shared" si="10"/>
        <v>8950000</v>
      </c>
    </row>
    <row r="384" spans="2:20" ht="14.25" customHeight="1">
      <c r="B384" s="10" t="str">
        <f t="shared" si="7"/>
        <v>1-100782010agostoA18</v>
      </c>
      <c r="C384" s="17">
        <v>1</v>
      </c>
      <c r="D384" s="17">
        <v>100</v>
      </c>
      <c r="E384" s="18">
        <v>40397</v>
      </c>
      <c r="F384" s="17">
        <v>13</v>
      </c>
      <c r="G384" s="17">
        <v>26</v>
      </c>
      <c r="H384" s="17" t="s">
        <v>26</v>
      </c>
      <c r="I384" s="79">
        <f>_xlfn.XLOOKUP(H384,Productos!$B$5:$B$16,Productos!$E$5:$E$16)</f>
        <v>750000</v>
      </c>
      <c r="J384" s="17">
        <v>13</v>
      </c>
      <c r="K384" s="99"/>
      <c r="L384" s="13" t="str">
        <f>_xlfn.XLOOKUP(Ventas!C384,'Tienda y Sucursal'!$B$5:$B$19,'Tienda y Sucursal'!$C$5:$C$19)</f>
        <v>Sucursal Peñalolen Alto</v>
      </c>
      <c r="M384" s="13" t="str">
        <f>_xlfn.XLOOKUP(D384,'Tienda y Sucursal'!$E$5:$E$10,'Tienda y Sucursal'!$F$5:$F$10)</f>
        <v>Sucursal 4</v>
      </c>
      <c r="N384" s="13" t="str">
        <f>HLOOKUP(F384,'Vendedores y Clientes'!$F$5:$M$7,2,0)&amp;" "&amp;HLOOKUP(F384,'Vendedores y Clientes'!$F$5:$M$7,3,0)</f>
        <v>Caesar Ortencia</v>
      </c>
      <c r="O384" s="13" t="str" cm="1">
        <f t="array" ref="O384">_xlfn.XLOOKUP(G384,'Vendedores y Clientes'!$B$6:$B$39,'Vendedores y Clientes'!$C$6:$C$39&amp;" "&amp;_xlfn.XLOOKUP(Ventas!G384,'Vendedores y Clientes'!$B$6:$B$39,'Vendedores y Clientes'!$D$6:$D$39))</f>
        <v>Edward Phycka</v>
      </c>
      <c r="P384" s="13" t="str">
        <f>_xlfn.XLOOKUP(H384,Productos!$B$5:$B$16,Productos!$C$5:$C$16)</f>
        <v>Sillón Cama 3 Cuerpos</v>
      </c>
      <c r="Q384" s="13" t="str">
        <f>VLOOKUP(H384,Productos!$B$4:$E$16,3,0)</f>
        <v>Bellmack</v>
      </c>
      <c r="R384" s="14">
        <f t="shared" si="8"/>
        <v>0.08</v>
      </c>
      <c r="S384" s="15">
        <f>VLOOKUP(Ventas!H384,Productos!$B$23:$I$34,MATCH(Ventas!M384,Productos!$D$22:$I$22)+2,FALSE)</f>
        <v>20000</v>
      </c>
      <c r="T384" s="16">
        <f t="shared" si="10"/>
        <v>8950000</v>
      </c>
    </row>
    <row r="385" spans="2:20" ht="14.25" customHeight="1">
      <c r="B385" s="10" t="str">
        <f t="shared" si="7"/>
        <v>11-20022102010octubreJ15</v>
      </c>
      <c r="C385" s="17">
        <v>11</v>
      </c>
      <c r="D385" s="17">
        <v>200</v>
      </c>
      <c r="E385" s="18">
        <v>40473</v>
      </c>
      <c r="F385" s="17">
        <v>14</v>
      </c>
      <c r="G385" s="17">
        <v>28</v>
      </c>
      <c r="H385" s="17" t="s">
        <v>21</v>
      </c>
      <c r="I385" s="79">
        <f>_xlfn.XLOOKUP(H385,Productos!$B$5:$B$16,Productos!$E$5:$E$16)</f>
        <v>1800000</v>
      </c>
      <c r="J385" s="17">
        <v>6</v>
      </c>
      <c r="K385" s="99"/>
      <c r="L385" s="13" t="str">
        <f>_xlfn.XLOOKUP(Ventas!C385,'Tienda y Sucursal'!$B$5:$B$19,'Tienda y Sucursal'!$C$5:$C$19)</f>
        <v>Antiguedades FL</v>
      </c>
      <c r="M385" s="13" t="str">
        <f>_xlfn.XLOOKUP(D385,'Tienda y Sucursal'!$E$5:$E$10,'Tienda y Sucursal'!$F$5:$F$10)</f>
        <v>Sucursal 1</v>
      </c>
      <c r="N385" s="13" t="str">
        <f>HLOOKUP(F385,'Vendedores y Clientes'!$F$5:$M$7,2,0)&amp;" "&amp;HLOOKUP(F385,'Vendedores y Clientes'!$F$5:$M$7,3,0)</f>
        <v>Hortuiti Felier</v>
      </c>
      <c r="O385" s="13" t="str" cm="1">
        <f t="array" ref="O385">_xlfn.XLOOKUP(G385,'Vendedores y Clientes'!$B$6:$B$39,'Vendedores y Clientes'!$C$6:$C$39&amp;" "&amp;_xlfn.XLOOKUP(Ventas!G385,'Vendedores y Clientes'!$B$6:$B$39,'Vendedores y Clientes'!$D$6:$D$39))</f>
        <v>Sebastián  Venegas</v>
      </c>
      <c r="P385" s="13" t="str">
        <f>_xlfn.XLOOKUP(H385,Productos!$B$5:$B$16,Productos!$C$5:$C$16)</f>
        <v>Bar L Sobredimensionado</v>
      </c>
      <c r="Q385" s="13" t="str">
        <f>VLOOKUP(H385,Productos!$B$4:$E$16,3,0)</f>
        <v>Qwerty</v>
      </c>
      <c r="R385" s="14">
        <f t="shared" si="8"/>
        <v>0.05</v>
      </c>
      <c r="S385" s="15">
        <f>VLOOKUP(Ventas!H385,Productos!$B$23:$I$34,MATCH(Ventas!M385,Productos!$D$22:$I$22)+2,FALSE)</f>
        <v>100000</v>
      </c>
      <c r="T385" s="16">
        <f t="shared" si="10"/>
        <v>10160000</v>
      </c>
    </row>
    <row r="386" spans="2:20" ht="14.25" customHeight="1">
      <c r="B386" s="10" t="str">
        <f t="shared" si="7"/>
        <v>7-102582009agostoJ15</v>
      </c>
      <c r="C386" s="17">
        <v>7</v>
      </c>
      <c r="D386" s="17">
        <v>10</v>
      </c>
      <c r="E386" s="18">
        <v>40050</v>
      </c>
      <c r="F386" s="17">
        <v>12</v>
      </c>
      <c r="G386" s="17">
        <v>23</v>
      </c>
      <c r="H386" s="17" t="s">
        <v>21</v>
      </c>
      <c r="I386" s="79">
        <f>_xlfn.XLOOKUP(H386,Productos!$B$5:$B$16,Productos!$E$5:$E$16)</f>
        <v>1800000</v>
      </c>
      <c r="J386" s="17">
        <v>6</v>
      </c>
      <c r="K386" s="99"/>
      <c r="L386" s="13" t="str">
        <f>_xlfn.XLOOKUP(Ventas!C386,'Tienda y Sucursal'!$B$5:$B$19,'Tienda y Sucursal'!$C$5:$C$19)</f>
        <v>Blanco y En Calada</v>
      </c>
      <c r="M386" s="13" t="str">
        <f>_xlfn.XLOOKUP(D386,'Tienda y Sucursal'!$E$5:$E$10,'Tienda y Sucursal'!$F$5:$F$10)</f>
        <v>Sucursal 6</v>
      </c>
      <c r="N386" s="13" t="str">
        <f>HLOOKUP(F386,'Vendedores y Clientes'!$F$5:$M$7,2,0)&amp;" "&amp;HLOOKUP(F386,'Vendedores y Clientes'!$F$5:$M$7,3,0)</f>
        <v>Feibian Bizancio</v>
      </c>
      <c r="O386" s="13" t="str" cm="1">
        <f t="array" ref="O386">_xlfn.XLOOKUP(G386,'Vendedores y Clientes'!$B$6:$B$39,'Vendedores y Clientes'!$C$6:$C$39&amp;" "&amp;_xlfn.XLOOKUP(Ventas!G386,'Vendedores y Clientes'!$B$6:$B$39,'Vendedores y Clientes'!$D$6:$D$39))</f>
        <v>Ismael Olavarrieta</v>
      </c>
      <c r="P386" s="13" t="str">
        <f>_xlfn.XLOOKUP(H386,Productos!$B$5:$B$16,Productos!$C$5:$C$16)</f>
        <v>Bar L Sobredimensionado</v>
      </c>
      <c r="Q386" s="13" t="str">
        <f>VLOOKUP(H386,Productos!$B$4:$E$16,3,0)</f>
        <v>Qwerty</v>
      </c>
      <c r="R386" s="14">
        <f t="shared" si="8"/>
        <v>0.05</v>
      </c>
      <c r="S386" s="15">
        <f>VLOOKUP(Ventas!H386,Productos!$B$23:$I$34,MATCH(Ventas!M386,Productos!$D$22:$I$22)+2,FALSE)</f>
        <v>300000</v>
      </c>
      <c r="T386" s="16">
        <f t="shared" si="10"/>
        <v>9960000</v>
      </c>
    </row>
    <row r="387" spans="2:20" ht="14.25" customHeight="1">
      <c r="B387" s="10" t="str">
        <f t="shared" si="7"/>
        <v>5-200582009agostoG12</v>
      </c>
      <c r="C387" s="17">
        <v>5</v>
      </c>
      <c r="D387" s="17">
        <v>200</v>
      </c>
      <c r="E387" s="18">
        <v>40030</v>
      </c>
      <c r="F387" s="17">
        <v>13</v>
      </c>
      <c r="G387" s="17">
        <v>15</v>
      </c>
      <c r="H387" s="17" t="s">
        <v>25</v>
      </c>
      <c r="I387" s="79">
        <f>_xlfn.XLOOKUP(H387,Productos!$B$5:$B$16,Productos!$E$5:$E$16)</f>
        <v>800000</v>
      </c>
      <c r="J387" s="17">
        <v>12</v>
      </c>
      <c r="K387" s="99"/>
      <c r="L387" s="13" t="str">
        <f>_xlfn.XLOOKUP(Ventas!C387,'Tienda y Sucursal'!$B$5:$B$19,'Tienda y Sucursal'!$C$5:$C$19)</f>
        <v>Muebles El Oso</v>
      </c>
      <c r="M387" s="13" t="str">
        <f>_xlfn.XLOOKUP(D387,'Tienda y Sucursal'!$E$5:$E$10,'Tienda y Sucursal'!$F$5:$F$10)</f>
        <v>Sucursal 1</v>
      </c>
      <c r="N387" s="13" t="str">
        <f>HLOOKUP(F387,'Vendedores y Clientes'!$F$5:$M$7,2,0)&amp;" "&amp;HLOOKUP(F387,'Vendedores y Clientes'!$F$5:$M$7,3,0)</f>
        <v>Caesar Ortencia</v>
      </c>
      <c r="O387" s="13" t="str" cm="1">
        <f t="array" ref="O387">_xlfn.XLOOKUP(G387,'Vendedores y Clientes'!$B$6:$B$39,'Vendedores y Clientes'!$C$6:$C$39&amp;" "&amp;_xlfn.XLOOKUP(Ventas!G387,'Vendedores y Clientes'!$B$6:$B$39,'Vendedores y Clientes'!$D$6:$D$39))</f>
        <v>Maki Parachute</v>
      </c>
      <c r="P387" s="13" t="str">
        <f>_xlfn.XLOOKUP(H387,Productos!$B$5:$B$16,Productos!$C$5:$C$16)</f>
        <v>Estante Metalico 2mts alt</v>
      </c>
      <c r="Q387" s="13" t="str">
        <f>VLOOKUP(H387,Productos!$B$4:$E$16,3,0)</f>
        <v>Leymas</v>
      </c>
      <c r="R387" s="14">
        <f t="shared" si="8"/>
        <v>0.08</v>
      </c>
      <c r="S387" s="15">
        <f>VLOOKUP(Ventas!H387,Productos!$B$23:$I$34,MATCH(Ventas!M387,Productos!$D$22:$I$22)+2,FALSE)</f>
        <v>200000</v>
      </c>
      <c r="T387" s="16">
        <f t="shared" si="10"/>
        <v>8632000</v>
      </c>
    </row>
    <row r="388" spans="2:20" ht="14.25" customHeight="1">
      <c r="B388" s="10" t="str">
        <f t="shared" si="7"/>
        <v>14-102092009septiembreG12</v>
      </c>
      <c r="C388" s="17">
        <v>14</v>
      </c>
      <c r="D388" s="17">
        <v>10</v>
      </c>
      <c r="E388" s="18">
        <v>40076</v>
      </c>
      <c r="F388" s="17">
        <v>15</v>
      </c>
      <c r="G388" s="17">
        <v>16</v>
      </c>
      <c r="H388" s="17" t="s">
        <v>25</v>
      </c>
      <c r="I388" s="79">
        <f>_xlfn.XLOOKUP(H388,Productos!$B$5:$B$16,Productos!$E$5:$E$16)</f>
        <v>800000</v>
      </c>
      <c r="J388" s="17">
        <v>12</v>
      </c>
      <c r="K388" s="99"/>
      <c r="L388" s="13" t="str">
        <f>_xlfn.XLOOKUP(Ventas!C388,'Tienda y Sucursal'!$B$5:$B$19,'Tienda y Sucursal'!$C$5:$C$19)</f>
        <v>Antiguedades FV</v>
      </c>
      <c r="M388" s="13" t="str">
        <f>_xlfn.XLOOKUP(D388,'Tienda y Sucursal'!$E$5:$E$10,'Tienda y Sucursal'!$F$5:$F$10)</f>
        <v>Sucursal 6</v>
      </c>
      <c r="N388" s="13" t="str">
        <f>HLOOKUP(F388,'Vendedores y Clientes'!$F$5:$M$7,2,0)&amp;" "&amp;HLOOKUP(F388,'Vendedores y Clientes'!$F$5:$M$7,3,0)</f>
        <v>Suárez Mujica</v>
      </c>
      <c r="O388" s="13" t="str" cm="1">
        <f t="array" ref="O388">_xlfn.XLOOKUP(G388,'Vendedores y Clientes'!$B$6:$B$39,'Vendedores y Clientes'!$C$6:$C$39&amp;" "&amp;_xlfn.XLOOKUP(Ventas!G388,'Vendedores y Clientes'!$B$6:$B$39,'Vendedores y Clientes'!$D$6:$D$39))</f>
        <v>Go Leslier</v>
      </c>
      <c r="P388" s="13" t="str">
        <f>_xlfn.XLOOKUP(H388,Productos!$B$5:$B$16,Productos!$C$5:$C$16)</f>
        <v>Estante Metalico 2mts alt</v>
      </c>
      <c r="Q388" s="13" t="str">
        <f>VLOOKUP(H388,Productos!$B$4:$E$16,3,0)</f>
        <v>Leymas</v>
      </c>
      <c r="R388" s="14">
        <f t="shared" si="8"/>
        <v>0.08</v>
      </c>
      <c r="S388" s="15">
        <f>VLOOKUP(Ventas!H388,Productos!$B$23:$I$34,MATCH(Ventas!M388,Productos!$D$22:$I$22)+2,FALSE)</f>
        <v>100000</v>
      </c>
      <c r="T388" s="16">
        <f t="shared" si="10"/>
        <v>8732000</v>
      </c>
    </row>
    <row r="389" spans="2:20" ht="14.25" customHeight="1">
      <c r="B389" s="10" t="str">
        <f t="shared" si="7"/>
        <v>12-202012009eneroG12</v>
      </c>
      <c r="C389" s="17">
        <v>12</v>
      </c>
      <c r="D389" s="17">
        <v>20</v>
      </c>
      <c r="E389" s="18">
        <v>39833</v>
      </c>
      <c r="F389" s="17">
        <v>18</v>
      </c>
      <c r="G389" s="17">
        <v>29</v>
      </c>
      <c r="H389" s="17" t="s">
        <v>25</v>
      </c>
      <c r="I389" s="79">
        <f>_xlfn.XLOOKUP(H389,Productos!$B$5:$B$16,Productos!$E$5:$E$16)</f>
        <v>800000</v>
      </c>
      <c r="J389" s="17">
        <v>12</v>
      </c>
      <c r="K389" s="99"/>
      <c r="L389" s="13" t="str">
        <f>_xlfn.XLOOKUP(Ventas!C389,'Tienda y Sucursal'!$B$5:$B$19,'Tienda y Sucursal'!$C$5:$C$19)</f>
        <v>El Deleite</v>
      </c>
      <c r="M389" s="13" t="str">
        <f>_xlfn.XLOOKUP(D389,'Tienda y Sucursal'!$E$5:$E$10,'Tienda y Sucursal'!$F$5:$F$10)</f>
        <v>Sucursal 5</v>
      </c>
      <c r="N389" s="13" t="str">
        <f>HLOOKUP(F389,'Vendedores y Clientes'!$F$5:$M$7,2,0)&amp;" "&amp;HLOOKUP(F389,'Vendedores y Clientes'!$F$5:$M$7,3,0)</f>
        <v>Gato Lizana</v>
      </c>
      <c r="O389" s="13" t="str" cm="1">
        <f t="array" ref="O389">_xlfn.XLOOKUP(G389,'Vendedores y Clientes'!$B$6:$B$39,'Vendedores y Clientes'!$C$6:$C$39&amp;" "&amp;_xlfn.XLOOKUP(Ventas!G389,'Vendedores y Clientes'!$B$6:$B$39,'Vendedores y Clientes'!$D$6:$D$39))</f>
        <v>Reina Queen</v>
      </c>
      <c r="P389" s="13" t="str">
        <f>_xlfn.XLOOKUP(H389,Productos!$B$5:$B$16,Productos!$C$5:$C$16)</f>
        <v>Estante Metalico 2mts alt</v>
      </c>
      <c r="Q389" s="13" t="str">
        <f>VLOOKUP(H389,Productos!$B$4:$E$16,3,0)</f>
        <v>Leymas</v>
      </c>
      <c r="R389" s="14">
        <f t="shared" si="8"/>
        <v>0.08</v>
      </c>
      <c r="S389" s="15">
        <f>VLOOKUP(Ventas!H389,Productos!$B$23:$I$34,MATCH(Ventas!M389,Productos!$D$22:$I$22)+2,FALSE)</f>
        <v>10000</v>
      </c>
      <c r="T389" s="16">
        <f t="shared" si="10"/>
        <v>8822000</v>
      </c>
    </row>
    <row r="390" spans="2:20" ht="14.25" customHeight="1">
      <c r="B390" s="10" t="str">
        <f t="shared" si="7"/>
        <v>10-100972009julioE20</v>
      </c>
      <c r="C390" s="17">
        <v>10</v>
      </c>
      <c r="D390" s="17">
        <v>100</v>
      </c>
      <c r="E390" s="18">
        <v>40003</v>
      </c>
      <c r="F390" s="17">
        <v>12</v>
      </c>
      <c r="G390" s="17">
        <v>7</v>
      </c>
      <c r="H390" s="17" t="s">
        <v>28</v>
      </c>
      <c r="I390" s="79">
        <f>_xlfn.XLOOKUP(H390,Productos!$B$5:$B$16,Productos!$E$5:$E$16)</f>
        <v>650000</v>
      </c>
      <c r="J390" s="17">
        <v>15</v>
      </c>
      <c r="K390" s="99"/>
      <c r="L390" s="13" t="str">
        <f>_xlfn.XLOOKUP(Ventas!C390,'Tienda y Sucursal'!$B$5:$B$19,'Tienda y Sucursal'!$C$5:$C$19)</f>
        <v>Sacrilegios Gloria</v>
      </c>
      <c r="M390" s="13" t="str">
        <f>_xlfn.XLOOKUP(D390,'Tienda y Sucursal'!$E$5:$E$10,'Tienda y Sucursal'!$F$5:$F$10)</f>
        <v>Sucursal 4</v>
      </c>
      <c r="N390" s="13" t="str">
        <f>HLOOKUP(F390,'Vendedores y Clientes'!$F$5:$M$7,2,0)&amp;" "&amp;HLOOKUP(F390,'Vendedores y Clientes'!$F$5:$M$7,3,0)</f>
        <v>Feibian Bizancio</v>
      </c>
      <c r="O390" s="13" t="str" cm="1">
        <f t="array" ref="O390">_xlfn.XLOOKUP(G390,'Vendedores y Clientes'!$B$6:$B$39,'Vendedores y Clientes'!$C$6:$C$39&amp;" "&amp;_xlfn.XLOOKUP(Ventas!G390,'Vendedores y Clientes'!$B$6:$B$39,'Vendedores y Clientes'!$D$6:$D$39))</f>
        <v>Veraz Dedal</v>
      </c>
      <c r="P390" s="13" t="str">
        <f>_xlfn.XLOOKUP(H390,Productos!$B$5:$B$16,Productos!$C$5:$C$16)</f>
        <v>Escritorio Madera 3 Espacios</v>
      </c>
      <c r="Q390" s="13" t="str">
        <f>VLOOKUP(H390,Productos!$B$4:$E$16,3,0)</f>
        <v>Bellmack</v>
      </c>
      <c r="R390" s="14">
        <f t="shared" si="8"/>
        <v>0.08</v>
      </c>
      <c r="S390" s="15">
        <f>VLOOKUP(Ventas!H390,Productos!$B$23:$I$34,MATCH(Ventas!M390,Productos!$D$22:$I$22)+2,FALSE)</f>
        <v>1000000</v>
      </c>
      <c r="T390" s="16">
        <f t="shared" si="10"/>
        <v>7970000</v>
      </c>
    </row>
    <row r="391" spans="2:20" ht="14.25" customHeight="1">
      <c r="B391" s="10" t="str">
        <f t="shared" si="7"/>
        <v>7-2001322010febreroE20</v>
      </c>
      <c r="C391" s="17">
        <v>7</v>
      </c>
      <c r="D391" s="17">
        <v>200</v>
      </c>
      <c r="E391" s="18">
        <v>40222</v>
      </c>
      <c r="F391" s="17">
        <v>14</v>
      </c>
      <c r="G391" s="17">
        <v>22</v>
      </c>
      <c r="H391" s="17" t="s">
        <v>28</v>
      </c>
      <c r="I391" s="79">
        <f>_xlfn.XLOOKUP(H391,Productos!$B$5:$B$16,Productos!$E$5:$E$16)</f>
        <v>650000</v>
      </c>
      <c r="J391" s="17">
        <v>15</v>
      </c>
      <c r="K391" s="99"/>
      <c r="L391" s="13" t="str">
        <f>_xlfn.XLOOKUP(Ventas!C391,'Tienda y Sucursal'!$B$5:$B$19,'Tienda y Sucursal'!$C$5:$C$19)</f>
        <v>Blanco y En Calada</v>
      </c>
      <c r="M391" s="13" t="str">
        <f>_xlfn.XLOOKUP(D391,'Tienda y Sucursal'!$E$5:$E$10,'Tienda y Sucursal'!$F$5:$F$10)</f>
        <v>Sucursal 1</v>
      </c>
      <c r="N391" s="13" t="str">
        <f>HLOOKUP(F391,'Vendedores y Clientes'!$F$5:$M$7,2,0)&amp;" "&amp;HLOOKUP(F391,'Vendedores y Clientes'!$F$5:$M$7,3,0)</f>
        <v>Hortuiti Felier</v>
      </c>
      <c r="O391" s="13" t="str" cm="1">
        <f t="array" ref="O391">_xlfn.XLOOKUP(G391,'Vendedores y Clientes'!$B$6:$B$39,'Vendedores y Clientes'!$C$6:$C$39&amp;" "&amp;_xlfn.XLOOKUP(Ventas!G391,'Vendedores y Clientes'!$B$6:$B$39,'Vendedores y Clientes'!$D$6:$D$39))</f>
        <v>Sergio Oliva</v>
      </c>
      <c r="P391" s="13" t="str">
        <f>_xlfn.XLOOKUP(H391,Productos!$B$5:$B$16,Productos!$C$5:$C$16)</f>
        <v>Escritorio Madera 3 Espacios</v>
      </c>
      <c r="Q391" s="13" t="str">
        <f>VLOOKUP(H391,Productos!$B$4:$E$16,3,0)</f>
        <v>Bellmack</v>
      </c>
      <c r="R391" s="14">
        <f t="shared" si="8"/>
        <v>0.08</v>
      </c>
      <c r="S391" s="15">
        <f>VLOOKUP(Ventas!H391,Productos!$B$23:$I$34,MATCH(Ventas!M391,Productos!$D$22:$I$22)+2,FALSE)</f>
        <v>10000</v>
      </c>
      <c r="T391" s="16">
        <f t="shared" ref="T391:T454" si="11">I391*J391-(R391*I391*J391)-S391</f>
        <v>8960000</v>
      </c>
    </row>
    <row r="392" spans="2:20" ht="14.25" customHeight="1">
      <c r="B392" s="10" t="str">
        <f t="shared" si="7"/>
        <v>13-30322009febreroA18</v>
      </c>
      <c r="C392" s="17">
        <v>13</v>
      </c>
      <c r="D392" s="17">
        <v>30</v>
      </c>
      <c r="E392" s="18">
        <v>39847</v>
      </c>
      <c r="F392" s="17">
        <v>15</v>
      </c>
      <c r="G392" s="17">
        <v>6</v>
      </c>
      <c r="H392" s="17" t="s">
        <v>26</v>
      </c>
      <c r="I392" s="79">
        <f>_xlfn.XLOOKUP(H392,Productos!$B$5:$B$16,Productos!$E$5:$E$16)</f>
        <v>750000</v>
      </c>
      <c r="J392" s="17">
        <v>13</v>
      </c>
      <c r="K392" s="99"/>
      <c r="L392" s="13" t="str">
        <f>_xlfn.XLOOKUP(Ventas!C392,'Tienda y Sucursal'!$B$5:$B$19,'Tienda y Sucursal'!$C$5:$C$19)</f>
        <v>Sales</v>
      </c>
      <c r="M392" s="13" t="str">
        <f>_xlfn.XLOOKUP(D392,'Tienda y Sucursal'!$E$5:$E$10,'Tienda y Sucursal'!$F$5:$F$10)</f>
        <v>Sucursal 2</v>
      </c>
      <c r="N392" s="13" t="str">
        <f>HLOOKUP(F392,'Vendedores y Clientes'!$F$5:$M$7,2,0)&amp;" "&amp;HLOOKUP(F392,'Vendedores y Clientes'!$F$5:$M$7,3,0)</f>
        <v>Suárez Mujica</v>
      </c>
      <c r="O392" s="13" t="str" cm="1">
        <f t="array" ref="O392">_xlfn.XLOOKUP(G392,'Vendedores y Clientes'!$B$6:$B$39,'Vendedores y Clientes'!$C$6:$C$39&amp;" "&amp;_xlfn.XLOOKUP(Ventas!G392,'Vendedores y Clientes'!$B$6:$B$39,'Vendedores y Clientes'!$D$6:$D$39))</f>
        <v>Deco Valenti</v>
      </c>
      <c r="P392" s="13" t="str">
        <f>_xlfn.XLOOKUP(H392,Productos!$B$5:$B$16,Productos!$C$5:$C$16)</f>
        <v>Sillón Cama 3 Cuerpos</v>
      </c>
      <c r="Q392" s="13" t="str">
        <f>VLOOKUP(H392,Productos!$B$4:$E$16,3,0)</f>
        <v>Bellmack</v>
      </c>
      <c r="R392" s="14">
        <f t="shared" si="8"/>
        <v>0.08</v>
      </c>
      <c r="S392" s="15">
        <f>VLOOKUP(Ventas!H392,Productos!$B$23:$I$34,MATCH(Ventas!M392,Productos!$D$22:$I$22)+2,FALSE)</f>
        <v>300000</v>
      </c>
      <c r="T392" s="16">
        <f t="shared" si="11"/>
        <v>8670000</v>
      </c>
    </row>
    <row r="393" spans="2:20" ht="14.25" customHeight="1">
      <c r="B393" s="10" t="str">
        <f t="shared" si="7"/>
        <v>9-200292010septiembreA18</v>
      </c>
      <c r="C393" s="17">
        <v>9</v>
      </c>
      <c r="D393" s="17">
        <v>200</v>
      </c>
      <c r="E393" s="18">
        <v>40423</v>
      </c>
      <c r="F393" s="17">
        <v>16</v>
      </c>
      <c r="G393" s="17">
        <v>14</v>
      </c>
      <c r="H393" s="17" t="s">
        <v>26</v>
      </c>
      <c r="I393" s="79">
        <f>_xlfn.XLOOKUP(H393,Productos!$B$5:$B$16,Productos!$E$5:$E$16)</f>
        <v>750000</v>
      </c>
      <c r="J393" s="17">
        <v>13</v>
      </c>
      <c r="K393" s="99"/>
      <c r="L393" s="13" t="str">
        <f>_xlfn.XLOOKUP(Ventas!C393,'Tienda y Sucursal'!$B$5:$B$19,'Tienda y Sucursal'!$C$5:$C$19)</f>
        <v>Sucursal San Bernardo</v>
      </c>
      <c r="M393" s="13" t="str">
        <f>_xlfn.XLOOKUP(D393,'Tienda y Sucursal'!$E$5:$E$10,'Tienda y Sucursal'!$F$5:$F$10)</f>
        <v>Sucursal 1</v>
      </c>
      <c r="N393" s="13" t="str">
        <f>HLOOKUP(F393,'Vendedores y Clientes'!$F$5:$M$7,2,0)&amp;" "&amp;HLOOKUP(F393,'Vendedores y Clientes'!$F$5:$M$7,3,0)</f>
        <v>Michael Tree</v>
      </c>
      <c r="O393" s="13" t="str" cm="1">
        <f t="array" ref="O393">_xlfn.XLOOKUP(G393,'Vendedores y Clientes'!$B$6:$B$39,'Vendedores y Clientes'!$C$6:$C$39&amp;" "&amp;_xlfn.XLOOKUP(Ventas!G393,'Vendedores y Clientes'!$B$6:$B$39,'Vendedores y Clientes'!$D$6:$D$39))</f>
        <v>Guillermo Franco</v>
      </c>
      <c r="P393" s="13" t="str">
        <f>_xlfn.XLOOKUP(H393,Productos!$B$5:$B$16,Productos!$C$5:$C$16)</f>
        <v>Sillón Cama 3 Cuerpos</v>
      </c>
      <c r="Q393" s="13" t="str">
        <f>VLOOKUP(H393,Productos!$B$4:$E$16,3,0)</f>
        <v>Bellmack</v>
      </c>
      <c r="R393" s="14">
        <f t="shared" si="8"/>
        <v>0.08</v>
      </c>
      <c r="S393" s="15">
        <f>VLOOKUP(Ventas!H393,Productos!$B$23:$I$34,MATCH(Ventas!M393,Productos!$D$22:$I$22)+2,FALSE)</f>
        <v>100000</v>
      </c>
      <c r="T393" s="16">
        <f t="shared" si="11"/>
        <v>8870000</v>
      </c>
    </row>
    <row r="394" spans="2:20" ht="14.25" customHeight="1">
      <c r="B394" s="10" t="str">
        <f t="shared" si="7"/>
        <v>5-20112010eneroA18</v>
      </c>
      <c r="C394" s="17">
        <v>5</v>
      </c>
      <c r="D394" s="17">
        <v>20</v>
      </c>
      <c r="E394" s="18">
        <v>40179</v>
      </c>
      <c r="F394" s="17">
        <v>16</v>
      </c>
      <c r="G394" s="17">
        <v>32</v>
      </c>
      <c r="H394" s="17" t="s">
        <v>26</v>
      </c>
      <c r="I394" s="79">
        <f>_xlfn.XLOOKUP(H394,Productos!$B$5:$B$16,Productos!$E$5:$E$16)</f>
        <v>750000</v>
      </c>
      <c r="J394" s="17">
        <v>13</v>
      </c>
      <c r="K394" s="99"/>
      <c r="L394" s="13" t="str">
        <f>_xlfn.XLOOKUP(Ventas!C394,'Tienda y Sucursal'!$B$5:$B$19,'Tienda y Sucursal'!$C$5:$C$19)</f>
        <v>Muebles El Oso</v>
      </c>
      <c r="M394" s="13" t="str">
        <f>_xlfn.XLOOKUP(D394,'Tienda y Sucursal'!$E$5:$E$10,'Tienda y Sucursal'!$F$5:$F$10)</f>
        <v>Sucursal 5</v>
      </c>
      <c r="N394" s="13" t="str">
        <f>HLOOKUP(F394,'Vendedores y Clientes'!$F$5:$M$7,2,0)&amp;" "&amp;HLOOKUP(F394,'Vendedores y Clientes'!$F$5:$M$7,3,0)</f>
        <v>Michael Tree</v>
      </c>
      <c r="O394" s="13" t="str" cm="1">
        <f t="array" ref="O394">_xlfn.XLOOKUP(G394,'Vendedores y Clientes'!$B$6:$B$39,'Vendedores y Clientes'!$C$6:$C$39&amp;" "&amp;_xlfn.XLOOKUP(Ventas!G394,'Vendedores y Clientes'!$B$6:$B$39,'Vendedores y Clientes'!$D$6:$D$39))</f>
        <v>Manu Bililar</v>
      </c>
      <c r="P394" s="13" t="str">
        <f>_xlfn.XLOOKUP(H394,Productos!$B$5:$B$16,Productos!$C$5:$C$16)</f>
        <v>Sillón Cama 3 Cuerpos</v>
      </c>
      <c r="Q394" s="13" t="str">
        <f>VLOOKUP(H394,Productos!$B$4:$E$16,3,0)</f>
        <v>Bellmack</v>
      </c>
      <c r="R394" s="14">
        <f t="shared" si="8"/>
        <v>0.08</v>
      </c>
      <c r="S394" s="15">
        <f>VLOOKUP(Ventas!H394,Productos!$B$23:$I$34,MATCH(Ventas!M394,Productos!$D$22:$I$22)+2,FALSE)</f>
        <v>30000</v>
      </c>
      <c r="T394" s="16">
        <f t="shared" si="11"/>
        <v>8940000</v>
      </c>
    </row>
    <row r="395" spans="2:20" ht="14.25" customHeight="1">
      <c r="B395" s="10" t="str">
        <f t="shared" si="7"/>
        <v>14-1001162009junioA18</v>
      </c>
      <c r="C395" s="17">
        <v>14</v>
      </c>
      <c r="D395" s="17">
        <v>100</v>
      </c>
      <c r="E395" s="18">
        <v>39975</v>
      </c>
      <c r="F395" s="17">
        <v>14</v>
      </c>
      <c r="G395" s="17">
        <v>33</v>
      </c>
      <c r="H395" s="17" t="s">
        <v>26</v>
      </c>
      <c r="I395" s="79">
        <f>_xlfn.XLOOKUP(H395,Productos!$B$5:$B$16,Productos!$E$5:$E$16)</f>
        <v>750000</v>
      </c>
      <c r="J395" s="17">
        <v>13</v>
      </c>
      <c r="K395" s="99"/>
      <c r="L395" s="13" t="str">
        <f>_xlfn.XLOOKUP(Ventas!C395,'Tienda y Sucursal'!$B$5:$B$19,'Tienda y Sucursal'!$C$5:$C$19)</f>
        <v>Antiguedades FV</v>
      </c>
      <c r="M395" s="13" t="str">
        <f>_xlfn.XLOOKUP(D395,'Tienda y Sucursal'!$E$5:$E$10,'Tienda y Sucursal'!$F$5:$F$10)</f>
        <v>Sucursal 4</v>
      </c>
      <c r="N395" s="13" t="str">
        <f>HLOOKUP(F395,'Vendedores y Clientes'!$F$5:$M$7,2,0)&amp;" "&amp;HLOOKUP(F395,'Vendedores y Clientes'!$F$5:$M$7,3,0)</f>
        <v>Hortuiti Felier</v>
      </c>
      <c r="O395" s="13" t="str" cm="1">
        <f t="array" ref="O395">_xlfn.XLOOKUP(G395,'Vendedores y Clientes'!$B$6:$B$39,'Vendedores y Clientes'!$C$6:$C$39&amp;" "&amp;_xlfn.XLOOKUP(Ventas!G395,'Vendedores y Clientes'!$B$6:$B$39,'Vendedores y Clientes'!$D$6:$D$39))</f>
        <v>Maricela Zapur</v>
      </c>
      <c r="P395" s="13" t="str">
        <f>_xlfn.XLOOKUP(H395,Productos!$B$5:$B$16,Productos!$C$5:$C$16)</f>
        <v>Sillón Cama 3 Cuerpos</v>
      </c>
      <c r="Q395" s="13" t="str">
        <f>VLOOKUP(H395,Productos!$B$4:$E$16,3,0)</f>
        <v>Bellmack</v>
      </c>
      <c r="R395" s="14">
        <f t="shared" si="8"/>
        <v>0.08</v>
      </c>
      <c r="S395" s="15">
        <f>VLOOKUP(Ventas!H395,Productos!$B$23:$I$34,MATCH(Ventas!M395,Productos!$D$22:$I$22)+2,FALSE)</f>
        <v>20000</v>
      </c>
      <c r="T395" s="16">
        <f t="shared" si="11"/>
        <v>8950000</v>
      </c>
    </row>
    <row r="396" spans="2:20" ht="14.25" customHeight="1">
      <c r="B396" s="10" t="str">
        <f t="shared" si="7"/>
        <v>13-2002222010febreroE20</v>
      </c>
      <c r="C396" s="17">
        <v>13</v>
      </c>
      <c r="D396" s="17">
        <v>200</v>
      </c>
      <c r="E396" s="18">
        <v>40231</v>
      </c>
      <c r="F396" s="17">
        <v>15</v>
      </c>
      <c r="G396" s="17">
        <v>4</v>
      </c>
      <c r="H396" s="17" t="s">
        <v>28</v>
      </c>
      <c r="I396" s="79">
        <f>_xlfn.XLOOKUP(H396,Productos!$B$5:$B$16,Productos!$E$5:$E$16)</f>
        <v>650000</v>
      </c>
      <c r="J396" s="17">
        <v>15</v>
      </c>
      <c r="K396" s="99"/>
      <c r="L396" s="13" t="str">
        <f>_xlfn.XLOOKUP(Ventas!C396,'Tienda y Sucursal'!$B$5:$B$19,'Tienda y Sucursal'!$C$5:$C$19)</f>
        <v>Sales</v>
      </c>
      <c r="M396" s="13" t="str">
        <f>_xlfn.XLOOKUP(D396,'Tienda y Sucursal'!$E$5:$E$10,'Tienda y Sucursal'!$F$5:$F$10)</f>
        <v>Sucursal 1</v>
      </c>
      <c r="N396" s="13" t="str">
        <f>HLOOKUP(F396,'Vendedores y Clientes'!$F$5:$M$7,2,0)&amp;" "&amp;HLOOKUP(F396,'Vendedores y Clientes'!$F$5:$M$7,3,0)</f>
        <v>Suárez Mujica</v>
      </c>
      <c r="O396" s="13" t="str" cm="1">
        <f t="array" ref="O396">_xlfn.XLOOKUP(G396,'Vendedores y Clientes'!$B$6:$B$39,'Vendedores y Clientes'!$C$6:$C$39&amp;" "&amp;_xlfn.XLOOKUP(Ventas!G396,'Vendedores y Clientes'!$B$6:$B$39,'Vendedores y Clientes'!$D$6:$D$39))</f>
        <v>JayJay Barriga</v>
      </c>
      <c r="P396" s="13" t="str">
        <f>_xlfn.XLOOKUP(H396,Productos!$B$5:$B$16,Productos!$C$5:$C$16)</f>
        <v>Escritorio Madera 3 Espacios</v>
      </c>
      <c r="Q396" s="13" t="str">
        <f>VLOOKUP(H396,Productos!$B$4:$E$16,3,0)</f>
        <v>Bellmack</v>
      </c>
      <c r="R396" s="14">
        <f t="shared" si="8"/>
        <v>0.08</v>
      </c>
      <c r="S396" s="15">
        <f>VLOOKUP(Ventas!H396,Productos!$B$23:$I$34,MATCH(Ventas!M396,Productos!$D$22:$I$22)+2,FALSE)</f>
        <v>10000</v>
      </c>
      <c r="T396" s="16">
        <f t="shared" si="11"/>
        <v>8960000</v>
      </c>
    </row>
    <row r="397" spans="2:20" ht="14.25" customHeight="1">
      <c r="B397" s="10" t="str">
        <f t="shared" si="7"/>
        <v>6-2009102009octubreE20</v>
      </c>
      <c r="C397" s="17">
        <v>6</v>
      </c>
      <c r="D397" s="17">
        <v>200</v>
      </c>
      <c r="E397" s="18">
        <v>40095</v>
      </c>
      <c r="F397" s="17">
        <v>14</v>
      </c>
      <c r="G397" s="17">
        <v>16</v>
      </c>
      <c r="H397" s="17" t="s">
        <v>28</v>
      </c>
      <c r="I397" s="79">
        <f>_xlfn.XLOOKUP(H397,Productos!$B$5:$B$16,Productos!$E$5:$E$16)</f>
        <v>650000</v>
      </c>
      <c r="J397" s="17">
        <v>15</v>
      </c>
      <c r="K397" s="99"/>
      <c r="L397" s="13" t="str">
        <f>_xlfn.XLOOKUP(Ventas!C397,'Tienda y Sucursal'!$B$5:$B$19,'Tienda y Sucursal'!$C$5:$C$19)</f>
        <v>Sucursal Ñuñoa</v>
      </c>
      <c r="M397" s="13" t="str">
        <f>_xlfn.XLOOKUP(D397,'Tienda y Sucursal'!$E$5:$E$10,'Tienda y Sucursal'!$F$5:$F$10)</f>
        <v>Sucursal 1</v>
      </c>
      <c r="N397" s="13" t="str">
        <f>HLOOKUP(F397,'Vendedores y Clientes'!$F$5:$M$7,2,0)&amp;" "&amp;HLOOKUP(F397,'Vendedores y Clientes'!$F$5:$M$7,3,0)</f>
        <v>Hortuiti Felier</v>
      </c>
      <c r="O397" s="13" t="str" cm="1">
        <f t="array" ref="O397">_xlfn.XLOOKUP(G397,'Vendedores y Clientes'!$B$6:$B$39,'Vendedores y Clientes'!$C$6:$C$39&amp;" "&amp;_xlfn.XLOOKUP(Ventas!G397,'Vendedores y Clientes'!$B$6:$B$39,'Vendedores y Clientes'!$D$6:$D$39))</f>
        <v>Go Leslier</v>
      </c>
      <c r="P397" s="13" t="str">
        <f>_xlfn.XLOOKUP(H397,Productos!$B$5:$B$16,Productos!$C$5:$C$16)</f>
        <v>Escritorio Madera 3 Espacios</v>
      </c>
      <c r="Q397" s="13" t="str">
        <f>VLOOKUP(H397,Productos!$B$4:$E$16,3,0)</f>
        <v>Bellmack</v>
      </c>
      <c r="R397" s="14">
        <f t="shared" si="8"/>
        <v>0.08</v>
      </c>
      <c r="S397" s="15">
        <f>VLOOKUP(Ventas!H397,Productos!$B$23:$I$34,MATCH(Ventas!M397,Productos!$D$22:$I$22)+2,FALSE)</f>
        <v>10000</v>
      </c>
      <c r="T397" s="16">
        <f t="shared" si="11"/>
        <v>8960000</v>
      </c>
    </row>
    <row r="398" spans="2:20" ht="14.25" customHeight="1">
      <c r="B398" s="10" t="str">
        <f t="shared" si="7"/>
        <v>10-301422009febreroG12</v>
      </c>
      <c r="C398" s="17">
        <v>10</v>
      </c>
      <c r="D398" s="17">
        <v>30</v>
      </c>
      <c r="E398" s="18">
        <v>39858</v>
      </c>
      <c r="F398" s="17">
        <v>13</v>
      </c>
      <c r="G398" s="17">
        <v>12</v>
      </c>
      <c r="H398" s="17" t="s">
        <v>25</v>
      </c>
      <c r="I398" s="79">
        <f>_xlfn.XLOOKUP(H398,Productos!$B$5:$B$16,Productos!$E$5:$E$16)</f>
        <v>800000</v>
      </c>
      <c r="J398" s="17">
        <v>12</v>
      </c>
      <c r="K398" s="99"/>
      <c r="L398" s="13" t="str">
        <f>_xlfn.XLOOKUP(Ventas!C398,'Tienda y Sucursal'!$B$5:$B$19,'Tienda y Sucursal'!$C$5:$C$19)</f>
        <v>Sacrilegios Gloria</v>
      </c>
      <c r="M398" s="13" t="str">
        <f>_xlfn.XLOOKUP(D398,'Tienda y Sucursal'!$E$5:$E$10,'Tienda y Sucursal'!$F$5:$F$10)</f>
        <v>Sucursal 2</v>
      </c>
      <c r="N398" s="13" t="str">
        <f>HLOOKUP(F398,'Vendedores y Clientes'!$F$5:$M$7,2,0)&amp;" "&amp;HLOOKUP(F398,'Vendedores y Clientes'!$F$5:$M$7,3,0)</f>
        <v>Caesar Ortencia</v>
      </c>
      <c r="O398" s="13" t="str" cm="1">
        <f t="array" ref="O398">_xlfn.XLOOKUP(G398,'Vendedores y Clientes'!$B$6:$B$39,'Vendedores y Clientes'!$C$6:$C$39&amp;" "&amp;_xlfn.XLOOKUP(Ventas!G398,'Vendedores y Clientes'!$B$6:$B$39,'Vendedores y Clientes'!$D$6:$D$39))</f>
        <v>Nga Escandinavo</v>
      </c>
      <c r="P398" s="13" t="str">
        <f>_xlfn.XLOOKUP(H398,Productos!$B$5:$B$16,Productos!$C$5:$C$16)</f>
        <v>Estante Metalico 2mts alt</v>
      </c>
      <c r="Q398" s="13" t="str">
        <f>VLOOKUP(H398,Productos!$B$4:$E$16,3,0)</f>
        <v>Leymas</v>
      </c>
      <c r="R398" s="14">
        <f t="shared" si="8"/>
        <v>0.08</v>
      </c>
      <c r="S398" s="15">
        <f>VLOOKUP(Ventas!H398,Productos!$B$23:$I$34,MATCH(Ventas!M398,Productos!$D$22:$I$22)+2,FALSE)</f>
        <v>100000</v>
      </c>
      <c r="T398" s="16">
        <f t="shared" si="11"/>
        <v>8732000</v>
      </c>
    </row>
    <row r="399" spans="2:20" ht="14.25" customHeight="1">
      <c r="B399" s="10" t="str">
        <f t="shared" si="7"/>
        <v>14-1001852009mayoG12</v>
      </c>
      <c r="C399" s="17">
        <v>14</v>
      </c>
      <c r="D399" s="17">
        <v>100</v>
      </c>
      <c r="E399" s="18">
        <v>39951</v>
      </c>
      <c r="F399" s="17">
        <v>13</v>
      </c>
      <c r="G399" s="17">
        <v>29</v>
      </c>
      <c r="H399" s="17" t="s">
        <v>25</v>
      </c>
      <c r="I399" s="79">
        <f>_xlfn.XLOOKUP(H399,Productos!$B$5:$B$16,Productos!$E$5:$E$16)</f>
        <v>800000</v>
      </c>
      <c r="J399" s="17">
        <v>12</v>
      </c>
      <c r="K399" s="99"/>
      <c r="L399" s="13" t="str">
        <f>_xlfn.XLOOKUP(Ventas!C399,'Tienda y Sucursal'!$B$5:$B$19,'Tienda y Sucursal'!$C$5:$C$19)</f>
        <v>Antiguedades FV</v>
      </c>
      <c r="M399" s="13" t="str">
        <f>_xlfn.XLOOKUP(D399,'Tienda y Sucursal'!$E$5:$E$10,'Tienda y Sucursal'!$F$5:$F$10)</f>
        <v>Sucursal 4</v>
      </c>
      <c r="N399" s="13" t="str">
        <f>HLOOKUP(F399,'Vendedores y Clientes'!$F$5:$M$7,2,0)&amp;" "&amp;HLOOKUP(F399,'Vendedores y Clientes'!$F$5:$M$7,3,0)</f>
        <v>Caesar Ortencia</v>
      </c>
      <c r="O399" s="13" t="str" cm="1">
        <f t="array" ref="O399">_xlfn.XLOOKUP(G399,'Vendedores y Clientes'!$B$6:$B$39,'Vendedores y Clientes'!$C$6:$C$39&amp;" "&amp;_xlfn.XLOOKUP(Ventas!G399,'Vendedores y Clientes'!$B$6:$B$39,'Vendedores y Clientes'!$D$6:$D$39))</f>
        <v>Reina Queen</v>
      </c>
      <c r="P399" s="13" t="str">
        <f>_xlfn.XLOOKUP(H399,Productos!$B$5:$B$16,Productos!$C$5:$C$16)</f>
        <v>Estante Metalico 2mts alt</v>
      </c>
      <c r="Q399" s="13" t="str">
        <f>VLOOKUP(H399,Productos!$B$4:$E$16,3,0)</f>
        <v>Leymas</v>
      </c>
      <c r="R399" s="14">
        <f t="shared" si="8"/>
        <v>0.08</v>
      </c>
      <c r="S399" s="15">
        <f>VLOOKUP(Ventas!H399,Productos!$B$23:$I$34,MATCH(Ventas!M399,Productos!$D$22:$I$22)+2,FALSE)</f>
        <v>100000</v>
      </c>
      <c r="T399" s="16">
        <f t="shared" si="11"/>
        <v>8732000</v>
      </c>
    </row>
    <row r="400" spans="2:20" ht="14.25" customHeight="1">
      <c r="B400" s="10" t="str">
        <f t="shared" si="7"/>
        <v>12-2001132009marzoA14</v>
      </c>
      <c r="C400" s="17">
        <v>12</v>
      </c>
      <c r="D400" s="17">
        <v>200</v>
      </c>
      <c r="E400" s="18">
        <v>39883</v>
      </c>
      <c r="F400" s="17">
        <v>14</v>
      </c>
      <c r="G400" s="17">
        <v>29</v>
      </c>
      <c r="H400" s="17" t="s">
        <v>27</v>
      </c>
      <c r="I400" s="79">
        <f>_xlfn.XLOOKUP(H400,Productos!$B$5:$B$16,Productos!$E$5:$E$16)</f>
        <v>670000</v>
      </c>
      <c r="J400" s="17">
        <v>14</v>
      </c>
      <c r="K400" s="99"/>
      <c r="L400" s="13" t="str">
        <f>_xlfn.XLOOKUP(Ventas!C400,'Tienda y Sucursal'!$B$5:$B$19,'Tienda y Sucursal'!$C$5:$C$19)</f>
        <v>El Deleite</v>
      </c>
      <c r="M400" s="13" t="str">
        <f>_xlfn.XLOOKUP(D400,'Tienda y Sucursal'!$E$5:$E$10,'Tienda y Sucursal'!$F$5:$F$10)</f>
        <v>Sucursal 1</v>
      </c>
      <c r="N400" s="13" t="str">
        <f>HLOOKUP(F400,'Vendedores y Clientes'!$F$5:$M$7,2,0)&amp;" "&amp;HLOOKUP(F400,'Vendedores y Clientes'!$F$5:$M$7,3,0)</f>
        <v>Hortuiti Felier</v>
      </c>
      <c r="O400" s="13" t="str" cm="1">
        <f t="array" ref="O400">_xlfn.XLOOKUP(G400,'Vendedores y Clientes'!$B$6:$B$39,'Vendedores y Clientes'!$C$6:$C$39&amp;" "&amp;_xlfn.XLOOKUP(Ventas!G400,'Vendedores y Clientes'!$B$6:$B$39,'Vendedores y Clientes'!$D$6:$D$39))</f>
        <v>Reina Queen</v>
      </c>
      <c r="P400" s="13" t="str">
        <f>_xlfn.XLOOKUP(H400,Productos!$B$5:$B$16,Productos!$C$5:$C$16)</f>
        <v>Cama 1,5 plazas</v>
      </c>
      <c r="Q400" s="13" t="str">
        <f>VLOOKUP(H400,Productos!$B$4:$E$16,3,0)</f>
        <v>Dardunes</v>
      </c>
      <c r="R400" s="14">
        <f t="shared" si="8"/>
        <v>0.08</v>
      </c>
      <c r="S400" s="15">
        <f>VLOOKUP(Ventas!H400,Productos!$B$23:$I$34,MATCH(Ventas!M400,Productos!$D$22:$I$22)+2,FALSE)</f>
        <v>200000</v>
      </c>
      <c r="T400" s="16">
        <f t="shared" si="11"/>
        <v>8429600</v>
      </c>
    </row>
    <row r="401" spans="2:20" ht="14.25" customHeight="1">
      <c r="B401" s="10" t="str">
        <f t="shared" si="7"/>
        <v>10-2001572010julioJ18</v>
      </c>
      <c r="C401" s="17">
        <v>10</v>
      </c>
      <c r="D401" s="17">
        <v>200</v>
      </c>
      <c r="E401" s="18">
        <v>40374</v>
      </c>
      <c r="F401" s="17">
        <v>12</v>
      </c>
      <c r="G401" s="17">
        <v>21</v>
      </c>
      <c r="H401" s="17" t="s">
        <v>24</v>
      </c>
      <c r="I401" s="79">
        <f>_xlfn.XLOOKUP(H401,Productos!$B$5:$B$16,Productos!$E$5:$E$16)</f>
        <v>850000</v>
      </c>
      <c r="J401" s="17">
        <v>11</v>
      </c>
      <c r="K401" s="99"/>
      <c r="L401" s="13" t="str">
        <f>_xlfn.XLOOKUP(Ventas!C401,'Tienda y Sucursal'!$B$5:$B$19,'Tienda y Sucursal'!$C$5:$C$19)</f>
        <v>Sacrilegios Gloria</v>
      </c>
      <c r="M401" s="13" t="str">
        <f>_xlfn.XLOOKUP(D401,'Tienda y Sucursal'!$E$5:$E$10,'Tienda y Sucursal'!$F$5:$F$10)</f>
        <v>Sucursal 1</v>
      </c>
      <c r="N401" s="13" t="str">
        <f>HLOOKUP(F401,'Vendedores y Clientes'!$F$5:$M$7,2,0)&amp;" "&amp;HLOOKUP(F401,'Vendedores y Clientes'!$F$5:$M$7,3,0)</f>
        <v>Feibian Bizancio</v>
      </c>
      <c r="O401" s="13" t="str" cm="1">
        <f t="array" ref="O401">_xlfn.XLOOKUP(G401,'Vendedores y Clientes'!$B$6:$B$39,'Vendedores y Clientes'!$C$6:$C$39&amp;" "&amp;_xlfn.XLOOKUP(Ventas!G401,'Vendedores y Clientes'!$B$6:$B$39,'Vendedores y Clientes'!$D$6:$D$39))</f>
        <v>Alvarón Moledero</v>
      </c>
      <c r="P401" s="13" t="str">
        <f>_xlfn.XLOOKUP(H401,Productos!$B$5:$B$16,Productos!$C$5:$C$16)</f>
        <v>Camarote 3 cuerpos</v>
      </c>
      <c r="Q401" s="13" t="str">
        <f>VLOOKUP(H401,Productos!$B$4:$E$16,3,0)</f>
        <v>Deplos</v>
      </c>
      <c r="R401" s="14">
        <f t="shared" si="8"/>
        <v>0.08</v>
      </c>
      <c r="S401" s="15">
        <f>VLOOKUP(Ventas!H401,Productos!$B$23:$I$34,MATCH(Ventas!M401,Productos!$D$22:$I$22)+2,FALSE)</f>
        <v>30000</v>
      </c>
      <c r="T401" s="16">
        <f t="shared" si="11"/>
        <v>8572000</v>
      </c>
    </row>
    <row r="402" spans="2:20" ht="14.25" customHeight="1">
      <c r="B402" s="10" t="str">
        <f t="shared" si="7"/>
        <v>6-101082010agostoJ18</v>
      </c>
      <c r="C402" s="17">
        <v>6</v>
      </c>
      <c r="D402" s="17">
        <v>10</v>
      </c>
      <c r="E402" s="18">
        <v>40400</v>
      </c>
      <c r="F402" s="17">
        <v>18</v>
      </c>
      <c r="G402" s="17">
        <v>10</v>
      </c>
      <c r="H402" s="17" t="s">
        <v>24</v>
      </c>
      <c r="I402" s="79">
        <f>_xlfn.XLOOKUP(H402,Productos!$B$5:$B$16,Productos!$E$5:$E$16)</f>
        <v>850000</v>
      </c>
      <c r="J402" s="17">
        <v>11</v>
      </c>
      <c r="K402" s="99"/>
      <c r="L402" s="13" t="str">
        <f>_xlfn.XLOOKUP(Ventas!C402,'Tienda y Sucursal'!$B$5:$B$19,'Tienda y Sucursal'!$C$5:$C$19)</f>
        <v>Sucursal Ñuñoa</v>
      </c>
      <c r="M402" s="13" t="str">
        <f>_xlfn.XLOOKUP(D402,'Tienda y Sucursal'!$E$5:$E$10,'Tienda y Sucursal'!$F$5:$F$10)</f>
        <v>Sucursal 6</v>
      </c>
      <c r="N402" s="13" t="str">
        <f>HLOOKUP(F402,'Vendedores y Clientes'!$F$5:$M$7,2,0)&amp;" "&amp;HLOOKUP(F402,'Vendedores y Clientes'!$F$5:$M$7,3,0)</f>
        <v>Gato Lizana</v>
      </c>
      <c r="O402" s="13" t="str" cm="1">
        <f t="array" ref="O402">_xlfn.XLOOKUP(G402,'Vendedores y Clientes'!$B$6:$B$39,'Vendedores y Clientes'!$C$6:$C$39&amp;" "&amp;_xlfn.XLOOKUP(Ventas!G402,'Vendedores y Clientes'!$B$6:$B$39,'Vendedores y Clientes'!$D$6:$D$39))</f>
        <v>Natalia Safer</v>
      </c>
      <c r="P402" s="13" t="str">
        <f>_xlfn.XLOOKUP(H402,Productos!$B$5:$B$16,Productos!$C$5:$C$16)</f>
        <v>Camarote 3 cuerpos</v>
      </c>
      <c r="Q402" s="13" t="str">
        <f>VLOOKUP(H402,Productos!$B$4:$E$16,3,0)</f>
        <v>Deplos</v>
      </c>
      <c r="R402" s="14">
        <f t="shared" si="8"/>
        <v>0.08</v>
      </c>
      <c r="S402" s="15">
        <f>VLOOKUP(Ventas!H402,Productos!$B$23:$I$34,MATCH(Ventas!M402,Productos!$D$22:$I$22)+2,FALSE)</f>
        <v>20000</v>
      </c>
      <c r="T402" s="16">
        <f t="shared" si="11"/>
        <v>8582000</v>
      </c>
    </row>
    <row r="403" spans="2:20" ht="14.25" customHeight="1">
      <c r="B403" s="10" t="str">
        <f t="shared" si="7"/>
        <v>3-2001532010marzoJ18</v>
      </c>
      <c r="C403" s="17">
        <v>3</v>
      </c>
      <c r="D403" s="17">
        <v>200</v>
      </c>
      <c r="E403" s="18">
        <v>40252</v>
      </c>
      <c r="F403" s="17">
        <v>17</v>
      </c>
      <c r="G403" s="17">
        <v>32</v>
      </c>
      <c r="H403" s="17" t="s">
        <v>24</v>
      </c>
      <c r="I403" s="79">
        <f>_xlfn.XLOOKUP(H403,Productos!$B$5:$B$16,Productos!$E$5:$E$16)</f>
        <v>850000</v>
      </c>
      <c r="J403" s="17">
        <v>11</v>
      </c>
      <c r="K403" s="99"/>
      <c r="L403" s="13" t="str">
        <f>_xlfn.XLOOKUP(Ventas!C403,'Tienda y Sucursal'!$B$5:$B$19,'Tienda y Sucursal'!$C$5:$C$19)</f>
        <v>Damiens</v>
      </c>
      <c r="M403" s="13" t="str">
        <f>_xlfn.XLOOKUP(D403,'Tienda y Sucursal'!$E$5:$E$10,'Tienda y Sucursal'!$F$5:$F$10)</f>
        <v>Sucursal 1</v>
      </c>
      <c r="N403" s="13" t="str">
        <f>HLOOKUP(F403,'Vendedores y Clientes'!$F$5:$M$7,2,0)&amp;" "&amp;HLOOKUP(F403,'Vendedores y Clientes'!$F$5:$M$7,3,0)</f>
        <v>Gabriel Manzanero</v>
      </c>
      <c r="O403" s="13" t="str" cm="1">
        <f t="array" ref="O403">_xlfn.XLOOKUP(G403,'Vendedores y Clientes'!$B$6:$B$39,'Vendedores y Clientes'!$C$6:$C$39&amp;" "&amp;_xlfn.XLOOKUP(Ventas!G403,'Vendedores y Clientes'!$B$6:$B$39,'Vendedores y Clientes'!$D$6:$D$39))</f>
        <v>Manu Bililar</v>
      </c>
      <c r="P403" s="13" t="str">
        <f>_xlfn.XLOOKUP(H403,Productos!$B$5:$B$16,Productos!$C$5:$C$16)</f>
        <v>Camarote 3 cuerpos</v>
      </c>
      <c r="Q403" s="13" t="str">
        <f>VLOOKUP(H403,Productos!$B$4:$E$16,3,0)</f>
        <v>Deplos</v>
      </c>
      <c r="R403" s="14">
        <f t="shared" si="8"/>
        <v>0.08</v>
      </c>
      <c r="S403" s="15">
        <f>VLOOKUP(Ventas!H403,Productos!$B$23:$I$34,MATCH(Ventas!M403,Productos!$D$22:$I$22)+2,FALSE)</f>
        <v>30000</v>
      </c>
      <c r="T403" s="16">
        <f t="shared" si="11"/>
        <v>8572000</v>
      </c>
    </row>
    <row r="404" spans="2:20" ht="14.25" customHeight="1">
      <c r="B404" s="10" t="str">
        <f t="shared" si="7"/>
        <v>12-20024102010octubreJ18</v>
      </c>
      <c r="C404" s="17">
        <v>12</v>
      </c>
      <c r="D404" s="17">
        <v>200</v>
      </c>
      <c r="E404" s="18">
        <v>40475</v>
      </c>
      <c r="F404" s="17">
        <v>16</v>
      </c>
      <c r="G404" s="17">
        <v>26</v>
      </c>
      <c r="H404" s="17" t="s">
        <v>24</v>
      </c>
      <c r="I404" s="79">
        <f>_xlfn.XLOOKUP(H404,Productos!$B$5:$B$16,Productos!$E$5:$E$16)</f>
        <v>850000</v>
      </c>
      <c r="J404" s="17">
        <v>11</v>
      </c>
      <c r="K404" s="99"/>
      <c r="L404" s="13" t="str">
        <f>_xlfn.XLOOKUP(Ventas!C404,'Tienda y Sucursal'!$B$5:$B$19,'Tienda y Sucursal'!$C$5:$C$19)</f>
        <v>El Deleite</v>
      </c>
      <c r="M404" s="13" t="str">
        <f>_xlfn.XLOOKUP(D404,'Tienda y Sucursal'!$E$5:$E$10,'Tienda y Sucursal'!$F$5:$F$10)</f>
        <v>Sucursal 1</v>
      </c>
      <c r="N404" s="13" t="str">
        <f>HLOOKUP(F404,'Vendedores y Clientes'!$F$5:$M$7,2,0)&amp;" "&amp;HLOOKUP(F404,'Vendedores y Clientes'!$F$5:$M$7,3,0)</f>
        <v>Michael Tree</v>
      </c>
      <c r="O404" s="13" t="str" cm="1">
        <f t="array" ref="O404">_xlfn.XLOOKUP(G404,'Vendedores y Clientes'!$B$6:$B$39,'Vendedores y Clientes'!$C$6:$C$39&amp;" "&amp;_xlfn.XLOOKUP(Ventas!G404,'Vendedores y Clientes'!$B$6:$B$39,'Vendedores y Clientes'!$D$6:$D$39))</f>
        <v>Edward Phycka</v>
      </c>
      <c r="P404" s="13" t="str">
        <f>_xlfn.XLOOKUP(H404,Productos!$B$5:$B$16,Productos!$C$5:$C$16)</f>
        <v>Camarote 3 cuerpos</v>
      </c>
      <c r="Q404" s="13" t="str">
        <f>VLOOKUP(H404,Productos!$B$4:$E$16,3,0)</f>
        <v>Deplos</v>
      </c>
      <c r="R404" s="14">
        <f t="shared" si="8"/>
        <v>0.08</v>
      </c>
      <c r="S404" s="15">
        <f>VLOOKUP(Ventas!H404,Productos!$B$23:$I$34,MATCH(Ventas!M404,Productos!$D$22:$I$22)+2,FALSE)</f>
        <v>30000</v>
      </c>
      <c r="T404" s="16">
        <f t="shared" si="11"/>
        <v>8572000</v>
      </c>
    </row>
    <row r="405" spans="2:20" ht="14.25" customHeight="1">
      <c r="B405" s="10" t="str">
        <f t="shared" si="7"/>
        <v>10-200262009junioJ18</v>
      </c>
      <c r="C405" s="17">
        <v>10</v>
      </c>
      <c r="D405" s="17">
        <v>200</v>
      </c>
      <c r="E405" s="18">
        <v>39966</v>
      </c>
      <c r="F405" s="17">
        <v>16</v>
      </c>
      <c r="G405" s="17">
        <v>30</v>
      </c>
      <c r="H405" s="17" t="s">
        <v>24</v>
      </c>
      <c r="I405" s="79">
        <f>_xlfn.XLOOKUP(H405,Productos!$B$5:$B$16,Productos!$E$5:$E$16)</f>
        <v>850000</v>
      </c>
      <c r="J405" s="17">
        <v>11</v>
      </c>
      <c r="K405" s="99"/>
      <c r="L405" s="13" t="str">
        <f>_xlfn.XLOOKUP(Ventas!C405,'Tienda y Sucursal'!$B$5:$B$19,'Tienda y Sucursal'!$C$5:$C$19)</f>
        <v>Sacrilegios Gloria</v>
      </c>
      <c r="M405" s="13" t="str">
        <f>_xlfn.XLOOKUP(D405,'Tienda y Sucursal'!$E$5:$E$10,'Tienda y Sucursal'!$F$5:$F$10)</f>
        <v>Sucursal 1</v>
      </c>
      <c r="N405" s="13" t="str">
        <f>HLOOKUP(F405,'Vendedores y Clientes'!$F$5:$M$7,2,0)&amp;" "&amp;HLOOKUP(F405,'Vendedores y Clientes'!$F$5:$M$7,3,0)</f>
        <v>Michael Tree</v>
      </c>
      <c r="O405" s="13" t="str" cm="1">
        <f t="array" ref="O405">_xlfn.XLOOKUP(G405,'Vendedores y Clientes'!$B$6:$B$39,'Vendedores y Clientes'!$C$6:$C$39&amp;" "&amp;_xlfn.XLOOKUP(Ventas!G405,'Vendedores y Clientes'!$B$6:$B$39,'Vendedores y Clientes'!$D$6:$D$39))</f>
        <v>Javiera Walder</v>
      </c>
      <c r="P405" s="13" t="str">
        <f>_xlfn.XLOOKUP(H405,Productos!$B$5:$B$16,Productos!$C$5:$C$16)</f>
        <v>Camarote 3 cuerpos</v>
      </c>
      <c r="Q405" s="13" t="str">
        <f>VLOOKUP(H405,Productos!$B$4:$E$16,3,0)</f>
        <v>Deplos</v>
      </c>
      <c r="R405" s="14">
        <f t="shared" si="8"/>
        <v>0.08</v>
      </c>
      <c r="S405" s="15">
        <f>VLOOKUP(Ventas!H405,Productos!$B$23:$I$34,MATCH(Ventas!M405,Productos!$D$22:$I$22)+2,FALSE)</f>
        <v>30000</v>
      </c>
      <c r="T405" s="16">
        <f t="shared" si="11"/>
        <v>8572000</v>
      </c>
    </row>
    <row r="406" spans="2:20" ht="14.25" customHeight="1">
      <c r="B406" s="10" t="str">
        <f t="shared" si="7"/>
        <v>11-3002322010febreroJ18</v>
      </c>
      <c r="C406" s="17">
        <v>11</v>
      </c>
      <c r="D406" s="17">
        <v>300</v>
      </c>
      <c r="E406" s="18">
        <v>40232</v>
      </c>
      <c r="F406" s="17">
        <v>18</v>
      </c>
      <c r="G406" s="17">
        <v>27</v>
      </c>
      <c r="H406" s="17" t="s">
        <v>24</v>
      </c>
      <c r="I406" s="79">
        <f>_xlfn.XLOOKUP(H406,Productos!$B$5:$B$16,Productos!$E$5:$E$16)</f>
        <v>850000</v>
      </c>
      <c r="J406" s="17">
        <v>11</v>
      </c>
      <c r="K406" s="99"/>
      <c r="L406" s="13" t="str">
        <f>_xlfn.XLOOKUP(Ventas!C406,'Tienda y Sucursal'!$B$5:$B$19,'Tienda y Sucursal'!$C$5:$C$19)</f>
        <v>Antiguedades FL</v>
      </c>
      <c r="M406" s="13" t="str">
        <f>_xlfn.XLOOKUP(D406,'Tienda y Sucursal'!$E$5:$E$10,'Tienda y Sucursal'!$F$5:$F$10)</f>
        <v>Sucursal 3</v>
      </c>
      <c r="N406" s="13" t="str">
        <f>HLOOKUP(F406,'Vendedores y Clientes'!$F$5:$M$7,2,0)&amp;" "&amp;HLOOKUP(F406,'Vendedores y Clientes'!$F$5:$M$7,3,0)</f>
        <v>Gato Lizana</v>
      </c>
      <c r="O406" s="13" t="str" cm="1">
        <f t="array" ref="O406">_xlfn.XLOOKUP(G406,'Vendedores y Clientes'!$B$6:$B$39,'Vendedores y Clientes'!$C$6:$C$39&amp;" "&amp;_xlfn.XLOOKUP(Ventas!G406,'Vendedores y Clientes'!$B$6:$B$39,'Vendedores y Clientes'!$D$6:$D$39))</f>
        <v>Daniel Saint John</v>
      </c>
      <c r="P406" s="13" t="str">
        <f>_xlfn.XLOOKUP(H406,Productos!$B$5:$B$16,Productos!$C$5:$C$16)</f>
        <v>Camarote 3 cuerpos</v>
      </c>
      <c r="Q406" s="13" t="str">
        <f>VLOOKUP(H406,Productos!$B$4:$E$16,3,0)</f>
        <v>Deplos</v>
      </c>
      <c r="R406" s="14">
        <f t="shared" si="8"/>
        <v>0.08</v>
      </c>
      <c r="S406" s="15">
        <f>VLOOKUP(Ventas!H406,Productos!$B$23:$I$34,MATCH(Ventas!M406,Productos!$D$22:$I$22)+2,FALSE)</f>
        <v>200000</v>
      </c>
      <c r="T406" s="16">
        <f t="shared" si="11"/>
        <v>8402000</v>
      </c>
    </row>
    <row r="407" spans="2:20" ht="14.25" customHeight="1">
      <c r="B407" s="10" t="str">
        <f t="shared" si="7"/>
        <v>15-2018102009octubreJ18</v>
      </c>
      <c r="C407" s="17">
        <v>15</v>
      </c>
      <c r="D407" s="17">
        <v>20</v>
      </c>
      <c r="E407" s="18">
        <v>40104</v>
      </c>
      <c r="F407" s="17">
        <v>12</v>
      </c>
      <c r="G407" s="17">
        <v>17</v>
      </c>
      <c r="H407" s="17" t="s">
        <v>24</v>
      </c>
      <c r="I407" s="79">
        <f>_xlfn.XLOOKUP(H407,Productos!$B$5:$B$16,Productos!$E$5:$E$16)</f>
        <v>850000</v>
      </c>
      <c r="J407" s="17">
        <v>11</v>
      </c>
      <c r="K407" s="99"/>
      <c r="L407" s="13" t="str">
        <f>_xlfn.XLOOKUP(Ventas!C407,'Tienda y Sucursal'!$B$5:$B$19,'Tienda y Sucursal'!$C$5:$C$19)</f>
        <v>Galería la Tubería</v>
      </c>
      <c r="M407" s="13" t="str">
        <f>_xlfn.XLOOKUP(D407,'Tienda y Sucursal'!$E$5:$E$10,'Tienda y Sucursal'!$F$5:$F$10)</f>
        <v>Sucursal 5</v>
      </c>
      <c r="N407" s="13" t="str">
        <f>HLOOKUP(F407,'Vendedores y Clientes'!$F$5:$M$7,2,0)&amp;" "&amp;HLOOKUP(F407,'Vendedores y Clientes'!$F$5:$M$7,3,0)</f>
        <v>Feibian Bizancio</v>
      </c>
      <c r="O407" s="13" t="str" cm="1">
        <f t="array" ref="O407">_xlfn.XLOOKUP(G407,'Vendedores y Clientes'!$B$6:$B$39,'Vendedores y Clientes'!$C$6:$C$39&amp;" "&amp;_xlfn.XLOOKUP(Ventas!G407,'Vendedores y Clientes'!$B$6:$B$39,'Vendedores y Clientes'!$D$6:$D$39))</f>
        <v>Mathias Albus</v>
      </c>
      <c r="P407" s="13" t="str">
        <f>_xlfn.XLOOKUP(H407,Productos!$B$5:$B$16,Productos!$C$5:$C$16)</f>
        <v>Camarote 3 cuerpos</v>
      </c>
      <c r="Q407" s="13" t="str">
        <f>VLOOKUP(H407,Productos!$B$4:$E$16,3,0)</f>
        <v>Deplos</v>
      </c>
      <c r="R407" s="14">
        <f t="shared" si="8"/>
        <v>0.08</v>
      </c>
      <c r="S407" s="15">
        <f>VLOOKUP(Ventas!H407,Productos!$B$23:$I$34,MATCH(Ventas!M407,Productos!$D$22:$I$22)+2,FALSE)</f>
        <v>100000</v>
      </c>
      <c r="T407" s="16">
        <f t="shared" si="11"/>
        <v>8502000</v>
      </c>
    </row>
    <row r="408" spans="2:20" ht="14.25" customHeight="1">
      <c r="B408" s="10" t="str">
        <f t="shared" si="7"/>
        <v>7-301342009abrilJ18</v>
      </c>
      <c r="C408" s="17">
        <v>7</v>
      </c>
      <c r="D408" s="17">
        <v>30</v>
      </c>
      <c r="E408" s="18">
        <v>39916</v>
      </c>
      <c r="F408" s="17">
        <v>17</v>
      </c>
      <c r="G408" s="17">
        <v>4</v>
      </c>
      <c r="H408" s="17" t="s">
        <v>24</v>
      </c>
      <c r="I408" s="79">
        <f>_xlfn.XLOOKUP(H408,Productos!$B$5:$B$16,Productos!$E$5:$E$16)</f>
        <v>850000</v>
      </c>
      <c r="J408" s="17">
        <v>11</v>
      </c>
      <c r="K408" s="99"/>
      <c r="L408" s="13" t="str">
        <f>_xlfn.XLOOKUP(Ventas!C408,'Tienda y Sucursal'!$B$5:$B$19,'Tienda y Sucursal'!$C$5:$C$19)</f>
        <v>Blanco y En Calada</v>
      </c>
      <c r="M408" s="13" t="str">
        <f>_xlfn.XLOOKUP(D408,'Tienda y Sucursal'!$E$5:$E$10,'Tienda y Sucursal'!$F$5:$F$10)</f>
        <v>Sucursal 2</v>
      </c>
      <c r="N408" s="13" t="str">
        <f>HLOOKUP(F408,'Vendedores y Clientes'!$F$5:$M$7,2,0)&amp;" "&amp;HLOOKUP(F408,'Vendedores y Clientes'!$F$5:$M$7,3,0)</f>
        <v>Gabriel Manzanero</v>
      </c>
      <c r="O408" s="13" t="str" cm="1">
        <f t="array" ref="O408">_xlfn.XLOOKUP(G408,'Vendedores y Clientes'!$B$6:$B$39,'Vendedores y Clientes'!$C$6:$C$39&amp;" "&amp;_xlfn.XLOOKUP(Ventas!G408,'Vendedores y Clientes'!$B$6:$B$39,'Vendedores y Clientes'!$D$6:$D$39))</f>
        <v>JayJay Barriga</v>
      </c>
      <c r="P408" s="13" t="str">
        <f>_xlfn.XLOOKUP(H408,Productos!$B$5:$B$16,Productos!$C$5:$C$16)</f>
        <v>Camarote 3 cuerpos</v>
      </c>
      <c r="Q408" s="13" t="str">
        <f>VLOOKUP(H408,Productos!$B$4:$E$16,3,0)</f>
        <v>Deplos</v>
      </c>
      <c r="R408" s="14">
        <f t="shared" si="8"/>
        <v>0.08</v>
      </c>
      <c r="S408" s="15">
        <f>VLOOKUP(Ventas!H408,Productos!$B$23:$I$34,MATCH(Ventas!M408,Productos!$D$22:$I$22)+2,FALSE)</f>
        <v>10000</v>
      </c>
      <c r="T408" s="16">
        <f t="shared" si="11"/>
        <v>8592000</v>
      </c>
    </row>
    <row r="409" spans="2:20" ht="14.25" customHeight="1">
      <c r="B409" s="10" t="str">
        <f t="shared" si="7"/>
        <v>9-100632009marzoJ18</v>
      </c>
      <c r="C409" s="17">
        <v>9</v>
      </c>
      <c r="D409" s="17">
        <v>100</v>
      </c>
      <c r="E409" s="18">
        <v>39878</v>
      </c>
      <c r="F409" s="17">
        <v>15</v>
      </c>
      <c r="G409" s="17">
        <v>15</v>
      </c>
      <c r="H409" s="17" t="s">
        <v>24</v>
      </c>
      <c r="I409" s="79">
        <f>_xlfn.XLOOKUP(H409,Productos!$B$5:$B$16,Productos!$E$5:$E$16)</f>
        <v>850000</v>
      </c>
      <c r="J409" s="17">
        <v>11</v>
      </c>
      <c r="K409" s="99"/>
      <c r="L409" s="13" t="str">
        <f>_xlfn.XLOOKUP(Ventas!C409,'Tienda y Sucursal'!$B$5:$B$19,'Tienda y Sucursal'!$C$5:$C$19)</f>
        <v>Sucursal San Bernardo</v>
      </c>
      <c r="M409" s="13" t="str">
        <f>_xlfn.XLOOKUP(D409,'Tienda y Sucursal'!$E$5:$E$10,'Tienda y Sucursal'!$F$5:$F$10)</f>
        <v>Sucursal 4</v>
      </c>
      <c r="N409" s="13" t="str">
        <f>HLOOKUP(F409,'Vendedores y Clientes'!$F$5:$M$7,2,0)&amp;" "&amp;HLOOKUP(F409,'Vendedores y Clientes'!$F$5:$M$7,3,0)</f>
        <v>Suárez Mujica</v>
      </c>
      <c r="O409" s="13" t="str" cm="1">
        <f t="array" ref="O409">_xlfn.XLOOKUP(G409,'Vendedores y Clientes'!$B$6:$B$39,'Vendedores y Clientes'!$C$6:$C$39&amp;" "&amp;_xlfn.XLOOKUP(Ventas!G409,'Vendedores y Clientes'!$B$6:$B$39,'Vendedores y Clientes'!$D$6:$D$39))</f>
        <v>Maki Parachute</v>
      </c>
      <c r="P409" s="13" t="str">
        <f>_xlfn.XLOOKUP(H409,Productos!$B$5:$B$16,Productos!$C$5:$C$16)</f>
        <v>Camarote 3 cuerpos</v>
      </c>
      <c r="Q409" s="13" t="str">
        <f>VLOOKUP(H409,Productos!$B$4:$E$16,3,0)</f>
        <v>Deplos</v>
      </c>
      <c r="R409" s="14">
        <f t="shared" si="8"/>
        <v>0.08</v>
      </c>
      <c r="S409" s="15">
        <f>VLOOKUP(Ventas!H409,Productos!$B$23:$I$34,MATCH(Ventas!M409,Productos!$D$22:$I$22)+2,FALSE)</f>
        <v>10000</v>
      </c>
      <c r="T409" s="16">
        <f t="shared" si="11"/>
        <v>8592000</v>
      </c>
    </row>
    <row r="410" spans="2:20" ht="14.25" customHeight="1">
      <c r="B410" s="10" t="str">
        <f t="shared" si="7"/>
        <v>2-1025112009noviembreJ15</v>
      </c>
      <c r="C410" s="17">
        <v>2</v>
      </c>
      <c r="D410" s="17">
        <v>10</v>
      </c>
      <c r="E410" s="18">
        <v>40142</v>
      </c>
      <c r="F410" s="17">
        <v>17</v>
      </c>
      <c r="G410" s="17">
        <v>33</v>
      </c>
      <c r="H410" s="17" t="s">
        <v>21</v>
      </c>
      <c r="I410" s="79">
        <f>_xlfn.XLOOKUP(H410,Productos!$B$5:$B$16,Productos!$E$5:$E$16)</f>
        <v>1800000</v>
      </c>
      <c r="J410" s="17">
        <v>5</v>
      </c>
      <c r="K410" s="99"/>
      <c r="L410" s="13" t="str">
        <f>_xlfn.XLOOKUP(Ventas!C410,'Tienda y Sucursal'!$B$5:$B$19,'Tienda y Sucursal'!$C$5:$C$19)</f>
        <v>Muebles San Genaro</v>
      </c>
      <c r="M410" s="13" t="str">
        <f>_xlfn.XLOOKUP(D410,'Tienda y Sucursal'!$E$5:$E$10,'Tienda y Sucursal'!$F$5:$F$10)</f>
        <v>Sucursal 6</v>
      </c>
      <c r="N410" s="13" t="str">
        <f>HLOOKUP(F410,'Vendedores y Clientes'!$F$5:$M$7,2,0)&amp;" "&amp;HLOOKUP(F410,'Vendedores y Clientes'!$F$5:$M$7,3,0)</f>
        <v>Gabriel Manzanero</v>
      </c>
      <c r="O410" s="13" t="str" cm="1">
        <f t="array" ref="O410">_xlfn.XLOOKUP(G410,'Vendedores y Clientes'!$B$6:$B$39,'Vendedores y Clientes'!$C$6:$C$39&amp;" "&amp;_xlfn.XLOOKUP(Ventas!G410,'Vendedores y Clientes'!$B$6:$B$39,'Vendedores y Clientes'!$D$6:$D$39))</f>
        <v>Maricela Zapur</v>
      </c>
      <c r="P410" s="13" t="str">
        <f>_xlfn.XLOOKUP(H410,Productos!$B$5:$B$16,Productos!$C$5:$C$16)</f>
        <v>Bar L Sobredimensionado</v>
      </c>
      <c r="Q410" s="13" t="str">
        <f>VLOOKUP(H410,Productos!$B$4:$E$16,3,0)</f>
        <v>Qwerty</v>
      </c>
      <c r="R410" s="14">
        <f t="shared" si="8"/>
        <v>0.05</v>
      </c>
      <c r="S410" s="15">
        <f>VLOOKUP(Ventas!H410,Productos!$B$23:$I$34,MATCH(Ventas!M410,Productos!$D$22:$I$22)+2,FALSE)</f>
        <v>300000</v>
      </c>
      <c r="T410" s="16">
        <f t="shared" si="11"/>
        <v>8250000</v>
      </c>
    </row>
    <row r="411" spans="2:20" ht="14.25" customHeight="1">
      <c r="B411" s="10" t="str">
        <f t="shared" si="7"/>
        <v>2-3022122010diciembreJ15</v>
      </c>
      <c r="C411" s="17">
        <v>2</v>
      </c>
      <c r="D411" s="17">
        <v>30</v>
      </c>
      <c r="E411" s="18">
        <v>40534</v>
      </c>
      <c r="F411" s="17">
        <v>16</v>
      </c>
      <c r="G411" s="17">
        <v>15</v>
      </c>
      <c r="H411" s="17" t="s">
        <v>21</v>
      </c>
      <c r="I411" s="79">
        <f>_xlfn.XLOOKUP(H411,Productos!$B$5:$B$16,Productos!$E$5:$E$16)</f>
        <v>1800000</v>
      </c>
      <c r="J411" s="17">
        <v>5</v>
      </c>
      <c r="K411" s="99"/>
      <c r="L411" s="13" t="str">
        <f>_xlfn.XLOOKUP(Ventas!C411,'Tienda y Sucursal'!$B$5:$B$19,'Tienda y Sucursal'!$C$5:$C$19)</f>
        <v>Muebles San Genaro</v>
      </c>
      <c r="M411" s="13" t="str">
        <f>_xlfn.XLOOKUP(D411,'Tienda y Sucursal'!$E$5:$E$10,'Tienda y Sucursal'!$F$5:$F$10)</f>
        <v>Sucursal 2</v>
      </c>
      <c r="N411" s="13" t="str">
        <f>HLOOKUP(F411,'Vendedores y Clientes'!$F$5:$M$7,2,0)&amp;" "&amp;HLOOKUP(F411,'Vendedores y Clientes'!$F$5:$M$7,3,0)</f>
        <v>Michael Tree</v>
      </c>
      <c r="O411" s="13" t="str" cm="1">
        <f t="array" ref="O411">_xlfn.XLOOKUP(G411,'Vendedores y Clientes'!$B$6:$B$39,'Vendedores y Clientes'!$C$6:$C$39&amp;" "&amp;_xlfn.XLOOKUP(Ventas!G411,'Vendedores y Clientes'!$B$6:$B$39,'Vendedores y Clientes'!$D$6:$D$39))</f>
        <v>Maki Parachute</v>
      </c>
      <c r="P411" s="13" t="str">
        <f>_xlfn.XLOOKUP(H411,Productos!$B$5:$B$16,Productos!$C$5:$C$16)</f>
        <v>Bar L Sobredimensionado</v>
      </c>
      <c r="Q411" s="13" t="str">
        <f>VLOOKUP(H411,Productos!$B$4:$E$16,3,0)</f>
        <v>Qwerty</v>
      </c>
      <c r="R411" s="14">
        <f t="shared" si="8"/>
        <v>0.05</v>
      </c>
      <c r="S411" s="15">
        <f>VLOOKUP(Ventas!H411,Productos!$B$23:$I$34,MATCH(Ventas!M411,Productos!$D$22:$I$22)+2,FALSE)</f>
        <v>300000</v>
      </c>
      <c r="T411" s="16">
        <f t="shared" si="11"/>
        <v>8250000</v>
      </c>
    </row>
    <row r="412" spans="2:20" ht="14.25" customHeight="1">
      <c r="B412" s="10" t="str">
        <f t="shared" si="7"/>
        <v>6-101682010agostoJ15</v>
      </c>
      <c r="C412" s="17">
        <v>6</v>
      </c>
      <c r="D412" s="17">
        <v>10</v>
      </c>
      <c r="E412" s="18">
        <v>40406</v>
      </c>
      <c r="F412" s="17">
        <v>16</v>
      </c>
      <c r="G412" s="17">
        <v>24</v>
      </c>
      <c r="H412" s="17" t="s">
        <v>21</v>
      </c>
      <c r="I412" s="79">
        <f>_xlfn.XLOOKUP(H412,Productos!$B$5:$B$16,Productos!$E$5:$E$16)</f>
        <v>1800000</v>
      </c>
      <c r="J412" s="17">
        <v>5</v>
      </c>
      <c r="K412" s="99"/>
      <c r="L412" s="13" t="str">
        <f>_xlfn.XLOOKUP(Ventas!C412,'Tienda y Sucursal'!$B$5:$B$19,'Tienda y Sucursal'!$C$5:$C$19)</f>
        <v>Sucursal Ñuñoa</v>
      </c>
      <c r="M412" s="13" t="str">
        <f>_xlfn.XLOOKUP(D412,'Tienda y Sucursal'!$E$5:$E$10,'Tienda y Sucursal'!$F$5:$F$10)</f>
        <v>Sucursal 6</v>
      </c>
      <c r="N412" s="13" t="str">
        <f>HLOOKUP(F412,'Vendedores y Clientes'!$F$5:$M$7,2,0)&amp;" "&amp;HLOOKUP(F412,'Vendedores y Clientes'!$F$5:$M$7,3,0)</f>
        <v>Michael Tree</v>
      </c>
      <c r="O412" s="13" t="str" cm="1">
        <f t="array" ref="O412">_xlfn.XLOOKUP(G412,'Vendedores y Clientes'!$B$6:$B$39,'Vendedores y Clientes'!$C$6:$C$39&amp;" "&amp;_xlfn.XLOOKUP(Ventas!G412,'Vendedores y Clientes'!$B$6:$B$39,'Vendedores y Clientes'!$D$6:$D$39))</f>
        <v>Andrea Panda</v>
      </c>
      <c r="P412" s="13" t="str">
        <f>_xlfn.XLOOKUP(H412,Productos!$B$5:$B$16,Productos!$C$5:$C$16)</f>
        <v>Bar L Sobredimensionado</v>
      </c>
      <c r="Q412" s="13" t="str">
        <f>VLOOKUP(H412,Productos!$B$4:$E$16,3,0)</f>
        <v>Qwerty</v>
      </c>
      <c r="R412" s="14">
        <f t="shared" si="8"/>
        <v>0.05</v>
      </c>
      <c r="S412" s="15">
        <f>VLOOKUP(Ventas!H412,Productos!$B$23:$I$34,MATCH(Ventas!M412,Productos!$D$22:$I$22)+2,FALSE)</f>
        <v>300000</v>
      </c>
      <c r="T412" s="16">
        <f t="shared" si="11"/>
        <v>8250000</v>
      </c>
    </row>
    <row r="413" spans="2:20" ht="14.25" customHeight="1">
      <c r="B413" s="10" t="str">
        <f t="shared" si="7"/>
        <v>15-202272010julioJ15</v>
      </c>
      <c r="C413" s="17">
        <v>15</v>
      </c>
      <c r="D413" s="17">
        <v>20</v>
      </c>
      <c r="E413" s="18">
        <v>40381</v>
      </c>
      <c r="F413" s="17">
        <v>18</v>
      </c>
      <c r="G413" s="17">
        <v>18</v>
      </c>
      <c r="H413" s="17" t="s">
        <v>21</v>
      </c>
      <c r="I413" s="79">
        <f>_xlfn.XLOOKUP(H413,Productos!$B$5:$B$16,Productos!$E$5:$E$16)</f>
        <v>1800000</v>
      </c>
      <c r="J413" s="17">
        <v>5</v>
      </c>
      <c r="K413" s="99"/>
      <c r="L413" s="13" t="str">
        <f>_xlfn.XLOOKUP(Ventas!C413,'Tienda y Sucursal'!$B$5:$B$19,'Tienda y Sucursal'!$C$5:$C$19)</f>
        <v>Galería la Tubería</v>
      </c>
      <c r="M413" s="13" t="str">
        <f>_xlfn.XLOOKUP(D413,'Tienda y Sucursal'!$E$5:$E$10,'Tienda y Sucursal'!$F$5:$F$10)</f>
        <v>Sucursal 5</v>
      </c>
      <c r="N413" s="13" t="str">
        <f>HLOOKUP(F413,'Vendedores y Clientes'!$F$5:$M$7,2,0)&amp;" "&amp;HLOOKUP(F413,'Vendedores y Clientes'!$F$5:$M$7,3,0)</f>
        <v>Gato Lizana</v>
      </c>
      <c r="O413" s="13" t="str" cm="1">
        <f t="array" ref="O413">_xlfn.XLOOKUP(G413,'Vendedores y Clientes'!$B$6:$B$39,'Vendedores y Clientes'!$C$6:$C$39&amp;" "&amp;_xlfn.XLOOKUP(Ventas!G413,'Vendedores y Clientes'!$B$6:$B$39,'Vendedores y Clientes'!$D$6:$D$39))</f>
        <v>Di Angelo Bonini</v>
      </c>
      <c r="P413" s="13" t="str">
        <f>_xlfn.XLOOKUP(H413,Productos!$B$5:$B$16,Productos!$C$5:$C$16)</f>
        <v>Bar L Sobredimensionado</v>
      </c>
      <c r="Q413" s="13" t="str">
        <f>VLOOKUP(H413,Productos!$B$4:$E$16,3,0)</f>
        <v>Qwerty</v>
      </c>
      <c r="R413" s="14">
        <f t="shared" si="8"/>
        <v>0.05</v>
      </c>
      <c r="S413" s="15">
        <f>VLOOKUP(Ventas!H413,Productos!$B$23:$I$34,MATCH(Ventas!M413,Productos!$D$22:$I$22)+2,FALSE)</f>
        <v>20000</v>
      </c>
      <c r="T413" s="16">
        <f t="shared" si="11"/>
        <v>8530000</v>
      </c>
    </row>
    <row r="414" spans="2:20" ht="14.25" customHeight="1">
      <c r="B414" s="10" t="str">
        <f t="shared" si="7"/>
        <v>14-201412010eneroJ15</v>
      </c>
      <c r="C414" s="17">
        <v>14</v>
      </c>
      <c r="D414" s="17">
        <v>20</v>
      </c>
      <c r="E414" s="18">
        <v>40192</v>
      </c>
      <c r="F414" s="17">
        <v>16</v>
      </c>
      <c r="G414" s="17">
        <v>6</v>
      </c>
      <c r="H414" s="17" t="s">
        <v>21</v>
      </c>
      <c r="I414" s="79">
        <f>_xlfn.XLOOKUP(H414,Productos!$B$5:$B$16,Productos!$E$5:$E$16)</f>
        <v>1800000</v>
      </c>
      <c r="J414" s="17">
        <v>5</v>
      </c>
      <c r="K414" s="99"/>
      <c r="L414" s="13" t="str">
        <f>_xlfn.XLOOKUP(Ventas!C414,'Tienda y Sucursal'!$B$5:$B$19,'Tienda y Sucursal'!$C$5:$C$19)</f>
        <v>Antiguedades FV</v>
      </c>
      <c r="M414" s="13" t="str">
        <f>_xlfn.XLOOKUP(D414,'Tienda y Sucursal'!$E$5:$E$10,'Tienda y Sucursal'!$F$5:$F$10)</f>
        <v>Sucursal 5</v>
      </c>
      <c r="N414" s="13" t="str">
        <f>HLOOKUP(F414,'Vendedores y Clientes'!$F$5:$M$7,2,0)&amp;" "&amp;HLOOKUP(F414,'Vendedores y Clientes'!$F$5:$M$7,3,0)</f>
        <v>Michael Tree</v>
      </c>
      <c r="O414" s="13" t="str" cm="1">
        <f t="array" ref="O414">_xlfn.XLOOKUP(G414,'Vendedores y Clientes'!$B$6:$B$39,'Vendedores y Clientes'!$C$6:$C$39&amp;" "&amp;_xlfn.XLOOKUP(Ventas!G414,'Vendedores y Clientes'!$B$6:$B$39,'Vendedores y Clientes'!$D$6:$D$39))</f>
        <v>Deco Valenti</v>
      </c>
      <c r="P414" s="13" t="str">
        <f>_xlfn.XLOOKUP(H414,Productos!$B$5:$B$16,Productos!$C$5:$C$16)</f>
        <v>Bar L Sobredimensionado</v>
      </c>
      <c r="Q414" s="13" t="str">
        <f>VLOOKUP(H414,Productos!$B$4:$E$16,3,0)</f>
        <v>Qwerty</v>
      </c>
      <c r="R414" s="14">
        <f t="shared" si="8"/>
        <v>0.05</v>
      </c>
      <c r="S414" s="15">
        <f>VLOOKUP(Ventas!H414,Productos!$B$23:$I$34,MATCH(Ventas!M414,Productos!$D$22:$I$22)+2,FALSE)</f>
        <v>20000</v>
      </c>
      <c r="T414" s="16">
        <f t="shared" si="11"/>
        <v>8530000</v>
      </c>
    </row>
    <row r="415" spans="2:20" ht="14.25" customHeight="1">
      <c r="B415" s="10" t="str">
        <f t="shared" si="7"/>
        <v>2-20017122009diciembreJ15</v>
      </c>
      <c r="C415" s="17">
        <v>2</v>
      </c>
      <c r="D415" s="17">
        <v>200</v>
      </c>
      <c r="E415" s="18">
        <v>40164</v>
      </c>
      <c r="F415" s="17">
        <v>14</v>
      </c>
      <c r="G415" s="17">
        <v>32</v>
      </c>
      <c r="H415" s="17" t="s">
        <v>21</v>
      </c>
      <c r="I415" s="79">
        <f>_xlfn.XLOOKUP(H415,Productos!$B$5:$B$16,Productos!$E$5:$E$16)</f>
        <v>1800000</v>
      </c>
      <c r="J415" s="17">
        <v>5</v>
      </c>
      <c r="K415" s="99"/>
      <c r="L415" s="13" t="str">
        <f>_xlfn.XLOOKUP(Ventas!C415,'Tienda y Sucursal'!$B$5:$B$19,'Tienda y Sucursal'!$C$5:$C$19)</f>
        <v>Muebles San Genaro</v>
      </c>
      <c r="M415" s="13" t="str">
        <f>_xlfn.XLOOKUP(D415,'Tienda y Sucursal'!$E$5:$E$10,'Tienda y Sucursal'!$F$5:$F$10)</f>
        <v>Sucursal 1</v>
      </c>
      <c r="N415" s="13" t="str">
        <f>HLOOKUP(F415,'Vendedores y Clientes'!$F$5:$M$7,2,0)&amp;" "&amp;HLOOKUP(F415,'Vendedores y Clientes'!$F$5:$M$7,3,0)</f>
        <v>Hortuiti Felier</v>
      </c>
      <c r="O415" s="13" t="str" cm="1">
        <f t="array" ref="O415">_xlfn.XLOOKUP(G415,'Vendedores y Clientes'!$B$6:$B$39,'Vendedores y Clientes'!$C$6:$C$39&amp;" "&amp;_xlfn.XLOOKUP(Ventas!G415,'Vendedores y Clientes'!$B$6:$B$39,'Vendedores y Clientes'!$D$6:$D$39))</f>
        <v>Manu Bililar</v>
      </c>
      <c r="P415" s="13" t="str">
        <f>_xlfn.XLOOKUP(H415,Productos!$B$5:$B$16,Productos!$C$5:$C$16)</f>
        <v>Bar L Sobredimensionado</v>
      </c>
      <c r="Q415" s="13" t="str">
        <f>VLOOKUP(H415,Productos!$B$4:$E$16,3,0)</f>
        <v>Qwerty</v>
      </c>
      <c r="R415" s="14">
        <f t="shared" si="8"/>
        <v>0.05</v>
      </c>
      <c r="S415" s="15">
        <f>VLOOKUP(Ventas!H415,Productos!$B$23:$I$34,MATCH(Ventas!M415,Productos!$D$22:$I$22)+2,FALSE)</f>
        <v>100000</v>
      </c>
      <c r="T415" s="16">
        <f t="shared" si="11"/>
        <v>8450000</v>
      </c>
    </row>
    <row r="416" spans="2:20" ht="14.25" customHeight="1">
      <c r="B416" s="10" t="str">
        <f t="shared" si="7"/>
        <v>10-1025122010diciembreA14</v>
      </c>
      <c r="C416" s="17">
        <v>10</v>
      </c>
      <c r="D416" s="17">
        <v>10</v>
      </c>
      <c r="E416" s="18">
        <v>40537</v>
      </c>
      <c r="F416" s="17">
        <v>18</v>
      </c>
      <c r="G416" s="17">
        <v>4</v>
      </c>
      <c r="H416" s="17" t="s">
        <v>27</v>
      </c>
      <c r="I416" s="79">
        <f>_xlfn.XLOOKUP(H416,Productos!$B$5:$B$16,Productos!$E$5:$E$16)</f>
        <v>670000</v>
      </c>
      <c r="J416" s="17">
        <v>14</v>
      </c>
      <c r="K416" s="99"/>
      <c r="L416" s="13" t="str">
        <f>_xlfn.XLOOKUP(Ventas!C416,'Tienda y Sucursal'!$B$5:$B$19,'Tienda y Sucursal'!$C$5:$C$19)</f>
        <v>Sacrilegios Gloria</v>
      </c>
      <c r="M416" s="13" t="str">
        <f>_xlfn.XLOOKUP(D416,'Tienda y Sucursal'!$E$5:$E$10,'Tienda y Sucursal'!$F$5:$F$10)</f>
        <v>Sucursal 6</v>
      </c>
      <c r="N416" s="13" t="str">
        <f>HLOOKUP(F416,'Vendedores y Clientes'!$F$5:$M$7,2,0)&amp;" "&amp;HLOOKUP(F416,'Vendedores y Clientes'!$F$5:$M$7,3,0)</f>
        <v>Gato Lizana</v>
      </c>
      <c r="O416" s="13" t="str" cm="1">
        <f t="array" ref="O416">_xlfn.XLOOKUP(G416,'Vendedores y Clientes'!$B$6:$B$39,'Vendedores y Clientes'!$C$6:$C$39&amp;" "&amp;_xlfn.XLOOKUP(Ventas!G416,'Vendedores y Clientes'!$B$6:$B$39,'Vendedores y Clientes'!$D$6:$D$39))</f>
        <v>JayJay Barriga</v>
      </c>
      <c r="P416" s="13" t="str">
        <f>_xlfn.XLOOKUP(H416,Productos!$B$5:$B$16,Productos!$C$5:$C$16)</f>
        <v>Cama 1,5 plazas</v>
      </c>
      <c r="Q416" s="13" t="str">
        <f>VLOOKUP(H416,Productos!$B$4:$E$16,3,0)</f>
        <v>Dardunes</v>
      </c>
      <c r="R416" s="14">
        <f t="shared" si="8"/>
        <v>0.08</v>
      </c>
      <c r="S416" s="15">
        <f>VLOOKUP(Ventas!H416,Productos!$B$23:$I$34,MATCH(Ventas!M416,Productos!$D$22:$I$22)+2,FALSE)</f>
        <v>200000</v>
      </c>
      <c r="T416" s="16">
        <f t="shared" si="11"/>
        <v>8429600</v>
      </c>
    </row>
    <row r="417" spans="2:20" ht="14.25" customHeight="1">
      <c r="B417" s="10" t="str">
        <f t="shared" si="7"/>
        <v>6-10772009julioJ18</v>
      </c>
      <c r="C417" s="17">
        <v>6</v>
      </c>
      <c r="D417" s="17">
        <v>10</v>
      </c>
      <c r="E417" s="18">
        <v>40001</v>
      </c>
      <c r="F417" s="17">
        <v>12</v>
      </c>
      <c r="G417" s="17">
        <v>8</v>
      </c>
      <c r="H417" s="17" t="s">
        <v>24</v>
      </c>
      <c r="I417" s="79">
        <f>_xlfn.XLOOKUP(H417,Productos!$B$5:$B$16,Productos!$E$5:$E$16)</f>
        <v>850000</v>
      </c>
      <c r="J417" s="17">
        <v>11</v>
      </c>
      <c r="K417" s="99"/>
      <c r="L417" s="13" t="str">
        <f>_xlfn.XLOOKUP(Ventas!C417,'Tienda y Sucursal'!$B$5:$B$19,'Tienda y Sucursal'!$C$5:$C$19)</f>
        <v>Sucursal Ñuñoa</v>
      </c>
      <c r="M417" s="13" t="str">
        <f>_xlfn.XLOOKUP(D417,'Tienda y Sucursal'!$E$5:$E$10,'Tienda y Sucursal'!$F$5:$F$10)</f>
        <v>Sucursal 6</v>
      </c>
      <c r="N417" s="13" t="str">
        <f>HLOOKUP(F417,'Vendedores y Clientes'!$F$5:$M$7,2,0)&amp;" "&amp;HLOOKUP(F417,'Vendedores y Clientes'!$F$5:$M$7,3,0)</f>
        <v>Feibian Bizancio</v>
      </c>
      <c r="O417" s="13" t="str" cm="1">
        <f t="array" ref="O417">_xlfn.XLOOKUP(G417,'Vendedores y Clientes'!$B$6:$B$39,'Vendedores y Clientes'!$C$6:$C$39&amp;" "&amp;_xlfn.XLOOKUP(Ventas!G417,'Vendedores y Clientes'!$B$6:$B$39,'Vendedores y Clientes'!$D$6:$D$39))</f>
        <v>Nicolás Red</v>
      </c>
      <c r="P417" s="13" t="str">
        <f>_xlfn.XLOOKUP(H417,Productos!$B$5:$B$16,Productos!$C$5:$C$16)</f>
        <v>Camarote 3 cuerpos</v>
      </c>
      <c r="Q417" s="13" t="str">
        <f>VLOOKUP(H417,Productos!$B$4:$E$16,3,0)</f>
        <v>Deplos</v>
      </c>
      <c r="R417" s="14">
        <f t="shared" si="8"/>
        <v>0.08</v>
      </c>
      <c r="S417" s="15">
        <f>VLOOKUP(Ventas!H417,Productos!$B$23:$I$34,MATCH(Ventas!M417,Productos!$D$22:$I$22)+2,FALSE)</f>
        <v>20000</v>
      </c>
      <c r="T417" s="16">
        <f t="shared" si="11"/>
        <v>8582000</v>
      </c>
    </row>
    <row r="418" spans="2:20" ht="14.25" customHeight="1">
      <c r="B418" s="10" t="str">
        <f t="shared" si="7"/>
        <v>5-10013102009octubreJ18</v>
      </c>
      <c r="C418" s="17">
        <v>5</v>
      </c>
      <c r="D418" s="17">
        <v>100</v>
      </c>
      <c r="E418" s="18">
        <v>40099</v>
      </c>
      <c r="F418" s="17">
        <v>18</v>
      </c>
      <c r="G418" s="17">
        <v>24</v>
      </c>
      <c r="H418" s="17" t="s">
        <v>24</v>
      </c>
      <c r="I418" s="79">
        <f>_xlfn.XLOOKUP(H418,Productos!$B$5:$B$16,Productos!$E$5:$E$16)</f>
        <v>850000</v>
      </c>
      <c r="J418" s="17">
        <v>11</v>
      </c>
      <c r="K418" s="99"/>
      <c r="L418" s="13" t="str">
        <f>_xlfn.XLOOKUP(Ventas!C418,'Tienda y Sucursal'!$B$5:$B$19,'Tienda y Sucursal'!$C$5:$C$19)</f>
        <v>Muebles El Oso</v>
      </c>
      <c r="M418" s="13" t="str">
        <f>_xlfn.XLOOKUP(D418,'Tienda y Sucursal'!$E$5:$E$10,'Tienda y Sucursal'!$F$5:$F$10)</f>
        <v>Sucursal 4</v>
      </c>
      <c r="N418" s="13" t="str">
        <f>HLOOKUP(F418,'Vendedores y Clientes'!$F$5:$M$7,2,0)&amp;" "&amp;HLOOKUP(F418,'Vendedores y Clientes'!$F$5:$M$7,3,0)</f>
        <v>Gato Lizana</v>
      </c>
      <c r="O418" s="13" t="str" cm="1">
        <f t="array" ref="O418">_xlfn.XLOOKUP(G418,'Vendedores y Clientes'!$B$6:$B$39,'Vendedores y Clientes'!$C$6:$C$39&amp;" "&amp;_xlfn.XLOOKUP(Ventas!G418,'Vendedores y Clientes'!$B$6:$B$39,'Vendedores y Clientes'!$D$6:$D$39))</f>
        <v>Andrea Panda</v>
      </c>
      <c r="P418" s="13" t="str">
        <f>_xlfn.XLOOKUP(H418,Productos!$B$5:$B$16,Productos!$C$5:$C$16)</f>
        <v>Camarote 3 cuerpos</v>
      </c>
      <c r="Q418" s="13" t="str">
        <f>VLOOKUP(H418,Productos!$B$4:$E$16,3,0)</f>
        <v>Deplos</v>
      </c>
      <c r="R418" s="14">
        <f t="shared" si="8"/>
        <v>0.08</v>
      </c>
      <c r="S418" s="15">
        <f>VLOOKUP(Ventas!H418,Productos!$B$23:$I$34,MATCH(Ventas!M418,Productos!$D$22:$I$22)+2,FALSE)</f>
        <v>10000</v>
      </c>
      <c r="T418" s="16">
        <f t="shared" si="11"/>
        <v>8592000</v>
      </c>
    </row>
    <row r="419" spans="2:20" ht="14.25" customHeight="1">
      <c r="B419" s="10" t="str">
        <f t="shared" si="7"/>
        <v>11-2014122009diciembreA14</v>
      </c>
      <c r="C419" s="17">
        <v>11</v>
      </c>
      <c r="D419" s="17">
        <v>20</v>
      </c>
      <c r="E419" s="18">
        <v>40161</v>
      </c>
      <c r="F419" s="17">
        <v>13</v>
      </c>
      <c r="G419" s="17">
        <v>9</v>
      </c>
      <c r="H419" s="17" t="s">
        <v>27</v>
      </c>
      <c r="I419" s="79">
        <f>_xlfn.XLOOKUP(H419,Productos!$B$5:$B$16,Productos!$E$5:$E$16)</f>
        <v>670000</v>
      </c>
      <c r="J419" s="17">
        <v>14</v>
      </c>
      <c r="K419" s="99"/>
      <c r="L419" s="13" t="str">
        <f>_xlfn.XLOOKUP(Ventas!C419,'Tienda y Sucursal'!$B$5:$B$19,'Tienda y Sucursal'!$C$5:$C$19)</f>
        <v>Antiguedades FL</v>
      </c>
      <c r="M419" s="13" t="str">
        <f>_xlfn.XLOOKUP(D419,'Tienda y Sucursal'!$E$5:$E$10,'Tienda y Sucursal'!$F$5:$F$10)</f>
        <v>Sucursal 5</v>
      </c>
      <c r="N419" s="13" t="str">
        <f>HLOOKUP(F419,'Vendedores y Clientes'!$F$5:$M$7,2,0)&amp;" "&amp;HLOOKUP(F419,'Vendedores y Clientes'!$F$5:$M$7,3,0)</f>
        <v>Caesar Ortencia</v>
      </c>
      <c r="O419" s="13" t="str" cm="1">
        <f t="array" ref="O419">_xlfn.XLOOKUP(G419,'Vendedores y Clientes'!$B$6:$B$39,'Vendedores y Clientes'!$C$6:$C$39&amp;" "&amp;_xlfn.XLOOKUP(Ventas!G419,'Vendedores y Clientes'!$B$6:$B$39,'Vendedores y Clientes'!$D$6:$D$39))</f>
        <v>Camilo Parranda</v>
      </c>
      <c r="P419" s="13" t="str">
        <f>_xlfn.XLOOKUP(H419,Productos!$B$5:$B$16,Productos!$C$5:$C$16)</f>
        <v>Cama 1,5 plazas</v>
      </c>
      <c r="Q419" s="13" t="str">
        <f>VLOOKUP(H419,Productos!$B$4:$E$16,3,0)</f>
        <v>Dardunes</v>
      </c>
      <c r="R419" s="14">
        <f t="shared" si="8"/>
        <v>0.08</v>
      </c>
      <c r="S419" s="15">
        <f>VLOOKUP(Ventas!H419,Productos!$B$23:$I$34,MATCH(Ventas!M419,Productos!$D$22:$I$22)+2,FALSE)</f>
        <v>100000</v>
      </c>
      <c r="T419" s="16">
        <f t="shared" si="11"/>
        <v>8529600</v>
      </c>
    </row>
    <row r="420" spans="2:20" ht="14.25" customHeight="1">
      <c r="B420" s="10" t="str">
        <f t="shared" si="7"/>
        <v>11-100712010eneroA14</v>
      </c>
      <c r="C420" s="17">
        <v>11</v>
      </c>
      <c r="D420" s="17">
        <v>100</v>
      </c>
      <c r="E420" s="18">
        <v>40185</v>
      </c>
      <c r="F420" s="17">
        <v>14</v>
      </c>
      <c r="G420" s="17">
        <v>3</v>
      </c>
      <c r="H420" s="17" t="s">
        <v>27</v>
      </c>
      <c r="I420" s="79">
        <f>_xlfn.XLOOKUP(H420,Productos!$B$5:$B$16,Productos!$E$5:$E$16)</f>
        <v>670000</v>
      </c>
      <c r="J420" s="17">
        <v>14</v>
      </c>
      <c r="K420" s="99"/>
      <c r="L420" s="13" t="str">
        <f>_xlfn.XLOOKUP(Ventas!C420,'Tienda y Sucursal'!$B$5:$B$19,'Tienda y Sucursal'!$C$5:$C$19)</f>
        <v>Antiguedades FL</v>
      </c>
      <c r="M420" s="13" t="str">
        <f>_xlfn.XLOOKUP(D420,'Tienda y Sucursal'!$E$5:$E$10,'Tienda y Sucursal'!$F$5:$F$10)</f>
        <v>Sucursal 4</v>
      </c>
      <c r="N420" s="13" t="str">
        <f>HLOOKUP(F420,'Vendedores y Clientes'!$F$5:$M$7,2,0)&amp;" "&amp;HLOOKUP(F420,'Vendedores y Clientes'!$F$5:$M$7,3,0)</f>
        <v>Hortuiti Felier</v>
      </c>
      <c r="O420" s="13" t="str" cm="1">
        <f t="array" ref="O420">_xlfn.XLOOKUP(G420,'Vendedores y Clientes'!$B$6:$B$39,'Vendedores y Clientes'!$C$6:$C$39&amp;" "&amp;_xlfn.XLOOKUP(Ventas!G420,'Vendedores y Clientes'!$B$6:$B$39,'Vendedores y Clientes'!$D$6:$D$39))</f>
        <v>Johny Negrero</v>
      </c>
      <c r="P420" s="13" t="str">
        <f>_xlfn.XLOOKUP(H420,Productos!$B$5:$B$16,Productos!$C$5:$C$16)</f>
        <v>Cama 1,5 plazas</v>
      </c>
      <c r="Q420" s="13" t="str">
        <f>VLOOKUP(H420,Productos!$B$4:$E$16,3,0)</f>
        <v>Dardunes</v>
      </c>
      <c r="R420" s="14">
        <f t="shared" si="8"/>
        <v>0.08</v>
      </c>
      <c r="S420" s="15">
        <f>VLOOKUP(Ventas!H420,Productos!$B$23:$I$34,MATCH(Ventas!M420,Productos!$D$22:$I$22)+2,FALSE)</f>
        <v>10000</v>
      </c>
      <c r="T420" s="16">
        <f t="shared" si="11"/>
        <v>8619600</v>
      </c>
    </row>
    <row r="421" spans="2:20" ht="14.25" customHeight="1">
      <c r="B421" s="10" t="str">
        <f t="shared" si="7"/>
        <v>9-202492010septiembreE20</v>
      </c>
      <c r="C421" s="17">
        <v>9</v>
      </c>
      <c r="D421" s="17">
        <v>20</v>
      </c>
      <c r="E421" s="18">
        <v>40445</v>
      </c>
      <c r="F421" s="17">
        <v>15</v>
      </c>
      <c r="G421" s="17">
        <v>12</v>
      </c>
      <c r="H421" s="17" t="s">
        <v>28</v>
      </c>
      <c r="I421" s="79">
        <f>_xlfn.XLOOKUP(H421,Productos!$B$5:$B$16,Productos!$E$5:$E$16)</f>
        <v>650000</v>
      </c>
      <c r="J421" s="17">
        <v>14</v>
      </c>
      <c r="K421" s="99"/>
      <c r="L421" s="13" t="str">
        <f>_xlfn.XLOOKUP(Ventas!C421,'Tienda y Sucursal'!$B$5:$B$19,'Tienda y Sucursal'!$C$5:$C$19)</f>
        <v>Sucursal San Bernardo</v>
      </c>
      <c r="M421" s="13" t="str">
        <f>_xlfn.XLOOKUP(D421,'Tienda y Sucursal'!$E$5:$E$10,'Tienda y Sucursal'!$F$5:$F$10)</f>
        <v>Sucursal 5</v>
      </c>
      <c r="N421" s="13" t="str">
        <f>HLOOKUP(F421,'Vendedores y Clientes'!$F$5:$M$7,2,0)&amp;" "&amp;HLOOKUP(F421,'Vendedores y Clientes'!$F$5:$M$7,3,0)</f>
        <v>Suárez Mujica</v>
      </c>
      <c r="O421" s="13" t="str" cm="1">
        <f t="array" ref="O421">_xlfn.XLOOKUP(G421,'Vendedores y Clientes'!$B$6:$B$39,'Vendedores y Clientes'!$C$6:$C$39&amp;" "&amp;_xlfn.XLOOKUP(Ventas!G421,'Vendedores y Clientes'!$B$6:$B$39,'Vendedores y Clientes'!$D$6:$D$39))</f>
        <v>Nga Escandinavo</v>
      </c>
      <c r="P421" s="13" t="str">
        <f>_xlfn.XLOOKUP(H421,Productos!$B$5:$B$16,Productos!$C$5:$C$16)</f>
        <v>Escritorio Madera 3 Espacios</v>
      </c>
      <c r="Q421" s="13" t="str">
        <f>VLOOKUP(H421,Productos!$B$4:$E$16,3,0)</f>
        <v>Bellmack</v>
      </c>
      <c r="R421" s="14">
        <f t="shared" si="8"/>
        <v>0.08</v>
      </c>
      <c r="S421" s="15">
        <f>VLOOKUP(Ventas!H421,Productos!$B$23:$I$34,MATCH(Ventas!M421,Productos!$D$22:$I$22)+2,FALSE)</f>
        <v>1500000</v>
      </c>
      <c r="T421" s="16">
        <f t="shared" si="11"/>
        <v>6872000</v>
      </c>
    </row>
    <row r="422" spans="2:20" ht="14.25" customHeight="1">
      <c r="B422" s="10" t="str">
        <f t="shared" si="7"/>
        <v>12-300412009eneroJ16</v>
      </c>
      <c r="C422" s="17">
        <v>12</v>
      </c>
      <c r="D422" s="17">
        <v>300</v>
      </c>
      <c r="E422" s="18">
        <v>39817</v>
      </c>
      <c r="F422" s="17">
        <v>18</v>
      </c>
      <c r="G422" s="17">
        <v>4</v>
      </c>
      <c r="H422" s="17" t="s">
        <v>22</v>
      </c>
      <c r="I422" s="79">
        <f>_xlfn.XLOOKUP(H422,Productos!$B$5:$B$16,Productos!$E$5:$E$16)</f>
        <v>1450000</v>
      </c>
      <c r="J422" s="17">
        <v>7</v>
      </c>
      <c r="K422" s="99"/>
      <c r="L422" s="13" t="str">
        <f>_xlfn.XLOOKUP(Ventas!C422,'Tienda y Sucursal'!$B$5:$B$19,'Tienda y Sucursal'!$C$5:$C$19)</f>
        <v>El Deleite</v>
      </c>
      <c r="M422" s="13" t="str">
        <f>_xlfn.XLOOKUP(D422,'Tienda y Sucursal'!$E$5:$E$10,'Tienda y Sucursal'!$F$5:$F$10)</f>
        <v>Sucursal 3</v>
      </c>
      <c r="N422" s="13" t="str">
        <f>HLOOKUP(F422,'Vendedores y Clientes'!$F$5:$M$7,2,0)&amp;" "&amp;HLOOKUP(F422,'Vendedores y Clientes'!$F$5:$M$7,3,0)</f>
        <v>Gato Lizana</v>
      </c>
      <c r="O422" s="13" t="str" cm="1">
        <f t="array" ref="O422">_xlfn.XLOOKUP(G422,'Vendedores y Clientes'!$B$6:$B$39,'Vendedores y Clientes'!$C$6:$C$39&amp;" "&amp;_xlfn.XLOOKUP(Ventas!G422,'Vendedores y Clientes'!$B$6:$B$39,'Vendedores y Clientes'!$D$6:$D$39))</f>
        <v>JayJay Barriga</v>
      </c>
      <c r="P422" s="13" t="str">
        <f>_xlfn.XLOOKUP(H422,Productos!$B$5:$B$16,Productos!$C$5:$C$16)</f>
        <v>Silla de Gargas</v>
      </c>
      <c r="Q422" s="13" t="str">
        <f>VLOOKUP(H422,Productos!$B$4:$E$16,3,0)</f>
        <v>Bellmack</v>
      </c>
      <c r="R422" s="14">
        <f t="shared" si="8"/>
        <v>0.08</v>
      </c>
      <c r="S422" s="15">
        <f>VLOOKUP(Ventas!H422,Productos!$B$23:$I$34,MATCH(Ventas!M422,Productos!$D$22:$I$22)+2,FALSE)</f>
        <v>200000</v>
      </c>
      <c r="T422" s="16">
        <f t="shared" si="11"/>
        <v>9138000</v>
      </c>
    </row>
    <row r="423" spans="2:20" ht="14.25" customHeight="1">
      <c r="B423" s="10" t="str">
        <f t="shared" si="7"/>
        <v>4-2001262010junioA14</v>
      </c>
      <c r="C423" s="17">
        <v>4</v>
      </c>
      <c r="D423" s="17">
        <v>200</v>
      </c>
      <c r="E423" s="18">
        <v>40341</v>
      </c>
      <c r="F423" s="17">
        <v>13</v>
      </c>
      <c r="G423" s="17">
        <v>4</v>
      </c>
      <c r="H423" s="17" t="s">
        <v>27</v>
      </c>
      <c r="I423" s="79">
        <f>_xlfn.XLOOKUP(H423,Productos!$B$5:$B$16,Productos!$E$5:$E$16)</f>
        <v>670000</v>
      </c>
      <c r="J423" s="17">
        <v>14</v>
      </c>
      <c r="K423" s="99"/>
      <c r="L423" s="13" t="str">
        <f>_xlfn.XLOOKUP(Ventas!C423,'Tienda y Sucursal'!$B$5:$B$19,'Tienda y Sucursal'!$C$5:$C$19)</f>
        <v>Galería Ñuble</v>
      </c>
      <c r="M423" s="13" t="str">
        <f>_xlfn.XLOOKUP(D423,'Tienda y Sucursal'!$E$5:$E$10,'Tienda y Sucursal'!$F$5:$F$10)</f>
        <v>Sucursal 1</v>
      </c>
      <c r="N423" s="13" t="str">
        <f>HLOOKUP(F423,'Vendedores y Clientes'!$F$5:$M$7,2,0)&amp;" "&amp;HLOOKUP(F423,'Vendedores y Clientes'!$F$5:$M$7,3,0)</f>
        <v>Caesar Ortencia</v>
      </c>
      <c r="O423" s="13" t="str" cm="1">
        <f t="array" ref="O423">_xlfn.XLOOKUP(G423,'Vendedores y Clientes'!$B$6:$B$39,'Vendedores y Clientes'!$C$6:$C$39&amp;" "&amp;_xlfn.XLOOKUP(Ventas!G423,'Vendedores y Clientes'!$B$6:$B$39,'Vendedores y Clientes'!$D$6:$D$39))</f>
        <v>JayJay Barriga</v>
      </c>
      <c r="P423" s="13" t="str">
        <f>_xlfn.XLOOKUP(H423,Productos!$B$5:$B$16,Productos!$C$5:$C$16)</f>
        <v>Cama 1,5 plazas</v>
      </c>
      <c r="Q423" s="13" t="str">
        <f>VLOOKUP(H423,Productos!$B$4:$E$16,3,0)</f>
        <v>Dardunes</v>
      </c>
      <c r="R423" s="14">
        <f t="shared" si="8"/>
        <v>0.08</v>
      </c>
      <c r="S423" s="15">
        <f>VLOOKUP(Ventas!H423,Productos!$B$23:$I$34,MATCH(Ventas!M423,Productos!$D$22:$I$22)+2,FALSE)</f>
        <v>200000</v>
      </c>
      <c r="T423" s="16">
        <f t="shared" si="11"/>
        <v>8429600</v>
      </c>
    </row>
    <row r="424" spans="2:20" ht="14.25" customHeight="1">
      <c r="B424" s="10" t="str">
        <f t="shared" si="7"/>
        <v>7-20422009febreroE20</v>
      </c>
      <c r="C424" s="17">
        <v>7</v>
      </c>
      <c r="D424" s="17">
        <v>20</v>
      </c>
      <c r="E424" s="18">
        <v>39848</v>
      </c>
      <c r="F424" s="17">
        <v>12</v>
      </c>
      <c r="G424" s="17">
        <v>13</v>
      </c>
      <c r="H424" s="17" t="s">
        <v>28</v>
      </c>
      <c r="I424" s="79">
        <f>_xlfn.XLOOKUP(H424,Productos!$B$5:$B$16,Productos!$E$5:$E$16)</f>
        <v>650000</v>
      </c>
      <c r="J424" s="17">
        <v>14</v>
      </c>
      <c r="K424" s="99"/>
      <c r="L424" s="13" t="str">
        <f>_xlfn.XLOOKUP(Ventas!C424,'Tienda y Sucursal'!$B$5:$B$19,'Tienda y Sucursal'!$C$5:$C$19)</f>
        <v>Blanco y En Calada</v>
      </c>
      <c r="M424" s="13" t="str">
        <f>_xlfn.XLOOKUP(D424,'Tienda y Sucursal'!$E$5:$E$10,'Tienda y Sucursal'!$F$5:$F$10)</f>
        <v>Sucursal 5</v>
      </c>
      <c r="N424" s="13" t="str">
        <f>HLOOKUP(F424,'Vendedores y Clientes'!$F$5:$M$7,2,0)&amp;" "&amp;HLOOKUP(F424,'Vendedores y Clientes'!$F$5:$M$7,3,0)</f>
        <v>Feibian Bizancio</v>
      </c>
      <c r="O424" s="13" t="str" cm="1">
        <f t="array" ref="O424">_xlfn.XLOOKUP(G424,'Vendedores y Clientes'!$B$6:$B$39,'Vendedores y Clientes'!$C$6:$C$39&amp;" "&amp;_xlfn.XLOOKUP(Ventas!G424,'Vendedores y Clientes'!$B$6:$B$39,'Vendedores y Clientes'!$D$6:$D$39))</f>
        <v>Peter Contreras</v>
      </c>
      <c r="P424" s="13" t="str">
        <f>_xlfn.XLOOKUP(H424,Productos!$B$5:$B$16,Productos!$C$5:$C$16)</f>
        <v>Escritorio Madera 3 Espacios</v>
      </c>
      <c r="Q424" s="13" t="str">
        <f>VLOOKUP(H424,Productos!$B$4:$E$16,3,0)</f>
        <v>Bellmack</v>
      </c>
      <c r="R424" s="14">
        <f t="shared" si="8"/>
        <v>0.08</v>
      </c>
      <c r="S424" s="15">
        <f>VLOOKUP(Ventas!H424,Productos!$B$23:$I$34,MATCH(Ventas!M424,Productos!$D$22:$I$22)+2,FALSE)</f>
        <v>1500000</v>
      </c>
      <c r="T424" s="16">
        <f t="shared" si="11"/>
        <v>6872000</v>
      </c>
    </row>
    <row r="425" spans="2:20" ht="14.25" customHeight="1">
      <c r="B425" s="10" t="str">
        <f t="shared" si="7"/>
        <v>5-207122010diciembreE20</v>
      </c>
      <c r="C425" s="17">
        <v>5</v>
      </c>
      <c r="D425" s="17">
        <v>20</v>
      </c>
      <c r="E425" s="18">
        <v>40519</v>
      </c>
      <c r="F425" s="17">
        <v>17</v>
      </c>
      <c r="G425" s="17">
        <v>18</v>
      </c>
      <c r="H425" s="17" t="s">
        <v>28</v>
      </c>
      <c r="I425" s="79">
        <f>_xlfn.XLOOKUP(H425,Productos!$B$5:$B$16,Productos!$E$5:$E$16)</f>
        <v>650000</v>
      </c>
      <c r="J425" s="17">
        <v>14</v>
      </c>
      <c r="K425" s="99"/>
      <c r="L425" s="13" t="str">
        <f>_xlfn.XLOOKUP(Ventas!C425,'Tienda y Sucursal'!$B$5:$B$19,'Tienda y Sucursal'!$C$5:$C$19)</f>
        <v>Muebles El Oso</v>
      </c>
      <c r="M425" s="13" t="str">
        <f>_xlfn.XLOOKUP(D425,'Tienda y Sucursal'!$E$5:$E$10,'Tienda y Sucursal'!$F$5:$F$10)</f>
        <v>Sucursal 5</v>
      </c>
      <c r="N425" s="13" t="str">
        <f>HLOOKUP(F425,'Vendedores y Clientes'!$F$5:$M$7,2,0)&amp;" "&amp;HLOOKUP(F425,'Vendedores y Clientes'!$F$5:$M$7,3,0)</f>
        <v>Gabriel Manzanero</v>
      </c>
      <c r="O425" s="13" t="str" cm="1">
        <f t="array" ref="O425">_xlfn.XLOOKUP(G425,'Vendedores y Clientes'!$B$6:$B$39,'Vendedores y Clientes'!$C$6:$C$39&amp;" "&amp;_xlfn.XLOOKUP(Ventas!G425,'Vendedores y Clientes'!$B$6:$B$39,'Vendedores y Clientes'!$D$6:$D$39))</f>
        <v>Di Angelo Bonini</v>
      </c>
      <c r="P425" s="13" t="str">
        <f>_xlfn.XLOOKUP(H425,Productos!$B$5:$B$16,Productos!$C$5:$C$16)</f>
        <v>Escritorio Madera 3 Espacios</v>
      </c>
      <c r="Q425" s="13" t="str">
        <f>VLOOKUP(H425,Productos!$B$4:$E$16,3,0)</f>
        <v>Bellmack</v>
      </c>
      <c r="R425" s="14">
        <f t="shared" si="8"/>
        <v>0.08</v>
      </c>
      <c r="S425" s="15">
        <f>VLOOKUP(Ventas!H425,Productos!$B$23:$I$34,MATCH(Ventas!M425,Productos!$D$22:$I$22)+2,FALSE)</f>
        <v>1500000</v>
      </c>
      <c r="T425" s="16">
        <f t="shared" si="11"/>
        <v>6872000</v>
      </c>
    </row>
    <row r="426" spans="2:20" ht="14.25" customHeight="1">
      <c r="B426" s="10" t="str">
        <f t="shared" si="7"/>
        <v>3-10012112009noviembreE20</v>
      </c>
      <c r="C426" s="17">
        <v>3</v>
      </c>
      <c r="D426" s="17">
        <v>100</v>
      </c>
      <c r="E426" s="18">
        <v>40129</v>
      </c>
      <c r="F426" s="17">
        <v>17</v>
      </c>
      <c r="G426" s="17">
        <v>26</v>
      </c>
      <c r="H426" s="17" t="s">
        <v>28</v>
      </c>
      <c r="I426" s="79">
        <f>_xlfn.XLOOKUP(H426,Productos!$B$5:$B$16,Productos!$E$5:$E$16)</f>
        <v>650000</v>
      </c>
      <c r="J426" s="17">
        <v>14</v>
      </c>
      <c r="K426" s="99"/>
      <c r="L426" s="13" t="str">
        <f>_xlfn.XLOOKUP(Ventas!C426,'Tienda y Sucursal'!$B$5:$B$19,'Tienda y Sucursal'!$C$5:$C$19)</f>
        <v>Damiens</v>
      </c>
      <c r="M426" s="13" t="str">
        <f>_xlfn.XLOOKUP(D426,'Tienda y Sucursal'!$E$5:$E$10,'Tienda y Sucursal'!$F$5:$F$10)</f>
        <v>Sucursal 4</v>
      </c>
      <c r="N426" s="13" t="str">
        <f>HLOOKUP(F426,'Vendedores y Clientes'!$F$5:$M$7,2,0)&amp;" "&amp;HLOOKUP(F426,'Vendedores y Clientes'!$F$5:$M$7,3,0)</f>
        <v>Gabriel Manzanero</v>
      </c>
      <c r="O426" s="13" t="str" cm="1">
        <f t="array" ref="O426">_xlfn.XLOOKUP(G426,'Vendedores y Clientes'!$B$6:$B$39,'Vendedores y Clientes'!$C$6:$C$39&amp;" "&amp;_xlfn.XLOOKUP(Ventas!G426,'Vendedores y Clientes'!$B$6:$B$39,'Vendedores y Clientes'!$D$6:$D$39))</f>
        <v>Edward Phycka</v>
      </c>
      <c r="P426" s="13" t="str">
        <f>_xlfn.XLOOKUP(H426,Productos!$B$5:$B$16,Productos!$C$5:$C$16)</f>
        <v>Escritorio Madera 3 Espacios</v>
      </c>
      <c r="Q426" s="13" t="str">
        <f>VLOOKUP(H426,Productos!$B$4:$E$16,3,0)</f>
        <v>Bellmack</v>
      </c>
      <c r="R426" s="14">
        <f t="shared" si="8"/>
        <v>0.08</v>
      </c>
      <c r="S426" s="15">
        <f>VLOOKUP(Ventas!H426,Productos!$B$23:$I$34,MATCH(Ventas!M426,Productos!$D$22:$I$22)+2,FALSE)</f>
        <v>1000000</v>
      </c>
      <c r="T426" s="16">
        <f t="shared" si="11"/>
        <v>7372000</v>
      </c>
    </row>
    <row r="427" spans="2:20" ht="14.25" customHeight="1">
      <c r="B427" s="10" t="str">
        <f t="shared" si="7"/>
        <v>13-200122010febreroE20</v>
      </c>
      <c r="C427" s="17">
        <v>13</v>
      </c>
      <c r="D427" s="17">
        <v>200</v>
      </c>
      <c r="E427" s="18">
        <v>40210</v>
      </c>
      <c r="F427" s="17">
        <v>12</v>
      </c>
      <c r="G427" s="17">
        <v>21</v>
      </c>
      <c r="H427" s="17" t="s">
        <v>28</v>
      </c>
      <c r="I427" s="79">
        <f>_xlfn.XLOOKUP(H427,Productos!$B$5:$B$16,Productos!$E$5:$E$16)</f>
        <v>650000</v>
      </c>
      <c r="J427" s="17">
        <v>14</v>
      </c>
      <c r="K427" s="99"/>
      <c r="L427" s="13" t="str">
        <f>_xlfn.XLOOKUP(Ventas!C427,'Tienda y Sucursal'!$B$5:$B$19,'Tienda y Sucursal'!$C$5:$C$19)</f>
        <v>Sales</v>
      </c>
      <c r="M427" s="13" t="str">
        <f>_xlfn.XLOOKUP(D427,'Tienda y Sucursal'!$E$5:$E$10,'Tienda y Sucursal'!$F$5:$F$10)</f>
        <v>Sucursal 1</v>
      </c>
      <c r="N427" s="13" t="str">
        <f>HLOOKUP(F427,'Vendedores y Clientes'!$F$5:$M$7,2,0)&amp;" "&amp;HLOOKUP(F427,'Vendedores y Clientes'!$F$5:$M$7,3,0)</f>
        <v>Feibian Bizancio</v>
      </c>
      <c r="O427" s="13" t="str" cm="1">
        <f t="array" ref="O427">_xlfn.XLOOKUP(G427,'Vendedores y Clientes'!$B$6:$B$39,'Vendedores y Clientes'!$C$6:$C$39&amp;" "&amp;_xlfn.XLOOKUP(Ventas!G427,'Vendedores y Clientes'!$B$6:$B$39,'Vendedores y Clientes'!$D$6:$D$39))</f>
        <v>Alvarón Moledero</v>
      </c>
      <c r="P427" s="13" t="str">
        <f>_xlfn.XLOOKUP(H427,Productos!$B$5:$B$16,Productos!$C$5:$C$16)</f>
        <v>Escritorio Madera 3 Espacios</v>
      </c>
      <c r="Q427" s="13" t="str">
        <f>VLOOKUP(H427,Productos!$B$4:$E$16,3,0)</f>
        <v>Bellmack</v>
      </c>
      <c r="R427" s="14">
        <f t="shared" si="8"/>
        <v>0.08</v>
      </c>
      <c r="S427" s="15">
        <f>VLOOKUP(Ventas!H427,Productos!$B$23:$I$34,MATCH(Ventas!M427,Productos!$D$22:$I$22)+2,FALSE)</f>
        <v>10000</v>
      </c>
      <c r="T427" s="16">
        <f t="shared" si="11"/>
        <v>8362000</v>
      </c>
    </row>
    <row r="428" spans="2:20" ht="14.25" customHeight="1">
      <c r="B428" s="10" t="str">
        <f t="shared" si="7"/>
        <v>3-104102009octubreE20</v>
      </c>
      <c r="C428" s="17">
        <v>3</v>
      </c>
      <c r="D428" s="17">
        <v>10</v>
      </c>
      <c r="E428" s="18">
        <v>40090</v>
      </c>
      <c r="F428" s="17">
        <v>14</v>
      </c>
      <c r="G428" s="17">
        <v>17</v>
      </c>
      <c r="H428" s="17" t="s">
        <v>28</v>
      </c>
      <c r="I428" s="79">
        <f>_xlfn.XLOOKUP(H428,Productos!$B$5:$B$16,Productos!$E$5:$E$16)</f>
        <v>650000</v>
      </c>
      <c r="J428" s="17">
        <v>14</v>
      </c>
      <c r="K428" s="99"/>
      <c r="L428" s="13" t="str">
        <f>_xlfn.XLOOKUP(Ventas!C428,'Tienda y Sucursal'!$B$5:$B$19,'Tienda y Sucursal'!$C$5:$C$19)</f>
        <v>Damiens</v>
      </c>
      <c r="M428" s="13" t="str">
        <f>_xlfn.XLOOKUP(D428,'Tienda y Sucursal'!$E$5:$E$10,'Tienda y Sucursal'!$F$5:$F$10)</f>
        <v>Sucursal 6</v>
      </c>
      <c r="N428" s="13" t="str">
        <f>HLOOKUP(F428,'Vendedores y Clientes'!$F$5:$M$7,2,0)&amp;" "&amp;HLOOKUP(F428,'Vendedores y Clientes'!$F$5:$M$7,3,0)</f>
        <v>Hortuiti Felier</v>
      </c>
      <c r="O428" s="13" t="str" cm="1">
        <f t="array" ref="O428">_xlfn.XLOOKUP(G428,'Vendedores y Clientes'!$B$6:$B$39,'Vendedores y Clientes'!$C$6:$C$39&amp;" "&amp;_xlfn.XLOOKUP(Ventas!G428,'Vendedores y Clientes'!$B$6:$B$39,'Vendedores y Clientes'!$D$6:$D$39))</f>
        <v>Mathias Albus</v>
      </c>
      <c r="P428" s="13" t="str">
        <f>_xlfn.XLOOKUP(H428,Productos!$B$5:$B$16,Productos!$C$5:$C$16)</f>
        <v>Escritorio Madera 3 Espacios</v>
      </c>
      <c r="Q428" s="13" t="str">
        <f>VLOOKUP(H428,Productos!$B$4:$E$16,3,0)</f>
        <v>Bellmack</v>
      </c>
      <c r="R428" s="14">
        <f t="shared" si="8"/>
        <v>0.08</v>
      </c>
      <c r="S428" s="15">
        <f>VLOOKUP(Ventas!H428,Productos!$B$23:$I$34,MATCH(Ventas!M428,Productos!$D$22:$I$22)+2,FALSE)</f>
        <v>100000</v>
      </c>
      <c r="T428" s="16">
        <f t="shared" si="11"/>
        <v>8272000</v>
      </c>
    </row>
    <row r="429" spans="2:20" ht="14.25" customHeight="1">
      <c r="B429" s="10" t="str">
        <f t="shared" si="7"/>
        <v>11-101042009abrilE20</v>
      </c>
      <c r="C429" s="17">
        <v>11</v>
      </c>
      <c r="D429" s="17">
        <v>10</v>
      </c>
      <c r="E429" s="18">
        <v>39913</v>
      </c>
      <c r="F429" s="17">
        <v>15</v>
      </c>
      <c r="G429" s="17">
        <v>17</v>
      </c>
      <c r="H429" s="17" t="s">
        <v>28</v>
      </c>
      <c r="I429" s="79">
        <f>_xlfn.XLOOKUP(H429,Productos!$B$5:$B$16,Productos!$E$5:$E$16)</f>
        <v>650000</v>
      </c>
      <c r="J429" s="17">
        <v>14</v>
      </c>
      <c r="K429" s="99"/>
      <c r="L429" s="13" t="str">
        <f>_xlfn.XLOOKUP(Ventas!C429,'Tienda y Sucursal'!$B$5:$B$19,'Tienda y Sucursal'!$C$5:$C$19)</f>
        <v>Antiguedades FL</v>
      </c>
      <c r="M429" s="13" t="str">
        <f>_xlfn.XLOOKUP(D429,'Tienda y Sucursal'!$E$5:$E$10,'Tienda y Sucursal'!$F$5:$F$10)</f>
        <v>Sucursal 6</v>
      </c>
      <c r="N429" s="13" t="str">
        <f>HLOOKUP(F429,'Vendedores y Clientes'!$F$5:$M$7,2,0)&amp;" "&amp;HLOOKUP(F429,'Vendedores y Clientes'!$F$5:$M$7,3,0)</f>
        <v>Suárez Mujica</v>
      </c>
      <c r="O429" s="13" t="str" cm="1">
        <f t="array" ref="O429">_xlfn.XLOOKUP(G429,'Vendedores y Clientes'!$B$6:$B$39,'Vendedores y Clientes'!$C$6:$C$39&amp;" "&amp;_xlfn.XLOOKUP(Ventas!G429,'Vendedores y Clientes'!$B$6:$B$39,'Vendedores y Clientes'!$D$6:$D$39))</f>
        <v>Mathias Albus</v>
      </c>
      <c r="P429" s="13" t="str">
        <f>_xlfn.XLOOKUP(H429,Productos!$B$5:$B$16,Productos!$C$5:$C$16)</f>
        <v>Escritorio Madera 3 Espacios</v>
      </c>
      <c r="Q429" s="13" t="str">
        <f>VLOOKUP(H429,Productos!$B$4:$E$16,3,0)</f>
        <v>Bellmack</v>
      </c>
      <c r="R429" s="14">
        <f t="shared" si="8"/>
        <v>0.08</v>
      </c>
      <c r="S429" s="15">
        <f>VLOOKUP(Ventas!H429,Productos!$B$23:$I$34,MATCH(Ventas!M429,Productos!$D$22:$I$22)+2,FALSE)</f>
        <v>100000</v>
      </c>
      <c r="T429" s="16">
        <f t="shared" si="11"/>
        <v>8272000</v>
      </c>
    </row>
    <row r="430" spans="2:20" ht="14.25" customHeight="1">
      <c r="B430" s="10" t="str">
        <f t="shared" si="7"/>
        <v>4-201532009marzoA18</v>
      </c>
      <c r="C430" s="17">
        <v>4</v>
      </c>
      <c r="D430" s="17">
        <v>20</v>
      </c>
      <c r="E430" s="18">
        <v>39887</v>
      </c>
      <c r="F430" s="17">
        <v>16</v>
      </c>
      <c r="G430" s="17">
        <v>27</v>
      </c>
      <c r="H430" s="17" t="s">
        <v>26</v>
      </c>
      <c r="I430" s="79">
        <f>_xlfn.XLOOKUP(H430,Productos!$B$5:$B$16,Productos!$E$5:$E$16)</f>
        <v>750000</v>
      </c>
      <c r="J430" s="17">
        <v>12</v>
      </c>
      <c r="K430" s="99"/>
      <c r="L430" s="13" t="str">
        <f>_xlfn.XLOOKUP(Ventas!C430,'Tienda y Sucursal'!$B$5:$B$19,'Tienda y Sucursal'!$C$5:$C$19)</f>
        <v>Galería Ñuble</v>
      </c>
      <c r="M430" s="13" t="str">
        <f>_xlfn.XLOOKUP(D430,'Tienda y Sucursal'!$E$5:$E$10,'Tienda y Sucursal'!$F$5:$F$10)</f>
        <v>Sucursal 5</v>
      </c>
      <c r="N430" s="13" t="str">
        <f>HLOOKUP(F430,'Vendedores y Clientes'!$F$5:$M$7,2,0)&amp;" "&amp;HLOOKUP(F430,'Vendedores y Clientes'!$F$5:$M$7,3,0)</f>
        <v>Michael Tree</v>
      </c>
      <c r="O430" s="13" t="str" cm="1">
        <f t="array" ref="O430">_xlfn.XLOOKUP(G430,'Vendedores y Clientes'!$B$6:$B$39,'Vendedores y Clientes'!$C$6:$C$39&amp;" "&amp;_xlfn.XLOOKUP(Ventas!G430,'Vendedores y Clientes'!$B$6:$B$39,'Vendedores y Clientes'!$D$6:$D$39))</f>
        <v>Daniel Saint John</v>
      </c>
      <c r="P430" s="13" t="str">
        <f>_xlfn.XLOOKUP(H430,Productos!$B$5:$B$16,Productos!$C$5:$C$16)</f>
        <v>Sillón Cama 3 Cuerpos</v>
      </c>
      <c r="Q430" s="13" t="str">
        <f>VLOOKUP(H430,Productos!$B$4:$E$16,3,0)</f>
        <v>Bellmack</v>
      </c>
      <c r="R430" s="14">
        <f t="shared" si="8"/>
        <v>0.08</v>
      </c>
      <c r="S430" s="15">
        <f>VLOOKUP(Ventas!H430,Productos!$B$23:$I$34,MATCH(Ventas!M430,Productos!$D$22:$I$22)+2,FALSE)</f>
        <v>30000</v>
      </c>
      <c r="T430" s="16">
        <f t="shared" si="11"/>
        <v>8250000</v>
      </c>
    </row>
    <row r="431" spans="2:20" ht="14.25" customHeight="1">
      <c r="B431" s="10" t="str">
        <f t="shared" si="7"/>
        <v>14-3002032010marzoJ15</v>
      </c>
      <c r="C431" s="17">
        <v>14</v>
      </c>
      <c r="D431" s="17">
        <v>300</v>
      </c>
      <c r="E431" s="18">
        <v>40257</v>
      </c>
      <c r="F431" s="17">
        <v>14</v>
      </c>
      <c r="G431" s="17">
        <v>31</v>
      </c>
      <c r="H431" s="17" t="s">
        <v>21</v>
      </c>
      <c r="I431" s="79">
        <f>_xlfn.XLOOKUP(H431,Productos!$B$5:$B$16,Productos!$E$5:$E$16)</f>
        <v>1800000</v>
      </c>
      <c r="J431" s="17">
        <v>5</v>
      </c>
      <c r="K431" s="99"/>
      <c r="L431" s="13" t="str">
        <f>_xlfn.XLOOKUP(Ventas!C431,'Tienda y Sucursal'!$B$5:$B$19,'Tienda y Sucursal'!$C$5:$C$19)</f>
        <v>Antiguedades FV</v>
      </c>
      <c r="M431" s="13" t="str">
        <f>_xlfn.XLOOKUP(D431,'Tienda y Sucursal'!$E$5:$E$10,'Tienda y Sucursal'!$F$5:$F$10)</f>
        <v>Sucursal 3</v>
      </c>
      <c r="N431" s="13" t="str">
        <f>HLOOKUP(F431,'Vendedores y Clientes'!$F$5:$M$7,2,0)&amp;" "&amp;HLOOKUP(F431,'Vendedores y Clientes'!$F$5:$M$7,3,0)</f>
        <v>Hortuiti Felier</v>
      </c>
      <c r="O431" s="13" t="str" cm="1">
        <f t="array" ref="O431">_xlfn.XLOOKUP(G431,'Vendedores y Clientes'!$B$6:$B$39,'Vendedores y Clientes'!$C$6:$C$39&amp;" "&amp;_xlfn.XLOOKUP(Ventas!G431,'Vendedores y Clientes'!$B$6:$B$39,'Vendedores y Clientes'!$D$6:$D$39))</f>
        <v>Sofia Uribe</v>
      </c>
      <c r="P431" s="13" t="str">
        <f>_xlfn.XLOOKUP(H431,Productos!$B$5:$B$16,Productos!$C$5:$C$16)</f>
        <v>Bar L Sobredimensionado</v>
      </c>
      <c r="Q431" s="13" t="str">
        <f>VLOOKUP(H431,Productos!$B$4:$E$16,3,0)</f>
        <v>Qwerty</v>
      </c>
      <c r="R431" s="14">
        <f t="shared" si="8"/>
        <v>0.05</v>
      </c>
      <c r="S431" s="15">
        <f>VLOOKUP(Ventas!H431,Productos!$B$23:$I$34,MATCH(Ventas!M431,Productos!$D$22:$I$22)+2,FALSE)</f>
        <v>1500000</v>
      </c>
      <c r="T431" s="16">
        <f t="shared" si="11"/>
        <v>7050000</v>
      </c>
    </row>
    <row r="432" spans="2:20" ht="14.25" customHeight="1">
      <c r="B432" s="10" t="str">
        <f t="shared" si="7"/>
        <v>9-3001372009julioJ15</v>
      </c>
      <c r="C432" s="17">
        <v>9</v>
      </c>
      <c r="D432" s="17">
        <v>300</v>
      </c>
      <c r="E432" s="18">
        <v>40007</v>
      </c>
      <c r="F432" s="17">
        <v>12</v>
      </c>
      <c r="G432" s="17">
        <v>1</v>
      </c>
      <c r="H432" s="17" t="s">
        <v>21</v>
      </c>
      <c r="I432" s="79">
        <f>_xlfn.XLOOKUP(H432,Productos!$B$5:$B$16,Productos!$E$5:$E$16)</f>
        <v>1800000</v>
      </c>
      <c r="J432" s="17">
        <v>5</v>
      </c>
      <c r="K432" s="99"/>
      <c r="L432" s="13" t="str">
        <f>_xlfn.XLOOKUP(Ventas!C432,'Tienda y Sucursal'!$B$5:$B$19,'Tienda y Sucursal'!$C$5:$C$19)</f>
        <v>Sucursal San Bernardo</v>
      </c>
      <c r="M432" s="13" t="str">
        <f>_xlfn.XLOOKUP(D432,'Tienda y Sucursal'!$E$5:$E$10,'Tienda y Sucursal'!$F$5:$F$10)</f>
        <v>Sucursal 3</v>
      </c>
      <c r="N432" s="13" t="str">
        <f>HLOOKUP(F432,'Vendedores y Clientes'!$F$5:$M$7,2,0)&amp;" "&amp;HLOOKUP(F432,'Vendedores y Clientes'!$F$5:$M$7,3,0)</f>
        <v>Feibian Bizancio</v>
      </c>
      <c r="O432" s="13" t="str" cm="1">
        <f t="array" ref="O432">_xlfn.XLOOKUP(G432,'Vendedores y Clientes'!$B$6:$B$39,'Vendedores y Clientes'!$C$6:$C$39&amp;" "&amp;_xlfn.XLOOKUP(Ventas!G432,'Vendedores y Clientes'!$B$6:$B$39,'Vendedores y Clientes'!$D$6:$D$39))</f>
        <v>Alejandro Moledero</v>
      </c>
      <c r="P432" s="13" t="str">
        <f>_xlfn.XLOOKUP(H432,Productos!$B$5:$B$16,Productos!$C$5:$C$16)</f>
        <v>Bar L Sobredimensionado</v>
      </c>
      <c r="Q432" s="13" t="str">
        <f>VLOOKUP(H432,Productos!$B$4:$E$16,3,0)</f>
        <v>Qwerty</v>
      </c>
      <c r="R432" s="14">
        <f t="shared" si="8"/>
        <v>0.05</v>
      </c>
      <c r="S432" s="15">
        <f>VLOOKUP(Ventas!H432,Productos!$B$23:$I$34,MATCH(Ventas!M432,Productos!$D$22:$I$22)+2,FALSE)</f>
        <v>1500000</v>
      </c>
      <c r="T432" s="16">
        <f t="shared" si="11"/>
        <v>7050000</v>
      </c>
    </row>
    <row r="433" spans="2:20" ht="14.25" customHeight="1">
      <c r="B433" s="10" t="str">
        <f t="shared" si="7"/>
        <v>15-301782009agostoA18</v>
      </c>
      <c r="C433" s="17">
        <v>15</v>
      </c>
      <c r="D433" s="17">
        <v>30</v>
      </c>
      <c r="E433" s="18">
        <v>40042</v>
      </c>
      <c r="F433" s="17">
        <v>12</v>
      </c>
      <c r="G433" s="17">
        <v>22</v>
      </c>
      <c r="H433" s="17" t="s">
        <v>26</v>
      </c>
      <c r="I433" s="79">
        <f>_xlfn.XLOOKUP(H433,Productos!$B$5:$B$16,Productos!$E$5:$E$16)</f>
        <v>750000</v>
      </c>
      <c r="J433" s="17">
        <v>12</v>
      </c>
      <c r="K433" s="99"/>
      <c r="L433" s="13" t="str">
        <f>_xlfn.XLOOKUP(Ventas!C433,'Tienda y Sucursal'!$B$5:$B$19,'Tienda y Sucursal'!$C$5:$C$19)</f>
        <v>Galería la Tubería</v>
      </c>
      <c r="M433" s="13" t="str">
        <f>_xlfn.XLOOKUP(D433,'Tienda y Sucursal'!$E$5:$E$10,'Tienda y Sucursal'!$F$5:$F$10)</f>
        <v>Sucursal 2</v>
      </c>
      <c r="N433" s="13" t="str">
        <f>HLOOKUP(F433,'Vendedores y Clientes'!$F$5:$M$7,2,0)&amp;" "&amp;HLOOKUP(F433,'Vendedores y Clientes'!$F$5:$M$7,3,0)</f>
        <v>Feibian Bizancio</v>
      </c>
      <c r="O433" s="13" t="str" cm="1">
        <f t="array" ref="O433">_xlfn.XLOOKUP(G433,'Vendedores y Clientes'!$B$6:$B$39,'Vendedores y Clientes'!$C$6:$C$39&amp;" "&amp;_xlfn.XLOOKUP(Ventas!G433,'Vendedores y Clientes'!$B$6:$B$39,'Vendedores y Clientes'!$D$6:$D$39))</f>
        <v>Sergio Oliva</v>
      </c>
      <c r="P433" s="13" t="str">
        <f>_xlfn.XLOOKUP(H433,Productos!$B$5:$B$16,Productos!$C$5:$C$16)</f>
        <v>Sillón Cama 3 Cuerpos</v>
      </c>
      <c r="Q433" s="13" t="str">
        <f>VLOOKUP(H433,Productos!$B$4:$E$16,3,0)</f>
        <v>Bellmack</v>
      </c>
      <c r="R433" s="14">
        <f t="shared" si="8"/>
        <v>0.08</v>
      </c>
      <c r="S433" s="15">
        <f>VLOOKUP(Ventas!H433,Productos!$B$23:$I$34,MATCH(Ventas!M433,Productos!$D$22:$I$22)+2,FALSE)</f>
        <v>300000</v>
      </c>
      <c r="T433" s="16">
        <f t="shared" si="11"/>
        <v>7980000</v>
      </c>
    </row>
    <row r="434" spans="2:20" ht="14.25" customHeight="1">
      <c r="B434" s="10" t="str">
        <f t="shared" si="7"/>
        <v>3-302112009noviembreJ15</v>
      </c>
      <c r="C434" s="17">
        <v>3</v>
      </c>
      <c r="D434" s="17">
        <v>30</v>
      </c>
      <c r="E434" s="18">
        <v>40119</v>
      </c>
      <c r="F434" s="17">
        <v>14</v>
      </c>
      <c r="G434" s="17">
        <v>8</v>
      </c>
      <c r="H434" s="17" t="s">
        <v>21</v>
      </c>
      <c r="I434" s="79">
        <f>_xlfn.XLOOKUP(H434,Productos!$B$5:$B$16,Productos!$E$5:$E$16)</f>
        <v>1800000</v>
      </c>
      <c r="J434" s="17">
        <v>5</v>
      </c>
      <c r="K434" s="99"/>
      <c r="L434" s="13" t="str">
        <f>_xlfn.XLOOKUP(Ventas!C434,'Tienda y Sucursal'!$B$5:$B$19,'Tienda y Sucursal'!$C$5:$C$19)</f>
        <v>Damiens</v>
      </c>
      <c r="M434" s="13" t="str">
        <f>_xlfn.XLOOKUP(D434,'Tienda y Sucursal'!$E$5:$E$10,'Tienda y Sucursal'!$F$5:$F$10)</f>
        <v>Sucursal 2</v>
      </c>
      <c r="N434" s="13" t="str">
        <f>HLOOKUP(F434,'Vendedores y Clientes'!$F$5:$M$7,2,0)&amp;" "&amp;HLOOKUP(F434,'Vendedores y Clientes'!$F$5:$M$7,3,0)</f>
        <v>Hortuiti Felier</v>
      </c>
      <c r="O434" s="13" t="str" cm="1">
        <f t="array" ref="O434">_xlfn.XLOOKUP(G434,'Vendedores y Clientes'!$B$6:$B$39,'Vendedores y Clientes'!$C$6:$C$39&amp;" "&amp;_xlfn.XLOOKUP(Ventas!G434,'Vendedores y Clientes'!$B$6:$B$39,'Vendedores y Clientes'!$D$6:$D$39))</f>
        <v>Nicolás Red</v>
      </c>
      <c r="P434" s="13" t="str">
        <f>_xlfn.XLOOKUP(H434,Productos!$B$5:$B$16,Productos!$C$5:$C$16)</f>
        <v>Bar L Sobredimensionado</v>
      </c>
      <c r="Q434" s="13" t="str">
        <f>VLOOKUP(H434,Productos!$B$4:$E$16,3,0)</f>
        <v>Qwerty</v>
      </c>
      <c r="R434" s="14">
        <f t="shared" si="8"/>
        <v>0.05</v>
      </c>
      <c r="S434" s="15">
        <f>VLOOKUP(Ventas!H434,Productos!$B$23:$I$34,MATCH(Ventas!M434,Productos!$D$22:$I$22)+2,FALSE)</f>
        <v>300000</v>
      </c>
      <c r="T434" s="16">
        <f t="shared" si="11"/>
        <v>8250000</v>
      </c>
    </row>
    <row r="435" spans="2:20" ht="14.25" customHeight="1">
      <c r="B435" s="10" t="str">
        <f t="shared" si="7"/>
        <v>15-200292010septiembreJ15</v>
      </c>
      <c r="C435" s="17">
        <v>15</v>
      </c>
      <c r="D435" s="17">
        <v>200</v>
      </c>
      <c r="E435" s="18">
        <v>40423</v>
      </c>
      <c r="F435" s="17">
        <v>15</v>
      </c>
      <c r="G435" s="17">
        <v>6</v>
      </c>
      <c r="H435" s="17" t="s">
        <v>21</v>
      </c>
      <c r="I435" s="79">
        <f>_xlfn.XLOOKUP(H435,Productos!$B$5:$B$16,Productos!$E$5:$E$16)</f>
        <v>1800000</v>
      </c>
      <c r="J435" s="17">
        <v>5</v>
      </c>
      <c r="K435" s="99"/>
      <c r="L435" s="13" t="str">
        <f>_xlfn.XLOOKUP(Ventas!C435,'Tienda y Sucursal'!$B$5:$B$19,'Tienda y Sucursal'!$C$5:$C$19)</f>
        <v>Galería la Tubería</v>
      </c>
      <c r="M435" s="13" t="str">
        <f>_xlfn.XLOOKUP(D435,'Tienda y Sucursal'!$E$5:$E$10,'Tienda y Sucursal'!$F$5:$F$10)</f>
        <v>Sucursal 1</v>
      </c>
      <c r="N435" s="13" t="str">
        <f>HLOOKUP(F435,'Vendedores y Clientes'!$F$5:$M$7,2,0)&amp;" "&amp;HLOOKUP(F435,'Vendedores y Clientes'!$F$5:$M$7,3,0)</f>
        <v>Suárez Mujica</v>
      </c>
      <c r="O435" s="13" t="str" cm="1">
        <f t="array" ref="O435">_xlfn.XLOOKUP(G435,'Vendedores y Clientes'!$B$6:$B$39,'Vendedores y Clientes'!$C$6:$C$39&amp;" "&amp;_xlfn.XLOOKUP(Ventas!G435,'Vendedores y Clientes'!$B$6:$B$39,'Vendedores y Clientes'!$D$6:$D$39))</f>
        <v>Deco Valenti</v>
      </c>
      <c r="P435" s="13" t="str">
        <f>_xlfn.XLOOKUP(H435,Productos!$B$5:$B$16,Productos!$C$5:$C$16)</f>
        <v>Bar L Sobredimensionado</v>
      </c>
      <c r="Q435" s="13" t="str">
        <f>VLOOKUP(H435,Productos!$B$4:$E$16,3,0)</f>
        <v>Qwerty</v>
      </c>
      <c r="R435" s="14">
        <f t="shared" si="8"/>
        <v>0.05</v>
      </c>
      <c r="S435" s="15">
        <f>VLOOKUP(Ventas!H435,Productos!$B$23:$I$34,MATCH(Ventas!M435,Productos!$D$22:$I$22)+2,FALSE)</f>
        <v>100000</v>
      </c>
      <c r="T435" s="16">
        <f t="shared" si="11"/>
        <v>8450000</v>
      </c>
    </row>
    <row r="436" spans="2:20" ht="14.25" customHeight="1">
      <c r="B436" s="10" t="str">
        <f t="shared" si="7"/>
        <v>8-2012112009noviembreA18</v>
      </c>
      <c r="C436" s="17">
        <v>8</v>
      </c>
      <c r="D436" s="17">
        <v>20</v>
      </c>
      <c r="E436" s="18">
        <v>40129</v>
      </c>
      <c r="F436" s="17">
        <v>16</v>
      </c>
      <c r="G436" s="17">
        <v>18</v>
      </c>
      <c r="H436" s="17" t="s">
        <v>26</v>
      </c>
      <c r="I436" s="79">
        <f>_xlfn.XLOOKUP(H436,Productos!$B$5:$B$16,Productos!$E$5:$E$16)</f>
        <v>750000</v>
      </c>
      <c r="J436" s="17">
        <v>12</v>
      </c>
      <c r="K436" s="99"/>
      <c r="L436" s="13" t="str">
        <f>_xlfn.XLOOKUP(Ventas!C436,'Tienda y Sucursal'!$B$5:$B$19,'Tienda y Sucursal'!$C$5:$C$19)</f>
        <v>El Rincón de la Madera</v>
      </c>
      <c r="M436" s="13" t="str">
        <f>_xlfn.XLOOKUP(D436,'Tienda y Sucursal'!$E$5:$E$10,'Tienda y Sucursal'!$F$5:$F$10)</f>
        <v>Sucursal 5</v>
      </c>
      <c r="N436" s="13" t="str">
        <f>HLOOKUP(F436,'Vendedores y Clientes'!$F$5:$M$7,2,0)&amp;" "&amp;HLOOKUP(F436,'Vendedores y Clientes'!$F$5:$M$7,3,0)</f>
        <v>Michael Tree</v>
      </c>
      <c r="O436" s="13" t="str" cm="1">
        <f t="array" ref="O436">_xlfn.XLOOKUP(G436,'Vendedores y Clientes'!$B$6:$B$39,'Vendedores y Clientes'!$C$6:$C$39&amp;" "&amp;_xlfn.XLOOKUP(Ventas!G436,'Vendedores y Clientes'!$B$6:$B$39,'Vendedores y Clientes'!$D$6:$D$39))</f>
        <v>Di Angelo Bonini</v>
      </c>
      <c r="P436" s="13" t="str">
        <f>_xlfn.XLOOKUP(H436,Productos!$B$5:$B$16,Productos!$C$5:$C$16)</f>
        <v>Sillón Cama 3 Cuerpos</v>
      </c>
      <c r="Q436" s="13" t="str">
        <f>VLOOKUP(H436,Productos!$B$4:$E$16,3,0)</f>
        <v>Bellmack</v>
      </c>
      <c r="R436" s="14">
        <f t="shared" si="8"/>
        <v>0.08</v>
      </c>
      <c r="S436" s="15">
        <f>VLOOKUP(Ventas!H436,Productos!$B$23:$I$34,MATCH(Ventas!M436,Productos!$D$22:$I$22)+2,FALSE)</f>
        <v>30000</v>
      </c>
      <c r="T436" s="16">
        <f t="shared" si="11"/>
        <v>8250000</v>
      </c>
    </row>
    <row r="437" spans="2:20" ht="14.25" customHeight="1">
      <c r="B437" s="10" t="str">
        <f t="shared" si="7"/>
        <v>15-2001262010junioJ15</v>
      </c>
      <c r="C437" s="17">
        <v>15</v>
      </c>
      <c r="D437" s="17">
        <v>200</v>
      </c>
      <c r="E437" s="18">
        <v>40341</v>
      </c>
      <c r="F437" s="17">
        <v>13</v>
      </c>
      <c r="G437" s="17">
        <v>23</v>
      </c>
      <c r="H437" s="17" t="s">
        <v>21</v>
      </c>
      <c r="I437" s="79">
        <f>_xlfn.XLOOKUP(H437,Productos!$B$5:$B$16,Productos!$E$5:$E$16)</f>
        <v>1800000</v>
      </c>
      <c r="J437" s="17">
        <v>5</v>
      </c>
      <c r="K437" s="99"/>
      <c r="L437" s="13" t="str">
        <f>_xlfn.XLOOKUP(Ventas!C437,'Tienda y Sucursal'!$B$5:$B$19,'Tienda y Sucursal'!$C$5:$C$19)</f>
        <v>Galería la Tubería</v>
      </c>
      <c r="M437" s="13" t="str">
        <f>_xlfn.XLOOKUP(D437,'Tienda y Sucursal'!$E$5:$E$10,'Tienda y Sucursal'!$F$5:$F$10)</f>
        <v>Sucursal 1</v>
      </c>
      <c r="N437" s="13" t="str">
        <f>HLOOKUP(F437,'Vendedores y Clientes'!$F$5:$M$7,2,0)&amp;" "&amp;HLOOKUP(F437,'Vendedores y Clientes'!$F$5:$M$7,3,0)</f>
        <v>Caesar Ortencia</v>
      </c>
      <c r="O437" s="13" t="str" cm="1">
        <f t="array" ref="O437">_xlfn.XLOOKUP(G437,'Vendedores y Clientes'!$B$6:$B$39,'Vendedores y Clientes'!$C$6:$C$39&amp;" "&amp;_xlfn.XLOOKUP(Ventas!G437,'Vendedores y Clientes'!$B$6:$B$39,'Vendedores y Clientes'!$D$6:$D$39))</f>
        <v>Ismael Olavarrieta</v>
      </c>
      <c r="P437" s="13" t="str">
        <f>_xlfn.XLOOKUP(H437,Productos!$B$5:$B$16,Productos!$C$5:$C$16)</f>
        <v>Bar L Sobredimensionado</v>
      </c>
      <c r="Q437" s="13" t="str">
        <f>VLOOKUP(H437,Productos!$B$4:$E$16,3,0)</f>
        <v>Qwerty</v>
      </c>
      <c r="R437" s="14">
        <f t="shared" si="8"/>
        <v>0.05</v>
      </c>
      <c r="S437" s="15">
        <f>VLOOKUP(Ventas!H437,Productos!$B$23:$I$34,MATCH(Ventas!M437,Productos!$D$22:$I$22)+2,FALSE)</f>
        <v>100000</v>
      </c>
      <c r="T437" s="16">
        <f t="shared" si="11"/>
        <v>8450000</v>
      </c>
    </row>
    <row r="438" spans="2:20" ht="14.25" customHeight="1">
      <c r="B438" s="10" t="str">
        <f t="shared" si="7"/>
        <v>1-1001912010eneroJ15</v>
      </c>
      <c r="C438" s="17">
        <v>1</v>
      </c>
      <c r="D438" s="17">
        <v>100</v>
      </c>
      <c r="E438" s="18">
        <v>40197</v>
      </c>
      <c r="F438" s="17">
        <v>13</v>
      </c>
      <c r="G438" s="17">
        <v>22</v>
      </c>
      <c r="H438" s="17" t="s">
        <v>21</v>
      </c>
      <c r="I438" s="79">
        <f>_xlfn.XLOOKUP(H438,Productos!$B$5:$B$16,Productos!$E$5:$E$16)</f>
        <v>1800000</v>
      </c>
      <c r="J438" s="17">
        <v>5</v>
      </c>
      <c r="K438" s="99"/>
      <c r="L438" s="13" t="str">
        <f>_xlfn.XLOOKUP(Ventas!C438,'Tienda y Sucursal'!$B$5:$B$19,'Tienda y Sucursal'!$C$5:$C$19)</f>
        <v>Sucursal Peñalolen Alto</v>
      </c>
      <c r="M438" s="13" t="str">
        <f>_xlfn.XLOOKUP(D438,'Tienda y Sucursal'!$E$5:$E$10,'Tienda y Sucursal'!$F$5:$F$10)</f>
        <v>Sucursal 4</v>
      </c>
      <c r="N438" s="13" t="str">
        <f>HLOOKUP(F438,'Vendedores y Clientes'!$F$5:$M$7,2,0)&amp;" "&amp;HLOOKUP(F438,'Vendedores y Clientes'!$F$5:$M$7,3,0)</f>
        <v>Caesar Ortencia</v>
      </c>
      <c r="O438" s="13" t="str" cm="1">
        <f t="array" ref="O438">_xlfn.XLOOKUP(G438,'Vendedores y Clientes'!$B$6:$B$39,'Vendedores y Clientes'!$C$6:$C$39&amp;" "&amp;_xlfn.XLOOKUP(Ventas!G438,'Vendedores y Clientes'!$B$6:$B$39,'Vendedores y Clientes'!$D$6:$D$39))</f>
        <v>Sergio Oliva</v>
      </c>
      <c r="P438" s="13" t="str">
        <f>_xlfn.XLOOKUP(H438,Productos!$B$5:$B$16,Productos!$C$5:$C$16)</f>
        <v>Bar L Sobredimensionado</v>
      </c>
      <c r="Q438" s="13" t="str">
        <f>VLOOKUP(H438,Productos!$B$4:$E$16,3,0)</f>
        <v>Qwerty</v>
      </c>
      <c r="R438" s="14">
        <f t="shared" si="8"/>
        <v>0.05</v>
      </c>
      <c r="S438" s="15">
        <f>VLOOKUP(Ventas!H438,Productos!$B$23:$I$34,MATCH(Ventas!M438,Productos!$D$22:$I$22)+2,FALSE)</f>
        <v>10000</v>
      </c>
      <c r="T438" s="16">
        <f t="shared" si="11"/>
        <v>8540000</v>
      </c>
    </row>
    <row r="439" spans="2:20" ht="14.25" customHeight="1">
      <c r="B439" s="10" t="str">
        <f t="shared" si="7"/>
        <v>5-3010122010diciembreJ16</v>
      </c>
      <c r="C439" s="17">
        <v>5</v>
      </c>
      <c r="D439" s="17">
        <v>30</v>
      </c>
      <c r="E439" s="18">
        <v>40522</v>
      </c>
      <c r="F439" s="17">
        <v>17</v>
      </c>
      <c r="G439" s="17">
        <v>10</v>
      </c>
      <c r="H439" s="17" t="s">
        <v>22</v>
      </c>
      <c r="I439" s="79">
        <f>_xlfn.XLOOKUP(H439,Productos!$B$5:$B$16,Productos!$E$5:$E$16)</f>
        <v>1450000</v>
      </c>
      <c r="J439" s="17">
        <v>6</v>
      </c>
      <c r="K439" s="99"/>
      <c r="L439" s="13" t="str">
        <f>_xlfn.XLOOKUP(Ventas!C439,'Tienda y Sucursal'!$B$5:$B$19,'Tienda y Sucursal'!$C$5:$C$19)</f>
        <v>Muebles El Oso</v>
      </c>
      <c r="M439" s="13" t="str">
        <f>_xlfn.XLOOKUP(D439,'Tienda y Sucursal'!$E$5:$E$10,'Tienda y Sucursal'!$F$5:$F$10)</f>
        <v>Sucursal 2</v>
      </c>
      <c r="N439" s="13" t="str">
        <f>HLOOKUP(F439,'Vendedores y Clientes'!$F$5:$M$7,2,0)&amp;" "&amp;HLOOKUP(F439,'Vendedores y Clientes'!$F$5:$M$7,3,0)</f>
        <v>Gabriel Manzanero</v>
      </c>
      <c r="O439" s="13" t="str" cm="1">
        <f t="array" ref="O439">_xlfn.XLOOKUP(G439,'Vendedores y Clientes'!$B$6:$B$39,'Vendedores y Clientes'!$C$6:$C$39&amp;" "&amp;_xlfn.XLOOKUP(Ventas!G439,'Vendedores y Clientes'!$B$6:$B$39,'Vendedores y Clientes'!$D$6:$D$39))</f>
        <v>Natalia Safer</v>
      </c>
      <c r="P439" s="13" t="str">
        <f>_xlfn.XLOOKUP(H439,Productos!$B$5:$B$16,Productos!$C$5:$C$16)</f>
        <v>Silla de Gargas</v>
      </c>
      <c r="Q439" s="13" t="str">
        <f>VLOOKUP(H439,Productos!$B$4:$E$16,3,0)</f>
        <v>Bellmack</v>
      </c>
      <c r="R439" s="14">
        <f t="shared" si="8"/>
        <v>0.05</v>
      </c>
      <c r="S439" s="15">
        <f>VLOOKUP(Ventas!H439,Productos!$B$23:$I$34,MATCH(Ventas!M439,Productos!$D$22:$I$22)+2,FALSE)</f>
        <v>20000</v>
      </c>
      <c r="T439" s="16">
        <f t="shared" si="11"/>
        <v>8245000</v>
      </c>
    </row>
    <row r="440" spans="2:20" ht="14.25" customHeight="1">
      <c r="B440" s="10" t="str">
        <f t="shared" si="7"/>
        <v>11-20017122009diciembreJ16</v>
      </c>
      <c r="C440" s="17">
        <v>11</v>
      </c>
      <c r="D440" s="17">
        <v>200</v>
      </c>
      <c r="E440" s="18">
        <v>40164</v>
      </c>
      <c r="F440" s="17">
        <v>17</v>
      </c>
      <c r="G440" s="17">
        <v>3</v>
      </c>
      <c r="H440" s="17" t="s">
        <v>22</v>
      </c>
      <c r="I440" s="79">
        <f>_xlfn.XLOOKUP(H440,Productos!$B$5:$B$16,Productos!$E$5:$E$16)</f>
        <v>1450000</v>
      </c>
      <c r="J440" s="17">
        <v>6</v>
      </c>
      <c r="K440" s="99"/>
      <c r="L440" s="13" t="str">
        <f>_xlfn.XLOOKUP(Ventas!C440,'Tienda y Sucursal'!$B$5:$B$19,'Tienda y Sucursal'!$C$5:$C$19)</f>
        <v>Antiguedades FL</v>
      </c>
      <c r="M440" s="13" t="str">
        <f>_xlfn.XLOOKUP(D440,'Tienda y Sucursal'!$E$5:$E$10,'Tienda y Sucursal'!$F$5:$F$10)</f>
        <v>Sucursal 1</v>
      </c>
      <c r="N440" s="13" t="str">
        <f>HLOOKUP(F440,'Vendedores y Clientes'!$F$5:$M$7,2,0)&amp;" "&amp;HLOOKUP(F440,'Vendedores y Clientes'!$F$5:$M$7,3,0)</f>
        <v>Gabriel Manzanero</v>
      </c>
      <c r="O440" s="13" t="str" cm="1">
        <f t="array" ref="O440">_xlfn.XLOOKUP(G440,'Vendedores y Clientes'!$B$6:$B$39,'Vendedores y Clientes'!$C$6:$C$39&amp;" "&amp;_xlfn.XLOOKUP(Ventas!G440,'Vendedores y Clientes'!$B$6:$B$39,'Vendedores y Clientes'!$D$6:$D$39))</f>
        <v>Johny Negrero</v>
      </c>
      <c r="P440" s="13" t="str">
        <f>_xlfn.XLOOKUP(H440,Productos!$B$5:$B$16,Productos!$C$5:$C$16)</f>
        <v>Silla de Gargas</v>
      </c>
      <c r="Q440" s="13" t="str">
        <f>VLOOKUP(H440,Productos!$B$4:$E$16,3,0)</f>
        <v>Bellmack</v>
      </c>
      <c r="R440" s="14">
        <f t="shared" si="8"/>
        <v>0.05</v>
      </c>
      <c r="S440" s="15">
        <f>VLOOKUP(Ventas!H440,Productos!$B$23:$I$34,MATCH(Ventas!M440,Productos!$D$22:$I$22)+2,FALSE)</f>
        <v>500000</v>
      </c>
      <c r="T440" s="16">
        <f t="shared" si="11"/>
        <v>7765000</v>
      </c>
    </row>
    <row r="441" spans="2:20" ht="14.25" customHeight="1">
      <c r="B441" s="10" t="str">
        <f t="shared" si="7"/>
        <v>13-1001562009junioJ16</v>
      </c>
      <c r="C441" s="17">
        <v>13</v>
      </c>
      <c r="D441" s="17">
        <v>100</v>
      </c>
      <c r="E441" s="18">
        <v>39979</v>
      </c>
      <c r="F441" s="17">
        <v>17</v>
      </c>
      <c r="G441" s="17">
        <v>25</v>
      </c>
      <c r="H441" s="17" t="s">
        <v>22</v>
      </c>
      <c r="I441" s="79">
        <f>_xlfn.XLOOKUP(H441,Productos!$B$5:$B$16,Productos!$E$5:$E$16)</f>
        <v>1450000</v>
      </c>
      <c r="J441" s="17">
        <v>6</v>
      </c>
      <c r="K441" s="99"/>
      <c r="L441" s="13" t="str">
        <f>_xlfn.XLOOKUP(Ventas!C441,'Tienda y Sucursal'!$B$5:$B$19,'Tienda y Sucursal'!$C$5:$C$19)</f>
        <v>Sales</v>
      </c>
      <c r="M441" s="13" t="str">
        <f>_xlfn.XLOOKUP(D441,'Tienda y Sucursal'!$E$5:$E$10,'Tienda y Sucursal'!$F$5:$F$10)</f>
        <v>Sucursal 4</v>
      </c>
      <c r="N441" s="13" t="str">
        <f>HLOOKUP(F441,'Vendedores y Clientes'!$F$5:$M$7,2,0)&amp;" "&amp;HLOOKUP(F441,'Vendedores y Clientes'!$F$5:$M$7,3,0)</f>
        <v>Gabriel Manzanero</v>
      </c>
      <c r="O441" s="13" t="str" cm="1">
        <f t="array" ref="O441">_xlfn.XLOOKUP(G441,'Vendedores y Clientes'!$B$6:$B$39,'Vendedores y Clientes'!$C$6:$C$39&amp;" "&amp;_xlfn.XLOOKUP(Ventas!G441,'Vendedores y Clientes'!$B$6:$B$39,'Vendedores y Clientes'!$D$6:$D$39))</f>
        <v>Felipe Medero</v>
      </c>
      <c r="P441" s="13" t="str">
        <f>_xlfn.XLOOKUP(H441,Productos!$B$5:$B$16,Productos!$C$5:$C$16)</f>
        <v>Silla de Gargas</v>
      </c>
      <c r="Q441" s="13" t="str">
        <f>VLOOKUP(H441,Productos!$B$4:$E$16,3,0)</f>
        <v>Bellmack</v>
      </c>
      <c r="R441" s="14">
        <f t="shared" si="8"/>
        <v>0.05</v>
      </c>
      <c r="S441" s="15">
        <f>VLOOKUP(Ventas!H441,Productos!$B$23:$I$34,MATCH(Ventas!M441,Productos!$D$22:$I$22)+2,FALSE)</f>
        <v>500000</v>
      </c>
      <c r="T441" s="16">
        <f t="shared" si="11"/>
        <v>7765000</v>
      </c>
    </row>
    <row r="442" spans="2:20" ht="14.25" customHeight="1">
      <c r="B442" s="10" t="str">
        <f t="shared" si="7"/>
        <v>11-1001122009febreroJ16</v>
      </c>
      <c r="C442" s="17">
        <v>11</v>
      </c>
      <c r="D442" s="17">
        <v>100</v>
      </c>
      <c r="E442" s="18">
        <v>39855</v>
      </c>
      <c r="F442" s="17">
        <v>13</v>
      </c>
      <c r="G442" s="17">
        <v>14</v>
      </c>
      <c r="H442" s="17" t="s">
        <v>22</v>
      </c>
      <c r="I442" s="79">
        <f>_xlfn.XLOOKUP(H442,Productos!$B$5:$B$16,Productos!$E$5:$E$16)</f>
        <v>1450000</v>
      </c>
      <c r="J442" s="17">
        <v>6</v>
      </c>
      <c r="K442" s="99"/>
      <c r="L442" s="13" t="str">
        <f>_xlfn.XLOOKUP(Ventas!C442,'Tienda y Sucursal'!$B$5:$B$19,'Tienda y Sucursal'!$C$5:$C$19)</f>
        <v>Antiguedades FL</v>
      </c>
      <c r="M442" s="13" t="str">
        <f>_xlfn.XLOOKUP(D442,'Tienda y Sucursal'!$E$5:$E$10,'Tienda y Sucursal'!$F$5:$F$10)</f>
        <v>Sucursal 4</v>
      </c>
      <c r="N442" s="13" t="str">
        <f>HLOOKUP(F442,'Vendedores y Clientes'!$F$5:$M$7,2,0)&amp;" "&amp;HLOOKUP(F442,'Vendedores y Clientes'!$F$5:$M$7,3,0)</f>
        <v>Caesar Ortencia</v>
      </c>
      <c r="O442" s="13" t="str" cm="1">
        <f t="array" ref="O442">_xlfn.XLOOKUP(G442,'Vendedores y Clientes'!$B$6:$B$39,'Vendedores y Clientes'!$C$6:$C$39&amp;" "&amp;_xlfn.XLOOKUP(Ventas!G442,'Vendedores y Clientes'!$B$6:$B$39,'Vendedores y Clientes'!$D$6:$D$39))</f>
        <v>Guillermo Franco</v>
      </c>
      <c r="P442" s="13" t="str">
        <f>_xlfn.XLOOKUP(H442,Productos!$B$5:$B$16,Productos!$C$5:$C$16)</f>
        <v>Silla de Gargas</v>
      </c>
      <c r="Q442" s="13" t="str">
        <f>VLOOKUP(H442,Productos!$B$4:$E$16,3,0)</f>
        <v>Bellmack</v>
      </c>
      <c r="R442" s="14">
        <f t="shared" si="8"/>
        <v>0.05</v>
      </c>
      <c r="S442" s="15">
        <f>VLOOKUP(Ventas!H442,Productos!$B$23:$I$34,MATCH(Ventas!M442,Productos!$D$22:$I$22)+2,FALSE)</f>
        <v>500000</v>
      </c>
      <c r="T442" s="16">
        <f t="shared" si="11"/>
        <v>7765000</v>
      </c>
    </row>
    <row r="443" spans="2:20" ht="14.25" customHeight="1">
      <c r="B443" s="10" t="str">
        <f t="shared" si="7"/>
        <v>3-3002462009junioJ16</v>
      </c>
      <c r="C443" s="17">
        <v>3</v>
      </c>
      <c r="D443" s="17">
        <v>300</v>
      </c>
      <c r="E443" s="18">
        <v>39988</v>
      </c>
      <c r="F443" s="17">
        <v>14</v>
      </c>
      <c r="G443" s="17">
        <v>5</v>
      </c>
      <c r="H443" s="17" t="s">
        <v>22</v>
      </c>
      <c r="I443" s="79">
        <f>_xlfn.XLOOKUP(H443,Productos!$B$5:$B$16,Productos!$E$5:$E$16)</f>
        <v>1450000</v>
      </c>
      <c r="J443" s="17">
        <v>6</v>
      </c>
      <c r="K443" s="99"/>
      <c r="L443" s="13" t="str">
        <f>_xlfn.XLOOKUP(Ventas!C443,'Tienda y Sucursal'!$B$5:$B$19,'Tienda y Sucursal'!$C$5:$C$19)</f>
        <v>Damiens</v>
      </c>
      <c r="M443" s="13" t="str">
        <f>_xlfn.XLOOKUP(D443,'Tienda y Sucursal'!$E$5:$E$10,'Tienda y Sucursal'!$F$5:$F$10)</f>
        <v>Sucursal 3</v>
      </c>
      <c r="N443" s="13" t="str">
        <f>HLOOKUP(F443,'Vendedores y Clientes'!$F$5:$M$7,2,0)&amp;" "&amp;HLOOKUP(F443,'Vendedores y Clientes'!$F$5:$M$7,3,0)</f>
        <v>Hortuiti Felier</v>
      </c>
      <c r="O443" s="13" t="str" cm="1">
        <f t="array" ref="O443">_xlfn.XLOOKUP(G443,'Vendedores y Clientes'!$B$6:$B$39,'Vendedores y Clientes'!$C$6:$C$39&amp;" "&amp;_xlfn.XLOOKUP(Ventas!G443,'Vendedores y Clientes'!$B$6:$B$39,'Vendedores y Clientes'!$D$6:$D$39))</f>
        <v>Alexandra Bully</v>
      </c>
      <c r="P443" s="13" t="str">
        <f>_xlfn.XLOOKUP(H443,Productos!$B$5:$B$16,Productos!$C$5:$C$16)</f>
        <v>Silla de Gargas</v>
      </c>
      <c r="Q443" s="13" t="str">
        <f>VLOOKUP(H443,Productos!$B$4:$E$16,3,0)</f>
        <v>Bellmack</v>
      </c>
      <c r="R443" s="14">
        <f t="shared" si="8"/>
        <v>0.05</v>
      </c>
      <c r="S443" s="15">
        <f>VLOOKUP(Ventas!H443,Productos!$B$23:$I$34,MATCH(Ventas!M443,Productos!$D$22:$I$22)+2,FALSE)</f>
        <v>200000</v>
      </c>
      <c r="T443" s="16">
        <f t="shared" si="11"/>
        <v>8065000</v>
      </c>
    </row>
    <row r="444" spans="2:20" ht="14.25" customHeight="1">
      <c r="B444" s="10" t="str">
        <f t="shared" si="7"/>
        <v>14-2002242009abrilA18</v>
      </c>
      <c r="C444" s="17">
        <v>14</v>
      </c>
      <c r="D444" s="17">
        <v>200</v>
      </c>
      <c r="E444" s="18">
        <v>39925</v>
      </c>
      <c r="F444" s="17">
        <v>14</v>
      </c>
      <c r="G444" s="17">
        <v>24</v>
      </c>
      <c r="H444" s="17" t="s">
        <v>26</v>
      </c>
      <c r="I444" s="79">
        <f>_xlfn.XLOOKUP(H444,Productos!$B$5:$B$16,Productos!$E$5:$E$16)</f>
        <v>750000</v>
      </c>
      <c r="J444" s="17">
        <v>12</v>
      </c>
      <c r="K444" s="99"/>
      <c r="L444" s="13" t="str">
        <f>_xlfn.XLOOKUP(Ventas!C444,'Tienda y Sucursal'!$B$5:$B$19,'Tienda y Sucursal'!$C$5:$C$19)</f>
        <v>Antiguedades FV</v>
      </c>
      <c r="M444" s="13" t="str">
        <f>_xlfn.XLOOKUP(D444,'Tienda y Sucursal'!$E$5:$E$10,'Tienda y Sucursal'!$F$5:$F$10)</f>
        <v>Sucursal 1</v>
      </c>
      <c r="N444" s="13" t="str">
        <f>HLOOKUP(F444,'Vendedores y Clientes'!$F$5:$M$7,2,0)&amp;" "&amp;HLOOKUP(F444,'Vendedores y Clientes'!$F$5:$M$7,3,0)</f>
        <v>Hortuiti Felier</v>
      </c>
      <c r="O444" s="13" t="str" cm="1">
        <f t="array" ref="O444">_xlfn.XLOOKUP(G444,'Vendedores y Clientes'!$B$6:$B$39,'Vendedores y Clientes'!$C$6:$C$39&amp;" "&amp;_xlfn.XLOOKUP(Ventas!G444,'Vendedores y Clientes'!$B$6:$B$39,'Vendedores y Clientes'!$D$6:$D$39))</f>
        <v>Andrea Panda</v>
      </c>
      <c r="P444" s="13" t="str">
        <f>_xlfn.XLOOKUP(H444,Productos!$B$5:$B$16,Productos!$C$5:$C$16)</f>
        <v>Sillón Cama 3 Cuerpos</v>
      </c>
      <c r="Q444" s="13" t="str">
        <f>VLOOKUP(H444,Productos!$B$4:$E$16,3,0)</f>
        <v>Bellmack</v>
      </c>
      <c r="R444" s="14">
        <f t="shared" si="8"/>
        <v>0.08</v>
      </c>
      <c r="S444" s="15">
        <f>VLOOKUP(Ventas!H444,Productos!$B$23:$I$34,MATCH(Ventas!M444,Productos!$D$22:$I$22)+2,FALSE)</f>
        <v>100000</v>
      </c>
      <c r="T444" s="16">
        <f t="shared" si="11"/>
        <v>8180000</v>
      </c>
    </row>
    <row r="445" spans="2:20" ht="14.25" customHeight="1">
      <c r="B445" s="10" t="str">
        <f t="shared" si="7"/>
        <v>6-301052009mayoA18</v>
      </c>
      <c r="C445" s="17">
        <v>6</v>
      </c>
      <c r="D445" s="17">
        <v>30</v>
      </c>
      <c r="E445" s="18">
        <v>39943</v>
      </c>
      <c r="F445" s="17">
        <v>14</v>
      </c>
      <c r="G445" s="17">
        <v>12</v>
      </c>
      <c r="H445" s="17" t="s">
        <v>26</v>
      </c>
      <c r="I445" s="79">
        <f>_xlfn.XLOOKUP(H445,Productos!$B$5:$B$16,Productos!$E$5:$E$16)</f>
        <v>750000</v>
      </c>
      <c r="J445" s="17">
        <v>12</v>
      </c>
      <c r="K445" s="99"/>
      <c r="L445" s="13" t="str">
        <f>_xlfn.XLOOKUP(Ventas!C445,'Tienda y Sucursal'!$B$5:$B$19,'Tienda y Sucursal'!$C$5:$C$19)</f>
        <v>Sucursal Ñuñoa</v>
      </c>
      <c r="M445" s="13" t="str">
        <f>_xlfn.XLOOKUP(D445,'Tienda y Sucursal'!$E$5:$E$10,'Tienda y Sucursal'!$F$5:$F$10)</f>
        <v>Sucursal 2</v>
      </c>
      <c r="N445" s="13" t="str">
        <f>HLOOKUP(F445,'Vendedores y Clientes'!$F$5:$M$7,2,0)&amp;" "&amp;HLOOKUP(F445,'Vendedores y Clientes'!$F$5:$M$7,3,0)</f>
        <v>Hortuiti Felier</v>
      </c>
      <c r="O445" s="13" t="str" cm="1">
        <f t="array" ref="O445">_xlfn.XLOOKUP(G445,'Vendedores y Clientes'!$B$6:$B$39,'Vendedores y Clientes'!$C$6:$C$39&amp;" "&amp;_xlfn.XLOOKUP(Ventas!G445,'Vendedores y Clientes'!$B$6:$B$39,'Vendedores y Clientes'!$D$6:$D$39))</f>
        <v>Nga Escandinavo</v>
      </c>
      <c r="P445" s="13" t="str">
        <f>_xlfn.XLOOKUP(H445,Productos!$B$5:$B$16,Productos!$C$5:$C$16)</f>
        <v>Sillón Cama 3 Cuerpos</v>
      </c>
      <c r="Q445" s="13" t="str">
        <f>VLOOKUP(H445,Productos!$B$4:$E$16,3,0)</f>
        <v>Bellmack</v>
      </c>
      <c r="R445" s="14">
        <f t="shared" si="8"/>
        <v>0.08</v>
      </c>
      <c r="S445" s="15">
        <f>VLOOKUP(Ventas!H445,Productos!$B$23:$I$34,MATCH(Ventas!M445,Productos!$D$22:$I$22)+2,FALSE)</f>
        <v>300000</v>
      </c>
      <c r="T445" s="16">
        <f t="shared" si="11"/>
        <v>7980000</v>
      </c>
    </row>
    <row r="446" spans="2:20" ht="14.25" customHeight="1">
      <c r="B446" s="10" t="str">
        <f t="shared" si="7"/>
        <v>10-200642010abrilA18</v>
      </c>
      <c r="C446" s="17">
        <v>10</v>
      </c>
      <c r="D446" s="17">
        <v>200</v>
      </c>
      <c r="E446" s="18">
        <v>40274</v>
      </c>
      <c r="F446" s="17">
        <v>17</v>
      </c>
      <c r="G446" s="17">
        <v>20</v>
      </c>
      <c r="H446" s="17" t="s">
        <v>26</v>
      </c>
      <c r="I446" s="79">
        <f>_xlfn.XLOOKUP(H446,Productos!$B$5:$B$16,Productos!$E$5:$E$16)</f>
        <v>750000</v>
      </c>
      <c r="J446" s="17">
        <v>12</v>
      </c>
      <c r="K446" s="99"/>
      <c r="L446" s="13" t="str">
        <f>_xlfn.XLOOKUP(Ventas!C446,'Tienda y Sucursal'!$B$5:$B$19,'Tienda y Sucursal'!$C$5:$C$19)</f>
        <v>Sacrilegios Gloria</v>
      </c>
      <c r="M446" s="13" t="str">
        <f>_xlfn.XLOOKUP(D446,'Tienda y Sucursal'!$E$5:$E$10,'Tienda y Sucursal'!$F$5:$F$10)</f>
        <v>Sucursal 1</v>
      </c>
      <c r="N446" s="13" t="str">
        <f>HLOOKUP(F446,'Vendedores y Clientes'!$F$5:$M$7,2,0)&amp;" "&amp;HLOOKUP(F446,'Vendedores y Clientes'!$F$5:$M$7,3,0)</f>
        <v>Gabriel Manzanero</v>
      </c>
      <c r="O446" s="13" t="str" cm="1">
        <f t="array" ref="O446">_xlfn.XLOOKUP(G446,'Vendedores y Clientes'!$B$6:$B$39,'Vendedores y Clientes'!$C$6:$C$39&amp;" "&amp;_xlfn.XLOOKUP(Ventas!G446,'Vendedores y Clientes'!$B$6:$B$39,'Vendedores y Clientes'!$D$6:$D$39))</f>
        <v>Tatán Linterna</v>
      </c>
      <c r="P446" s="13" t="str">
        <f>_xlfn.XLOOKUP(H446,Productos!$B$5:$B$16,Productos!$C$5:$C$16)</f>
        <v>Sillón Cama 3 Cuerpos</v>
      </c>
      <c r="Q446" s="13" t="str">
        <f>VLOOKUP(H446,Productos!$B$4:$E$16,3,0)</f>
        <v>Bellmack</v>
      </c>
      <c r="R446" s="14">
        <f t="shared" si="8"/>
        <v>0.08</v>
      </c>
      <c r="S446" s="15">
        <f>VLOOKUP(Ventas!H446,Productos!$B$23:$I$34,MATCH(Ventas!M446,Productos!$D$22:$I$22)+2,FALSE)</f>
        <v>100000</v>
      </c>
      <c r="T446" s="16">
        <f t="shared" si="11"/>
        <v>8180000</v>
      </c>
    </row>
    <row r="447" spans="2:20" ht="14.25" customHeight="1">
      <c r="B447" s="10" t="str">
        <f t="shared" si="7"/>
        <v>13-20762009junioA18</v>
      </c>
      <c r="C447" s="17">
        <v>13</v>
      </c>
      <c r="D447" s="17">
        <v>20</v>
      </c>
      <c r="E447" s="18">
        <v>39971</v>
      </c>
      <c r="F447" s="17">
        <v>17</v>
      </c>
      <c r="G447" s="17">
        <v>26</v>
      </c>
      <c r="H447" s="17" t="s">
        <v>26</v>
      </c>
      <c r="I447" s="79">
        <f>_xlfn.XLOOKUP(H447,Productos!$B$5:$B$16,Productos!$E$5:$E$16)</f>
        <v>750000</v>
      </c>
      <c r="J447" s="17">
        <v>12</v>
      </c>
      <c r="K447" s="99"/>
      <c r="L447" s="13" t="str">
        <f>_xlfn.XLOOKUP(Ventas!C447,'Tienda y Sucursal'!$B$5:$B$19,'Tienda y Sucursal'!$C$5:$C$19)</f>
        <v>Sales</v>
      </c>
      <c r="M447" s="13" t="str">
        <f>_xlfn.XLOOKUP(D447,'Tienda y Sucursal'!$E$5:$E$10,'Tienda y Sucursal'!$F$5:$F$10)</f>
        <v>Sucursal 5</v>
      </c>
      <c r="N447" s="13" t="str">
        <f>HLOOKUP(F447,'Vendedores y Clientes'!$F$5:$M$7,2,0)&amp;" "&amp;HLOOKUP(F447,'Vendedores y Clientes'!$F$5:$M$7,3,0)</f>
        <v>Gabriel Manzanero</v>
      </c>
      <c r="O447" s="13" t="str" cm="1">
        <f t="array" ref="O447">_xlfn.XLOOKUP(G447,'Vendedores y Clientes'!$B$6:$B$39,'Vendedores y Clientes'!$C$6:$C$39&amp;" "&amp;_xlfn.XLOOKUP(Ventas!G447,'Vendedores y Clientes'!$B$6:$B$39,'Vendedores y Clientes'!$D$6:$D$39))</f>
        <v>Edward Phycka</v>
      </c>
      <c r="P447" s="13" t="str">
        <f>_xlfn.XLOOKUP(H447,Productos!$B$5:$B$16,Productos!$C$5:$C$16)</f>
        <v>Sillón Cama 3 Cuerpos</v>
      </c>
      <c r="Q447" s="13" t="str">
        <f>VLOOKUP(H447,Productos!$B$4:$E$16,3,0)</f>
        <v>Bellmack</v>
      </c>
      <c r="R447" s="14">
        <f t="shared" si="8"/>
        <v>0.08</v>
      </c>
      <c r="S447" s="15">
        <f>VLOOKUP(Ventas!H447,Productos!$B$23:$I$34,MATCH(Ventas!M447,Productos!$D$22:$I$22)+2,FALSE)</f>
        <v>30000</v>
      </c>
      <c r="T447" s="16">
        <f t="shared" si="11"/>
        <v>8250000</v>
      </c>
    </row>
    <row r="448" spans="2:20" ht="14.25" customHeight="1">
      <c r="B448" s="10" t="str">
        <f t="shared" si="7"/>
        <v>4-2001442009abrilG12</v>
      </c>
      <c r="C448" s="17">
        <v>4</v>
      </c>
      <c r="D448" s="17">
        <v>200</v>
      </c>
      <c r="E448" s="18">
        <v>39917</v>
      </c>
      <c r="F448" s="17">
        <v>18</v>
      </c>
      <c r="G448" s="17">
        <v>31</v>
      </c>
      <c r="H448" s="17" t="s">
        <v>25</v>
      </c>
      <c r="I448" s="79">
        <f>_xlfn.XLOOKUP(H448,Productos!$B$5:$B$16,Productos!$E$5:$E$16)</f>
        <v>800000</v>
      </c>
      <c r="J448" s="17">
        <v>11</v>
      </c>
      <c r="K448" s="99"/>
      <c r="L448" s="13" t="str">
        <f>_xlfn.XLOOKUP(Ventas!C448,'Tienda y Sucursal'!$B$5:$B$19,'Tienda y Sucursal'!$C$5:$C$19)</f>
        <v>Galería Ñuble</v>
      </c>
      <c r="M448" s="13" t="str">
        <f>_xlfn.XLOOKUP(D448,'Tienda y Sucursal'!$E$5:$E$10,'Tienda y Sucursal'!$F$5:$F$10)</f>
        <v>Sucursal 1</v>
      </c>
      <c r="N448" s="13" t="str">
        <f>HLOOKUP(F448,'Vendedores y Clientes'!$F$5:$M$7,2,0)&amp;" "&amp;HLOOKUP(F448,'Vendedores y Clientes'!$F$5:$M$7,3,0)</f>
        <v>Gato Lizana</v>
      </c>
      <c r="O448" s="13" t="str" cm="1">
        <f t="array" ref="O448">_xlfn.XLOOKUP(G448,'Vendedores y Clientes'!$B$6:$B$39,'Vendedores y Clientes'!$C$6:$C$39&amp;" "&amp;_xlfn.XLOOKUP(Ventas!G448,'Vendedores y Clientes'!$B$6:$B$39,'Vendedores y Clientes'!$D$6:$D$39))</f>
        <v>Sofia Uribe</v>
      </c>
      <c r="P448" s="13" t="str">
        <f>_xlfn.XLOOKUP(H448,Productos!$B$5:$B$16,Productos!$C$5:$C$16)</f>
        <v>Estante Metalico 2mts alt</v>
      </c>
      <c r="Q448" s="13" t="str">
        <f>VLOOKUP(H448,Productos!$B$4:$E$16,3,0)</f>
        <v>Leymas</v>
      </c>
      <c r="R448" s="14">
        <f t="shared" si="8"/>
        <v>0.08</v>
      </c>
      <c r="S448" s="15">
        <f>VLOOKUP(Ventas!H448,Productos!$B$23:$I$34,MATCH(Ventas!M448,Productos!$D$22:$I$22)+2,FALSE)</f>
        <v>200000</v>
      </c>
      <c r="T448" s="16">
        <f t="shared" si="11"/>
        <v>7896000</v>
      </c>
    </row>
    <row r="449" spans="2:20" ht="14.25" customHeight="1">
      <c r="B449" s="10" t="str">
        <f t="shared" si="7"/>
        <v>8-200512009eneroG12</v>
      </c>
      <c r="C449" s="17">
        <v>8</v>
      </c>
      <c r="D449" s="17">
        <v>200</v>
      </c>
      <c r="E449" s="18">
        <v>39818</v>
      </c>
      <c r="F449" s="17">
        <v>14</v>
      </c>
      <c r="G449" s="17">
        <v>3</v>
      </c>
      <c r="H449" s="17" t="s">
        <v>25</v>
      </c>
      <c r="I449" s="79">
        <f>_xlfn.XLOOKUP(H449,Productos!$B$5:$B$16,Productos!$E$5:$E$16)</f>
        <v>800000</v>
      </c>
      <c r="J449" s="17">
        <v>11</v>
      </c>
      <c r="K449" s="99"/>
      <c r="L449" s="13" t="str">
        <f>_xlfn.XLOOKUP(Ventas!C449,'Tienda y Sucursal'!$B$5:$B$19,'Tienda y Sucursal'!$C$5:$C$19)</f>
        <v>El Rincón de la Madera</v>
      </c>
      <c r="M449" s="13" t="str">
        <f>_xlfn.XLOOKUP(D449,'Tienda y Sucursal'!$E$5:$E$10,'Tienda y Sucursal'!$F$5:$F$10)</f>
        <v>Sucursal 1</v>
      </c>
      <c r="N449" s="13" t="str">
        <f>HLOOKUP(F449,'Vendedores y Clientes'!$F$5:$M$7,2,0)&amp;" "&amp;HLOOKUP(F449,'Vendedores y Clientes'!$F$5:$M$7,3,0)</f>
        <v>Hortuiti Felier</v>
      </c>
      <c r="O449" s="13" t="str" cm="1">
        <f t="array" ref="O449">_xlfn.XLOOKUP(G449,'Vendedores y Clientes'!$B$6:$B$39,'Vendedores y Clientes'!$C$6:$C$39&amp;" "&amp;_xlfn.XLOOKUP(Ventas!G449,'Vendedores y Clientes'!$B$6:$B$39,'Vendedores y Clientes'!$D$6:$D$39))</f>
        <v>Johny Negrero</v>
      </c>
      <c r="P449" s="13" t="str">
        <f>_xlfn.XLOOKUP(H449,Productos!$B$5:$B$16,Productos!$C$5:$C$16)</f>
        <v>Estante Metalico 2mts alt</v>
      </c>
      <c r="Q449" s="13" t="str">
        <f>VLOOKUP(H449,Productos!$B$4:$E$16,3,0)</f>
        <v>Leymas</v>
      </c>
      <c r="R449" s="14">
        <f t="shared" si="8"/>
        <v>0.08</v>
      </c>
      <c r="S449" s="15">
        <f>VLOOKUP(Ventas!H449,Productos!$B$23:$I$34,MATCH(Ventas!M449,Productos!$D$22:$I$22)+2,FALSE)</f>
        <v>200000</v>
      </c>
      <c r="T449" s="16">
        <f t="shared" si="11"/>
        <v>7896000</v>
      </c>
    </row>
    <row r="450" spans="2:20" ht="14.25" customHeight="1">
      <c r="B450" s="10" t="str">
        <f t="shared" si="7"/>
        <v>5-10492009septiembreG12</v>
      </c>
      <c r="C450" s="17">
        <v>5</v>
      </c>
      <c r="D450" s="17">
        <v>10</v>
      </c>
      <c r="E450" s="18">
        <v>40060</v>
      </c>
      <c r="F450" s="17">
        <v>13</v>
      </c>
      <c r="G450" s="17">
        <v>4</v>
      </c>
      <c r="H450" s="17" t="s">
        <v>25</v>
      </c>
      <c r="I450" s="79">
        <f>_xlfn.XLOOKUP(H450,Productos!$B$5:$B$16,Productos!$E$5:$E$16)</f>
        <v>800000</v>
      </c>
      <c r="J450" s="17">
        <v>11</v>
      </c>
      <c r="K450" s="99"/>
      <c r="L450" s="13" t="str">
        <f>_xlfn.XLOOKUP(Ventas!C450,'Tienda y Sucursal'!$B$5:$B$19,'Tienda y Sucursal'!$C$5:$C$19)</f>
        <v>Muebles El Oso</v>
      </c>
      <c r="M450" s="13" t="str">
        <f>_xlfn.XLOOKUP(D450,'Tienda y Sucursal'!$E$5:$E$10,'Tienda y Sucursal'!$F$5:$F$10)</f>
        <v>Sucursal 6</v>
      </c>
      <c r="N450" s="13" t="str">
        <f>HLOOKUP(F450,'Vendedores y Clientes'!$F$5:$M$7,2,0)&amp;" "&amp;HLOOKUP(F450,'Vendedores y Clientes'!$F$5:$M$7,3,0)</f>
        <v>Caesar Ortencia</v>
      </c>
      <c r="O450" s="13" t="str" cm="1">
        <f t="array" ref="O450">_xlfn.XLOOKUP(G450,'Vendedores y Clientes'!$B$6:$B$39,'Vendedores y Clientes'!$C$6:$C$39&amp;" "&amp;_xlfn.XLOOKUP(Ventas!G450,'Vendedores y Clientes'!$B$6:$B$39,'Vendedores y Clientes'!$D$6:$D$39))</f>
        <v>JayJay Barriga</v>
      </c>
      <c r="P450" s="13" t="str">
        <f>_xlfn.XLOOKUP(H450,Productos!$B$5:$B$16,Productos!$C$5:$C$16)</f>
        <v>Estante Metalico 2mts alt</v>
      </c>
      <c r="Q450" s="13" t="str">
        <f>VLOOKUP(H450,Productos!$B$4:$E$16,3,0)</f>
        <v>Leymas</v>
      </c>
      <c r="R450" s="14">
        <f t="shared" si="8"/>
        <v>0.08</v>
      </c>
      <c r="S450" s="15">
        <f>VLOOKUP(Ventas!H450,Productos!$B$23:$I$34,MATCH(Ventas!M450,Productos!$D$22:$I$22)+2,FALSE)</f>
        <v>100000</v>
      </c>
      <c r="T450" s="16">
        <f t="shared" si="11"/>
        <v>7996000</v>
      </c>
    </row>
    <row r="451" spans="2:20" ht="14.25" customHeight="1">
      <c r="B451" s="10" t="str">
        <f t="shared" si="7"/>
        <v>5-10722009febreroG12</v>
      </c>
      <c r="C451" s="17">
        <v>5</v>
      </c>
      <c r="D451" s="17">
        <v>10</v>
      </c>
      <c r="E451" s="18">
        <v>39851</v>
      </c>
      <c r="F451" s="17">
        <v>15</v>
      </c>
      <c r="G451" s="17">
        <v>12</v>
      </c>
      <c r="H451" s="17" t="s">
        <v>25</v>
      </c>
      <c r="I451" s="79">
        <f>_xlfn.XLOOKUP(H451,Productos!$B$5:$B$16,Productos!$E$5:$E$16)</f>
        <v>800000</v>
      </c>
      <c r="J451" s="17">
        <v>11</v>
      </c>
      <c r="K451" s="99"/>
      <c r="L451" s="13" t="str">
        <f>_xlfn.XLOOKUP(Ventas!C451,'Tienda y Sucursal'!$B$5:$B$19,'Tienda y Sucursal'!$C$5:$C$19)</f>
        <v>Muebles El Oso</v>
      </c>
      <c r="M451" s="13" t="str">
        <f>_xlfn.XLOOKUP(D451,'Tienda y Sucursal'!$E$5:$E$10,'Tienda y Sucursal'!$F$5:$F$10)</f>
        <v>Sucursal 6</v>
      </c>
      <c r="N451" s="13" t="str">
        <f>HLOOKUP(F451,'Vendedores y Clientes'!$F$5:$M$7,2,0)&amp;" "&amp;HLOOKUP(F451,'Vendedores y Clientes'!$F$5:$M$7,3,0)</f>
        <v>Suárez Mujica</v>
      </c>
      <c r="O451" s="13" t="str" cm="1">
        <f t="array" ref="O451">_xlfn.XLOOKUP(G451,'Vendedores y Clientes'!$B$6:$B$39,'Vendedores y Clientes'!$C$6:$C$39&amp;" "&amp;_xlfn.XLOOKUP(Ventas!G451,'Vendedores y Clientes'!$B$6:$B$39,'Vendedores y Clientes'!$D$6:$D$39))</f>
        <v>Nga Escandinavo</v>
      </c>
      <c r="P451" s="13" t="str">
        <f>_xlfn.XLOOKUP(H451,Productos!$B$5:$B$16,Productos!$C$5:$C$16)</f>
        <v>Estante Metalico 2mts alt</v>
      </c>
      <c r="Q451" s="13" t="str">
        <f>VLOOKUP(H451,Productos!$B$4:$E$16,3,0)</f>
        <v>Leymas</v>
      </c>
      <c r="R451" s="14">
        <f t="shared" si="8"/>
        <v>0.08</v>
      </c>
      <c r="S451" s="15">
        <f>VLOOKUP(Ventas!H451,Productos!$B$23:$I$34,MATCH(Ventas!M451,Productos!$D$22:$I$22)+2,FALSE)</f>
        <v>100000</v>
      </c>
      <c r="T451" s="16">
        <f t="shared" si="11"/>
        <v>7996000</v>
      </c>
    </row>
    <row r="452" spans="2:20" ht="14.25" customHeight="1">
      <c r="B452" s="10" t="str">
        <f t="shared" si="7"/>
        <v>11-2025112010noviembreG12</v>
      </c>
      <c r="C452" s="17">
        <v>11</v>
      </c>
      <c r="D452" s="17">
        <v>20</v>
      </c>
      <c r="E452" s="18">
        <v>40507</v>
      </c>
      <c r="F452" s="17">
        <v>12</v>
      </c>
      <c r="G452" s="17">
        <v>3</v>
      </c>
      <c r="H452" s="17" t="s">
        <v>25</v>
      </c>
      <c r="I452" s="79">
        <f>_xlfn.XLOOKUP(H452,Productos!$B$5:$B$16,Productos!$E$5:$E$16)</f>
        <v>800000</v>
      </c>
      <c r="J452" s="17">
        <v>11</v>
      </c>
      <c r="K452" s="99"/>
      <c r="L452" s="13" t="str">
        <f>_xlfn.XLOOKUP(Ventas!C452,'Tienda y Sucursal'!$B$5:$B$19,'Tienda y Sucursal'!$C$5:$C$19)</f>
        <v>Antiguedades FL</v>
      </c>
      <c r="M452" s="13" t="str">
        <f>_xlfn.XLOOKUP(D452,'Tienda y Sucursal'!$E$5:$E$10,'Tienda y Sucursal'!$F$5:$F$10)</f>
        <v>Sucursal 5</v>
      </c>
      <c r="N452" s="13" t="str">
        <f>HLOOKUP(F452,'Vendedores y Clientes'!$F$5:$M$7,2,0)&amp;" "&amp;HLOOKUP(F452,'Vendedores y Clientes'!$F$5:$M$7,3,0)</f>
        <v>Feibian Bizancio</v>
      </c>
      <c r="O452" s="13" t="str" cm="1">
        <f t="array" ref="O452">_xlfn.XLOOKUP(G452,'Vendedores y Clientes'!$B$6:$B$39,'Vendedores y Clientes'!$C$6:$C$39&amp;" "&amp;_xlfn.XLOOKUP(Ventas!G452,'Vendedores y Clientes'!$B$6:$B$39,'Vendedores y Clientes'!$D$6:$D$39))</f>
        <v>Johny Negrero</v>
      </c>
      <c r="P452" s="13" t="str">
        <f>_xlfn.XLOOKUP(H452,Productos!$B$5:$B$16,Productos!$C$5:$C$16)</f>
        <v>Estante Metalico 2mts alt</v>
      </c>
      <c r="Q452" s="13" t="str">
        <f>VLOOKUP(H452,Productos!$B$4:$E$16,3,0)</f>
        <v>Leymas</v>
      </c>
      <c r="R452" s="14">
        <f t="shared" si="8"/>
        <v>0.08</v>
      </c>
      <c r="S452" s="15">
        <f>VLOOKUP(Ventas!H452,Productos!$B$23:$I$34,MATCH(Ventas!M452,Productos!$D$22:$I$22)+2,FALSE)</f>
        <v>10000</v>
      </c>
      <c r="T452" s="16">
        <f t="shared" si="11"/>
        <v>8086000</v>
      </c>
    </row>
    <row r="453" spans="2:20" ht="14.25" customHeight="1">
      <c r="B453" s="10" t="str">
        <f t="shared" si="7"/>
        <v>2-2001282009agostoA18</v>
      </c>
      <c r="C453" s="17">
        <v>2</v>
      </c>
      <c r="D453" s="17">
        <v>200</v>
      </c>
      <c r="E453" s="18">
        <v>40037</v>
      </c>
      <c r="F453" s="17">
        <v>13</v>
      </c>
      <c r="G453" s="17">
        <v>9</v>
      </c>
      <c r="H453" s="17" t="s">
        <v>26</v>
      </c>
      <c r="I453" s="79">
        <f>_xlfn.XLOOKUP(H453,Productos!$B$5:$B$16,Productos!$E$5:$E$16)</f>
        <v>750000</v>
      </c>
      <c r="J453" s="17">
        <v>12</v>
      </c>
      <c r="K453" s="99"/>
      <c r="L453" s="13" t="str">
        <f>_xlfn.XLOOKUP(Ventas!C453,'Tienda y Sucursal'!$B$5:$B$19,'Tienda y Sucursal'!$C$5:$C$19)</f>
        <v>Muebles San Genaro</v>
      </c>
      <c r="M453" s="13" t="str">
        <f>_xlfn.XLOOKUP(D453,'Tienda y Sucursal'!$E$5:$E$10,'Tienda y Sucursal'!$F$5:$F$10)</f>
        <v>Sucursal 1</v>
      </c>
      <c r="N453" s="13" t="str">
        <f>HLOOKUP(F453,'Vendedores y Clientes'!$F$5:$M$7,2,0)&amp;" "&amp;HLOOKUP(F453,'Vendedores y Clientes'!$F$5:$M$7,3,0)</f>
        <v>Caesar Ortencia</v>
      </c>
      <c r="O453" s="13" t="str" cm="1">
        <f t="array" ref="O453">_xlfn.XLOOKUP(G453,'Vendedores y Clientes'!$B$6:$B$39,'Vendedores y Clientes'!$C$6:$C$39&amp;" "&amp;_xlfn.XLOOKUP(Ventas!G453,'Vendedores y Clientes'!$B$6:$B$39,'Vendedores y Clientes'!$D$6:$D$39))</f>
        <v>Camilo Parranda</v>
      </c>
      <c r="P453" s="13" t="str">
        <f>_xlfn.XLOOKUP(H453,Productos!$B$5:$B$16,Productos!$C$5:$C$16)</f>
        <v>Sillón Cama 3 Cuerpos</v>
      </c>
      <c r="Q453" s="13" t="str">
        <f>VLOOKUP(H453,Productos!$B$4:$E$16,3,0)</f>
        <v>Bellmack</v>
      </c>
      <c r="R453" s="14">
        <f t="shared" si="8"/>
        <v>0.08</v>
      </c>
      <c r="S453" s="15">
        <f>VLOOKUP(Ventas!H453,Productos!$B$23:$I$34,MATCH(Ventas!M453,Productos!$D$22:$I$22)+2,FALSE)</f>
        <v>100000</v>
      </c>
      <c r="T453" s="16">
        <f t="shared" si="11"/>
        <v>8180000</v>
      </c>
    </row>
    <row r="454" spans="2:20" ht="14.25" customHeight="1">
      <c r="B454" s="10" t="str">
        <f t="shared" si="7"/>
        <v>4-20592009septiembreE20</v>
      </c>
      <c r="C454" s="17">
        <v>4</v>
      </c>
      <c r="D454" s="17">
        <v>20</v>
      </c>
      <c r="E454" s="18">
        <v>40061</v>
      </c>
      <c r="F454" s="17">
        <v>14</v>
      </c>
      <c r="G454" s="17">
        <v>25</v>
      </c>
      <c r="H454" s="17" t="s">
        <v>28</v>
      </c>
      <c r="I454" s="79">
        <f>_xlfn.XLOOKUP(H454,Productos!$B$5:$B$16,Productos!$E$5:$E$16)</f>
        <v>650000</v>
      </c>
      <c r="J454" s="17">
        <v>14</v>
      </c>
      <c r="K454" s="99"/>
      <c r="L454" s="13" t="str">
        <f>_xlfn.XLOOKUP(Ventas!C454,'Tienda y Sucursal'!$B$5:$B$19,'Tienda y Sucursal'!$C$5:$C$19)</f>
        <v>Galería Ñuble</v>
      </c>
      <c r="M454" s="13" t="str">
        <f>_xlfn.XLOOKUP(D454,'Tienda y Sucursal'!$E$5:$E$10,'Tienda y Sucursal'!$F$5:$F$10)</f>
        <v>Sucursal 5</v>
      </c>
      <c r="N454" s="13" t="str">
        <f>HLOOKUP(F454,'Vendedores y Clientes'!$F$5:$M$7,2,0)&amp;" "&amp;HLOOKUP(F454,'Vendedores y Clientes'!$F$5:$M$7,3,0)</f>
        <v>Hortuiti Felier</v>
      </c>
      <c r="O454" s="13" t="str" cm="1">
        <f t="array" ref="O454">_xlfn.XLOOKUP(G454,'Vendedores y Clientes'!$B$6:$B$39,'Vendedores y Clientes'!$C$6:$C$39&amp;" "&amp;_xlfn.XLOOKUP(Ventas!G454,'Vendedores y Clientes'!$B$6:$B$39,'Vendedores y Clientes'!$D$6:$D$39))</f>
        <v>Felipe Medero</v>
      </c>
      <c r="P454" s="13" t="str">
        <f>_xlfn.XLOOKUP(H454,Productos!$B$5:$B$16,Productos!$C$5:$C$16)</f>
        <v>Escritorio Madera 3 Espacios</v>
      </c>
      <c r="Q454" s="13" t="str">
        <f>VLOOKUP(H454,Productos!$B$4:$E$16,3,0)</f>
        <v>Bellmack</v>
      </c>
      <c r="R454" s="14">
        <f t="shared" si="8"/>
        <v>0.08</v>
      </c>
      <c r="S454" s="15">
        <f>VLOOKUP(Ventas!H454,Productos!$B$23:$I$34,MATCH(Ventas!M454,Productos!$D$22:$I$22)+2,FALSE)</f>
        <v>1500000</v>
      </c>
      <c r="T454" s="16">
        <f t="shared" si="11"/>
        <v>6872000</v>
      </c>
    </row>
    <row r="455" spans="2:20" ht="14.25" customHeight="1">
      <c r="B455" s="10" t="str">
        <f t="shared" si="7"/>
        <v>11-307122009diciembreJ16</v>
      </c>
      <c r="C455" s="17">
        <v>11</v>
      </c>
      <c r="D455" s="17">
        <v>30</v>
      </c>
      <c r="E455" s="18">
        <v>40154</v>
      </c>
      <c r="F455" s="17">
        <v>17</v>
      </c>
      <c r="G455" s="17">
        <v>12</v>
      </c>
      <c r="H455" s="17" t="s">
        <v>22</v>
      </c>
      <c r="I455" s="79">
        <f>_xlfn.XLOOKUP(H455,Productos!$B$5:$B$16,Productos!$E$5:$E$16)</f>
        <v>1450000</v>
      </c>
      <c r="J455" s="17">
        <v>6</v>
      </c>
      <c r="K455" s="99"/>
      <c r="L455" s="13" t="str">
        <f>_xlfn.XLOOKUP(Ventas!C455,'Tienda y Sucursal'!$B$5:$B$19,'Tienda y Sucursal'!$C$5:$C$19)</f>
        <v>Antiguedades FL</v>
      </c>
      <c r="M455" s="13" t="str">
        <f>_xlfn.XLOOKUP(D455,'Tienda y Sucursal'!$E$5:$E$10,'Tienda y Sucursal'!$F$5:$F$10)</f>
        <v>Sucursal 2</v>
      </c>
      <c r="N455" s="13" t="str">
        <f>HLOOKUP(F455,'Vendedores y Clientes'!$F$5:$M$7,2,0)&amp;" "&amp;HLOOKUP(F455,'Vendedores y Clientes'!$F$5:$M$7,3,0)</f>
        <v>Gabriel Manzanero</v>
      </c>
      <c r="O455" s="13" t="str" cm="1">
        <f t="array" ref="O455">_xlfn.XLOOKUP(G455,'Vendedores y Clientes'!$B$6:$B$39,'Vendedores y Clientes'!$C$6:$C$39&amp;" "&amp;_xlfn.XLOOKUP(Ventas!G455,'Vendedores y Clientes'!$B$6:$B$39,'Vendedores y Clientes'!$D$6:$D$39))</f>
        <v>Nga Escandinavo</v>
      </c>
      <c r="P455" s="13" t="str">
        <f>_xlfn.XLOOKUP(H455,Productos!$B$5:$B$16,Productos!$C$5:$C$16)</f>
        <v>Silla de Gargas</v>
      </c>
      <c r="Q455" s="13" t="str">
        <f>VLOOKUP(H455,Productos!$B$4:$E$16,3,0)</f>
        <v>Bellmack</v>
      </c>
      <c r="R455" s="14">
        <f t="shared" si="8"/>
        <v>0.05</v>
      </c>
      <c r="S455" s="15">
        <f>VLOOKUP(Ventas!H455,Productos!$B$23:$I$34,MATCH(Ventas!M455,Productos!$D$22:$I$22)+2,FALSE)</f>
        <v>20000</v>
      </c>
      <c r="T455" s="16">
        <f t="shared" ref="T455:T518" si="12">I455*J455-(R455*I455*J455)-S455</f>
        <v>8245000</v>
      </c>
    </row>
    <row r="456" spans="2:20" ht="14.25" customHeight="1">
      <c r="B456" s="10" t="str">
        <f t="shared" si="7"/>
        <v>8-201112009noviembreJ16</v>
      </c>
      <c r="C456" s="17">
        <v>8</v>
      </c>
      <c r="D456" s="17">
        <v>20</v>
      </c>
      <c r="E456" s="18">
        <v>40118</v>
      </c>
      <c r="F456" s="17">
        <v>15</v>
      </c>
      <c r="G456" s="17">
        <v>20</v>
      </c>
      <c r="H456" s="17" t="s">
        <v>22</v>
      </c>
      <c r="I456" s="79">
        <f>_xlfn.XLOOKUP(H456,Productos!$B$5:$B$16,Productos!$E$5:$E$16)</f>
        <v>1450000</v>
      </c>
      <c r="J456" s="17">
        <v>6</v>
      </c>
      <c r="K456" s="99"/>
      <c r="L456" s="13" t="str">
        <f>_xlfn.XLOOKUP(Ventas!C456,'Tienda y Sucursal'!$B$5:$B$19,'Tienda y Sucursal'!$C$5:$C$19)</f>
        <v>El Rincón de la Madera</v>
      </c>
      <c r="M456" s="13" t="str">
        <f>_xlfn.XLOOKUP(D456,'Tienda y Sucursal'!$E$5:$E$10,'Tienda y Sucursal'!$F$5:$F$10)</f>
        <v>Sucursal 5</v>
      </c>
      <c r="N456" s="13" t="str">
        <f>HLOOKUP(F456,'Vendedores y Clientes'!$F$5:$M$7,2,0)&amp;" "&amp;HLOOKUP(F456,'Vendedores y Clientes'!$F$5:$M$7,3,0)</f>
        <v>Suárez Mujica</v>
      </c>
      <c r="O456" s="13" t="str" cm="1">
        <f t="array" ref="O456">_xlfn.XLOOKUP(G456,'Vendedores y Clientes'!$B$6:$B$39,'Vendedores y Clientes'!$C$6:$C$39&amp;" "&amp;_xlfn.XLOOKUP(Ventas!G456,'Vendedores y Clientes'!$B$6:$B$39,'Vendedores y Clientes'!$D$6:$D$39))</f>
        <v>Tatán Linterna</v>
      </c>
      <c r="P456" s="13" t="str">
        <f>_xlfn.XLOOKUP(H456,Productos!$B$5:$B$16,Productos!$C$5:$C$16)</f>
        <v>Silla de Gargas</v>
      </c>
      <c r="Q456" s="13" t="str">
        <f>VLOOKUP(H456,Productos!$B$4:$E$16,3,0)</f>
        <v>Bellmack</v>
      </c>
      <c r="R456" s="14">
        <f t="shared" si="8"/>
        <v>0.05</v>
      </c>
      <c r="S456" s="15">
        <f>VLOOKUP(Ventas!H456,Productos!$B$23:$I$34,MATCH(Ventas!M456,Productos!$D$22:$I$22)+2,FALSE)</f>
        <v>300000</v>
      </c>
      <c r="T456" s="16">
        <f t="shared" si="12"/>
        <v>7965000</v>
      </c>
    </row>
    <row r="457" spans="2:20" ht="14.25" customHeight="1">
      <c r="B457" s="10" t="str">
        <f t="shared" si="7"/>
        <v>7-300922010febreroF12</v>
      </c>
      <c r="C457" s="17">
        <v>7</v>
      </c>
      <c r="D457" s="17">
        <v>300</v>
      </c>
      <c r="E457" s="18">
        <v>40218</v>
      </c>
      <c r="F457" s="17">
        <v>12</v>
      </c>
      <c r="G457" s="17">
        <v>15</v>
      </c>
      <c r="H457" s="17" t="s">
        <v>23</v>
      </c>
      <c r="I457" s="79">
        <f>_xlfn.XLOOKUP(H457,Productos!$B$5:$B$16,Productos!$E$5:$E$16)</f>
        <v>1250000</v>
      </c>
      <c r="J457" s="17">
        <v>7</v>
      </c>
      <c r="K457" s="99"/>
      <c r="L457" s="13" t="str">
        <f>_xlfn.XLOOKUP(Ventas!C457,'Tienda y Sucursal'!$B$5:$B$19,'Tienda y Sucursal'!$C$5:$C$19)</f>
        <v>Blanco y En Calada</v>
      </c>
      <c r="M457" s="13" t="str">
        <f>_xlfn.XLOOKUP(D457,'Tienda y Sucursal'!$E$5:$E$10,'Tienda y Sucursal'!$F$5:$F$10)</f>
        <v>Sucursal 3</v>
      </c>
      <c r="N457" s="13" t="str">
        <f>HLOOKUP(F457,'Vendedores y Clientes'!$F$5:$M$7,2,0)&amp;" "&amp;HLOOKUP(F457,'Vendedores y Clientes'!$F$5:$M$7,3,0)</f>
        <v>Feibian Bizancio</v>
      </c>
      <c r="O457" s="13" t="str" cm="1">
        <f t="array" ref="O457">_xlfn.XLOOKUP(G457,'Vendedores y Clientes'!$B$6:$B$39,'Vendedores y Clientes'!$C$6:$C$39&amp;" "&amp;_xlfn.XLOOKUP(Ventas!G457,'Vendedores y Clientes'!$B$6:$B$39,'Vendedores y Clientes'!$D$6:$D$39))</f>
        <v>Maki Parachute</v>
      </c>
      <c r="P457" s="13" t="str">
        <f>_xlfn.XLOOKUP(H457,Productos!$B$5:$B$16,Productos!$C$5:$C$16)</f>
        <v>Cómoda Antigua</v>
      </c>
      <c r="Q457" s="13" t="str">
        <f>VLOOKUP(H457,Productos!$B$4:$E$16,3,0)</f>
        <v>Bellmack</v>
      </c>
      <c r="R457" s="14">
        <f t="shared" si="8"/>
        <v>0.08</v>
      </c>
      <c r="S457" s="15">
        <f>VLOOKUP(Ventas!H457,Productos!$B$23:$I$34,MATCH(Ventas!M457,Productos!$D$22:$I$22)+2,FALSE)</f>
        <v>100000</v>
      </c>
      <c r="T457" s="16">
        <f t="shared" si="12"/>
        <v>7950000</v>
      </c>
    </row>
    <row r="458" spans="2:20" ht="14.25" customHeight="1">
      <c r="B458" s="10" t="str">
        <f t="shared" si="7"/>
        <v>9-3001332009marzoF12</v>
      </c>
      <c r="C458" s="17">
        <v>9</v>
      </c>
      <c r="D458" s="17">
        <v>300</v>
      </c>
      <c r="E458" s="18">
        <v>39885</v>
      </c>
      <c r="F458" s="17">
        <v>12</v>
      </c>
      <c r="G458" s="17">
        <v>4</v>
      </c>
      <c r="H458" s="17" t="s">
        <v>23</v>
      </c>
      <c r="I458" s="79">
        <f>_xlfn.XLOOKUP(H458,Productos!$B$5:$B$16,Productos!$E$5:$E$16)</f>
        <v>1250000</v>
      </c>
      <c r="J458" s="17">
        <v>7</v>
      </c>
      <c r="K458" s="99"/>
      <c r="L458" s="13" t="str">
        <f>_xlfn.XLOOKUP(Ventas!C458,'Tienda y Sucursal'!$B$5:$B$19,'Tienda y Sucursal'!$C$5:$C$19)</f>
        <v>Sucursal San Bernardo</v>
      </c>
      <c r="M458" s="13" t="str">
        <f>_xlfn.XLOOKUP(D458,'Tienda y Sucursal'!$E$5:$E$10,'Tienda y Sucursal'!$F$5:$F$10)</f>
        <v>Sucursal 3</v>
      </c>
      <c r="N458" s="13" t="str">
        <f>HLOOKUP(F458,'Vendedores y Clientes'!$F$5:$M$7,2,0)&amp;" "&amp;HLOOKUP(F458,'Vendedores y Clientes'!$F$5:$M$7,3,0)</f>
        <v>Feibian Bizancio</v>
      </c>
      <c r="O458" s="13" t="str" cm="1">
        <f t="array" ref="O458">_xlfn.XLOOKUP(G458,'Vendedores y Clientes'!$B$6:$B$39,'Vendedores y Clientes'!$C$6:$C$39&amp;" "&amp;_xlfn.XLOOKUP(Ventas!G458,'Vendedores y Clientes'!$B$6:$B$39,'Vendedores y Clientes'!$D$6:$D$39))</f>
        <v>JayJay Barriga</v>
      </c>
      <c r="P458" s="13" t="str">
        <f>_xlfn.XLOOKUP(H458,Productos!$B$5:$B$16,Productos!$C$5:$C$16)</f>
        <v>Cómoda Antigua</v>
      </c>
      <c r="Q458" s="13" t="str">
        <f>VLOOKUP(H458,Productos!$B$4:$E$16,3,0)</f>
        <v>Bellmack</v>
      </c>
      <c r="R458" s="14">
        <f t="shared" si="8"/>
        <v>0.08</v>
      </c>
      <c r="S458" s="15">
        <f>VLOOKUP(Ventas!H458,Productos!$B$23:$I$34,MATCH(Ventas!M458,Productos!$D$22:$I$22)+2,FALSE)</f>
        <v>100000</v>
      </c>
      <c r="T458" s="16">
        <f t="shared" si="12"/>
        <v>7950000</v>
      </c>
    </row>
    <row r="459" spans="2:20" ht="14.25" customHeight="1">
      <c r="B459" s="10" t="str">
        <f t="shared" si="7"/>
        <v>6-1001772010julioF12</v>
      </c>
      <c r="C459" s="17">
        <v>6</v>
      </c>
      <c r="D459" s="17">
        <v>100</v>
      </c>
      <c r="E459" s="18">
        <v>40376</v>
      </c>
      <c r="F459" s="17">
        <v>12</v>
      </c>
      <c r="G459" s="17">
        <v>26</v>
      </c>
      <c r="H459" s="17" t="s">
        <v>23</v>
      </c>
      <c r="I459" s="79">
        <f>_xlfn.XLOOKUP(H459,Productos!$B$5:$B$16,Productos!$E$5:$E$16)</f>
        <v>1250000</v>
      </c>
      <c r="J459" s="17">
        <v>7</v>
      </c>
      <c r="K459" s="99"/>
      <c r="L459" s="13" t="str">
        <f>_xlfn.XLOOKUP(Ventas!C459,'Tienda y Sucursal'!$B$5:$B$19,'Tienda y Sucursal'!$C$5:$C$19)</f>
        <v>Sucursal Ñuñoa</v>
      </c>
      <c r="M459" s="13" t="str">
        <f>_xlfn.XLOOKUP(D459,'Tienda y Sucursal'!$E$5:$E$10,'Tienda y Sucursal'!$F$5:$F$10)</f>
        <v>Sucursal 4</v>
      </c>
      <c r="N459" s="13" t="str">
        <f>HLOOKUP(F459,'Vendedores y Clientes'!$F$5:$M$7,2,0)&amp;" "&amp;HLOOKUP(F459,'Vendedores y Clientes'!$F$5:$M$7,3,0)</f>
        <v>Feibian Bizancio</v>
      </c>
      <c r="O459" s="13" t="str" cm="1">
        <f t="array" ref="O459">_xlfn.XLOOKUP(G459,'Vendedores y Clientes'!$B$6:$B$39,'Vendedores y Clientes'!$C$6:$C$39&amp;" "&amp;_xlfn.XLOOKUP(Ventas!G459,'Vendedores y Clientes'!$B$6:$B$39,'Vendedores y Clientes'!$D$6:$D$39))</f>
        <v>Edward Phycka</v>
      </c>
      <c r="P459" s="13" t="str">
        <f>_xlfn.XLOOKUP(H459,Productos!$B$5:$B$16,Productos!$C$5:$C$16)</f>
        <v>Cómoda Antigua</v>
      </c>
      <c r="Q459" s="13" t="str">
        <f>VLOOKUP(H459,Productos!$B$4:$E$16,3,0)</f>
        <v>Bellmack</v>
      </c>
      <c r="R459" s="14">
        <f t="shared" si="8"/>
        <v>0.08</v>
      </c>
      <c r="S459" s="15">
        <f>VLOOKUP(Ventas!H459,Productos!$B$23:$I$34,MATCH(Ventas!M459,Productos!$D$22:$I$22)+2,FALSE)</f>
        <v>20000</v>
      </c>
      <c r="T459" s="16">
        <f t="shared" si="12"/>
        <v>8030000</v>
      </c>
    </row>
    <row r="460" spans="2:20" ht="14.25" customHeight="1">
      <c r="B460" s="10" t="str">
        <f t="shared" si="7"/>
        <v>11-1002042010abrilF12</v>
      </c>
      <c r="C460" s="17">
        <v>11</v>
      </c>
      <c r="D460" s="17">
        <v>100</v>
      </c>
      <c r="E460" s="18">
        <v>40288</v>
      </c>
      <c r="F460" s="17">
        <v>17</v>
      </c>
      <c r="G460" s="17">
        <v>1</v>
      </c>
      <c r="H460" s="17" t="s">
        <v>23</v>
      </c>
      <c r="I460" s="79">
        <f>_xlfn.XLOOKUP(H460,Productos!$B$5:$B$16,Productos!$E$5:$E$16)</f>
        <v>1250000</v>
      </c>
      <c r="J460" s="17">
        <v>7</v>
      </c>
      <c r="K460" s="99"/>
      <c r="L460" s="13" t="str">
        <f>_xlfn.XLOOKUP(Ventas!C460,'Tienda y Sucursal'!$B$5:$B$19,'Tienda y Sucursal'!$C$5:$C$19)</f>
        <v>Antiguedades FL</v>
      </c>
      <c r="M460" s="13" t="str">
        <f>_xlfn.XLOOKUP(D460,'Tienda y Sucursal'!$E$5:$E$10,'Tienda y Sucursal'!$F$5:$F$10)</f>
        <v>Sucursal 4</v>
      </c>
      <c r="N460" s="13" t="str">
        <f>HLOOKUP(F460,'Vendedores y Clientes'!$F$5:$M$7,2,0)&amp;" "&amp;HLOOKUP(F460,'Vendedores y Clientes'!$F$5:$M$7,3,0)</f>
        <v>Gabriel Manzanero</v>
      </c>
      <c r="O460" s="13" t="str" cm="1">
        <f t="array" ref="O460">_xlfn.XLOOKUP(G460,'Vendedores y Clientes'!$B$6:$B$39,'Vendedores y Clientes'!$C$6:$C$39&amp;" "&amp;_xlfn.XLOOKUP(Ventas!G460,'Vendedores y Clientes'!$B$6:$B$39,'Vendedores y Clientes'!$D$6:$D$39))</f>
        <v>Alejandro Moledero</v>
      </c>
      <c r="P460" s="13" t="str">
        <f>_xlfn.XLOOKUP(H460,Productos!$B$5:$B$16,Productos!$C$5:$C$16)</f>
        <v>Cómoda Antigua</v>
      </c>
      <c r="Q460" s="13" t="str">
        <f>VLOOKUP(H460,Productos!$B$4:$E$16,3,0)</f>
        <v>Bellmack</v>
      </c>
      <c r="R460" s="14">
        <f t="shared" si="8"/>
        <v>0.08</v>
      </c>
      <c r="S460" s="15">
        <f>VLOOKUP(Ventas!H460,Productos!$B$23:$I$34,MATCH(Ventas!M460,Productos!$D$22:$I$22)+2,FALSE)</f>
        <v>20000</v>
      </c>
      <c r="T460" s="16">
        <f t="shared" si="12"/>
        <v>8030000</v>
      </c>
    </row>
    <row r="461" spans="2:20" ht="14.25" customHeight="1">
      <c r="B461" s="10" t="str">
        <f t="shared" si="7"/>
        <v>9-301512009eneroF12</v>
      </c>
      <c r="C461" s="17">
        <v>9</v>
      </c>
      <c r="D461" s="17">
        <v>30</v>
      </c>
      <c r="E461" s="18">
        <v>39828</v>
      </c>
      <c r="F461" s="17">
        <v>12</v>
      </c>
      <c r="G461" s="17">
        <v>13</v>
      </c>
      <c r="H461" s="17" t="s">
        <v>23</v>
      </c>
      <c r="I461" s="79">
        <f>_xlfn.XLOOKUP(H461,Productos!$B$5:$B$16,Productos!$E$5:$E$16)</f>
        <v>1250000</v>
      </c>
      <c r="J461" s="17">
        <v>7</v>
      </c>
      <c r="K461" s="99"/>
      <c r="L461" s="13" t="str">
        <f>_xlfn.XLOOKUP(Ventas!C461,'Tienda y Sucursal'!$B$5:$B$19,'Tienda y Sucursal'!$C$5:$C$19)</f>
        <v>Sucursal San Bernardo</v>
      </c>
      <c r="M461" s="13" t="str">
        <f>_xlfn.XLOOKUP(D461,'Tienda y Sucursal'!$E$5:$E$10,'Tienda y Sucursal'!$F$5:$F$10)</f>
        <v>Sucursal 2</v>
      </c>
      <c r="N461" s="13" t="str">
        <f>HLOOKUP(F461,'Vendedores y Clientes'!$F$5:$M$7,2,0)&amp;" "&amp;HLOOKUP(F461,'Vendedores y Clientes'!$F$5:$M$7,3,0)</f>
        <v>Feibian Bizancio</v>
      </c>
      <c r="O461" s="13" t="str" cm="1">
        <f t="array" ref="O461">_xlfn.XLOOKUP(G461,'Vendedores y Clientes'!$B$6:$B$39,'Vendedores y Clientes'!$C$6:$C$39&amp;" "&amp;_xlfn.XLOOKUP(Ventas!G461,'Vendedores y Clientes'!$B$6:$B$39,'Vendedores y Clientes'!$D$6:$D$39))</f>
        <v>Peter Contreras</v>
      </c>
      <c r="P461" s="13" t="str">
        <f>_xlfn.XLOOKUP(H461,Productos!$B$5:$B$16,Productos!$C$5:$C$16)</f>
        <v>Cómoda Antigua</v>
      </c>
      <c r="Q461" s="13" t="str">
        <f>VLOOKUP(H461,Productos!$B$4:$E$16,3,0)</f>
        <v>Bellmack</v>
      </c>
      <c r="R461" s="14">
        <f t="shared" si="8"/>
        <v>0.08</v>
      </c>
      <c r="S461" s="15">
        <f>VLOOKUP(Ventas!H461,Productos!$B$23:$I$34,MATCH(Ventas!M461,Productos!$D$22:$I$22)+2,FALSE)</f>
        <v>100000</v>
      </c>
      <c r="T461" s="16">
        <f t="shared" si="12"/>
        <v>7950000</v>
      </c>
    </row>
    <row r="462" spans="2:20" ht="14.25" customHeight="1">
      <c r="B462" s="10" t="str">
        <f t="shared" si="7"/>
        <v>1-20862009junioF12</v>
      </c>
      <c r="C462" s="17">
        <v>1</v>
      </c>
      <c r="D462" s="17">
        <v>20</v>
      </c>
      <c r="E462" s="18">
        <v>39972</v>
      </c>
      <c r="F462" s="17">
        <v>18</v>
      </c>
      <c r="G462" s="17">
        <v>14</v>
      </c>
      <c r="H462" s="17" t="s">
        <v>23</v>
      </c>
      <c r="I462" s="79">
        <f>_xlfn.XLOOKUP(H462,Productos!$B$5:$B$16,Productos!$E$5:$E$16)</f>
        <v>1250000</v>
      </c>
      <c r="J462" s="17">
        <v>7</v>
      </c>
      <c r="K462" s="99"/>
      <c r="L462" s="13" t="str">
        <f>_xlfn.XLOOKUP(Ventas!C462,'Tienda y Sucursal'!$B$5:$B$19,'Tienda y Sucursal'!$C$5:$C$19)</f>
        <v>Sucursal Peñalolen Alto</v>
      </c>
      <c r="M462" s="13" t="str">
        <f>_xlfn.XLOOKUP(D462,'Tienda y Sucursal'!$E$5:$E$10,'Tienda y Sucursal'!$F$5:$F$10)</f>
        <v>Sucursal 5</v>
      </c>
      <c r="N462" s="13" t="str">
        <f>HLOOKUP(F462,'Vendedores y Clientes'!$F$5:$M$7,2,0)&amp;" "&amp;HLOOKUP(F462,'Vendedores y Clientes'!$F$5:$M$7,3,0)</f>
        <v>Gato Lizana</v>
      </c>
      <c r="O462" s="13" t="str" cm="1">
        <f t="array" ref="O462">_xlfn.XLOOKUP(G462,'Vendedores y Clientes'!$B$6:$B$39,'Vendedores y Clientes'!$C$6:$C$39&amp;" "&amp;_xlfn.XLOOKUP(Ventas!G462,'Vendedores y Clientes'!$B$6:$B$39,'Vendedores y Clientes'!$D$6:$D$39))</f>
        <v>Guillermo Franco</v>
      </c>
      <c r="P462" s="13" t="str">
        <f>_xlfn.XLOOKUP(H462,Productos!$B$5:$B$16,Productos!$C$5:$C$16)</f>
        <v>Cómoda Antigua</v>
      </c>
      <c r="Q462" s="13" t="str">
        <f>VLOOKUP(H462,Productos!$B$4:$E$16,3,0)</f>
        <v>Bellmack</v>
      </c>
      <c r="R462" s="14">
        <f t="shared" si="8"/>
        <v>0.08</v>
      </c>
      <c r="S462" s="15">
        <f>VLOOKUP(Ventas!H462,Productos!$B$23:$I$34,MATCH(Ventas!M462,Productos!$D$22:$I$22)+2,FALSE)</f>
        <v>10000</v>
      </c>
      <c r="T462" s="16">
        <f t="shared" si="12"/>
        <v>8040000</v>
      </c>
    </row>
    <row r="463" spans="2:20" ht="14.25" customHeight="1">
      <c r="B463" s="10" t="str">
        <f t="shared" si="7"/>
        <v>2-302542009abrilF12</v>
      </c>
      <c r="C463" s="17">
        <v>2</v>
      </c>
      <c r="D463" s="17">
        <v>30</v>
      </c>
      <c r="E463" s="18">
        <v>39928</v>
      </c>
      <c r="F463" s="17">
        <v>14</v>
      </c>
      <c r="G463" s="17">
        <v>23</v>
      </c>
      <c r="H463" s="17" t="s">
        <v>23</v>
      </c>
      <c r="I463" s="79">
        <f>_xlfn.XLOOKUP(H463,Productos!$B$5:$B$16,Productos!$E$5:$E$16)</f>
        <v>1250000</v>
      </c>
      <c r="J463" s="17">
        <v>7</v>
      </c>
      <c r="K463" s="99"/>
      <c r="L463" s="13" t="str">
        <f>_xlfn.XLOOKUP(Ventas!C463,'Tienda y Sucursal'!$B$5:$B$19,'Tienda y Sucursal'!$C$5:$C$19)</f>
        <v>Muebles San Genaro</v>
      </c>
      <c r="M463" s="13" t="str">
        <f>_xlfn.XLOOKUP(D463,'Tienda y Sucursal'!$E$5:$E$10,'Tienda y Sucursal'!$F$5:$F$10)</f>
        <v>Sucursal 2</v>
      </c>
      <c r="N463" s="13" t="str">
        <f>HLOOKUP(F463,'Vendedores y Clientes'!$F$5:$M$7,2,0)&amp;" "&amp;HLOOKUP(F463,'Vendedores y Clientes'!$F$5:$M$7,3,0)</f>
        <v>Hortuiti Felier</v>
      </c>
      <c r="O463" s="13" t="str" cm="1">
        <f t="array" ref="O463">_xlfn.XLOOKUP(G463,'Vendedores y Clientes'!$B$6:$B$39,'Vendedores y Clientes'!$C$6:$C$39&amp;" "&amp;_xlfn.XLOOKUP(Ventas!G463,'Vendedores y Clientes'!$B$6:$B$39,'Vendedores y Clientes'!$D$6:$D$39))</f>
        <v>Ismael Olavarrieta</v>
      </c>
      <c r="P463" s="13" t="str">
        <f>_xlfn.XLOOKUP(H463,Productos!$B$5:$B$16,Productos!$C$5:$C$16)</f>
        <v>Cómoda Antigua</v>
      </c>
      <c r="Q463" s="13" t="str">
        <f>VLOOKUP(H463,Productos!$B$4:$E$16,3,0)</f>
        <v>Bellmack</v>
      </c>
      <c r="R463" s="14">
        <f t="shared" si="8"/>
        <v>0.08</v>
      </c>
      <c r="S463" s="15">
        <f>VLOOKUP(Ventas!H463,Productos!$B$23:$I$34,MATCH(Ventas!M463,Productos!$D$22:$I$22)+2,FALSE)</f>
        <v>100000</v>
      </c>
      <c r="T463" s="16">
        <f t="shared" si="12"/>
        <v>7950000</v>
      </c>
    </row>
    <row r="464" spans="2:20" ht="14.25" customHeight="1">
      <c r="B464" s="10" t="str">
        <f t="shared" si="7"/>
        <v>6-10942009abrilF12</v>
      </c>
      <c r="C464" s="17">
        <v>6</v>
      </c>
      <c r="D464" s="17">
        <v>10</v>
      </c>
      <c r="E464" s="18">
        <v>39912</v>
      </c>
      <c r="F464" s="17">
        <v>15</v>
      </c>
      <c r="G464" s="17">
        <v>14</v>
      </c>
      <c r="H464" s="17" t="s">
        <v>23</v>
      </c>
      <c r="I464" s="79">
        <f>_xlfn.XLOOKUP(H464,Productos!$B$5:$B$16,Productos!$E$5:$E$16)</f>
        <v>1250000</v>
      </c>
      <c r="J464" s="17">
        <v>7</v>
      </c>
      <c r="K464" s="99"/>
      <c r="L464" s="13" t="str">
        <f>_xlfn.XLOOKUP(Ventas!C464,'Tienda y Sucursal'!$B$5:$B$19,'Tienda y Sucursal'!$C$5:$C$19)</f>
        <v>Sucursal Ñuñoa</v>
      </c>
      <c r="M464" s="13" t="str">
        <f>_xlfn.XLOOKUP(D464,'Tienda y Sucursal'!$E$5:$E$10,'Tienda y Sucursal'!$F$5:$F$10)</f>
        <v>Sucursal 6</v>
      </c>
      <c r="N464" s="13" t="str">
        <f>HLOOKUP(F464,'Vendedores y Clientes'!$F$5:$M$7,2,0)&amp;" "&amp;HLOOKUP(F464,'Vendedores y Clientes'!$F$5:$M$7,3,0)</f>
        <v>Suárez Mujica</v>
      </c>
      <c r="O464" s="13" t="str" cm="1">
        <f t="array" ref="O464">_xlfn.XLOOKUP(G464,'Vendedores y Clientes'!$B$6:$B$39,'Vendedores y Clientes'!$C$6:$C$39&amp;" "&amp;_xlfn.XLOOKUP(Ventas!G464,'Vendedores y Clientes'!$B$6:$B$39,'Vendedores y Clientes'!$D$6:$D$39))</f>
        <v>Guillermo Franco</v>
      </c>
      <c r="P464" s="13" t="str">
        <f>_xlfn.XLOOKUP(H464,Productos!$B$5:$B$16,Productos!$C$5:$C$16)</f>
        <v>Cómoda Antigua</v>
      </c>
      <c r="Q464" s="13" t="str">
        <f>VLOOKUP(H464,Productos!$B$4:$E$16,3,0)</f>
        <v>Bellmack</v>
      </c>
      <c r="R464" s="14">
        <f t="shared" si="8"/>
        <v>0.08</v>
      </c>
      <c r="S464" s="15">
        <f>VLOOKUP(Ventas!H464,Productos!$B$23:$I$34,MATCH(Ventas!M464,Productos!$D$22:$I$22)+2,FALSE)</f>
        <v>1000000</v>
      </c>
      <c r="T464" s="16">
        <f t="shared" si="12"/>
        <v>7050000</v>
      </c>
    </row>
    <row r="465" spans="2:20" ht="14.25" customHeight="1">
      <c r="B465" s="10" t="str">
        <f t="shared" si="7"/>
        <v>5-2001882010agostoF12</v>
      </c>
      <c r="C465" s="17">
        <v>5</v>
      </c>
      <c r="D465" s="17">
        <v>200</v>
      </c>
      <c r="E465" s="18">
        <v>40408</v>
      </c>
      <c r="F465" s="17">
        <v>15</v>
      </c>
      <c r="G465" s="17">
        <v>30</v>
      </c>
      <c r="H465" s="17" t="s">
        <v>23</v>
      </c>
      <c r="I465" s="79">
        <f>_xlfn.XLOOKUP(H465,Productos!$B$5:$B$16,Productos!$E$5:$E$16)</f>
        <v>1250000</v>
      </c>
      <c r="J465" s="17">
        <v>7</v>
      </c>
      <c r="K465" s="99"/>
      <c r="L465" s="13" t="str">
        <f>_xlfn.XLOOKUP(Ventas!C465,'Tienda y Sucursal'!$B$5:$B$19,'Tienda y Sucursal'!$C$5:$C$19)</f>
        <v>Muebles El Oso</v>
      </c>
      <c r="M465" s="13" t="str">
        <f>_xlfn.XLOOKUP(D465,'Tienda y Sucursal'!$E$5:$E$10,'Tienda y Sucursal'!$F$5:$F$10)</f>
        <v>Sucursal 1</v>
      </c>
      <c r="N465" s="13" t="str">
        <f>HLOOKUP(F465,'Vendedores y Clientes'!$F$5:$M$7,2,0)&amp;" "&amp;HLOOKUP(F465,'Vendedores y Clientes'!$F$5:$M$7,3,0)</f>
        <v>Suárez Mujica</v>
      </c>
      <c r="O465" s="13" t="str" cm="1">
        <f t="array" ref="O465">_xlfn.XLOOKUP(G465,'Vendedores y Clientes'!$B$6:$B$39,'Vendedores y Clientes'!$C$6:$C$39&amp;" "&amp;_xlfn.XLOOKUP(Ventas!G465,'Vendedores y Clientes'!$B$6:$B$39,'Vendedores y Clientes'!$D$6:$D$39))</f>
        <v>Javiera Walder</v>
      </c>
      <c r="P465" s="13" t="str">
        <f>_xlfn.XLOOKUP(H465,Productos!$B$5:$B$16,Productos!$C$5:$C$16)</f>
        <v>Cómoda Antigua</v>
      </c>
      <c r="Q465" s="13" t="str">
        <f>VLOOKUP(H465,Productos!$B$4:$E$16,3,0)</f>
        <v>Bellmack</v>
      </c>
      <c r="R465" s="14">
        <f t="shared" si="8"/>
        <v>0.08</v>
      </c>
      <c r="S465" s="15">
        <f>VLOOKUP(Ventas!H465,Productos!$B$23:$I$34,MATCH(Ventas!M465,Productos!$D$22:$I$22)+2,FALSE)</f>
        <v>10000</v>
      </c>
      <c r="T465" s="16">
        <f t="shared" si="12"/>
        <v>8040000</v>
      </c>
    </row>
    <row r="466" spans="2:20" ht="14.25" customHeight="1">
      <c r="B466" s="10" t="str">
        <f t="shared" si="7"/>
        <v>1-302282009agostoA14</v>
      </c>
      <c r="C466" s="17">
        <v>1</v>
      </c>
      <c r="D466" s="17">
        <v>30</v>
      </c>
      <c r="E466" s="18">
        <v>40047</v>
      </c>
      <c r="F466" s="17">
        <v>14</v>
      </c>
      <c r="G466" s="17">
        <v>30</v>
      </c>
      <c r="H466" s="17" t="s">
        <v>27</v>
      </c>
      <c r="I466" s="79">
        <f>_xlfn.XLOOKUP(H466,Productos!$B$5:$B$16,Productos!$E$5:$E$16)</f>
        <v>670000</v>
      </c>
      <c r="J466" s="17">
        <v>13</v>
      </c>
      <c r="K466" s="99"/>
      <c r="L466" s="13" t="str">
        <f>_xlfn.XLOOKUP(Ventas!C466,'Tienda y Sucursal'!$B$5:$B$19,'Tienda y Sucursal'!$C$5:$C$19)</f>
        <v>Sucursal Peñalolen Alto</v>
      </c>
      <c r="M466" s="13" t="str">
        <f>_xlfn.XLOOKUP(D466,'Tienda y Sucursal'!$E$5:$E$10,'Tienda y Sucursal'!$F$5:$F$10)</f>
        <v>Sucursal 2</v>
      </c>
      <c r="N466" s="13" t="str">
        <f>HLOOKUP(F466,'Vendedores y Clientes'!$F$5:$M$7,2,0)&amp;" "&amp;HLOOKUP(F466,'Vendedores y Clientes'!$F$5:$M$7,3,0)</f>
        <v>Hortuiti Felier</v>
      </c>
      <c r="O466" s="13" t="str" cm="1">
        <f t="array" ref="O466">_xlfn.XLOOKUP(G466,'Vendedores y Clientes'!$B$6:$B$39,'Vendedores y Clientes'!$C$6:$C$39&amp;" "&amp;_xlfn.XLOOKUP(Ventas!G466,'Vendedores y Clientes'!$B$6:$B$39,'Vendedores y Clientes'!$D$6:$D$39))</f>
        <v>Javiera Walder</v>
      </c>
      <c r="P466" s="13" t="str">
        <f>_xlfn.XLOOKUP(H466,Productos!$B$5:$B$16,Productos!$C$5:$C$16)</f>
        <v>Cama 1,5 plazas</v>
      </c>
      <c r="Q466" s="13" t="str">
        <f>VLOOKUP(H466,Productos!$B$4:$E$16,3,0)</f>
        <v>Dardunes</v>
      </c>
      <c r="R466" s="14">
        <f t="shared" si="8"/>
        <v>0.08</v>
      </c>
      <c r="S466" s="15">
        <f>VLOOKUP(Ventas!H466,Productos!$B$23:$I$34,MATCH(Ventas!M466,Productos!$D$22:$I$22)+2,FALSE)</f>
        <v>200000</v>
      </c>
      <c r="T466" s="16">
        <f t="shared" si="12"/>
        <v>7813200</v>
      </c>
    </row>
    <row r="467" spans="2:20" ht="14.25" customHeight="1">
      <c r="B467" s="10" t="str">
        <f t="shared" si="7"/>
        <v>9-204102009octubreA14</v>
      </c>
      <c r="C467" s="17">
        <v>9</v>
      </c>
      <c r="D467" s="17">
        <v>20</v>
      </c>
      <c r="E467" s="18">
        <v>40090</v>
      </c>
      <c r="F467" s="17">
        <v>12</v>
      </c>
      <c r="G467" s="17">
        <v>15</v>
      </c>
      <c r="H467" s="17" t="s">
        <v>27</v>
      </c>
      <c r="I467" s="79">
        <f>_xlfn.XLOOKUP(H467,Productos!$B$5:$B$16,Productos!$E$5:$E$16)</f>
        <v>670000</v>
      </c>
      <c r="J467" s="17">
        <v>13</v>
      </c>
      <c r="K467" s="99"/>
      <c r="L467" s="13" t="str">
        <f>_xlfn.XLOOKUP(Ventas!C467,'Tienda y Sucursal'!$B$5:$B$19,'Tienda y Sucursal'!$C$5:$C$19)</f>
        <v>Sucursal San Bernardo</v>
      </c>
      <c r="M467" s="13" t="str">
        <f>_xlfn.XLOOKUP(D467,'Tienda y Sucursal'!$E$5:$E$10,'Tienda y Sucursal'!$F$5:$F$10)</f>
        <v>Sucursal 5</v>
      </c>
      <c r="N467" s="13" t="str">
        <f>HLOOKUP(F467,'Vendedores y Clientes'!$F$5:$M$7,2,0)&amp;" "&amp;HLOOKUP(F467,'Vendedores y Clientes'!$F$5:$M$7,3,0)</f>
        <v>Feibian Bizancio</v>
      </c>
      <c r="O467" s="13" t="str" cm="1">
        <f t="array" ref="O467">_xlfn.XLOOKUP(G467,'Vendedores y Clientes'!$B$6:$B$39,'Vendedores y Clientes'!$C$6:$C$39&amp;" "&amp;_xlfn.XLOOKUP(Ventas!G467,'Vendedores y Clientes'!$B$6:$B$39,'Vendedores y Clientes'!$D$6:$D$39))</f>
        <v>Maki Parachute</v>
      </c>
      <c r="P467" s="13" t="str">
        <f>_xlfn.XLOOKUP(H467,Productos!$B$5:$B$16,Productos!$C$5:$C$16)</f>
        <v>Cama 1,5 plazas</v>
      </c>
      <c r="Q467" s="13" t="str">
        <f>VLOOKUP(H467,Productos!$B$4:$E$16,3,0)</f>
        <v>Dardunes</v>
      </c>
      <c r="R467" s="14">
        <f t="shared" si="8"/>
        <v>0.08</v>
      </c>
      <c r="S467" s="15">
        <f>VLOOKUP(Ventas!H467,Productos!$B$23:$I$34,MATCH(Ventas!M467,Productos!$D$22:$I$22)+2,FALSE)</f>
        <v>100000</v>
      </c>
      <c r="T467" s="16">
        <f t="shared" si="12"/>
        <v>7913200</v>
      </c>
    </row>
    <row r="468" spans="2:20" ht="14.25" customHeight="1">
      <c r="B468" s="10" t="str">
        <f t="shared" si="7"/>
        <v>7-301432009marzoG12</v>
      </c>
      <c r="C468" s="17">
        <v>7</v>
      </c>
      <c r="D468" s="17">
        <v>30</v>
      </c>
      <c r="E468" s="18">
        <v>39886</v>
      </c>
      <c r="F468" s="17">
        <v>15</v>
      </c>
      <c r="G468" s="17">
        <v>33</v>
      </c>
      <c r="H468" s="17" t="s">
        <v>25</v>
      </c>
      <c r="I468" s="79">
        <f>_xlfn.XLOOKUP(H468,Productos!$B$5:$B$16,Productos!$E$5:$E$16)</f>
        <v>800000</v>
      </c>
      <c r="J468" s="17">
        <v>11</v>
      </c>
      <c r="K468" s="99"/>
      <c r="L468" s="13" t="str">
        <f>_xlfn.XLOOKUP(Ventas!C468,'Tienda y Sucursal'!$B$5:$B$19,'Tienda y Sucursal'!$C$5:$C$19)</f>
        <v>Blanco y En Calada</v>
      </c>
      <c r="M468" s="13" t="str">
        <f>_xlfn.XLOOKUP(D468,'Tienda y Sucursal'!$E$5:$E$10,'Tienda y Sucursal'!$F$5:$F$10)</f>
        <v>Sucursal 2</v>
      </c>
      <c r="N468" s="13" t="str">
        <f>HLOOKUP(F468,'Vendedores y Clientes'!$F$5:$M$7,2,0)&amp;" "&amp;HLOOKUP(F468,'Vendedores y Clientes'!$F$5:$M$7,3,0)</f>
        <v>Suárez Mujica</v>
      </c>
      <c r="O468" s="13" t="str" cm="1">
        <f t="array" ref="O468">_xlfn.XLOOKUP(G468,'Vendedores y Clientes'!$B$6:$B$39,'Vendedores y Clientes'!$C$6:$C$39&amp;" "&amp;_xlfn.XLOOKUP(Ventas!G468,'Vendedores y Clientes'!$B$6:$B$39,'Vendedores y Clientes'!$D$6:$D$39))</f>
        <v>Maricela Zapur</v>
      </c>
      <c r="P468" s="13" t="str">
        <f>_xlfn.XLOOKUP(H468,Productos!$B$5:$B$16,Productos!$C$5:$C$16)</f>
        <v>Estante Metalico 2mts alt</v>
      </c>
      <c r="Q468" s="13" t="str">
        <f>VLOOKUP(H468,Productos!$B$4:$E$16,3,0)</f>
        <v>Leymas</v>
      </c>
      <c r="R468" s="14">
        <f t="shared" si="8"/>
        <v>0.08</v>
      </c>
      <c r="S468" s="15">
        <f>VLOOKUP(Ventas!H468,Productos!$B$23:$I$34,MATCH(Ventas!M468,Productos!$D$22:$I$22)+2,FALSE)</f>
        <v>100000</v>
      </c>
      <c r="T468" s="16">
        <f t="shared" si="12"/>
        <v>7996000</v>
      </c>
    </row>
    <row r="469" spans="2:20" ht="14.25" customHeight="1">
      <c r="B469" s="10" t="str">
        <f t="shared" si="7"/>
        <v>1-10882010agostoG12</v>
      </c>
      <c r="C469" s="17">
        <v>1</v>
      </c>
      <c r="D469" s="17">
        <v>10</v>
      </c>
      <c r="E469" s="18">
        <v>40398</v>
      </c>
      <c r="F469" s="17">
        <v>17</v>
      </c>
      <c r="G469" s="17">
        <v>18</v>
      </c>
      <c r="H469" s="17" t="s">
        <v>25</v>
      </c>
      <c r="I469" s="79">
        <f>_xlfn.XLOOKUP(H469,Productos!$B$5:$B$16,Productos!$E$5:$E$16)</f>
        <v>800000</v>
      </c>
      <c r="J469" s="17">
        <v>11</v>
      </c>
      <c r="K469" s="99"/>
      <c r="L469" s="13" t="str">
        <f>_xlfn.XLOOKUP(Ventas!C469,'Tienda y Sucursal'!$B$5:$B$19,'Tienda y Sucursal'!$C$5:$C$19)</f>
        <v>Sucursal Peñalolen Alto</v>
      </c>
      <c r="M469" s="13" t="str">
        <f>_xlfn.XLOOKUP(D469,'Tienda y Sucursal'!$E$5:$E$10,'Tienda y Sucursal'!$F$5:$F$10)</f>
        <v>Sucursal 6</v>
      </c>
      <c r="N469" s="13" t="str">
        <f>HLOOKUP(F469,'Vendedores y Clientes'!$F$5:$M$7,2,0)&amp;" "&amp;HLOOKUP(F469,'Vendedores y Clientes'!$F$5:$M$7,3,0)</f>
        <v>Gabriel Manzanero</v>
      </c>
      <c r="O469" s="13" t="str" cm="1">
        <f t="array" ref="O469">_xlfn.XLOOKUP(G469,'Vendedores y Clientes'!$B$6:$B$39,'Vendedores y Clientes'!$C$6:$C$39&amp;" "&amp;_xlfn.XLOOKUP(Ventas!G469,'Vendedores y Clientes'!$B$6:$B$39,'Vendedores y Clientes'!$D$6:$D$39))</f>
        <v>Di Angelo Bonini</v>
      </c>
      <c r="P469" s="13" t="str">
        <f>_xlfn.XLOOKUP(H469,Productos!$B$5:$B$16,Productos!$C$5:$C$16)</f>
        <v>Estante Metalico 2mts alt</v>
      </c>
      <c r="Q469" s="13" t="str">
        <f>VLOOKUP(H469,Productos!$B$4:$E$16,3,0)</f>
        <v>Leymas</v>
      </c>
      <c r="R469" s="14">
        <f t="shared" si="8"/>
        <v>0.08</v>
      </c>
      <c r="S469" s="15">
        <f>VLOOKUP(Ventas!H469,Productos!$B$23:$I$34,MATCH(Ventas!M469,Productos!$D$22:$I$22)+2,FALSE)</f>
        <v>100000</v>
      </c>
      <c r="T469" s="16">
        <f t="shared" si="12"/>
        <v>7996000</v>
      </c>
    </row>
    <row r="470" spans="2:20" ht="14.25" customHeight="1">
      <c r="B470" s="10" t="str">
        <f t="shared" si="7"/>
        <v>12-102552009mayoG12</v>
      </c>
      <c r="C470" s="17">
        <v>12</v>
      </c>
      <c r="D470" s="17">
        <v>10</v>
      </c>
      <c r="E470" s="18">
        <v>39958</v>
      </c>
      <c r="F470" s="17">
        <v>13</v>
      </c>
      <c r="G470" s="17">
        <v>11</v>
      </c>
      <c r="H470" s="17" t="s">
        <v>25</v>
      </c>
      <c r="I470" s="79">
        <f>_xlfn.XLOOKUP(H470,Productos!$B$5:$B$16,Productos!$E$5:$E$16)</f>
        <v>800000</v>
      </c>
      <c r="J470" s="17">
        <v>11</v>
      </c>
      <c r="K470" s="99"/>
      <c r="L470" s="13" t="str">
        <f>_xlfn.XLOOKUP(Ventas!C470,'Tienda y Sucursal'!$B$5:$B$19,'Tienda y Sucursal'!$C$5:$C$19)</f>
        <v>El Deleite</v>
      </c>
      <c r="M470" s="13" t="str">
        <f>_xlfn.XLOOKUP(D470,'Tienda y Sucursal'!$E$5:$E$10,'Tienda y Sucursal'!$F$5:$F$10)</f>
        <v>Sucursal 6</v>
      </c>
      <c r="N470" s="13" t="str">
        <f>HLOOKUP(F470,'Vendedores y Clientes'!$F$5:$M$7,2,0)&amp;" "&amp;HLOOKUP(F470,'Vendedores y Clientes'!$F$5:$M$7,3,0)</f>
        <v>Caesar Ortencia</v>
      </c>
      <c r="O470" s="13" t="str" cm="1">
        <f t="array" ref="O470">_xlfn.XLOOKUP(G470,'Vendedores y Clientes'!$B$6:$B$39,'Vendedores y Clientes'!$C$6:$C$39&amp;" "&amp;_xlfn.XLOOKUP(Ventas!G470,'Vendedores y Clientes'!$B$6:$B$39,'Vendedores y Clientes'!$D$6:$D$39))</f>
        <v>Diva Torrengra</v>
      </c>
      <c r="P470" s="13" t="str">
        <f>_xlfn.XLOOKUP(H470,Productos!$B$5:$B$16,Productos!$C$5:$C$16)</f>
        <v>Estante Metalico 2mts alt</v>
      </c>
      <c r="Q470" s="13" t="str">
        <f>VLOOKUP(H470,Productos!$B$4:$E$16,3,0)</f>
        <v>Leymas</v>
      </c>
      <c r="R470" s="14">
        <f t="shared" si="8"/>
        <v>0.08</v>
      </c>
      <c r="S470" s="15">
        <f>VLOOKUP(Ventas!H470,Productos!$B$23:$I$34,MATCH(Ventas!M470,Productos!$D$22:$I$22)+2,FALSE)</f>
        <v>100000</v>
      </c>
      <c r="T470" s="16">
        <f t="shared" si="12"/>
        <v>7996000</v>
      </c>
    </row>
    <row r="471" spans="2:20" ht="14.25" customHeight="1">
      <c r="B471" s="10" t="str">
        <f t="shared" si="7"/>
        <v>11-200232010marzoG12</v>
      </c>
      <c r="C471" s="17">
        <v>11</v>
      </c>
      <c r="D471" s="17">
        <v>200</v>
      </c>
      <c r="E471" s="18">
        <v>40239</v>
      </c>
      <c r="F471" s="17">
        <v>15</v>
      </c>
      <c r="G471" s="17">
        <v>8</v>
      </c>
      <c r="H471" s="17" t="s">
        <v>25</v>
      </c>
      <c r="I471" s="79">
        <f>_xlfn.XLOOKUP(H471,Productos!$B$5:$B$16,Productos!$E$5:$E$16)</f>
        <v>800000</v>
      </c>
      <c r="J471" s="17">
        <v>11</v>
      </c>
      <c r="K471" s="99"/>
      <c r="L471" s="13" t="str">
        <f>_xlfn.XLOOKUP(Ventas!C471,'Tienda y Sucursal'!$B$5:$B$19,'Tienda y Sucursal'!$C$5:$C$19)</f>
        <v>Antiguedades FL</v>
      </c>
      <c r="M471" s="13" t="str">
        <f>_xlfn.XLOOKUP(D471,'Tienda y Sucursal'!$E$5:$E$10,'Tienda y Sucursal'!$F$5:$F$10)</f>
        <v>Sucursal 1</v>
      </c>
      <c r="N471" s="13" t="str">
        <f>HLOOKUP(F471,'Vendedores y Clientes'!$F$5:$M$7,2,0)&amp;" "&amp;HLOOKUP(F471,'Vendedores y Clientes'!$F$5:$M$7,3,0)</f>
        <v>Suárez Mujica</v>
      </c>
      <c r="O471" s="13" t="str" cm="1">
        <f t="array" ref="O471">_xlfn.XLOOKUP(G471,'Vendedores y Clientes'!$B$6:$B$39,'Vendedores y Clientes'!$C$6:$C$39&amp;" "&amp;_xlfn.XLOOKUP(Ventas!G471,'Vendedores y Clientes'!$B$6:$B$39,'Vendedores y Clientes'!$D$6:$D$39))</f>
        <v>Nicolás Red</v>
      </c>
      <c r="P471" s="13" t="str">
        <f>_xlfn.XLOOKUP(H471,Productos!$B$5:$B$16,Productos!$C$5:$C$16)</f>
        <v>Estante Metalico 2mts alt</v>
      </c>
      <c r="Q471" s="13" t="str">
        <f>VLOOKUP(H471,Productos!$B$4:$E$16,3,0)</f>
        <v>Leymas</v>
      </c>
      <c r="R471" s="14">
        <f t="shared" si="8"/>
        <v>0.08</v>
      </c>
      <c r="S471" s="15">
        <f>VLOOKUP(Ventas!H471,Productos!$B$23:$I$34,MATCH(Ventas!M471,Productos!$D$22:$I$22)+2,FALSE)</f>
        <v>200000</v>
      </c>
      <c r="T471" s="16">
        <f t="shared" si="12"/>
        <v>7896000</v>
      </c>
    </row>
    <row r="472" spans="2:20" ht="14.25" customHeight="1">
      <c r="B472" s="10" t="str">
        <f t="shared" si="7"/>
        <v>9-10282009agostoG12</v>
      </c>
      <c r="C472" s="17">
        <v>9</v>
      </c>
      <c r="D472" s="17">
        <v>10</v>
      </c>
      <c r="E472" s="18">
        <v>40027</v>
      </c>
      <c r="F472" s="17">
        <v>15</v>
      </c>
      <c r="G472" s="17">
        <v>20</v>
      </c>
      <c r="H472" s="17" t="s">
        <v>25</v>
      </c>
      <c r="I472" s="79">
        <f>_xlfn.XLOOKUP(H472,Productos!$B$5:$B$16,Productos!$E$5:$E$16)</f>
        <v>800000</v>
      </c>
      <c r="J472" s="17">
        <v>11</v>
      </c>
      <c r="K472" s="99"/>
      <c r="L472" s="13" t="str">
        <f>_xlfn.XLOOKUP(Ventas!C472,'Tienda y Sucursal'!$B$5:$B$19,'Tienda y Sucursal'!$C$5:$C$19)</f>
        <v>Sucursal San Bernardo</v>
      </c>
      <c r="M472" s="13" t="str">
        <f>_xlfn.XLOOKUP(D472,'Tienda y Sucursal'!$E$5:$E$10,'Tienda y Sucursal'!$F$5:$F$10)</f>
        <v>Sucursal 6</v>
      </c>
      <c r="N472" s="13" t="str">
        <f>HLOOKUP(F472,'Vendedores y Clientes'!$F$5:$M$7,2,0)&amp;" "&amp;HLOOKUP(F472,'Vendedores y Clientes'!$F$5:$M$7,3,0)</f>
        <v>Suárez Mujica</v>
      </c>
      <c r="O472" s="13" t="str" cm="1">
        <f t="array" ref="O472">_xlfn.XLOOKUP(G472,'Vendedores y Clientes'!$B$6:$B$39,'Vendedores y Clientes'!$C$6:$C$39&amp;" "&amp;_xlfn.XLOOKUP(Ventas!G472,'Vendedores y Clientes'!$B$6:$B$39,'Vendedores y Clientes'!$D$6:$D$39))</f>
        <v>Tatán Linterna</v>
      </c>
      <c r="P472" s="13" t="str">
        <f>_xlfn.XLOOKUP(H472,Productos!$B$5:$B$16,Productos!$C$5:$C$16)</f>
        <v>Estante Metalico 2mts alt</v>
      </c>
      <c r="Q472" s="13" t="str">
        <f>VLOOKUP(H472,Productos!$B$4:$E$16,3,0)</f>
        <v>Leymas</v>
      </c>
      <c r="R472" s="14">
        <f t="shared" si="8"/>
        <v>0.08</v>
      </c>
      <c r="S472" s="15">
        <f>VLOOKUP(Ventas!H472,Productos!$B$23:$I$34,MATCH(Ventas!M472,Productos!$D$22:$I$22)+2,FALSE)</f>
        <v>100000</v>
      </c>
      <c r="T472" s="16">
        <f t="shared" si="12"/>
        <v>7996000</v>
      </c>
    </row>
    <row r="473" spans="2:20" ht="14.25" customHeight="1">
      <c r="B473" s="10" t="str">
        <f t="shared" si="7"/>
        <v>1-3001242009abrilG12</v>
      </c>
      <c r="C473" s="17">
        <v>1</v>
      </c>
      <c r="D473" s="17">
        <v>300</v>
      </c>
      <c r="E473" s="18">
        <v>39915</v>
      </c>
      <c r="F473" s="17">
        <v>15</v>
      </c>
      <c r="G473" s="17">
        <v>18</v>
      </c>
      <c r="H473" s="17" t="s">
        <v>25</v>
      </c>
      <c r="I473" s="79">
        <f>_xlfn.XLOOKUP(H473,Productos!$B$5:$B$16,Productos!$E$5:$E$16)</f>
        <v>800000</v>
      </c>
      <c r="J473" s="17">
        <v>11</v>
      </c>
      <c r="K473" s="99"/>
      <c r="L473" s="13" t="str">
        <f>_xlfn.XLOOKUP(Ventas!C473,'Tienda y Sucursal'!$B$5:$B$19,'Tienda y Sucursal'!$C$5:$C$19)</f>
        <v>Sucursal Peñalolen Alto</v>
      </c>
      <c r="M473" s="13" t="str">
        <f>_xlfn.XLOOKUP(D473,'Tienda y Sucursal'!$E$5:$E$10,'Tienda y Sucursal'!$F$5:$F$10)</f>
        <v>Sucursal 3</v>
      </c>
      <c r="N473" s="13" t="str">
        <f>HLOOKUP(F473,'Vendedores y Clientes'!$F$5:$M$7,2,0)&amp;" "&amp;HLOOKUP(F473,'Vendedores y Clientes'!$F$5:$M$7,3,0)</f>
        <v>Suárez Mujica</v>
      </c>
      <c r="O473" s="13" t="str" cm="1">
        <f t="array" ref="O473">_xlfn.XLOOKUP(G473,'Vendedores y Clientes'!$B$6:$B$39,'Vendedores y Clientes'!$C$6:$C$39&amp;" "&amp;_xlfn.XLOOKUP(Ventas!G473,'Vendedores y Clientes'!$B$6:$B$39,'Vendedores y Clientes'!$D$6:$D$39))</f>
        <v>Di Angelo Bonini</v>
      </c>
      <c r="P473" s="13" t="str">
        <f>_xlfn.XLOOKUP(H473,Productos!$B$5:$B$16,Productos!$C$5:$C$16)</f>
        <v>Estante Metalico 2mts alt</v>
      </c>
      <c r="Q473" s="13" t="str">
        <f>VLOOKUP(H473,Productos!$B$4:$E$16,3,0)</f>
        <v>Leymas</v>
      </c>
      <c r="R473" s="14">
        <f t="shared" si="8"/>
        <v>0.08</v>
      </c>
      <c r="S473" s="15">
        <f>VLOOKUP(Ventas!H473,Productos!$B$23:$I$34,MATCH(Ventas!M473,Productos!$D$22:$I$22)+2,FALSE)</f>
        <v>10000</v>
      </c>
      <c r="T473" s="16">
        <f t="shared" si="12"/>
        <v>8086000</v>
      </c>
    </row>
    <row r="474" spans="2:20" ht="14.25" customHeight="1">
      <c r="B474" s="10" t="str">
        <f t="shared" si="7"/>
        <v>8-20332009marzoA18</v>
      </c>
      <c r="C474" s="17">
        <v>8</v>
      </c>
      <c r="D474" s="17">
        <v>20</v>
      </c>
      <c r="E474" s="18">
        <v>39875</v>
      </c>
      <c r="F474" s="17">
        <v>18</v>
      </c>
      <c r="G474" s="17">
        <v>25</v>
      </c>
      <c r="H474" s="17" t="s">
        <v>26</v>
      </c>
      <c r="I474" s="79">
        <f>_xlfn.XLOOKUP(H474,Productos!$B$5:$B$16,Productos!$E$5:$E$16)</f>
        <v>750000</v>
      </c>
      <c r="J474" s="17">
        <v>12</v>
      </c>
      <c r="K474" s="99"/>
      <c r="L474" s="13" t="str">
        <f>_xlfn.XLOOKUP(Ventas!C474,'Tienda y Sucursal'!$B$5:$B$19,'Tienda y Sucursal'!$C$5:$C$19)</f>
        <v>El Rincón de la Madera</v>
      </c>
      <c r="M474" s="13" t="str">
        <f>_xlfn.XLOOKUP(D474,'Tienda y Sucursal'!$E$5:$E$10,'Tienda y Sucursal'!$F$5:$F$10)</f>
        <v>Sucursal 5</v>
      </c>
      <c r="N474" s="13" t="str">
        <f>HLOOKUP(F474,'Vendedores y Clientes'!$F$5:$M$7,2,0)&amp;" "&amp;HLOOKUP(F474,'Vendedores y Clientes'!$F$5:$M$7,3,0)</f>
        <v>Gato Lizana</v>
      </c>
      <c r="O474" s="13" t="str" cm="1">
        <f t="array" ref="O474">_xlfn.XLOOKUP(G474,'Vendedores y Clientes'!$B$6:$B$39,'Vendedores y Clientes'!$C$6:$C$39&amp;" "&amp;_xlfn.XLOOKUP(Ventas!G474,'Vendedores y Clientes'!$B$6:$B$39,'Vendedores y Clientes'!$D$6:$D$39))</f>
        <v>Felipe Medero</v>
      </c>
      <c r="P474" s="13" t="str">
        <f>_xlfn.XLOOKUP(H474,Productos!$B$5:$B$16,Productos!$C$5:$C$16)</f>
        <v>Sillón Cama 3 Cuerpos</v>
      </c>
      <c r="Q474" s="13" t="str">
        <f>VLOOKUP(H474,Productos!$B$4:$E$16,3,0)</f>
        <v>Bellmack</v>
      </c>
      <c r="R474" s="14">
        <f t="shared" si="8"/>
        <v>0.08</v>
      </c>
      <c r="S474" s="15">
        <f>VLOOKUP(Ventas!H474,Productos!$B$23:$I$34,MATCH(Ventas!M474,Productos!$D$22:$I$22)+2,FALSE)</f>
        <v>30000</v>
      </c>
      <c r="T474" s="16">
        <f t="shared" si="12"/>
        <v>8250000</v>
      </c>
    </row>
    <row r="475" spans="2:20" ht="14.25" customHeight="1">
      <c r="B475" s="10" t="str">
        <f t="shared" si="7"/>
        <v>3-302552009mayoE20</v>
      </c>
      <c r="C475" s="17">
        <v>3</v>
      </c>
      <c r="D475" s="17">
        <v>30</v>
      </c>
      <c r="E475" s="18">
        <v>39958</v>
      </c>
      <c r="F475" s="17">
        <v>18</v>
      </c>
      <c r="G475" s="17">
        <v>22</v>
      </c>
      <c r="H475" s="17" t="s">
        <v>28</v>
      </c>
      <c r="I475" s="79">
        <f>_xlfn.XLOOKUP(H475,Productos!$B$5:$B$16,Productos!$E$5:$E$16)</f>
        <v>650000</v>
      </c>
      <c r="J475" s="17">
        <v>15</v>
      </c>
      <c r="K475" s="99"/>
      <c r="L475" s="13" t="str">
        <f>_xlfn.XLOOKUP(Ventas!C475,'Tienda y Sucursal'!$B$5:$B$19,'Tienda y Sucursal'!$C$5:$C$19)</f>
        <v>Damiens</v>
      </c>
      <c r="M475" s="13" t="str">
        <f>_xlfn.XLOOKUP(D475,'Tienda y Sucursal'!$E$5:$E$10,'Tienda y Sucursal'!$F$5:$F$10)</f>
        <v>Sucursal 2</v>
      </c>
      <c r="N475" s="13" t="str">
        <f>HLOOKUP(F475,'Vendedores y Clientes'!$F$5:$M$7,2,0)&amp;" "&amp;HLOOKUP(F475,'Vendedores y Clientes'!$F$5:$M$7,3,0)</f>
        <v>Gato Lizana</v>
      </c>
      <c r="O475" s="13" t="str" cm="1">
        <f t="array" ref="O475">_xlfn.XLOOKUP(G475,'Vendedores y Clientes'!$B$6:$B$39,'Vendedores y Clientes'!$C$6:$C$39&amp;" "&amp;_xlfn.XLOOKUP(Ventas!G475,'Vendedores y Clientes'!$B$6:$B$39,'Vendedores y Clientes'!$D$6:$D$39))</f>
        <v>Sergio Oliva</v>
      </c>
      <c r="P475" s="13" t="str">
        <f>_xlfn.XLOOKUP(H475,Productos!$B$5:$B$16,Productos!$C$5:$C$16)</f>
        <v>Escritorio Madera 3 Espacios</v>
      </c>
      <c r="Q475" s="13" t="str">
        <f>VLOOKUP(H475,Productos!$B$4:$E$16,3,0)</f>
        <v>Bellmack</v>
      </c>
      <c r="R475" s="14">
        <f t="shared" si="8"/>
        <v>0.08</v>
      </c>
      <c r="S475" s="15">
        <f>VLOOKUP(Ventas!H475,Productos!$B$23:$I$34,MATCH(Ventas!M475,Productos!$D$22:$I$22)+2,FALSE)</f>
        <v>300000</v>
      </c>
      <c r="T475" s="16">
        <f t="shared" si="12"/>
        <v>8670000</v>
      </c>
    </row>
    <row r="476" spans="2:20" ht="14.25" customHeight="1">
      <c r="B476" s="10" t="str">
        <f t="shared" si="7"/>
        <v>6-3001222009febreroE20</v>
      </c>
      <c r="C476" s="17">
        <v>6</v>
      </c>
      <c r="D476" s="17">
        <v>300</v>
      </c>
      <c r="E476" s="18">
        <v>39856</v>
      </c>
      <c r="F476" s="17">
        <v>16</v>
      </c>
      <c r="G476" s="17">
        <v>32</v>
      </c>
      <c r="H476" s="17" t="s">
        <v>28</v>
      </c>
      <c r="I476" s="79">
        <f>_xlfn.XLOOKUP(H476,Productos!$B$5:$B$16,Productos!$E$5:$E$16)</f>
        <v>650000</v>
      </c>
      <c r="J476" s="17">
        <v>15</v>
      </c>
      <c r="K476" s="99"/>
      <c r="L476" s="13" t="str">
        <f>_xlfn.XLOOKUP(Ventas!C476,'Tienda y Sucursal'!$B$5:$B$19,'Tienda y Sucursal'!$C$5:$C$19)</f>
        <v>Sucursal Ñuñoa</v>
      </c>
      <c r="M476" s="13" t="str">
        <f>_xlfn.XLOOKUP(D476,'Tienda y Sucursal'!$E$5:$E$10,'Tienda y Sucursal'!$F$5:$F$10)</f>
        <v>Sucursal 3</v>
      </c>
      <c r="N476" s="13" t="str">
        <f>HLOOKUP(F476,'Vendedores y Clientes'!$F$5:$M$7,2,0)&amp;" "&amp;HLOOKUP(F476,'Vendedores y Clientes'!$F$5:$M$7,3,0)</f>
        <v>Michael Tree</v>
      </c>
      <c r="O476" s="13" t="str" cm="1">
        <f t="array" ref="O476">_xlfn.XLOOKUP(G476,'Vendedores y Clientes'!$B$6:$B$39,'Vendedores y Clientes'!$C$6:$C$39&amp;" "&amp;_xlfn.XLOOKUP(Ventas!G476,'Vendedores y Clientes'!$B$6:$B$39,'Vendedores y Clientes'!$D$6:$D$39))</f>
        <v>Manu Bililar</v>
      </c>
      <c r="P476" s="13" t="str">
        <f>_xlfn.XLOOKUP(H476,Productos!$B$5:$B$16,Productos!$C$5:$C$16)</f>
        <v>Escritorio Madera 3 Espacios</v>
      </c>
      <c r="Q476" s="13" t="str">
        <f>VLOOKUP(H476,Productos!$B$4:$E$16,3,0)</f>
        <v>Bellmack</v>
      </c>
      <c r="R476" s="14">
        <f t="shared" si="8"/>
        <v>0.08</v>
      </c>
      <c r="S476" s="15">
        <f>VLOOKUP(Ventas!H476,Productos!$B$23:$I$34,MATCH(Ventas!M476,Productos!$D$22:$I$22)+2,FALSE)</f>
        <v>100000</v>
      </c>
      <c r="T476" s="16">
        <f t="shared" si="12"/>
        <v>8870000</v>
      </c>
    </row>
    <row r="477" spans="2:20" ht="14.25" customHeight="1">
      <c r="B477" s="10" t="str">
        <f t="shared" si="7"/>
        <v>7-30012102009octubreE20</v>
      </c>
      <c r="C477" s="17">
        <v>7</v>
      </c>
      <c r="D477" s="17">
        <v>300</v>
      </c>
      <c r="E477" s="18">
        <v>40098</v>
      </c>
      <c r="F477" s="17">
        <v>18</v>
      </c>
      <c r="G477" s="17">
        <v>32</v>
      </c>
      <c r="H477" s="17" t="s">
        <v>28</v>
      </c>
      <c r="I477" s="79">
        <f>_xlfn.XLOOKUP(H477,Productos!$B$5:$B$16,Productos!$E$5:$E$16)</f>
        <v>650000</v>
      </c>
      <c r="J477" s="17">
        <v>15</v>
      </c>
      <c r="K477" s="99"/>
      <c r="L477" s="13" t="str">
        <f>_xlfn.XLOOKUP(Ventas!C477,'Tienda y Sucursal'!$B$5:$B$19,'Tienda y Sucursal'!$C$5:$C$19)</f>
        <v>Blanco y En Calada</v>
      </c>
      <c r="M477" s="13" t="str">
        <f>_xlfn.XLOOKUP(D477,'Tienda y Sucursal'!$E$5:$E$10,'Tienda y Sucursal'!$F$5:$F$10)</f>
        <v>Sucursal 3</v>
      </c>
      <c r="N477" s="13" t="str">
        <f>HLOOKUP(F477,'Vendedores y Clientes'!$F$5:$M$7,2,0)&amp;" "&amp;HLOOKUP(F477,'Vendedores y Clientes'!$F$5:$M$7,3,0)</f>
        <v>Gato Lizana</v>
      </c>
      <c r="O477" s="13" t="str" cm="1">
        <f t="array" ref="O477">_xlfn.XLOOKUP(G477,'Vendedores y Clientes'!$B$6:$B$39,'Vendedores y Clientes'!$C$6:$C$39&amp;" "&amp;_xlfn.XLOOKUP(Ventas!G477,'Vendedores y Clientes'!$B$6:$B$39,'Vendedores y Clientes'!$D$6:$D$39))</f>
        <v>Manu Bililar</v>
      </c>
      <c r="P477" s="13" t="str">
        <f>_xlfn.XLOOKUP(H477,Productos!$B$5:$B$16,Productos!$C$5:$C$16)</f>
        <v>Escritorio Madera 3 Espacios</v>
      </c>
      <c r="Q477" s="13" t="str">
        <f>VLOOKUP(H477,Productos!$B$4:$E$16,3,0)</f>
        <v>Bellmack</v>
      </c>
      <c r="R477" s="14">
        <f t="shared" si="8"/>
        <v>0.08</v>
      </c>
      <c r="S477" s="15">
        <f>VLOOKUP(Ventas!H477,Productos!$B$23:$I$34,MATCH(Ventas!M477,Productos!$D$22:$I$22)+2,FALSE)</f>
        <v>100000</v>
      </c>
      <c r="T477" s="16">
        <f t="shared" si="12"/>
        <v>8870000</v>
      </c>
    </row>
    <row r="478" spans="2:20" ht="14.25" customHeight="1">
      <c r="B478" s="10" t="str">
        <f t="shared" si="7"/>
        <v>14-2007122010diciembreE20</v>
      </c>
      <c r="C478" s="17">
        <v>14</v>
      </c>
      <c r="D478" s="17">
        <v>200</v>
      </c>
      <c r="E478" s="18">
        <v>40519</v>
      </c>
      <c r="F478" s="17">
        <v>18</v>
      </c>
      <c r="G478" s="17">
        <v>6</v>
      </c>
      <c r="H478" s="17" t="s">
        <v>28</v>
      </c>
      <c r="I478" s="79">
        <f>_xlfn.XLOOKUP(H478,Productos!$B$5:$B$16,Productos!$E$5:$E$16)</f>
        <v>650000</v>
      </c>
      <c r="J478" s="17">
        <v>15</v>
      </c>
      <c r="K478" s="99"/>
      <c r="L478" s="13" t="str">
        <f>_xlfn.XLOOKUP(Ventas!C478,'Tienda y Sucursal'!$B$5:$B$19,'Tienda y Sucursal'!$C$5:$C$19)</f>
        <v>Antiguedades FV</v>
      </c>
      <c r="M478" s="13" t="str">
        <f>_xlfn.XLOOKUP(D478,'Tienda y Sucursal'!$E$5:$E$10,'Tienda y Sucursal'!$F$5:$F$10)</f>
        <v>Sucursal 1</v>
      </c>
      <c r="N478" s="13" t="str">
        <f>HLOOKUP(F478,'Vendedores y Clientes'!$F$5:$M$7,2,0)&amp;" "&amp;HLOOKUP(F478,'Vendedores y Clientes'!$F$5:$M$7,3,0)</f>
        <v>Gato Lizana</v>
      </c>
      <c r="O478" s="13" t="str" cm="1">
        <f t="array" ref="O478">_xlfn.XLOOKUP(G478,'Vendedores y Clientes'!$B$6:$B$39,'Vendedores y Clientes'!$C$6:$C$39&amp;" "&amp;_xlfn.XLOOKUP(Ventas!G478,'Vendedores y Clientes'!$B$6:$B$39,'Vendedores y Clientes'!$D$6:$D$39))</f>
        <v>Deco Valenti</v>
      </c>
      <c r="P478" s="13" t="str">
        <f>_xlfn.XLOOKUP(H478,Productos!$B$5:$B$16,Productos!$C$5:$C$16)</f>
        <v>Escritorio Madera 3 Espacios</v>
      </c>
      <c r="Q478" s="13" t="str">
        <f>VLOOKUP(H478,Productos!$B$4:$E$16,3,0)</f>
        <v>Bellmack</v>
      </c>
      <c r="R478" s="14">
        <f t="shared" si="8"/>
        <v>0.08</v>
      </c>
      <c r="S478" s="15">
        <f>VLOOKUP(Ventas!H478,Productos!$B$23:$I$34,MATCH(Ventas!M478,Productos!$D$22:$I$22)+2,FALSE)</f>
        <v>10000</v>
      </c>
      <c r="T478" s="16">
        <f t="shared" si="12"/>
        <v>8960000</v>
      </c>
    </row>
    <row r="479" spans="2:20" ht="14.25" customHeight="1">
      <c r="B479" s="10" t="str">
        <f t="shared" si="7"/>
        <v>8-301152010mayoJ16</v>
      </c>
      <c r="C479" s="17">
        <v>8</v>
      </c>
      <c r="D479" s="17">
        <v>30</v>
      </c>
      <c r="E479" s="18">
        <v>40309</v>
      </c>
      <c r="F479" s="17">
        <v>18</v>
      </c>
      <c r="G479" s="17">
        <v>24</v>
      </c>
      <c r="H479" s="17" t="s">
        <v>22</v>
      </c>
      <c r="I479" s="79">
        <f>_xlfn.XLOOKUP(H479,Productos!$B$5:$B$16,Productos!$E$5:$E$16)</f>
        <v>1450000</v>
      </c>
      <c r="J479" s="17">
        <v>6</v>
      </c>
      <c r="K479" s="99"/>
      <c r="L479" s="13" t="str">
        <f>_xlfn.XLOOKUP(Ventas!C479,'Tienda y Sucursal'!$B$5:$B$19,'Tienda y Sucursal'!$C$5:$C$19)</f>
        <v>El Rincón de la Madera</v>
      </c>
      <c r="M479" s="13" t="str">
        <f>_xlfn.XLOOKUP(D479,'Tienda y Sucursal'!$E$5:$E$10,'Tienda y Sucursal'!$F$5:$F$10)</f>
        <v>Sucursal 2</v>
      </c>
      <c r="N479" s="13" t="str">
        <f>HLOOKUP(F479,'Vendedores y Clientes'!$F$5:$M$7,2,0)&amp;" "&amp;HLOOKUP(F479,'Vendedores y Clientes'!$F$5:$M$7,3,0)</f>
        <v>Gato Lizana</v>
      </c>
      <c r="O479" s="13" t="str" cm="1">
        <f t="array" ref="O479">_xlfn.XLOOKUP(G479,'Vendedores y Clientes'!$B$6:$B$39,'Vendedores y Clientes'!$C$6:$C$39&amp;" "&amp;_xlfn.XLOOKUP(Ventas!G479,'Vendedores y Clientes'!$B$6:$B$39,'Vendedores y Clientes'!$D$6:$D$39))</f>
        <v>Andrea Panda</v>
      </c>
      <c r="P479" s="13" t="str">
        <f>_xlfn.XLOOKUP(H479,Productos!$B$5:$B$16,Productos!$C$5:$C$16)</f>
        <v>Silla de Gargas</v>
      </c>
      <c r="Q479" s="13" t="str">
        <f>VLOOKUP(H479,Productos!$B$4:$E$16,3,0)</f>
        <v>Bellmack</v>
      </c>
      <c r="R479" s="14">
        <f t="shared" si="8"/>
        <v>0.05</v>
      </c>
      <c r="S479" s="15">
        <f>VLOOKUP(Ventas!H479,Productos!$B$23:$I$34,MATCH(Ventas!M479,Productos!$D$22:$I$22)+2,FALSE)</f>
        <v>20000</v>
      </c>
      <c r="T479" s="16">
        <f t="shared" si="12"/>
        <v>8245000</v>
      </c>
    </row>
    <row r="480" spans="2:20" ht="14.25" customHeight="1">
      <c r="B480" s="10" t="str">
        <f t="shared" si="7"/>
        <v>14-2008112009noviembreJ16</v>
      </c>
      <c r="C480" s="17">
        <v>14</v>
      </c>
      <c r="D480" s="17">
        <v>200</v>
      </c>
      <c r="E480" s="18">
        <v>40125</v>
      </c>
      <c r="F480" s="17">
        <v>17</v>
      </c>
      <c r="G480" s="17">
        <v>12</v>
      </c>
      <c r="H480" s="17" t="s">
        <v>22</v>
      </c>
      <c r="I480" s="79">
        <f>_xlfn.XLOOKUP(H480,Productos!$B$5:$B$16,Productos!$E$5:$E$16)</f>
        <v>1450000</v>
      </c>
      <c r="J480" s="17">
        <v>6</v>
      </c>
      <c r="K480" s="99"/>
      <c r="L480" s="13" t="str">
        <f>_xlfn.XLOOKUP(Ventas!C480,'Tienda y Sucursal'!$B$5:$B$19,'Tienda y Sucursal'!$C$5:$C$19)</f>
        <v>Antiguedades FV</v>
      </c>
      <c r="M480" s="13" t="str">
        <f>_xlfn.XLOOKUP(D480,'Tienda y Sucursal'!$E$5:$E$10,'Tienda y Sucursal'!$F$5:$F$10)</f>
        <v>Sucursal 1</v>
      </c>
      <c r="N480" s="13" t="str">
        <f>HLOOKUP(F480,'Vendedores y Clientes'!$F$5:$M$7,2,0)&amp;" "&amp;HLOOKUP(F480,'Vendedores y Clientes'!$F$5:$M$7,3,0)</f>
        <v>Gabriel Manzanero</v>
      </c>
      <c r="O480" s="13" t="str" cm="1">
        <f t="array" ref="O480">_xlfn.XLOOKUP(G480,'Vendedores y Clientes'!$B$6:$B$39,'Vendedores y Clientes'!$C$6:$C$39&amp;" "&amp;_xlfn.XLOOKUP(Ventas!G480,'Vendedores y Clientes'!$B$6:$B$39,'Vendedores y Clientes'!$D$6:$D$39))</f>
        <v>Nga Escandinavo</v>
      </c>
      <c r="P480" s="13" t="str">
        <f>_xlfn.XLOOKUP(H480,Productos!$B$5:$B$16,Productos!$C$5:$C$16)</f>
        <v>Silla de Gargas</v>
      </c>
      <c r="Q480" s="13" t="str">
        <f>VLOOKUP(H480,Productos!$B$4:$E$16,3,0)</f>
        <v>Bellmack</v>
      </c>
      <c r="R480" s="14">
        <f t="shared" si="8"/>
        <v>0.05</v>
      </c>
      <c r="S480" s="15">
        <f>VLOOKUP(Ventas!H480,Productos!$B$23:$I$34,MATCH(Ventas!M480,Productos!$D$22:$I$22)+2,FALSE)</f>
        <v>500000</v>
      </c>
      <c r="T480" s="16">
        <f t="shared" si="12"/>
        <v>7765000</v>
      </c>
    </row>
    <row r="481" spans="2:20" ht="14.25" customHeight="1">
      <c r="B481" s="10" t="str">
        <f t="shared" si="7"/>
        <v>13-20852010mayoJ16</v>
      </c>
      <c r="C481" s="17">
        <v>13</v>
      </c>
      <c r="D481" s="17">
        <v>20</v>
      </c>
      <c r="E481" s="18">
        <v>40306</v>
      </c>
      <c r="F481" s="17">
        <v>12</v>
      </c>
      <c r="G481" s="17">
        <v>14</v>
      </c>
      <c r="H481" s="17" t="s">
        <v>22</v>
      </c>
      <c r="I481" s="79">
        <f>_xlfn.XLOOKUP(H481,Productos!$B$5:$B$16,Productos!$E$5:$E$16)</f>
        <v>1450000</v>
      </c>
      <c r="J481" s="17">
        <v>6</v>
      </c>
      <c r="K481" s="99"/>
      <c r="L481" s="13" t="str">
        <f>_xlfn.XLOOKUP(Ventas!C481,'Tienda y Sucursal'!$B$5:$B$19,'Tienda y Sucursal'!$C$5:$C$19)</f>
        <v>Sales</v>
      </c>
      <c r="M481" s="13" t="str">
        <f>_xlfn.XLOOKUP(D481,'Tienda y Sucursal'!$E$5:$E$10,'Tienda y Sucursal'!$F$5:$F$10)</f>
        <v>Sucursal 5</v>
      </c>
      <c r="N481" s="13" t="str">
        <f>HLOOKUP(F481,'Vendedores y Clientes'!$F$5:$M$7,2,0)&amp;" "&amp;HLOOKUP(F481,'Vendedores y Clientes'!$F$5:$M$7,3,0)</f>
        <v>Feibian Bizancio</v>
      </c>
      <c r="O481" s="13" t="str" cm="1">
        <f t="array" ref="O481">_xlfn.XLOOKUP(G481,'Vendedores y Clientes'!$B$6:$B$39,'Vendedores y Clientes'!$C$6:$C$39&amp;" "&amp;_xlfn.XLOOKUP(Ventas!G481,'Vendedores y Clientes'!$B$6:$B$39,'Vendedores y Clientes'!$D$6:$D$39))</f>
        <v>Guillermo Franco</v>
      </c>
      <c r="P481" s="13" t="str">
        <f>_xlfn.XLOOKUP(H481,Productos!$B$5:$B$16,Productos!$C$5:$C$16)</f>
        <v>Silla de Gargas</v>
      </c>
      <c r="Q481" s="13" t="str">
        <f>VLOOKUP(H481,Productos!$B$4:$E$16,3,0)</f>
        <v>Bellmack</v>
      </c>
      <c r="R481" s="14">
        <f t="shared" si="8"/>
        <v>0.05</v>
      </c>
      <c r="S481" s="15">
        <f>VLOOKUP(Ventas!H481,Productos!$B$23:$I$34,MATCH(Ventas!M481,Productos!$D$22:$I$22)+2,FALSE)</f>
        <v>300000</v>
      </c>
      <c r="T481" s="16">
        <f t="shared" si="12"/>
        <v>7965000</v>
      </c>
    </row>
    <row r="482" spans="2:20" ht="14.25" customHeight="1">
      <c r="B482" s="10" t="str">
        <f t="shared" si="7"/>
        <v>2-3002512009eneroJ16</v>
      </c>
      <c r="C482" s="17">
        <v>2</v>
      </c>
      <c r="D482" s="17">
        <v>300</v>
      </c>
      <c r="E482" s="18">
        <v>39838</v>
      </c>
      <c r="F482" s="17">
        <v>14</v>
      </c>
      <c r="G482" s="17">
        <v>19</v>
      </c>
      <c r="H482" s="17" t="s">
        <v>22</v>
      </c>
      <c r="I482" s="79">
        <f>_xlfn.XLOOKUP(H482,Productos!$B$5:$B$16,Productos!$E$5:$E$16)</f>
        <v>1450000</v>
      </c>
      <c r="J482" s="17">
        <v>6</v>
      </c>
      <c r="K482" s="99"/>
      <c r="L482" s="13" t="str">
        <f>_xlfn.XLOOKUP(Ventas!C482,'Tienda y Sucursal'!$B$5:$B$19,'Tienda y Sucursal'!$C$5:$C$19)</f>
        <v>Muebles San Genaro</v>
      </c>
      <c r="M482" s="13" t="str">
        <f>_xlfn.XLOOKUP(D482,'Tienda y Sucursal'!$E$5:$E$10,'Tienda y Sucursal'!$F$5:$F$10)</f>
        <v>Sucursal 3</v>
      </c>
      <c r="N482" s="13" t="str">
        <f>HLOOKUP(F482,'Vendedores y Clientes'!$F$5:$M$7,2,0)&amp;" "&amp;HLOOKUP(F482,'Vendedores y Clientes'!$F$5:$M$7,3,0)</f>
        <v>Hortuiti Felier</v>
      </c>
      <c r="O482" s="13" t="str" cm="1">
        <f t="array" ref="O482">_xlfn.XLOOKUP(G482,'Vendedores y Clientes'!$B$6:$B$39,'Vendedores y Clientes'!$C$6:$C$39&amp;" "&amp;_xlfn.XLOOKUP(Ventas!G482,'Vendedores y Clientes'!$B$6:$B$39,'Vendedores y Clientes'!$D$6:$D$39))</f>
        <v>Andrea Disappear</v>
      </c>
      <c r="P482" s="13" t="str">
        <f>_xlfn.XLOOKUP(H482,Productos!$B$5:$B$16,Productos!$C$5:$C$16)</f>
        <v>Silla de Gargas</v>
      </c>
      <c r="Q482" s="13" t="str">
        <f>VLOOKUP(H482,Productos!$B$4:$E$16,3,0)</f>
        <v>Bellmack</v>
      </c>
      <c r="R482" s="14">
        <f t="shared" si="8"/>
        <v>0.05</v>
      </c>
      <c r="S482" s="15">
        <f>VLOOKUP(Ventas!H482,Productos!$B$23:$I$34,MATCH(Ventas!M482,Productos!$D$22:$I$22)+2,FALSE)</f>
        <v>200000</v>
      </c>
      <c r="T482" s="16">
        <f t="shared" si="12"/>
        <v>8065000</v>
      </c>
    </row>
    <row r="483" spans="2:20" ht="14.25" customHeight="1">
      <c r="B483" s="10" t="str">
        <f t="shared" si="7"/>
        <v>9-2002592010septiembreF12</v>
      </c>
      <c r="C483" s="17">
        <v>9</v>
      </c>
      <c r="D483" s="17">
        <v>200</v>
      </c>
      <c r="E483" s="18">
        <v>40446</v>
      </c>
      <c r="F483" s="17">
        <v>15</v>
      </c>
      <c r="G483" s="17">
        <v>32</v>
      </c>
      <c r="H483" s="17" t="s">
        <v>23</v>
      </c>
      <c r="I483" s="79">
        <f>_xlfn.XLOOKUP(H483,Productos!$B$5:$B$16,Productos!$E$5:$E$16)</f>
        <v>1250000</v>
      </c>
      <c r="J483" s="17">
        <v>7</v>
      </c>
      <c r="K483" s="99"/>
      <c r="L483" s="13" t="str">
        <f>_xlfn.XLOOKUP(Ventas!C483,'Tienda y Sucursal'!$B$5:$B$19,'Tienda y Sucursal'!$C$5:$C$19)</f>
        <v>Sucursal San Bernardo</v>
      </c>
      <c r="M483" s="13" t="str">
        <f>_xlfn.XLOOKUP(D483,'Tienda y Sucursal'!$E$5:$E$10,'Tienda y Sucursal'!$F$5:$F$10)</f>
        <v>Sucursal 1</v>
      </c>
      <c r="N483" s="13" t="str">
        <f>HLOOKUP(F483,'Vendedores y Clientes'!$F$5:$M$7,2,0)&amp;" "&amp;HLOOKUP(F483,'Vendedores y Clientes'!$F$5:$M$7,3,0)</f>
        <v>Suárez Mujica</v>
      </c>
      <c r="O483" s="13" t="str" cm="1">
        <f t="array" ref="O483">_xlfn.XLOOKUP(G483,'Vendedores y Clientes'!$B$6:$B$39,'Vendedores y Clientes'!$C$6:$C$39&amp;" "&amp;_xlfn.XLOOKUP(Ventas!G483,'Vendedores y Clientes'!$B$6:$B$39,'Vendedores y Clientes'!$D$6:$D$39))</f>
        <v>Manu Bililar</v>
      </c>
      <c r="P483" s="13" t="str">
        <f>_xlfn.XLOOKUP(H483,Productos!$B$5:$B$16,Productos!$C$5:$C$16)</f>
        <v>Cómoda Antigua</v>
      </c>
      <c r="Q483" s="13" t="str">
        <f>VLOOKUP(H483,Productos!$B$4:$E$16,3,0)</f>
        <v>Bellmack</v>
      </c>
      <c r="R483" s="14">
        <f t="shared" si="8"/>
        <v>0.08</v>
      </c>
      <c r="S483" s="15">
        <f>VLOOKUP(Ventas!H483,Productos!$B$23:$I$34,MATCH(Ventas!M483,Productos!$D$22:$I$22)+2,FALSE)</f>
        <v>10000</v>
      </c>
      <c r="T483" s="16">
        <f t="shared" si="12"/>
        <v>8040000</v>
      </c>
    </row>
    <row r="484" spans="2:20" ht="14.25" customHeight="1">
      <c r="B484" s="10" t="str">
        <f t="shared" si="7"/>
        <v>4-101592010septiembreF12</v>
      </c>
      <c r="C484" s="17">
        <v>4</v>
      </c>
      <c r="D484" s="17">
        <v>10</v>
      </c>
      <c r="E484" s="18">
        <v>40436</v>
      </c>
      <c r="F484" s="17">
        <v>13</v>
      </c>
      <c r="G484" s="17">
        <v>21</v>
      </c>
      <c r="H484" s="17" t="s">
        <v>23</v>
      </c>
      <c r="I484" s="79">
        <f>_xlfn.XLOOKUP(H484,Productos!$B$5:$B$16,Productos!$E$5:$E$16)</f>
        <v>1250000</v>
      </c>
      <c r="J484" s="17">
        <v>7</v>
      </c>
      <c r="K484" s="99"/>
      <c r="L484" s="13" t="str">
        <f>_xlfn.XLOOKUP(Ventas!C484,'Tienda y Sucursal'!$B$5:$B$19,'Tienda y Sucursal'!$C$5:$C$19)</f>
        <v>Galería Ñuble</v>
      </c>
      <c r="M484" s="13" t="str">
        <f>_xlfn.XLOOKUP(D484,'Tienda y Sucursal'!$E$5:$E$10,'Tienda y Sucursal'!$F$5:$F$10)</f>
        <v>Sucursal 6</v>
      </c>
      <c r="N484" s="13" t="str">
        <f>HLOOKUP(F484,'Vendedores y Clientes'!$F$5:$M$7,2,0)&amp;" "&amp;HLOOKUP(F484,'Vendedores y Clientes'!$F$5:$M$7,3,0)</f>
        <v>Caesar Ortencia</v>
      </c>
      <c r="O484" s="13" t="str" cm="1">
        <f t="array" ref="O484">_xlfn.XLOOKUP(G484,'Vendedores y Clientes'!$B$6:$B$39,'Vendedores y Clientes'!$C$6:$C$39&amp;" "&amp;_xlfn.XLOOKUP(Ventas!G484,'Vendedores y Clientes'!$B$6:$B$39,'Vendedores y Clientes'!$D$6:$D$39))</f>
        <v>Alvarón Moledero</v>
      </c>
      <c r="P484" s="13" t="str">
        <f>_xlfn.XLOOKUP(H484,Productos!$B$5:$B$16,Productos!$C$5:$C$16)</f>
        <v>Cómoda Antigua</v>
      </c>
      <c r="Q484" s="13" t="str">
        <f>VLOOKUP(H484,Productos!$B$4:$E$16,3,0)</f>
        <v>Bellmack</v>
      </c>
      <c r="R484" s="14">
        <f t="shared" si="8"/>
        <v>0.08</v>
      </c>
      <c r="S484" s="15">
        <f>VLOOKUP(Ventas!H484,Productos!$B$23:$I$34,MATCH(Ventas!M484,Productos!$D$22:$I$22)+2,FALSE)</f>
        <v>1000000</v>
      </c>
      <c r="T484" s="16">
        <f t="shared" si="12"/>
        <v>7050000</v>
      </c>
    </row>
    <row r="485" spans="2:20" ht="14.25" customHeight="1">
      <c r="B485" s="10" t="str">
        <f t="shared" si="7"/>
        <v>3-1002222010febreroF12</v>
      </c>
      <c r="C485" s="17">
        <v>3</v>
      </c>
      <c r="D485" s="17">
        <v>100</v>
      </c>
      <c r="E485" s="18">
        <v>40231</v>
      </c>
      <c r="F485" s="17">
        <v>18</v>
      </c>
      <c r="G485" s="17">
        <v>15</v>
      </c>
      <c r="H485" s="17" t="s">
        <v>23</v>
      </c>
      <c r="I485" s="79">
        <f>_xlfn.XLOOKUP(H485,Productos!$B$5:$B$16,Productos!$E$5:$E$16)</f>
        <v>1250000</v>
      </c>
      <c r="J485" s="17">
        <v>7</v>
      </c>
      <c r="K485" s="99"/>
      <c r="L485" s="13" t="str">
        <f>_xlfn.XLOOKUP(Ventas!C485,'Tienda y Sucursal'!$B$5:$B$19,'Tienda y Sucursal'!$C$5:$C$19)</f>
        <v>Damiens</v>
      </c>
      <c r="M485" s="13" t="str">
        <f>_xlfn.XLOOKUP(D485,'Tienda y Sucursal'!$E$5:$E$10,'Tienda y Sucursal'!$F$5:$F$10)</f>
        <v>Sucursal 4</v>
      </c>
      <c r="N485" s="13" t="str">
        <f>HLOOKUP(F485,'Vendedores y Clientes'!$F$5:$M$7,2,0)&amp;" "&amp;HLOOKUP(F485,'Vendedores y Clientes'!$F$5:$M$7,3,0)</f>
        <v>Gato Lizana</v>
      </c>
      <c r="O485" s="13" t="str" cm="1">
        <f t="array" ref="O485">_xlfn.XLOOKUP(G485,'Vendedores y Clientes'!$B$6:$B$39,'Vendedores y Clientes'!$C$6:$C$39&amp;" "&amp;_xlfn.XLOOKUP(Ventas!G485,'Vendedores y Clientes'!$B$6:$B$39,'Vendedores y Clientes'!$D$6:$D$39))</f>
        <v>Maki Parachute</v>
      </c>
      <c r="P485" s="13" t="str">
        <f>_xlfn.XLOOKUP(H485,Productos!$B$5:$B$16,Productos!$C$5:$C$16)</f>
        <v>Cómoda Antigua</v>
      </c>
      <c r="Q485" s="13" t="str">
        <f>VLOOKUP(H485,Productos!$B$4:$E$16,3,0)</f>
        <v>Bellmack</v>
      </c>
      <c r="R485" s="14">
        <f t="shared" si="8"/>
        <v>0.08</v>
      </c>
      <c r="S485" s="15">
        <f>VLOOKUP(Ventas!H485,Productos!$B$23:$I$34,MATCH(Ventas!M485,Productos!$D$22:$I$22)+2,FALSE)</f>
        <v>20000</v>
      </c>
      <c r="T485" s="16">
        <f t="shared" si="12"/>
        <v>8030000</v>
      </c>
    </row>
    <row r="486" spans="2:20" ht="14.25" customHeight="1">
      <c r="B486" s="10" t="str">
        <f t="shared" si="7"/>
        <v>14-1001262009junioF12</v>
      </c>
      <c r="C486" s="17">
        <v>14</v>
      </c>
      <c r="D486" s="17">
        <v>100</v>
      </c>
      <c r="E486" s="18">
        <v>39976</v>
      </c>
      <c r="F486" s="17">
        <v>13</v>
      </c>
      <c r="G486" s="17">
        <v>21</v>
      </c>
      <c r="H486" s="17" t="s">
        <v>23</v>
      </c>
      <c r="I486" s="79">
        <f>_xlfn.XLOOKUP(H486,Productos!$B$5:$B$16,Productos!$E$5:$E$16)</f>
        <v>1250000</v>
      </c>
      <c r="J486" s="17">
        <v>7</v>
      </c>
      <c r="K486" s="99"/>
      <c r="L486" s="13" t="str">
        <f>_xlfn.XLOOKUP(Ventas!C486,'Tienda y Sucursal'!$B$5:$B$19,'Tienda y Sucursal'!$C$5:$C$19)</f>
        <v>Antiguedades FV</v>
      </c>
      <c r="M486" s="13" t="str">
        <f>_xlfn.XLOOKUP(D486,'Tienda y Sucursal'!$E$5:$E$10,'Tienda y Sucursal'!$F$5:$F$10)</f>
        <v>Sucursal 4</v>
      </c>
      <c r="N486" s="13" t="str">
        <f>HLOOKUP(F486,'Vendedores y Clientes'!$F$5:$M$7,2,0)&amp;" "&amp;HLOOKUP(F486,'Vendedores y Clientes'!$F$5:$M$7,3,0)</f>
        <v>Caesar Ortencia</v>
      </c>
      <c r="O486" s="13" t="str" cm="1">
        <f t="array" ref="O486">_xlfn.XLOOKUP(G486,'Vendedores y Clientes'!$B$6:$B$39,'Vendedores y Clientes'!$C$6:$C$39&amp;" "&amp;_xlfn.XLOOKUP(Ventas!G486,'Vendedores y Clientes'!$B$6:$B$39,'Vendedores y Clientes'!$D$6:$D$39))</f>
        <v>Alvarón Moledero</v>
      </c>
      <c r="P486" s="13" t="str">
        <f>_xlfn.XLOOKUP(H486,Productos!$B$5:$B$16,Productos!$C$5:$C$16)</f>
        <v>Cómoda Antigua</v>
      </c>
      <c r="Q486" s="13" t="str">
        <f>VLOOKUP(H486,Productos!$B$4:$E$16,3,0)</f>
        <v>Bellmack</v>
      </c>
      <c r="R486" s="14">
        <f t="shared" si="8"/>
        <v>0.08</v>
      </c>
      <c r="S486" s="15">
        <f>VLOOKUP(Ventas!H486,Productos!$B$23:$I$34,MATCH(Ventas!M486,Productos!$D$22:$I$22)+2,FALSE)</f>
        <v>20000</v>
      </c>
      <c r="T486" s="16">
        <f t="shared" si="12"/>
        <v>8030000</v>
      </c>
    </row>
    <row r="487" spans="2:20" ht="14.25" customHeight="1">
      <c r="B487" s="10" t="str">
        <f t="shared" si="7"/>
        <v>10-2019102010octubreF12</v>
      </c>
      <c r="C487" s="17">
        <v>10</v>
      </c>
      <c r="D487" s="17">
        <v>20</v>
      </c>
      <c r="E487" s="18">
        <v>40470</v>
      </c>
      <c r="F487" s="17">
        <v>15</v>
      </c>
      <c r="G487" s="17">
        <v>26</v>
      </c>
      <c r="H487" s="17" t="s">
        <v>23</v>
      </c>
      <c r="I487" s="79">
        <f>_xlfn.XLOOKUP(H487,Productos!$B$5:$B$16,Productos!$E$5:$E$16)</f>
        <v>1250000</v>
      </c>
      <c r="J487" s="17">
        <v>7</v>
      </c>
      <c r="K487" s="99"/>
      <c r="L487" s="13" t="str">
        <f>_xlfn.XLOOKUP(Ventas!C487,'Tienda y Sucursal'!$B$5:$B$19,'Tienda y Sucursal'!$C$5:$C$19)</f>
        <v>Sacrilegios Gloria</v>
      </c>
      <c r="M487" s="13" t="str">
        <f>_xlfn.XLOOKUP(D487,'Tienda y Sucursal'!$E$5:$E$10,'Tienda y Sucursal'!$F$5:$F$10)</f>
        <v>Sucursal 5</v>
      </c>
      <c r="N487" s="13" t="str">
        <f>HLOOKUP(F487,'Vendedores y Clientes'!$F$5:$M$7,2,0)&amp;" "&amp;HLOOKUP(F487,'Vendedores y Clientes'!$F$5:$M$7,3,0)</f>
        <v>Suárez Mujica</v>
      </c>
      <c r="O487" s="13" t="str" cm="1">
        <f t="array" ref="O487">_xlfn.XLOOKUP(G487,'Vendedores y Clientes'!$B$6:$B$39,'Vendedores y Clientes'!$C$6:$C$39&amp;" "&amp;_xlfn.XLOOKUP(Ventas!G487,'Vendedores y Clientes'!$B$6:$B$39,'Vendedores y Clientes'!$D$6:$D$39))</f>
        <v>Edward Phycka</v>
      </c>
      <c r="P487" s="13" t="str">
        <f>_xlfn.XLOOKUP(H487,Productos!$B$5:$B$16,Productos!$C$5:$C$16)</f>
        <v>Cómoda Antigua</v>
      </c>
      <c r="Q487" s="13" t="str">
        <f>VLOOKUP(H487,Productos!$B$4:$E$16,3,0)</f>
        <v>Bellmack</v>
      </c>
      <c r="R487" s="14">
        <f t="shared" si="8"/>
        <v>0.08</v>
      </c>
      <c r="S487" s="15">
        <f>VLOOKUP(Ventas!H487,Productos!$B$23:$I$34,MATCH(Ventas!M487,Productos!$D$22:$I$22)+2,FALSE)</f>
        <v>10000</v>
      </c>
      <c r="T487" s="16">
        <f t="shared" si="12"/>
        <v>8040000</v>
      </c>
    </row>
    <row r="488" spans="2:20" ht="14.25" customHeight="1">
      <c r="B488" s="10" t="str">
        <f t="shared" si="7"/>
        <v>12-202452009mayoF12</v>
      </c>
      <c r="C488" s="17">
        <v>12</v>
      </c>
      <c r="D488" s="17">
        <v>20</v>
      </c>
      <c r="E488" s="18">
        <v>39957</v>
      </c>
      <c r="F488" s="17">
        <v>14</v>
      </c>
      <c r="G488" s="17">
        <v>32</v>
      </c>
      <c r="H488" s="17" t="s">
        <v>23</v>
      </c>
      <c r="I488" s="79">
        <f>_xlfn.XLOOKUP(H488,Productos!$B$5:$B$16,Productos!$E$5:$E$16)</f>
        <v>1250000</v>
      </c>
      <c r="J488" s="17">
        <v>7</v>
      </c>
      <c r="K488" s="99"/>
      <c r="L488" s="13" t="str">
        <f>_xlfn.XLOOKUP(Ventas!C488,'Tienda y Sucursal'!$B$5:$B$19,'Tienda y Sucursal'!$C$5:$C$19)</f>
        <v>El Deleite</v>
      </c>
      <c r="M488" s="13" t="str">
        <f>_xlfn.XLOOKUP(D488,'Tienda y Sucursal'!$E$5:$E$10,'Tienda y Sucursal'!$F$5:$F$10)</f>
        <v>Sucursal 5</v>
      </c>
      <c r="N488" s="13" t="str">
        <f>HLOOKUP(F488,'Vendedores y Clientes'!$F$5:$M$7,2,0)&amp;" "&amp;HLOOKUP(F488,'Vendedores y Clientes'!$F$5:$M$7,3,0)</f>
        <v>Hortuiti Felier</v>
      </c>
      <c r="O488" s="13" t="str" cm="1">
        <f t="array" ref="O488">_xlfn.XLOOKUP(G488,'Vendedores y Clientes'!$B$6:$B$39,'Vendedores y Clientes'!$C$6:$C$39&amp;" "&amp;_xlfn.XLOOKUP(Ventas!G488,'Vendedores y Clientes'!$B$6:$B$39,'Vendedores y Clientes'!$D$6:$D$39))</f>
        <v>Manu Bililar</v>
      </c>
      <c r="P488" s="13" t="str">
        <f>_xlfn.XLOOKUP(H488,Productos!$B$5:$B$16,Productos!$C$5:$C$16)</f>
        <v>Cómoda Antigua</v>
      </c>
      <c r="Q488" s="13" t="str">
        <f>VLOOKUP(H488,Productos!$B$4:$E$16,3,0)</f>
        <v>Bellmack</v>
      </c>
      <c r="R488" s="14">
        <f t="shared" si="8"/>
        <v>0.08</v>
      </c>
      <c r="S488" s="15">
        <f>VLOOKUP(Ventas!H488,Productos!$B$23:$I$34,MATCH(Ventas!M488,Productos!$D$22:$I$22)+2,FALSE)</f>
        <v>10000</v>
      </c>
      <c r="T488" s="16">
        <f t="shared" si="12"/>
        <v>8040000</v>
      </c>
    </row>
    <row r="489" spans="2:20" ht="14.25" customHeight="1">
      <c r="B489" s="10" t="str">
        <f t="shared" si="7"/>
        <v>15-201762010junioF12</v>
      </c>
      <c r="C489" s="17">
        <v>15</v>
      </c>
      <c r="D489" s="17">
        <v>20</v>
      </c>
      <c r="E489" s="18">
        <v>40346</v>
      </c>
      <c r="F489" s="17">
        <v>15</v>
      </c>
      <c r="G489" s="17">
        <v>10</v>
      </c>
      <c r="H489" s="17" t="s">
        <v>23</v>
      </c>
      <c r="I489" s="79">
        <f>_xlfn.XLOOKUP(H489,Productos!$B$5:$B$16,Productos!$E$5:$E$16)</f>
        <v>1250000</v>
      </c>
      <c r="J489" s="17">
        <v>7</v>
      </c>
      <c r="K489" s="99"/>
      <c r="L489" s="13" t="str">
        <f>_xlfn.XLOOKUP(Ventas!C489,'Tienda y Sucursal'!$B$5:$B$19,'Tienda y Sucursal'!$C$5:$C$19)</f>
        <v>Galería la Tubería</v>
      </c>
      <c r="M489" s="13" t="str">
        <f>_xlfn.XLOOKUP(D489,'Tienda y Sucursal'!$E$5:$E$10,'Tienda y Sucursal'!$F$5:$F$10)</f>
        <v>Sucursal 5</v>
      </c>
      <c r="N489" s="13" t="str">
        <f>HLOOKUP(F489,'Vendedores y Clientes'!$F$5:$M$7,2,0)&amp;" "&amp;HLOOKUP(F489,'Vendedores y Clientes'!$F$5:$M$7,3,0)</f>
        <v>Suárez Mujica</v>
      </c>
      <c r="O489" s="13" t="str" cm="1">
        <f t="array" ref="O489">_xlfn.XLOOKUP(G489,'Vendedores y Clientes'!$B$6:$B$39,'Vendedores y Clientes'!$C$6:$C$39&amp;" "&amp;_xlfn.XLOOKUP(Ventas!G489,'Vendedores y Clientes'!$B$6:$B$39,'Vendedores y Clientes'!$D$6:$D$39))</f>
        <v>Natalia Safer</v>
      </c>
      <c r="P489" s="13" t="str">
        <f>_xlfn.XLOOKUP(H489,Productos!$B$5:$B$16,Productos!$C$5:$C$16)</f>
        <v>Cómoda Antigua</v>
      </c>
      <c r="Q489" s="13" t="str">
        <f>VLOOKUP(H489,Productos!$B$4:$E$16,3,0)</f>
        <v>Bellmack</v>
      </c>
      <c r="R489" s="14">
        <f t="shared" si="8"/>
        <v>0.08</v>
      </c>
      <c r="S489" s="15">
        <f>VLOOKUP(Ventas!H489,Productos!$B$23:$I$34,MATCH(Ventas!M489,Productos!$D$22:$I$22)+2,FALSE)</f>
        <v>10000</v>
      </c>
      <c r="T489" s="16">
        <f t="shared" si="12"/>
        <v>8040000</v>
      </c>
    </row>
    <row r="490" spans="2:20" ht="14.25" customHeight="1">
      <c r="B490" s="10" t="str">
        <f t="shared" si="7"/>
        <v>3-101292009septiembreA14</v>
      </c>
      <c r="C490" s="17">
        <v>3</v>
      </c>
      <c r="D490" s="17">
        <v>10</v>
      </c>
      <c r="E490" s="18">
        <v>40068</v>
      </c>
      <c r="F490" s="17">
        <v>12</v>
      </c>
      <c r="G490" s="17">
        <v>8</v>
      </c>
      <c r="H490" s="17" t="s">
        <v>27</v>
      </c>
      <c r="I490" s="79">
        <f>_xlfn.XLOOKUP(H490,Productos!$B$5:$B$16,Productos!$E$5:$E$16)</f>
        <v>670000</v>
      </c>
      <c r="J490" s="17">
        <v>13</v>
      </c>
      <c r="K490" s="99"/>
      <c r="L490" s="13" t="str">
        <f>_xlfn.XLOOKUP(Ventas!C490,'Tienda y Sucursal'!$B$5:$B$19,'Tienda y Sucursal'!$C$5:$C$19)</f>
        <v>Damiens</v>
      </c>
      <c r="M490" s="13" t="str">
        <f>_xlfn.XLOOKUP(D490,'Tienda y Sucursal'!$E$5:$E$10,'Tienda y Sucursal'!$F$5:$F$10)</f>
        <v>Sucursal 6</v>
      </c>
      <c r="N490" s="13" t="str">
        <f>HLOOKUP(F490,'Vendedores y Clientes'!$F$5:$M$7,2,0)&amp;" "&amp;HLOOKUP(F490,'Vendedores y Clientes'!$F$5:$M$7,3,0)</f>
        <v>Feibian Bizancio</v>
      </c>
      <c r="O490" s="13" t="str" cm="1">
        <f t="array" ref="O490">_xlfn.XLOOKUP(G490,'Vendedores y Clientes'!$B$6:$B$39,'Vendedores y Clientes'!$C$6:$C$39&amp;" "&amp;_xlfn.XLOOKUP(Ventas!G490,'Vendedores y Clientes'!$B$6:$B$39,'Vendedores y Clientes'!$D$6:$D$39))</f>
        <v>Nicolás Red</v>
      </c>
      <c r="P490" s="13" t="str">
        <f>_xlfn.XLOOKUP(H490,Productos!$B$5:$B$16,Productos!$C$5:$C$16)</f>
        <v>Cama 1,5 plazas</v>
      </c>
      <c r="Q490" s="13" t="str">
        <f>VLOOKUP(H490,Productos!$B$4:$E$16,3,0)</f>
        <v>Dardunes</v>
      </c>
      <c r="R490" s="14">
        <f t="shared" si="8"/>
        <v>0.08</v>
      </c>
      <c r="S490" s="15">
        <f>VLOOKUP(Ventas!H490,Productos!$B$23:$I$34,MATCH(Ventas!M490,Productos!$D$22:$I$22)+2,FALSE)</f>
        <v>200000</v>
      </c>
      <c r="T490" s="16">
        <f t="shared" si="12"/>
        <v>7813200</v>
      </c>
    </row>
    <row r="491" spans="2:20" ht="14.25" customHeight="1">
      <c r="B491" s="10" t="str">
        <f t="shared" si="7"/>
        <v>10-1005102009octubreA14</v>
      </c>
      <c r="C491" s="17">
        <v>10</v>
      </c>
      <c r="D491" s="17">
        <v>100</v>
      </c>
      <c r="E491" s="18">
        <v>40091</v>
      </c>
      <c r="F491" s="17">
        <v>17</v>
      </c>
      <c r="G491" s="17">
        <v>9</v>
      </c>
      <c r="H491" s="17" t="s">
        <v>27</v>
      </c>
      <c r="I491" s="79">
        <f>_xlfn.XLOOKUP(H491,Productos!$B$5:$B$16,Productos!$E$5:$E$16)</f>
        <v>670000</v>
      </c>
      <c r="J491" s="17">
        <v>13</v>
      </c>
      <c r="K491" s="99"/>
      <c r="L491" s="13" t="str">
        <f>_xlfn.XLOOKUP(Ventas!C491,'Tienda y Sucursal'!$B$5:$B$19,'Tienda y Sucursal'!$C$5:$C$19)</f>
        <v>Sacrilegios Gloria</v>
      </c>
      <c r="M491" s="13" t="str">
        <f>_xlfn.XLOOKUP(D491,'Tienda y Sucursal'!$E$5:$E$10,'Tienda y Sucursal'!$F$5:$F$10)</f>
        <v>Sucursal 4</v>
      </c>
      <c r="N491" s="13" t="str">
        <f>HLOOKUP(F491,'Vendedores y Clientes'!$F$5:$M$7,2,0)&amp;" "&amp;HLOOKUP(F491,'Vendedores y Clientes'!$F$5:$M$7,3,0)</f>
        <v>Gabriel Manzanero</v>
      </c>
      <c r="O491" s="13" t="str" cm="1">
        <f t="array" ref="O491">_xlfn.XLOOKUP(G491,'Vendedores y Clientes'!$B$6:$B$39,'Vendedores y Clientes'!$C$6:$C$39&amp;" "&amp;_xlfn.XLOOKUP(Ventas!G491,'Vendedores y Clientes'!$B$6:$B$39,'Vendedores y Clientes'!$D$6:$D$39))</f>
        <v>Camilo Parranda</v>
      </c>
      <c r="P491" s="13" t="str">
        <f>_xlfn.XLOOKUP(H491,Productos!$B$5:$B$16,Productos!$C$5:$C$16)</f>
        <v>Cama 1,5 plazas</v>
      </c>
      <c r="Q491" s="13" t="str">
        <f>VLOOKUP(H491,Productos!$B$4:$E$16,3,0)</f>
        <v>Dardunes</v>
      </c>
      <c r="R491" s="14">
        <f t="shared" si="8"/>
        <v>0.08</v>
      </c>
      <c r="S491" s="15">
        <f>VLOOKUP(Ventas!H491,Productos!$B$23:$I$34,MATCH(Ventas!M491,Productos!$D$22:$I$22)+2,FALSE)</f>
        <v>10000</v>
      </c>
      <c r="T491" s="16">
        <f t="shared" si="12"/>
        <v>8003200</v>
      </c>
    </row>
    <row r="492" spans="2:20" ht="14.25" customHeight="1">
      <c r="B492" s="10" t="str">
        <f t="shared" si="7"/>
        <v>8-102022009febreroG12</v>
      </c>
      <c r="C492" s="17">
        <v>8</v>
      </c>
      <c r="D492" s="17">
        <v>10</v>
      </c>
      <c r="E492" s="18">
        <v>39864</v>
      </c>
      <c r="F492" s="17">
        <v>14</v>
      </c>
      <c r="G492" s="17">
        <v>16</v>
      </c>
      <c r="H492" s="17" t="s">
        <v>25</v>
      </c>
      <c r="I492" s="79">
        <f>_xlfn.XLOOKUP(H492,Productos!$B$5:$B$16,Productos!$E$5:$E$16)</f>
        <v>800000</v>
      </c>
      <c r="J492" s="17">
        <v>11</v>
      </c>
      <c r="K492" s="99"/>
      <c r="L492" s="13" t="str">
        <f>_xlfn.XLOOKUP(Ventas!C492,'Tienda y Sucursal'!$B$5:$B$19,'Tienda y Sucursal'!$C$5:$C$19)</f>
        <v>El Rincón de la Madera</v>
      </c>
      <c r="M492" s="13" t="str">
        <f>_xlfn.XLOOKUP(D492,'Tienda y Sucursal'!$E$5:$E$10,'Tienda y Sucursal'!$F$5:$F$10)</f>
        <v>Sucursal 6</v>
      </c>
      <c r="N492" s="13" t="str">
        <f>HLOOKUP(F492,'Vendedores y Clientes'!$F$5:$M$7,2,0)&amp;" "&amp;HLOOKUP(F492,'Vendedores y Clientes'!$F$5:$M$7,3,0)</f>
        <v>Hortuiti Felier</v>
      </c>
      <c r="O492" s="13" t="str" cm="1">
        <f t="array" ref="O492">_xlfn.XLOOKUP(G492,'Vendedores y Clientes'!$B$6:$B$39,'Vendedores y Clientes'!$C$6:$C$39&amp;" "&amp;_xlfn.XLOOKUP(Ventas!G492,'Vendedores y Clientes'!$B$6:$B$39,'Vendedores y Clientes'!$D$6:$D$39))</f>
        <v>Go Leslier</v>
      </c>
      <c r="P492" s="13" t="str">
        <f>_xlfn.XLOOKUP(H492,Productos!$B$5:$B$16,Productos!$C$5:$C$16)</f>
        <v>Estante Metalico 2mts alt</v>
      </c>
      <c r="Q492" s="13" t="str">
        <f>VLOOKUP(H492,Productos!$B$4:$E$16,3,0)</f>
        <v>Leymas</v>
      </c>
      <c r="R492" s="14">
        <f t="shared" si="8"/>
        <v>0.08</v>
      </c>
      <c r="S492" s="15">
        <f>VLOOKUP(Ventas!H492,Productos!$B$23:$I$34,MATCH(Ventas!M492,Productos!$D$22:$I$22)+2,FALSE)</f>
        <v>100000</v>
      </c>
      <c r="T492" s="16">
        <f t="shared" si="12"/>
        <v>7996000</v>
      </c>
    </row>
    <row r="493" spans="2:20" ht="14.25" customHeight="1">
      <c r="B493" s="10" t="str">
        <f t="shared" si="7"/>
        <v>8-20010102010octubreA14</v>
      </c>
      <c r="C493" s="17">
        <v>8</v>
      </c>
      <c r="D493" s="17">
        <v>200</v>
      </c>
      <c r="E493" s="18">
        <v>40461</v>
      </c>
      <c r="F493" s="17">
        <v>18</v>
      </c>
      <c r="G493" s="17">
        <v>30</v>
      </c>
      <c r="H493" s="17" t="s">
        <v>27</v>
      </c>
      <c r="I493" s="79">
        <f>_xlfn.XLOOKUP(H493,Productos!$B$5:$B$16,Productos!$E$5:$E$16)</f>
        <v>670000</v>
      </c>
      <c r="J493" s="17">
        <v>13</v>
      </c>
      <c r="K493" s="99"/>
      <c r="L493" s="13" t="str">
        <f>_xlfn.XLOOKUP(Ventas!C493,'Tienda y Sucursal'!$B$5:$B$19,'Tienda y Sucursal'!$C$5:$C$19)</f>
        <v>El Rincón de la Madera</v>
      </c>
      <c r="M493" s="13" t="str">
        <f>_xlfn.XLOOKUP(D493,'Tienda y Sucursal'!$E$5:$E$10,'Tienda y Sucursal'!$F$5:$F$10)</f>
        <v>Sucursal 1</v>
      </c>
      <c r="N493" s="13" t="str">
        <f>HLOOKUP(F493,'Vendedores y Clientes'!$F$5:$M$7,2,0)&amp;" "&amp;HLOOKUP(F493,'Vendedores y Clientes'!$F$5:$M$7,3,0)</f>
        <v>Gato Lizana</v>
      </c>
      <c r="O493" s="13" t="str" cm="1">
        <f t="array" ref="O493">_xlfn.XLOOKUP(G493,'Vendedores y Clientes'!$B$6:$B$39,'Vendedores y Clientes'!$C$6:$C$39&amp;" "&amp;_xlfn.XLOOKUP(Ventas!G493,'Vendedores y Clientes'!$B$6:$B$39,'Vendedores y Clientes'!$D$6:$D$39))</f>
        <v>Javiera Walder</v>
      </c>
      <c r="P493" s="13" t="str">
        <f>_xlfn.XLOOKUP(H493,Productos!$B$5:$B$16,Productos!$C$5:$C$16)</f>
        <v>Cama 1,5 plazas</v>
      </c>
      <c r="Q493" s="13" t="str">
        <f>VLOOKUP(H493,Productos!$B$4:$E$16,3,0)</f>
        <v>Dardunes</v>
      </c>
      <c r="R493" s="14">
        <f t="shared" si="8"/>
        <v>0.08</v>
      </c>
      <c r="S493" s="15">
        <f>VLOOKUP(Ventas!H493,Productos!$B$23:$I$34,MATCH(Ventas!M493,Productos!$D$22:$I$22)+2,FALSE)</f>
        <v>200000</v>
      </c>
      <c r="T493" s="16">
        <f t="shared" si="12"/>
        <v>7813200</v>
      </c>
    </row>
    <row r="494" spans="2:20" ht="14.25" customHeight="1">
      <c r="B494" s="10" t="str">
        <f t="shared" si="7"/>
        <v>11-3013102010octubreA14</v>
      </c>
      <c r="C494" s="17">
        <v>11</v>
      </c>
      <c r="D494" s="17">
        <v>30</v>
      </c>
      <c r="E494" s="18">
        <v>40464</v>
      </c>
      <c r="F494" s="17">
        <v>13</v>
      </c>
      <c r="G494" s="17">
        <v>1</v>
      </c>
      <c r="H494" s="17" t="s">
        <v>27</v>
      </c>
      <c r="I494" s="79">
        <f>_xlfn.XLOOKUP(H494,Productos!$B$5:$B$16,Productos!$E$5:$E$16)</f>
        <v>670000</v>
      </c>
      <c r="J494" s="17">
        <v>13</v>
      </c>
      <c r="K494" s="99"/>
      <c r="L494" s="13" t="str">
        <f>_xlfn.XLOOKUP(Ventas!C494,'Tienda y Sucursal'!$B$5:$B$19,'Tienda y Sucursal'!$C$5:$C$19)</f>
        <v>Antiguedades FL</v>
      </c>
      <c r="M494" s="13" t="str">
        <f>_xlfn.XLOOKUP(D494,'Tienda y Sucursal'!$E$5:$E$10,'Tienda y Sucursal'!$F$5:$F$10)</f>
        <v>Sucursal 2</v>
      </c>
      <c r="N494" s="13" t="str">
        <f>HLOOKUP(F494,'Vendedores y Clientes'!$F$5:$M$7,2,0)&amp;" "&amp;HLOOKUP(F494,'Vendedores y Clientes'!$F$5:$M$7,3,0)</f>
        <v>Caesar Ortencia</v>
      </c>
      <c r="O494" s="13" t="str" cm="1">
        <f t="array" ref="O494">_xlfn.XLOOKUP(G494,'Vendedores y Clientes'!$B$6:$B$39,'Vendedores y Clientes'!$C$6:$C$39&amp;" "&amp;_xlfn.XLOOKUP(Ventas!G494,'Vendedores y Clientes'!$B$6:$B$39,'Vendedores y Clientes'!$D$6:$D$39))</f>
        <v>Alejandro Moledero</v>
      </c>
      <c r="P494" s="13" t="str">
        <f>_xlfn.XLOOKUP(H494,Productos!$B$5:$B$16,Productos!$C$5:$C$16)</f>
        <v>Cama 1,5 plazas</v>
      </c>
      <c r="Q494" s="13" t="str">
        <f>VLOOKUP(H494,Productos!$B$4:$E$16,3,0)</f>
        <v>Dardunes</v>
      </c>
      <c r="R494" s="14">
        <f t="shared" si="8"/>
        <v>0.08</v>
      </c>
      <c r="S494" s="15">
        <f>VLOOKUP(Ventas!H494,Productos!$B$23:$I$34,MATCH(Ventas!M494,Productos!$D$22:$I$22)+2,FALSE)</f>
        <v>200000</v>
      </c>
      <c r="T494" s="16">
        <f t="shared" si="12"/>
        <v>7813200</v>
      </c>
    </row>
    <row r="495" spans="2:20" ht="14.25" customHeight="1">
      <c r="B495" s="10" t="str">
        <f t="shared" si="7"/>
        <v>8-202242009abrilA14</v>
      </c>
      <c r="C495" s="17">
        <v>8</v>
      </c>
      <c r="D495" s="17">
        <v>20</v>
      </c>
      <c r="E495" s="18">
        <v>39925</v>
      </c>
      <c r="F495" s="17">
        <v>14</v>
      </c>
      <c r="G495" s="17">
        <v>31</v>
      </c>
      <c r="H495" s="17" t="s">
        <v>27</v>
      </c>
      <c r="I495" s="79">
        <f>_xlfn.XLOOKUP(H495,Productos!$B$5:$B$16,Productos!$E$5:$E$16)</f>
        <v>670000</v>
      </c>
      <c r="J495" s="17">
        <v>13</v>
      </c>
      <c r="K495" s="99"/>
      <c r="L495" s="13" t="str">
        <f>_xlfn.XLOOKUP(Ventas!C495,'Tienda y Sucursal'!$B$5:$B$19,'Tienda y Sucursal'!$C$5:$C$19)</f>
        <v>El Rincón de la Madera</v>
      </c>
      <c r="M495" s="13" t="str">
        <f>_xlfn.XLOOKUP(D495,'Tienda y Sucursal'!$E$5:$E$10,'Tienda y Sucursal'!$F$5:$F$10)</f>
        <v>Sucursal 5</v>
      </c>
      <c r="N495" s="13" t="str">
        <f>HLOOKUP(F495,'Vendedores y Clientes'!$F$5:$M$7,2,0)&amp;" "&amp;HLOOKUP(F495,'Vendedores y Clientes'!$F$5:$M$7,3,0)</f>
        <v>Hortuiti Felier</v>
      </c>
      <c r="O495" s="13" t="str" cm="1">
        <f t="array" ref="O495">_xlfn.XLOOKUP(G495,'Vendedores y Clientes'!$B$6:$B$39,'Vendedores y Clientes'!$C$6:$C$39&amp;" "&amp;_xlfn.XLOOKUP(Ventas!G495,'Vendedores y Clientes'!$B$6:$B$39,'Vendedores y Clientes'!$D$6:$D$39))</f>
        <v>Sofia Uribe</v>
      </c>
      <c r="P495" s="13" t="str">
        <f>_xlfn.XLOOKUP(H495,Productos!$B$5:$B$16,Productos!$C$5:$C$16)</f>
        <v>Cama 1,5 plazas</v>
      </c>
      <c r="Q495" s="13" t="str">
        <f>VLOOKUP(H495,Productos!$B$4:$E$16,3,0)</f>
        <v>Dardunes</v>
      </c>
      <c r="R495" s="14">
        <f t="shared" si="8"/>
        <v>0.08</v>
      </c>
      <c r="S495" s="15">
        <f>VLOOKUP(Ventas!H495,Productos!$B$23:$I$34,MATCH(Ventas!M495,Productos!$D$22:$I$22)+2,FALSE)</f>
        <v>100000</v>
      </c>
      <c r="T495" s="16">
        <f t="shared" si="12"/>
        <v>7913200</v>
      </c>
    </row>
    <row r="496" spans="2:20" ht="14.25" customHeight="1">
      <c r="B496" s="10" t="str">
        <f t="shared" si="7"/>
        <v>9-1002122009febreroA14</v>
      </c>
      <c r="C496" s="17">
        <v>9</v>
      </c>
      <c r="D496" s="17">
        <v>100</v>
      </c>
      <c r="E496" s="18">
        <v>39865</v>
      </c>
      <c r="F496" s="17">
        <v>18</v>
      </c>
      <c r="G496" s="17">
        <v>23</v>
      </c>
      <c r="H496" s="17" t="s">
        <v>27</v>
      </c>
      <c r="I496" s="79">
        <f>_xlfn.XLOOKUP(H496,Productos!$B$5:$B$16,Productos!$E$5:$E$16)</f>
        <v>670000</v>
      </c>
      <c r="J496" s="17">
        <v>13</v>
      </c>
      <c r="K496" s="99"/>
      <c r="L496" s="13" t="str">
        <f>_xlfn.XLOOKUP(Ventas!C496,'Tienda y Sucursal'!$B$5:$B$19,'Tienda y Sucursal'!$C$5:$C$19)</f>
        <v>Sucursal San Bernardo</v>
      </c>
      <c r="M496" s="13" t="str">
        <f>_xlfn.XLOOKUP(D496,'Tienda y Sucursal'!$E$5:$E$10,'Tienda y Sucursal'!$F$5:$F$10)</f>
        <v>Sucursal 4</v>
      </c>
      <c r="N496" s="13" t="str">
        <f>HLOOKUP(F496,'Vendedores y Clientes'!$F$5:$M$7,2,0)&amp;" "&amp;HLOOKUP(F496,'Vendedores y Clientes'!$F$5:$M$7,3,0)</f>
        <v>Gato Lizana</v>
      </c>
      <c r="O496" s="13" t="str" cm="1">
        <f t="array" ref="O496">_xlfn.XLOOKUP(G496,'Vendedores y Clientes'!$B$6:$B$39,'Vendedores y Clientes'!$C$6:$C$39&amp;" "&amp;_xlfn.XLOOKUP(Ventas!G496,'Vendedores y Clientes'!$B$6:$B$39,'Vendedores y Clientes'!$D$6:$D$39))</f>
        <v>Ismael Olavarrieta</v>
      </c>
      <c r="P496" s="13" t="str">
        <f>_xlfn.XLOOKUP(H496,Productos!$B$5:$B$16,Productos!$C$5:$C$16)</f>
        <v>Cama 1,5 plazas</v>
      </c>
      <c r="Q496" s="13" t="str">
        <f>VLOOKUP(H496,Productos!$B$4:$E$16,3,0)</f>
        <v>Dardunes</v>
      </c>
      <c r="R496" s="14">
        <f t="shared" si="8"/>
        <v>0.08</v>
      </c>
      <c r="S496" s="15">
        <f>VLOOKUP(Ventas!H496,Productos!$B$23:$I$34,MATCH(Ventas!M496,Productos!$D$22:$I$22)+2,FALSE)</f>
        <v>10000</v>
      </c>
      <c r="T496" s="16">
        <f t="shared" si="12"/>
        <v>8003200</v>
      </c>
    </row>
    <row r="497" spans="2:20" ht="14.25" customHeight="1">
      <c r="B497" s="10" t="str">
        <f t="shared" si="7"/>
        <v>12-1001132009marzoA14</v>
      </c>
      <c r="C497" s="17">
        <v>12</v>
      </c>
      <c r="D497" s="17">
        <v>100</v>
      </c>
      <c r="E497" s="18">
        <v>39883</v>
      </c>
      <c r="F497" s="17">
        <v>18</v>
      </c>
      <c r="G497" s="17">
        <v>12</v>
      </c>
      <c r="H497" s="17" t="s">
        <v>27</v>
      </c>
      <c r="I497" s="79">
        <f>_xlfn.XLOOKUP(H497,Productos!$B$5:$B$16,Productos!$E$5:$E$16)</f>
        <v>670000</v>
      </c>
      <c r="J497" s="17">
        <v>13</v>
      </c>
      <c r="K497" s="99"/>
      <c r="L497" s="13" t="str">
        <f>_xlfn.XLOOKUP(Ventas!C497,'Tienda y Sucursal'!$B$5:$B$19,'Tienda y Sucursal'!$C$5:$C$19)</f>
        <v>El Deleite</v>
      </c>
      <c r="M497" s="13" t="str">
        <f>_xlfn.XLOOKUP(D497,'Tienda y Sucursal'!$E$5:$E$10,'Tienda y Sucursal'!$F$5:$F$10)</f>
        <v>Sucursal 4</v>
      </c>
      <c r="N497" s="13" t="str">
        <f>HLOOKUP(F497,'Vendedores y Clientes'!$F$5:$M$7,2,0)&amp;" "&amp;HLOOKUP(F497,'Vendedores y Clientes'!$F$5:$M$7,3,0)</f>
        <v>Gato Lizana</v>
      </c>
      <c r="O497" s="13" t="str" cm="1">
        <f t="array" ref="O497">_xlfn.XLOOKUP(G497,'Vendedores y Clientes'!$B$6:$B$39,'Vendedores y Clientes'!$C$6:$C$39&amp;" "&amp;_xlfn.XLOOKUP(Ventas!G497,'Vendedores y Clientes'!$B$6:$B$39,'Vendedores y Clientes'!$D$6:$D$39))</f>
        <v>Nga Escandinavo</v>
      </c>
      <c r="P497" s="13" t="str">
        <f>_xlfn.XLOOKUP(H497,Productos!$B$5:$B$16,Productos!$C$5:$C$16)</f>
        <v>Cama 1,5 plazas</v>
      </c>
      <c r="Q497" s="13" t="str">
        <f>VLOOKUP(H497,Productos!$B$4:$E$16,3,0)</f>
        <v>Dardunes</v>
      </c>
      <c r="R497" s="14">
        <f t="shared" si="8"/>
        <v>0.08</v>
      </c>
      <c r="S497" s="15">
        <f>VLOOKUP(Ventas!H497,Productos!$B$23:$I$34,MATCH(Ventas!M497,Productos!$D$22:$I$22)+2,FALSE)</f>
        <v>10000</v>
      </c>
      <c r="T497" s="16">
        <f t="shared" si="12"/>
        <v>8003200</v>
      </c>
    </row>
    <row r="498" spans="2:20" ht="14.25" customHeight="1">
      <c r="B498" s="10" t="str">
        <f t="shared" si="7"/>
        <v>15-1002172010julioJ18</v>
      </c>
      <c r="C498" s="17">
        <v>15</v>
      </c>
      <c r="D498" s="17">
        <v>100</v>
      </c>
      <c r="E498" s="18">
        <v>40380</v>
      </c>
      <c r="F498" s="17">
        <v>14</v>
      </c>
      <c r="G498" s="17">
        <v>9</v>
      </c>
      <c r="H498" s="17" t="s">
        <v>24</v>
      </c>
      <c r="I498" s="79">
        <f>_xlfn.XLOOKUP(H498,Productos!$B$5:$B$16,Productos!$E$5:$E$16)</f>
        <v>850000</v>
      </c>
      <c r="J498" s="17">
        <v>10</v>
      </c>
      <c r="K498" s="99"/>
      <c r="L498" s="13" t="str">
        <f>_xlfn.XLOOKUP(Ventas!C498,'Tienda y Sucursal'!$B$5:$B$19,'Tienda y Sucursal'!$C$5:$C$19)</f>
        <v>Galería la Tubería</v>
      </c>
      <c r="M498" s="13" t="str">
        <f>_xlfn.XLOOKUP(D498,'Tienda y Sucursal'!$E$5:$E$10,'Tienda y Sucursal'!$F$5:$F$10)</f>
        <v>Sucursal 4</v>
      </c>
      <c r="N498" s="13" t="str">
        <f>HLOOKUP(F498,'Vendedores y Clientes'!$F$5:$M$7,2,0)&amp;" "&amp;HLOOKUP(F498,'Vendedores y Clientes'!$F$5:$M$7,3,0)</f>
        <v>Hortuiti Felier</v>
      </c>
      <c r="O498" s="13" t="str" cm="1">
        <f t="array" ref="O498">_xlfn.XLOOKUP(G498,'Vendedores y Clientes'!$B$6:$B$39,'Vendedores y Clientes'!$C$6:$C$39&amp;" "&amp;_xlfn.XLOOKUP(Ventas!G498,'Vendedores y Clientes'!$B$6:$B$39,'Vendedores y Clientes'!$D$6:$D$39))</f>
        <v>Camilo Parranda</v>
      </c>
      <c r="P498" s="13" t="str">
        <f>_xlfn.XLOOKUP(H498,Productos!$B$5:$B$16,Productos!$C$5:$C$16)</f>
        <v>Camarote 3 cuerpos</v>
      </c>
      <c r="Q498" s="13" t="str">
        <f>VLOOKUP(H498,Productos!$B$4:$E$16,3,0)</f>
        <v>Deplos</v>
      </c>
      <c r="R498" s="14">
        <f t="shared" si="8"/>
        <v>0.08</v>
      </c>
      <c r="S498" s="15">
        <f>VLOOKUP(Ventas!H498,Productos!$B$23:$I$34,MATCH(Ventas!M498,Productos!$D$22:$I$22)+2,FALSE)</f>
        <v>10000</v>
      </c>
      <c r="T498" s="16">
        <f t="shared" si="12"/>
        <v>7810000</v>
      </c>
    </row>
    <row r="499" spans="2:20" ht="14.25" customHeight="1">
      <c r="B499" s="10" t="str">
        <f t="shared" si="7"/>
        <v>15-1001312010eneroJ18</v>
      </c>
      <c r="C499" s="17">
        <v>15</v>
      </c>
      <c r="D499" s="17">
        <v>100</v>
      </c>
      <c r="E499" s="18">
        <v>40191</v>
      </c>
      <c r="F499" s="17">
        <v>17</v>
      </c>
      <c r="G499" s="17">
        <v>8</v>
      </c>
      <c r="H499" s="17" t="s">
        <v>24</v>
      </c>
      <c r="I499" s="79">
        <f>_xlfn.XLOOKUP(H499,Productos!$B$5:$B$16,Productos!$E$5:$E$16)</f>
        <v>850000</v>
      </c>
      <c r="J499" s="17">
        <v>10</v>
      </c>
      <c r="K499" s="99"/>
      <c r="L499" s="13" t="str">
        <f>_xlfn.XLOOKUP(Ventas!C499,'Tienda y Sucursal'!$B$5:$B$19,'Tienda y Sucursal'!$C$5:$C$19)</f>
        <v>Galería la Tubería</v>
      </c>
      <c r="M499" s="13" t="str">
        <f>_xlfn.XLOOKUP(D499,'Tienda y Sucursal'!$E$5:$E$10,'Tienda y Sucursal'!$F$5:$F$10)</f>
        <v>Sucursal 4</v>
      </c>
      <c r="N499" s="13" t="str">
        <f>HLOOKUP(F499,'Vendedores y Clientes'!$F$5:$M$7,2,0)&amp;" "&amp;HLOOKUP(F499,'Vendedores y Clientes'!$F$5:$M$7,3,0)</f>
        <v>Gabriel Manzanero</v>
      </c>
      <c r="O499" s="13" t="str" cm="1">
        <f t="array" ref="O499">_xlfn.XLOOKUP(G499,'Vendedores y Clientes'!$B$6:$B$39,'Vendedores y Clientes'!$C$6:$C$39&amp;" "&amp;_xlfn.XLOOKUP(Ventas!G499,'Vendedores y Clientes'!$B$6:$B$39,'Vendedores y Clientes'!$D$6:$D$39))</f>
        <v>Nicolás Red</v>
      </c>
      <c r="P499" s="13" t="str">
        <f>_xlfn.XLOOKUP(H499,Productos!$B$5:$B$16,Productos!$C$5:$C$16)</f>
        <v>Camarote 3 cuerpos</v>
      </c>
      <c r="Q499" s="13" t="str">
        <f>VLOOKUP(H499,Productos!$B$4:$E$16,3,0)</f>
        <v>Deplos</v>
      </c>
      <c r="R499" s="14">
        <f t="shared" si="8"/>
        <v>0.08</v>
      </c>
      <c r="S499" s="15">
        <f>VLOOKUP(Ventas!H499,Productos!$B$23:$I$34,MATCH(Ventas!M499,Productos!$D$22:$I$22)+2,FALSE)</f>
        <v>10000</v>
      </c>
      <c r="T499" s="16">
        <f t="shared" si="12"/>
        <v>7810000</v>
      </c>
    </row>
    <row r="500" spans="2:20" ht="14.25" customHeight="1">
      <c r="B500" s="10" t="str">
        <f t="shared" si="7"/>
        <v>1-3008112009noviembreJ18</v>
      </c>
      <c r="C500" s="17">
        <v>1</v>
      </c>
      <c r="D500" s="17">
        <v>300</v>
      </c>
      <c r="E500" s="18">
        <v>40125</v>
      </c>
      <c r="F500" s="17">
        <v>15</v>
      </c>
      <c r="G500" s="17">
        <v>30</v>
      </c>
      <c r="H500" s="17" t="s">
        <v>24</v>
      </c>
      <c r="I500" s="79">
        <f>_xlfn.XLOOKUP(H500,Productos!$B$5:$B$16,Productos!$E$5:$E$16)</f>
        <v>850000</v>
      </c>
      <c r="J500" s="17">
        <v>10</v>
      </c>
      <c r="K500" s="99"/>
      <c r="L500" s="13" t="str">
        <f>_xlfn.XLOOKUP(Ventas!C500,'Tienda y Sucursal'!$B$5:$B$19,'Tienda y Sucursal'!$C$5:$C$19)</f>
        <v>Sucursal Peñalolen Alto</v>
      </c>
      <c r="M500" s="13" t="str">
        <f>_xlfn.XLOOKUP(D500,'Tienda y Sucursal'!$E$5:$E$10,'Tienda y Sucursal'!$F$5:$F$10)</f>
        <v>Sucursal 3</v>
      </c>
      <c r="N500" s="13" t="str">
        <f>HLOOKUP(F500,'Vendedores y Clientes'!$F$5:$M$7,2,0)&amp;" "&amp;HLOOKUP(F500,'Vendedores y Clientes'!$F$5:$M$7,3,0)</f>
        <v>Suárez Mujica</v>
      </c>
      <c r="O500" s="13" t="str" cm="1">
        <f t="array" ref="O500">_xlfn.XLOOKUP(G500,'Vendedores y Clientes'!$B$6:$B$39,'Vendedores y Clientes'!$C$6:$C$39&amp;" "&amp;_xlfn.XLOOKUP(Ventas!G500,'Vendedores y Clientes'!$B$6:$B$39,'Vendedores y Clientes'!$D$6:$D$39))</f>
        <v>Javiera Walder</v>
      </c>
      <c r="P500" s="13" t="str">
        <f>_xlfn.XLOOKUP(H500,Productos!$B$5:$B$16,Productos!$C$5:$C$16)</f>
        <v>Camarote 3 cuerpos</v>
      </c>
      <c r="Q500" s="13" t="str">
        <f>VLOOKUP(H500,Productos!$B$4:$E$16,3,0)</f>
        <v>Deplos</v>
      </c>
      <c r="R500" s="14">
        <f t="shared" si="8"/>
        <v>0.08</v>
      </c>
      <c r="S500" s="15">
        <f>VLOOKUP(Ventas!H500,Productos!$B$23:$I$34,MATCH(Ventas!M500,Productos!$D$22:$I$22)+2,FALSE)</f>
        <v>200000</v>
      </c>
      <c r="T500" s="16">
        <f t="shared" si="12"/>
        <v>7620000</v>
      </c>
    </row>
    <row r="501" spans="2:20" ht="14.25" customHeight="1">
      <c r="B501" s="10" t="str">
        <f t="shared" si="7"/>
        <v>10-301562010junioJ18</v>
      </c>
      <c r="C501" s="17">
        <v>10</v>
      </c>
      <c r="D501" s="17">
        <v>30</v>
      </c>
      <c r="E501" s="18">
        <v>40344</v>
      </c>
      <c r="F501" s="17">
        <v>12</v>
      </c>
      <c r="G501" s="17">
        <v>1</v>
      </c>
      <c r="H501" s="17" t="s">
        <v>24</v>
      </c>
      <c r="I501" s="79">
        <f>_xlfn.XLOOKUP(H501,Productos!$B$5:$B$16,Productos!$E$5:$E$16)</f>
        <v>850000</v>
      </c>
      <c r="J501" s="17">
        <v>10</v>
      </c>
      <c r="K501" s="99"/>
      <c r="L501" s="13" t="str">
        <f>_xlfn.XLOOKUP(Ventas!C501,'Tienda y Sucursal'!$B$5:$B$19,'Tienda y Sucursal'!$C$5:$C$19)</f>
        <v>Sacrilegios Gloria</v>
      </c>
      <c r="M501" s="13" t="str">
        <f>_xlfn.XLOOKUP(D501,'Tienda y Sucursal'!$E$5:$E$10,'Tienda y Sucursal'!$F$5:$F$10)</f>
        <v>Sucursal 2</v>
      </c>
      <c r="N501" s="13" t="str">
        <f>HLOOKUP(F501,'Vendedores y Clientes'!$F$5:$M$7,2,0)&amp;" "&amp;HLOOKUP(F501,'Vendedores y Clientes'!$F$5:$M$7,3,0)</f>
        <v>Feibian Bizancio</v>
      </c>
      <c r="O501" s="13" t="str" cm="1">
        <f t="array" ref="O501">_xlfn.XLOOKUP(G501,'Vendedores y Clientes'!$B$6:$B$39,'Vendedores y Clientes'!$C$6:$C$39&amp;" "&amp;_xlfn.XLOOKUP(Ventas!G501,'Vendedores y Clientes'!$B$6:$B$39,'Vendedores y Clientes'!$D$6:$D$39))</f>
        <v>Alejandro Moledero</v>
      </c>
      <c r="P501" s="13" t="str">
        <f>_xlfn.XLOOKUP(H501,Productos!$B$5:$B$16,Productos!$C$5:$C$16)</f>
        <v>Camarote 3 cuerpos</v>
      </c>
      <c r="Q501" s="13" t="str">
        <f>VLOOKUP(H501,Productos!$B$4:$E$16,3,0)</f>
        <v>Deplos</v>
      </c>
      <c r="R501" s="14">
        <f t="shared" si="8"/>
        <v>0.08</v>
      </c>
      <c r="S501" s="15">
        <f>VLOOKUP(Ventas!H501,Productos!$B$23:$I$34,MATCH(Ventas!M501,Productos!$D$22:$I$22)+2,FALSE)</f>
        <v>10000</v>
      </c>
      <c r="T501" s="16">
        <f t="shared" si="12"/>
        <v>7810000</v>
      </c>
    </row>
    <row r="502" spans="2:20" ht="14.25" customHeight="1">
      <c r="B502" s="10" t="str">
        <f t="shared" si="7"/>
        <v>14-302072010julioJ16</v>
      </c>
      <c r="C502" s="17">
        <v>14</v>
      </c>
      <c r="D502" s="17">
        <v>30</v>
      </c>
      <c r="E502" s="18">
        <v>40379</v>
      </c>
      <c r="F502" s="17">
        <v>14</v>
      </c>
      <c r="G502" s="17">
        <v>16</v>
      </c>
      <c r="H502" s="17" t="s">
        <v>22</v>
      </c>
      <c r="I502" s="79">
        <f>_xlfn.XLOOKUP(H502,Productos!$B$5:$B$16,Productos!$E$5:$E$16)</f>
        <v>1450000</v>
      </c>
      <c r="J502" s="17">
        <v>6</v>
      </c>
      <c r="K502" s="99"/>
      <c r="L502" s="13" t="str">
        <f>_xlfn.XLOOKUP(Ventas!C502,'Tienda y Sucursal'!$B$5:$B$19,'Tienda y Sucursal'!$C$5:$C$19)</f>
        <v>Antiguedades FV</v>
      </c>
      <c r="M502" s="13" t="str">
        <f>_xlfn.XLOOKUP(D502,'Tienda y Sucursal'!$E$5:$E$10,'Tienda y Sucursal'!$F$5:$F$10)</f>
        <v>Sucursal 2</v>
      </c>
      <c r="N502" s="13" t="str">
        <f>HLOOKUP(F502,'Vendedores y Clientes'!$F$5:$M$7,2,0)&amp;" "&amp;HLOOKUP(F502,'Vendedores y Clientes'!$F$5:$M$7,3,0)</f>
        <v>Hortuiti Felier</v>
      </c>
      <c r="O502" s="13" t="str" cm="1">
        <f t="array" ref="O502">_xlfn.XLOOKUP(G502,'Vendedores y Clientes'!$B$6:$B$39,'Vendedores y Clientes'!$C$6:$C$39&amp;" "&amp;_xlfn.XLOOKUP(Ventas!G502,'Vendedores y Clientes'!$B$6:$B$39,'Vendedores y Clientes'!$D$6:$D$39))</f>
        <v>Go Leslier</v>
      </c>
      <c r="P502" s="13" t="str">
        <f>_xlfn.XLOOKUP(H502,Productos!$B$5:$B$16,Productos!$C$5:$C$16)</f>
        <v>Silla de Gargas</v>
      </c>
      <c r="Q502" s="13" t="str">
        <f>VLOOKUP(H502,Productos!$B$4:$E$16,3,0)</f>
        <v>Bellmack</v>
      </c>
      <c r="R502" s="14">
        <f t="shared" si="8"/>
        <v>0.05</v>
      </c>
      <c r="S502" s="15">
        <f>VLOOKUP(Ventas!H502,Productos!$B$23:$I$34,MATCH(Ventas!M502,Productos!$D$22:$I$22)+2,FALSE)</f>
        <v>20000</v>
      </c>
      <c r="T502" s="16">
        <f t="shared" si="12"/>
        <v>8245000</v>
      </c>
    </row>
    <row r="503" spans="2:20" ht="14.25" customHeight="1">
      <c r="B503" s="10" t="str">
        <f t="shared" si="7"/>
        <v>2-20712010eneroJ16</v>
      </c>
      <c r="C503" s="17">
        <v>2</v>
      </c>
      <c r="D503" s="17">
        <v>20</v>
      </c>
      <c r="E503" s="18">
        <v>40185</v>
      </c>
      <c r="F503" s="17">
        <v>16</v>
      </c>
      <c r="G503" s="17">
        <v>1</v>
      </c>
      <c r="H503" s="17" t="s">
        <v>22</v>
      </c>
      <c r="I503" s="79">
        <f>_xlfn.XLOOKUP(H503,Productos!$B$5:$B$16,Productos!$E$5:$E$16)</f>
        <v>1450000</v>
      </c>
      <c r="J503" s="17">
        <v>6</v>
      </c>
      <c r="K503" s="99"/>
      <c r="L503" s="13" t="str">
        <f>_xlfn.XLOOKUP(Ventas!C503,'Tienda y Sucursal'!$B$5:$B$19,'Tienda y Sucursal'!$C$5:$C$19)</f>
        <v>Muebles San Genaro</v>
      </c>
      <c r="M503" s="13" t="str">
        <f>_xlfn.XLOOKUP(D503,'Tienda y Sucursal'!$E$5:$E$10,'Tienda y Sucursal'!$F$5:$F$10)</f>
        <v>Sucursal 5</v>
      </c>
      <c r="N503" s="13" t="str">
        <f>HLOOKUP(F503,'Vendedores y Clientes'!$F$5:$M$7,2,0)&amp;" "&amp;HLOOKUP(F503,'Vendedores y Clientes'!$F$5:$M$7,3,0)</f>
        <v>Michael Tree</v>
      </c>
      <c r="O503" s="13" t="str" cm="1">
        <f t="array" ref="O503">_xlfn.XLOOKUP(G503,'Vendedores y Clientes'!$B$6:$B$39,'Vendedores y Clientes'!$C$6:$C$39&amp;" "&amp;_xlfn.XLOOKUP(Ventas!G503,'Vendedores y Clientes'!$B$6:$B$39,'Vendedores y Clientes'!$D$6:$D$39))</f>
        <v>Alejandro Moledero</v>
      </c>
      <c r="P503" s="13" t="str">
        <f>_xlfn.XLOOKUP(H503,Productos!$B$5:$B$16,Productos!$C$5:$C$16)</f>
        <v>Silla de Gargas</v>
      </c>
      <c r="Q503" s="13" t="str">
        <f>VLOOKUP(H503,Productos!$B$4:$E$16,3,0)</f>
        <v>Bellmack</v>
      </c>
      <c r="R503" s="14">
        <f t="shared" si="8"/>
        <v>0.05</v>
      </c>
      <c r="S503" s="15">
        <f>VLOOKUP(Ventas!H503,Productos!$B$23:$I$34,MATCH(Ventas!M503,Productos!$D$22:$I$22)+2,FALSE)</f>
        <v>300000</v>
      </c>
      <c r="T503" s="16">
        <f t="shared" si="12"/>
        <v>7965000</v>
      </c>
    </row>
    <row r="504" spans="2:20" ht="14.25" customHeight="1">
      <c r="B504" s="10" t="str">
        <f t="shared" si="7"/>
        <v>7-202372010julioJ16</v>
      </c>
      <c r="C504" s="17">
        <v>7</v>
      </c>
      <c r="D504" s="17">
        <v>20</v>
      </c>
      <c r="E504" s="18">
        <v>40382</v>
      </c>
      <c r="F504" s="17">
        <v>17</v>
      </c>
      <c r="G504" s="17">
        <v>30</v>
      </c>
      <c r="H504" s="17" t="s">
        <v>22</v>
      </c>
      <c r="I504" s="79">
        <f>_xlfn.XLOOKUP(H504,Productos!$B$5:$B$16,Productos!$E$5:$E$16)</f>
        <v>1450000</v>
      </c>
      <c r="J504" s="17">
        <v>6</v>
      </c>
      <c r="K504" s="99"/>
      <c r="L504" s="13" t="str">
        <f>_xlfn.XLOOKUP(Ventas!C504,'Tienda y Sucursal'!$B$5:$B$19,'Tienda y Sucursal'!$C$5:$C$19)</f>
        <v>Blanco y En Calada</v>
      </c>
      <c r="M504" s="13" t="str">
        <f>_xlfn.XLOOKUP(D504,'Tienda y Sucursal'!$E$5:$E$10,'Tienda y Sucursal'!$F$5:$F$10)</f>
        <v>Sucursal 5</v>
      </c>
      <c r="N504" s="13" t="str">
        <f>HLOOKUP(F504,'Vendedores y Clientes'!$F$5:$M$7,2,0)&amp;" "&amp;HLOOKUP(F504,'Vendedores y Clientes'!$F$5:$M$7,3,0)</f>
        <v>Gabriel Manzanero</v>
      </c>
      <c r="O504" s="13" t="str" cm="1">
        <f t="array" ref="O504">_xlfn.XLOOKUP(G504,'Vendedores y Clientes'!$B$6:$B$39,'Vendedores y Clientes'!$C$6:$C$39&amp;" "&amp;_xlfn.XLOOKUP(Ventas!G504,'Vendedores y Clientes'!$B$6:$B$39,'Vendedores y Clientes'!$D$6:$D$39))</f>
        <v>Javiera Walder</v>
      </c>
      <c r="P504" s="13" t="str">
        <f>_xlfn.XLOOKUP(H504,Productos!$B$5:$B$16,Productos!$C$5:$C$16)</f>
        <v>Silla de Gargas</v>
      </c>
      <c r="Q504" s="13" t="str">
        <f>VLOOKUP(H504,Productos!$B$4:$E$16,3,0)</f>
        <v>Bellmack</v>
      </c>
      <c r="R504" s="14">
        <f t="shared" si="8"/>
        <v>0.05</v>
      </c>
      <c r="S504" s="15">
        <f>VLOOKUP(Ventas!H504,Productos!$B$23:$I$34,MATCH(Ventas!M504,Productos!$D$22:$I$22)+2,FALSE)</f>
        <v>300000</v>
      </c>
      <c r="T504" s="16">
        <f t="shared" si="12"/>
        <v>7965000</v>
      </c>
    </row>
    <row r="505" spans="2:20" ht="14.25" customHeight="1">
      <c r="B505" s="10" t="str">
        <f t="shared" si="7"/>
        <v>8-2005122010diciembreJ16</v>
      </c>
      <c r="C505" s="17">
        <v>8</v>
      </c>
      <c r="D505" s="17">
        <v>200</v>
      </c>
      <c r="E505" s="18">
        <v>40517</v>
      </c>
      <c r="F505" s="17">
        <v>16</v>
      </c>
      <c r="G505" s="17">
        <v>12</v>
      </c>
      <c r="H505" s="17" t="s">
        <v>22</v>
      </c>
      <c r="I505" s="79">
        <f>_xlfn.XLOOKUP(H505,Productos!$B$5:$B$16,Productos!$E$5:$E$16)</f>
        <v>1450000</v>
      </c>
      <c r="J505" s="17">
        <v>6</v>
      </c>
      <c r="K505" s="99"/>
      <c r="L505" s="13" t="str">
        <f>_xlfn.XLOOKUP(Ventas!C505,'Tienda y Sucursal'!$B$5:$B$19,'Tienda y Sucursal'!$C$5:$C$19)</f>
        <v>El Rincón de la Madera</v>
      </c>
      <c r="M505" s="13" t="str">
        <f>_xlfn.XLOOKUP(D505,'Tienda y Sucursal'!$E$5:$E$10,'Tienda y Sucursal'!$F$5:$F$10)</f>
        <v>Sucursal 1</v>
      </c>
      <c r="N505" s="13" t="str">
        <f>HLOOKUP(F505,'Vendedores y Clientes'!$F$5:$M$7,2,0)&amp;" "&amp;HLOOKUP(F505,'Vendedores y Clientes'!$F$5:$M$7,3,0)</f>
        <v>Michael Tree</v>
      </c>
      <c r="O505" s="13" t="str" cm="1">
        <f t="array" ref="O505">_xlfn.XLOOKUP(G505,'Vendedores y Clientes'!$B$6:$B$39,'Vendedores y Clientes'!$C$6:$C$39&amp;" "&amp;_xlfn.XLOOKUP(Ventas!G505,'Vendedores y Clientes'!$B$6:$B$39,'Vendedores y Clientes'!$D$6:$D$39))</f>
        <v>Nga Escandinavo</v>
      </c>
      <c r="P505" s="13" t="str">
        <f>_xlfn.XLOOKUP(H505,Productos!$B$5:$B$16,Productos!$C$5:$C$16)</f>
        <v>Silla de Gargas</v>
      </c>
      <c r="Q505" s="13" t="str">
        <f>VLOOKUP(H505,Productos!$B$4:$E$16,3,0)</f>
        <v>Bellmack</v>
      </c>
      <c r="R505" s="14">
        <f t="shared" si="8"/>
        <v>0.05</v>
      </c>
      <c r="S505" s="15">
        <f>VLOOKUP(Ventas!H505,Productos!$B$23:$I$34,MATCH(Ventas!M505,Productos!$D$22:$I$22)+2,FALSE)</f>
        <v>500000</v>
      </c>
      <c r="T505" s="16">
        <f t="shared" si="12"/>
        <v>7765000</v>
      </c>
    </row>
    <row r="506" spans="2:20" ht="14.25" customHeight="1">
      <c r="B506" s="10" t="str">
        <f t="shared" si="7"/>
        <v>13-301682010agostoE20</v>
      </c>
      <c r="C506" s="17">
        <v>13</v>
      </c>
      <c r="D506" s="17">
        <v>30</v>
      </c>
      <c r="E506" s="18">
        <v>40406</v>
      </c>
      <c r="F506" s="17">
        <v>16</v>
      </c>
      <c r="G506" s="17">
        <v>14</v>
      </c>
      <c r="H506" s="17" t="s">
        <v>28</v>
      </c>
      <c r="I506" s="79">
        <f>_xlfn.XLOOKUP(H506,Productos!$B$5:$B$16,Productos!$E$5:$E$16)</f>
        <v>650000</v>
      </c>
      <c r="J506" s="17">
        <v>13</v>
      </c>
      <c r="K506" s="99"/>
      <c r="L506" s="13" t="str">
        <f>_xlfn.XLOOKUP(Ventas!C506,'Tienda y Sucursal'!$B$5:$B$19,'Tienda y Sucursal'!$C$5:$C$19)</f>
        <v>Sales</v>
      </c>
      <c r="M506" s="13" t="str">
        <f>_xlfn.XLOOKUP(D506,'Tienda y Sucursal'!$E$5:$E$10,'Tienda y Sucursal'!$F$5:$F$10)</f>
        <v>Sucursal 2</v>
      </c>
      <c r="N506" s="13" t="str">
        <f>HLOOKUP(F506,'Vendedores y Clientes'!$F$5:$M$7,2,0)&amp;" "&amp;HLOOKUP(F506,'Vendedores y Clientes'!$F$5:$M$7,3,0)</f>
        <v>Michael Tree</v>
      </c>
      <c r="O506" s="13" t="str" cm="1">
        <f t="array" ref="O506">_xlfn.XLOOKUP(G506,'Vendedores y Clientes'!$B$6:$B$39,'Vendedores y Clientes'!$C$6:$C$39&amp;" "&amp;_xlfn.XLOOKUP(Ventas!G506,'Vendedores y Clientes'!$B$6:$B$39,'Vendedores y Clientes'!$D$6:$D$39))</f>
        <v>Guillermo Franco</v>
      </c>
      <c r="P506" s="13" t="str">
        <f>_xlfn.XLOOKUP(H506,Productos!$B$5:$B$16,Productos!$C$5:$C$16)</f>
        <v>Escritorio Madera 3 Espacios</v>
      </c>
      <c r="Q506" s="13" t="str">
        <f>VLOOKUP(H506,Productos!$B$4:$E$16,3,0)</f>
        <v>Bellmack</v>
      </c>
      <c r="R506" s="14">
        <f t="shared" si="8"/>
        <v>0.08</v>
      </c>
      <c r="S506" s="15">
        <f>VLOOKUP(Ventas!H506,Productos!$B$23:$I$34,MATCH(Ventas!M506,Productos!$D$22:$I$22)+2,FALSE)</f>
        <v>300000</v>
      </c>
      <c r="T506" s="16">
        <f t="shared" si="12"/>
        <v>7474000</v>
      </c>
    </row>
    <row r="507" spans="2:20" ht="14.25" customHeight="1">
      <c r="B507" s="10" t="str">
        <f t="shared" si="7"/>
        <v>3-10282009agostoA14</v>
      </c>
      <c r="C507" s="17">
        <v>3</v>
      </c>
      <c r="D507" s="17">
        <v>10</v>
      </c>
      <c r="E507" s="18">
        <v>40027</v>
      </c>
      <c r="F507" s="17">
        <v>15</v>
      </c>
      <c r="G507" s="17">
        <v>31</v>
      </c>
      <c r="H507" s="17" t="s">
        <v>27</v>
      </c>
      <c r="I507" s="79">
        <f>_xlfn.XLOOKUP(H507,Productos!$B$5:$B$16,Productos!$E$5:$E$16)</f>
        <v>670000</v>
      </c>
      <c r="J507" s="17">
        <v>13</v>
      </c>
      <c r="K507" s="99"/>
      <c r="L507" s="13" t="str">
        <f>_xlfn.XLOOKUP(Ventas!C507,'Tienda y Sucursal'!$B$5:$B$19,'Tienda y Sucursal'!$C$5:$C$19)</f>
        <v>Damiens</v>
      </c>
      <c r="M507" s="13" t="str">
        <f>_xlfn.XLOOKUP(D507,'Tienda y Sucursal'!$E$5:$E$10,'Tienda y Sucursal'!$F$5:$F$10)</f>
        <v>Sucursal 6</v>
      </c>
      <c r="N507" s="13" t="str">
        <f>HLOOKUP(F507,'Vendedores y Clientes'!$F$5:$M$7,2,0)&amp;" "&amp;HLOOKUP(F507,'Vendedores y Clientes'!$F$5:$M$7,3,0)</f>
        <v>Suárez Mujica</v>
      </c>
      <c r="O507" s="13" t="str" cm="1">
        <f t="array" ref="O507">_xlfn.XLOOKUP(G507,'Vendedores y Clientes'!$B$6:$B$39,'Vendedores y Clientes'!$C$6:$C$39&amp;" "&amp;_xlfn.XLOOKUP(Ventas!G507,'Vendedores y Clientes'!$B$6:$B$39,'Vendedores y Clientes'!$D$6:$D$39))</f>
        <v>Sofia Uribe</v>
      </c>
      <c r="P507" s="13" t="str">
        <f>_xlfn.XLOOKUP(H507,Productos!$B$5:$B$16,Productos!$C$5:$C$16)</f>
        <v>Cama 1,5 plazas</v>
      </c>
      <c r="Q507" s="13" t="str">
        <f>VLOOKUP(H507,Productos!$B$4:$E$16,3,0)</f>
        <v>Dardunes</v>
      </c>
      <c r="R507" s="14">
        <f t="shared" si="8"/>
        <v>0.08</v>
      </c>
      <c r="S507" s="15">
        <f>VLOOKUP(Ventas!H507,Productos!$B$23:$I$34,MATCH(Ventas!M507,Productos!$D$22:$I$22)+2,FALSE)</f>
        <v>200000</v>
      </c>
      <c r="T507" s="16">
        <f t="shared" si="12"/>
        <v>7813200</v>
      </c>
    </row>
    <row r="508" spans="2:20" ht="14.25" customHeight="1">
      <c r="B508" s="10" t="str">
        <f t="shared" si="7"/>
        <v>15-10952010mayoA14</v>
      </c>
      <c r="C508" s="17">
        <v>15</v>
      </c>
      <c r="D508" s="17">
        <v>10</v>
      </c>
      <c r="E508" s="18">
        <v>40307</v>
      </c>
      <c r="F508" s="17">
        <v>17</v>
      </c>
      <c r="G508" s="17">
        <v>2</v>
      </c>
      <c r="H508" s="17" t="s">
        <v>27</v>
      </c>
      <c r="I508" s="79">
        <f>_xlfn.XLOOKUP(H508,Productos!$B$5:$B$16,Productos!$E$5:$E$16)</f>
        <v>670000</v>
      </c>
      <c r="J508" s="17">
        <v>13</v>
      </c>
      <c r="K508" s="99"/>
      <c r="L508" s="13" t="str">
        <f>_xlfn.XLOOKUP(Ventas!C508,'Tienda y Sucursal'!$B$5:$B$19,'Tienda y Sucursal'!$C$5:$C$19)</f>
        <v>Galería la Tubería</v>
      </c>
      <c r="M508" s="13" t="str">
        <f>_xlfn.XLOOKUP(D508,'Tienda y Sucursal'!$E$5:$E$10,'Tienda y Sucursal'!$F$5:$F$10)</f>
        <v>Sucursal 6</v>
      </c>
      <c r="N508" s="13" t="str">
        <f>HLOOKUP(F508,'Vendedores y Clientes'!$F$5:$M$7,2,0)&amp;" "&amp;HLOOKUP(F508,'Vendedores y Clientes'!$F$5:$M$7,3,0)</f>
        <v>Gabriel Manzanero</v>
      </c>
      <c r="O508" s="13" t="str" cm="1">
        <f t="array" ref="O508">_xlfn.XLOOKUP(G508,'Vendedores y Clientes'!$B$6:$B$39,'Vendedores y Clientes'!$C$6:$C$39&amp;" "&amp;_xlfn.XLOOKUP(Ventas!G508,'Vendedores y Clientes'!$B$6:$B$39,'Vendedores y Clientes'!$D$6:$D$39))</f>
        <v>John Chepicano</v>
      </c>
      <c r="P508" s="13" t="str">
        <f>_xlfn.XLOOKUP(H508,Productos!$B$5:$B$16,Productos!$C$5:$C$16)</f>
        <v>Cama 1,5 plazas</v>
      </c>
      <c r="Q508" s="13" t="str">
        <f>VLOOKUP(H508,Productos!$B$4:$E$16,3,0)</f>
        <v>Dardunes</v>
      </c>
      <c r="R508" s="14">
        <f t="shared" si="8"/>
        <v>0.08</v>
      </c>
      <c r="S508" s="15">
        <f>VLOOKUP(Ventas!H508,Productos!$B$23:$I$34,MATCH(Ventas!M508,Productos!$D$22:$I$22)+2,FALSE)</f>
        <v>200000</v>
      </c>
      <c r="T508" s="16">
        <f t="shared" si="12"/>
        <v>7813200</v>
      </c>
    </row>
    <row r="509" spans="2:20" ht="14.25" customHeight="1">
      <c r="B509" s="10" t="str">
        <f t="shared" si="7"/>
        <v>8-302022009febreroA14</v>
      </c>
      <c r="C509" s="17">
        <v>8</v>
      </c>
      <c r="D509" s="17">
        <v>30</v>
      </c>
      <c r="E509" s="18">
        <v>39864</v>
      </c>
      <c r="F509" s="17">
        <v>18</v>
      </c>
      <c r="G509" s="17">
        <v>13</v>
      </c>
      <c r="H509" s="17" t="s">
        <v>27</v>
      </c>
      <c r="I509" s="79">
        <f>_xlfn.XLOOKUP(H509,Productos!$B$5:$B$16,Productos!$E$5:$E$16)</f>
        <v>670000</v>
      </c>
      <c r="J509" s="17">
        <v>13</v>
      </c>
      <c r="K509" s="99"/>
      <c r="L509" s="13" t="str">
        <f>_xlfn.XLOOKUP(Ventas!C509,'Tienda y Sucursal'!$B$5:$B$19,'Tienda y Sucursal'!$C$5:$C$19)</f>
        <v>El Rincón de la Madera</v>
      </c>
      <c r="M509" s="13" t="str">
        <f>_xlfn.XLOOKUP(D509,'Tienda y Sucursal'!$E$5:$E$10,'Tienda y Sucursal'!$F$5:$F$10)</f>
        <v>Sucursal 2</v>
      </c>
      <c r="N509" s="13" t="str">
        <f>HLOOKUP(F509,'Vendedores y Clientes'!$F$5:$M$7,2,0)&amp;" "&amp;HLOOKUP(F509,'Vendedores y Clientes'!$F$5:$M$7,3,0)</f>
        <v>Gato Lizana</v>
      </c>
      <c r="O509" s="13" t="str" cm="1">
        <f t="array" ref="O509">_xlfn.XLOOKUP(G509,'Vendedores y Clientes'!$B$6:$B$39,'Vendedores y Clientes'!$C$6:$C$39&amp;" "&amp;_xlfn.XLOOKUP(Ventas!G509,'Vendedores y Clientes'!$B$6:$B$39,'Vendedores y Clientes'!$D$6:$D$39))</f>
        <v>Peter Contreras</v>
      </c>
      <c r="P509" s="13" t="str">
        <f>_xlfn.XLOOKUP(H509,Productos!$B$5:$B$16,Productos!$C$5:$C$16)</f>
        <v>Cama 1,5 plazas</v>
      </c>
      <c r="Q509" s="13" t="str">
        <f>VLOOKUP(H509,Productos!$B$4:$E$16,3,0)</f>
        <v>Dardunes</v>
      </c>
      <c r="R509" s="14">
        <f t="shared" si="8"/>
        <v>0.08</v>
      </c>
      <c r="S509" s="15">
        <f>VLOOKUP(Ventas!H509,Productos!$B$23:$I$34,MATCH(Ventas!M509,Productos!$D$22:$I$22)+2,FALSE)</f>
        <v>200000</v>
      </c>
      <c r="T509" s="16">
        <f t="shared" si="12"/>
        <v>7813200</v>
      </c>
    </row>
    <row r="510" spans="2:20" ht="14.25" customHeight="1">
      <c r="B510" s="10" t="str">
        <f t="shared" si="7"/>
        <v>15-20722009febreroA14</v>
      </c>
      <c r="C510" s="17">
        <v>15</v>
      </c>
      <c r="D510" s="17">
        <v>20</v>
      </c>
      <c r="E510" s="18">
        <v>39851</v>
      </c>
      <c r="F510" s="17">
        <v>15</v>
      </c>
      <c r="G510" s="17">
        <v>28</v>
      </c>
      <c r="H510" s="17" t="s">
        <v>27</v>
      </c>
      <c r="I510" s="79">
        <f>_xlfn.XLOOKUP(H510,Productos!$B$5:$B$16,Productos!$E$5:$E$16)</f>
        <v>670000</v>
      </c>
      <c r="J510" s="17">
        <v>13</v>
      </c>
      <c r="K510" s="99"/>
      <c r="L510" s="13" t="str">
        <f>_xlfn.XLOOKUP(Ventas!C510,'Tienda y Sucursal'!$B$5:$B$19,'Tienda y Sucursal'!$C$5:$C$19)</f>
        <v>Galería la Tubería</v>
      </c>
      <c r="M510" s="13" t="str">
        <f>_xlfn.XLOOKUP(D510,'Tienda y Sucursal'!$E$5:$E$10,'Tienda y Sucursal'!$F$5:$F$10)</f>
        <v>Sucursal 5</v>
      </c>
      <c r="N510" s="13" t="str">
        <f>HLOOKUP(F510,'Vendedores y Clientes'!$F$5:$M$7,2,0)&amp;" "&amp;HLOOKUP(F510,'Vendedores y Clientes'!$F$5:$M$7,3,0)</f>
        <v>Suárez Mujica</v>
      </c>
      <c r="O510" s="13" t="str" cm="1">
        <f t="array" ref="O510">_xlfn.XLOOKUP(G510,'Vendedores y Clientes'!$B$6:$B$39,'Vendedores y Clientes'!$C$6:$C$39&amp;" "&amp;_xlfn.XLOOKUP(Ventas!G510,'Vendedores y Clientes'!$B$6:$B$39,'Vendedores y Clientes'!$D$6:$D$39))</f>
        <v>Sebastián  Venegas</v>
      </c>
      <c r="P510" s="13" t="str">
        <f>_xlfn.XLOOKUP(H510,Productos!$B$5:$B$16,Productos!$C$5:$C$16)</f>
        <v>Cama 1,5 plazas</v>
      </c>
      <c r="Q510" s="13" t="str">
        <f>VLOOKUP(H510,Productos!$B$4:$E$16,3,0)</f>
        <v>Dardunes</v>
      </c>
      <c r="R510" s="14">
        <f t="shared" si="8"/>
        <v>0.08</v>
      </c>
      <c r="S510" s="15">
        <f>VLOOKUP(Ventas!H510,Productos!$B$23:$I$34,MATCH(Ventas!M510,Productos!$D$22:$I$22)+2,FALSE)</f>
        <v>100000</v>
      </c>
      <c r="T510" s="16">
        <f t="shared" si="12"/>
        <v>7913200</v>
      </c>
    </row>
    <row r="511" spans="2:20" ht="14.25" customHeight="1">
      <c r="B511" s="10" t="str">
        <f t="shared" si="7"/>
        <v>5-101962010junioE20</v>
      </c>
      <c r="C511" s="17">
        <v>5</v>
      </c>
      <c r="D511" s="17">
        <v>10</v>
      </c>
      <c r="E511" s="18">
        <v>40348</v>
      </c>
      <c r="F511" s="17">
        <v>16</v>
      </c>
      <c r="G511" s="17">
        <v>4</v>
      </c>
      <c r="H511" s="17" t="s">
        <v>28</v>
      </c>
      <c r="I511" s="79">
        <f>_xlfn.XLOOKUP(H511,Productos!$B$5:$B$16,Productos!$E$5:$E$16)</f>
        <v>650000</v>
      </c>
      <c r="J511" s="17">
        <v>13</v>
      </c>
      <c r="K511" s="99"/>
      <c r="L511" s="13" t="str">
        <f>_xlfn.XLOOKUP(Ventas!C511,'Tienda y Sucursal'!$B$5:$B$19,'Tienda y Sucursal'!$C$5:$C$19)</f>
        <v>Muebles El Oso</v>
      </c>
      <c r="M511" s="13" t="str">
        <f>_xlfn.XLOOKUP(D511,'Tienda y Sucursal'!$E$5:$E$10,'Tienda y Sucursal'!$F$5:$F$10)</f>
        <v>Sucursal 6</v>
      </c>
      <c r="N511" s="13" t="str">
        <f>HLOOKUP(F511,'Vendedores y Clientes'!$F$5:$M$7,2,0)&amp;" "&amp;HLOOKUP(F511,'Vendedores y Clientes'!$F$5:$M$7,3,0)</f>
        <v>Michael Tree</v>
      </c>
      <c r="O511" s="13" t="str" cm="1">
        <f t="array" ref="O511">_xlfn.XLOOKUP(G511,'Vendedores y Clientes'!$B$6:$B$39,'Vendedores y Clientes'!$C$6:$C$39&amp;" "&amp;_xlfn.XLOOKUP(Ventas!G511,'Vendedores y Clientes'!$B$6:$B$39,'Vendedores y Clientes'!$D$6:$D$39))</f>
        <v>JayJay Barriga</v>
      </c>
      <c r="P511" s="13" t="str">
        <f>_xlfn.XLOOKUP(H511,Productos!$B$5:$B$16,Productos!$C$5:$C$16)</f>
        <v>Escritorio Madera 3 Espacios</v>
      </c>
      <c r="Q511" s="13" t="str">
        <f>VLOOKUP(H511,Productos!$B$4:$E$16,3,0)</f>
        <v>Bellmack</v>
      </c>
      <c r="R511" s="14">
        <f t="shared" si="8"/>
        <v>0.08</v>
      </c>
      <c r="S511" s="15">
        <f>VLOOKUP(Ventas!H511,Productos!$B$23:$I$34,MATCH(Ventas!M511,Productos!$D$22:$I$22)+2,FALSE)</f>
        <v>100000</v>
      </c>
      <c r="T511" s="16">
        <f t="shared" si="12"/>
        <v>7674000</v>
      </c>
    </row>
    <row r="512" spans="2:20" ht="14.25" customHeight="1">
      <c r="B512" s="10" t="str">
        <f t="shared" si="7"/>
        <v>9-30772009julioE20</v>
      </c>
      <c r="C512" s="17">
        <v>9</v>
      </c>
      <c r="D512" s="17">
        <v>30</v>
      </c>
      <c r="E512" s="18">
        <v>40001</v>
      </c>
      <c r="F512" s="17">
        <v>17</v>
      </c>
      <c r="G512" s="17">
        <v>10</v>
      </c>
      <c r="H512" s="17" t="s">
        <v>28</v>
      </c>
      <c r="I512" s="79">
        <f>_xlfn.XLOOKUP(H512,Productos!$B$5:$B$16,Productos!$E$5:$E$16)</f>
        <v>650000</v>
      </c>
      <c r="J512" s="17">
        <v>13</v>
      </c>
      <c r="K512" s="99"/>
      <c r="L512" s="13" t="str">
        <f>_xlfn.XLOOKUP(Ventas!C512,'Tienda y Sucursal'!$B$5:$B$19,'Tienda y Sucursal'!$C$5:$C$19)</f>
        <v>Sucursal San Bernardo</v>
      </c>
      <c r="M512" s="13" t="str">
        <f>_xlfn.XLOOKUP(D512,'Tienda y Sucursal'!$E$5:$E$10,'Tienda y Sucursal'!$F$5:$F$10)</f>
        <v>Sucursal 2</v>
      </c>
      <c r="N512" s="13" t="str">
        <f>HLOOKUP(F512,'Vendedores y Clientes'!$F$5:$M$7,2,0)&amp;" "&amp;HLOOKUP(F512,'Vendedores y Clientes'!$F$5:$M$7,3,0)</f>
        <v>Gabriel Manzanero</v>
      </c>
      <c r="O512" s="13" t="str" cm="1">
        <f t="array" ref="O512">_xlfn.XLOOKUP(G512,'Vendedores y Clientes'!$B$6:$B$39,'Vendedores y Clientes'!$C$6:$C$39&amp;" "&amp;_xlfn.XLOOKUP(Ventas!G512,'Vendedores y Clientes'!$B$6:$B$39,'Vendedores y Clientes'!$D$6:$D$39))</f>
        <v>Natalia Safer</v>
      </c>
      <c r="P512" s="13" t="str">
        <f>_xlfn.XLOOKUP(H512,Productos!$B$5:$B$16,Productos!$C$5:$C$16)</f>
        <v>Escritorio Madera 3 Espacios</v>
      </c>
      <c r="Q512" s="13" t="str">
        <f>VLOOKUP(H512,Productos!$B$4:$E$16,3,0)</f>
        <v>Bellmack</v>
      </c>
      <c r="R512" s="14">
        <f t="shared" si="8"/>
        <v>0.08</v>
      </c>
      <c r="S512" s="15">
        <f>VLOOKUP(Ventas!H512,Productos!$B$23:$I$34,MATCH(Ventas!M512,Productos!$D$22:$I$22)+2,FALSE)</f>
        <v>300000</v>
      </c>
      <c r="T512" s="16">
        <f t="shared" si="12"/>
        <v>7474000</v>
      </c>
    </row>
    <row r="513" spans="2:20" ht="14.25" customHeight="1">
      <c r="B513" s="10" t="str">
        <f t="shared" si="7"/>
        <v>7-201852009mayoJ18</v>
      </c>
      <c r="C513" s="17">
        <v>7</v>
      </c>
      <c r="D513" s="17">
        <v>20</v>
      </c>
      <c r="E513" s="18">
        <v>39951</v>
      </c>
      <c r="F513" s="17">
        <v>13</v>
      </c>
      <c r="G513" s="17">
        <v>15</v>
      </c>
      <c r="H513" s="17" t="s">
        <v>24</v>
      </c>
      <c r="I513" s="79">
        <f>_xlfn.XLOOKUP(H513,Productos!$B$5:$B$16,Productos!$E$5:$E$16)</f>
        <v>850000</v>
      </c>
      <c r="J513" s="17">
        <v>10</v>
      </c>
      <c r="K513" s="99"/>
      <c r="L513" s="13" t="str">
        <f>_xlfn.XLOOKUP(Ventas!C513,'Tienda y Sucursal'!$B$5:$B$19,'Tienda y Sucursal'!$C$5:$C$19)</f>
        <v>Blanco y En Calada</v>
      </c>
      <c r="M513" s="13" t="str">
        <f>_xlfn.XLOOKUP(D513,'Tienda y Sucursal'!$E$5:$E$10,'Tienda y Sucursal'!$F$5:$F$10)</f>
        <v>Sucursal 5</v>
      </c>
      <c r="N513" s="13" t="str">
        <f>HLOOKUP(F513,'Vendedores y Clientes'!$F$5:$M$7,2,0)&amp;" "&amp;HLOOKUP(F513,'Vendedores y Clientes'!$F$5:$M$7,3,0)</f>
        <v>Caesar Ortencia</v>
      </c>
      <c r="O513" s="13" t="str" cm="1">
        <f t="array" ref="O513">_xlfn.XLOOKUP(G513,'Vendedores y Clientes'!$B$6:$B$39,'Vendedores y Clientes'!$C$6:$C$39&amp;" "&amp;_xlfn.XLOOKUP(Ventas!G513,'Vendedores y Clientes'!$B$6:$B$39,'Vendedores y Clientes'!$D$6:$D$39))</f>
        <v>Maki Parachute</v>
      </c>
      <c r="P513" s="13" t="str">
        <f>_xlfn.XLOOKUP(H513,Productos!$B$5:$B$16,Productos!$C$5:$C$16)</f>
        <v>Camarote 3 cuerpos</v>
      </c>
      <c r="Q513" s="13" t="str">
        <f>VLOOKUP(H513,Productos!$B$4:$E$16,3,0)</f>
        <v>Deplos</v>
      </c>
      <c r="R513" s="14">
        <f t="shared" si="8"/>
        <v>0.08</v>
      </c>
      <c r="S513" s="15">
        <f>VLOOKUP(Ventas!H513,Productos!$B$23:$I$34,MATCH(Ventas!M513,Productos!$D$22:$I$22)+2,FALSE)</f>
        <v>100000</v>
      </c>
      <c r="T513" s="16">
        <f t="shared" si="12"/>
        <v>7720000</v>
      </c>
    </row>
    <row r="514" spans="2:20" ht="14.25" customHeight="1">
      <c r="B514" s="10" t="str">
        <f t="shared" si="7"/>
        <v>13-2001192009septiembreJ18</v>
      </c>
      <c r="C514" s="17">
        <v>13</v>
      </c>
      <c r="D514" s="17">
        <v>200</v>
      </c>
      <c r="E514" s="18">
        <v>40067</v>
      </c>
      <c r="F514" s="17">
        <v>14</v>
      </c>
      <c r="G514" s="17">
        <v>21</v>
      </c>
      <c r="H514" s="17" t="s">
        <v>24</v>
      </c>
      <c r="I514" s="79">
        <f>_xlfn.XLOOKUP(H514,Productos!$B$5:$B$16,Productos!$E$5:$E$16)</f>
        <v>850000</v>
      </c>
      <c r="J514" s="17">
        <v>10</v>
      </c>
      <c r="K514" s="99"/>
      <c r="L514" s="13" t="str">
        <f>_xlfn.XLOOKUP(Ventas!C514,'Tienda y Sucursal'!$B$5:$B$19,'Tienda y Sucursal'!$C$5:$C$19)</f>
        <v>Sales</v>
      </c>
      <c r="M514" s="13" t="str">
        <f>_xlfn.XLOOKUP(D514,'Tienda y Sucursal'!$E$5:$E$10,'Tienda y Sucursal'!$F$5:$F$10)</f>
        <v>Sucursal 1</v>
      </c>
      <c r="N514" s="13" t="str">
        <f>HLOOKUP(F514,'Vendedores y Clientes'!$F$5:$M$7,2,0)&amp;" "&amp;HLOOKUP(F514,'Vendedores y Clientes'!$F$5:$M$7,3,0)</f>
        <v>Hortuiti Felier</v>
      </c>
      <c r="O514" s="13" t="str" cm="1">
        <f t="array" ref="O514">_xlfn.XLOOKUP(G514,'Vendedores y Clientes'!$B$6:$B$39,'Vendedores y Clientes'!$C$6:$C$39&amp;" "&amp;_xlfn.XLOOKUP(Ventas!G514,'Vendedores y Clientes'!$B$6:$B$39,'Vendedores y Clientes'!$D$6:$D$39))</f>
        <v>Alvarón Moledero</v>
      </c>
      <c r="P514" s="13" t="str">
        <f>_xlfn.XLOOKUP(H514,Productos!$B$5:$B$16,Productos!$C$5:$C$16)</f>
        <v>Camarote 3 cuerpos</v>
      </c>
      <c r="Q514" s="13" t="str">
        <f>VLOOKUP(H514,Productos!$B$4:$E$16,3,0)</f>
        <v>Deplos</v>
      </c>
      <c r="R514" s="14">
        <f t="shared" si="8"/>
        <v>0.08</v>
      </c>
      <c r="S514" s="15">
        <f>VLOOKUP(Ventas!H514,Productos!$B$23:$I$34,MATCH(Ventas!M514,Productos!$D$22:$I$22)+2,FALSE)</f>
        <v>30000</v>
      </c>
      <c r="T514" s="16">
        <f t="shared" si="12"/>
        <v>7790000</v>
      </c>
    </row>
    <row r="515" spans="2:20" ht="14.25" customHeight="1">
      <c r="B515" s="10" t="str">
        <f t="shared" si="7"/>
        <v>13-2002122009febreroJ18</v>
      </c>
      <c r="C515" s="17">
        <v>13</v>
      </c>
      <c r="D515" s="17">
        <v>200</v>
      </c>
      <c r="E515" s="18">
        <v>39865</v>
      </c>
      <c r="F515" s="17">
        <v>14</v>
      </c>
      <c r="G515" s="17">
        <v>3</v>
      </c>
      <c r="H515" s="17" t="s">
        <v>24</v>
      </c>
      <c r="I515" s="79">
        <f>_xlfn.XLOOKUP(H515,Productos!$B$5:$B$16,Productos!$E$5:$E$16)</f>
        <v>850000</v>
      </c>
      <c r="J515" s="17">
        <v>10</v>
      </c>
      <c r="K515" s="99"/>
      <c r="L515" s="13" t="str">
        <f>_xlfn.XLOOKUP(Ventas!C515,'Tienda y Sucursal'!$B$5:$B$19,'Tienda y Sucursal'!$C$5:$C$19)</f>
        <v>Sales</v>
      </c>
      <c r="M515" s="13" t="str">
        <f>_xlfn.XLOOKUP(D515,'Tienda y Sucursal'!$E$5:$E$10,'Tienda y Sucursal'!$F$5:$F$10)</f>
        <v>Sucursal 1</v>
      </c>
      <c r="N515" s="13" t="str">
        <f>HLOOKUP(F515,'Vendedores y Clientes'!$F$5:$M$7,2,0)&amp;" "&amp;HLOOKUP(F515,'Vendedores y Clientes'!$F$5:$M$7,3,0)</f>
        <v>Hortuiti Felier</v>
      </c>
      <c r="O515" s="13" t="str" cm="1">
        <f t="array" ref="O515">_xlfn.XLOOKUP(G515,'Vendedores y Clientes'!$B$6:$B$39,'Vendedores y Clientes'!$C$6:$C$39&amp;" "&amp;_xlfn.XLOOKUP(Ventas!G515,'Vendedores y Clientes'!$B$6:$B$39,'Vendedores y Clientes'!$D$6:$D$39))</f>
        <v>Johny Negrero</v>
      </c>
      <c r="P515" s="13" t="str">
        <f>_xlfn.XLOOKUP(H515,Productos!$B$5:$B$16,Productos!$C$5:$C$16)</f>
        <v>Camarote 3 cuerpos</v>
      </c>
      <c r="Q515" s="13" t="str">
        <f>VLOOKUP(H515,Productos!$B$4:$E$16,3,0)</f>
        <v>Deplos</v>
      </c>
      <c r="R515" s="14">
        <f t="shared" si="8"/>
        <v>0.08</v>
      </c>
      <c r="S515" s="15">
        <f>VLOOKUP(Ventas!H515,Productos!$B$23:$I$34,MATCH(Ventas!M515,Productos!$D$22:$I$22)+2,FALSE)</f>
        <v>30000</v>
      </c>
      <c r="T515" s="16">
        <f t="shared" si="12"/>
        <v>7790000</v>
      </c>
    </row>
    <row r="516" spans="2:20" ht="14.25" customHeight="1">
      <c r="B516" s="10" t="str">
        <f t="shared" ref="B516:B770" si="13">CONCATENATE(C516,"-",D516,DAY(E516),MONTH(E516),YEAR(E516),TEXT(E516,"mmmm"),LEFT(H516,1)&amp;RIGHT(H516,2))</f>
        <v>6-10462009junioF16</v>
      </c>
      <c r="C516" s="17">
        <v>6</v>
      </c>
      <c r="D516" s="17">
        <v>10</v>
      </c>
      <c r="E516" s="18">
        <v>39968</v>
      </c>
      <c r="F516" s="17">
        <v>15</v>
      </c>
      <c r="G516" s="17">
        <v>28</v>
      </c>
      <c r="H516" s="17" t="s">
        <v>29</v>
      </c>
      <c r="I516" s="79">
        <f>_xlfn.XLOOKUP(H516,Productos!$B$5:$B$16,Productos!$E$5:$E$16)</f>
        <v>550000</v>
      </c>
      <c r="J516" s="17">
        <v>15</v>
      </c>
      <c r="K516" s="99"/>
      <c r="L516" s="13" t="str">
        <f>_xlfn.XLOOKUP(Ventas!C516,'Tienda y Sucursal'!$B$5:$B$19,'Tienda y Sucursal'!$C$5:$C$19)</f>
        <v>Sucursal Ñuñoa</v>
      </c>
      <c r="M516" s="13" t="str">
        <f>_xlfn.XLOOKUP(D516,'Tienda y Sucursal'!$E$5:$E$10,'Tienda y Sucursal'!$F$5:$F$10)</f>
        <v>Sucursal 6</v>
      </c>
      <c r="N516" s="13" t="str">
        <f>HLOOKUP(F516,'Vendedores y Clientes'!$F$5:$M$7,2,0)&amp;" "&amp;HLOOKUP(F516,'Vendedores y Clientes'!$F$5:$M$7,3,0)</f>
        <v>Suárez Mujica</v>
      </c>
      <c r="O516" s="13" t="str" cm="1">
        <f t="array" ref="O516">_xlfn.XLOOKUP(G516,'Vendedores y Clientes'!$B$6:$B$39,'Vendedores y Clientes'!$C$6:$C$39&amp;" "&amp;_xlfn.XLOOKUP(Ventas!G516,'Vendedores y Clientes'!$B$6:$B$39,'Vendedores y Clientes'!$D$6:$D$39))</f>
        <v>Sebastián  Venegas</v>
      </c>
      <c r="P516" s="13" t="str">
        <f>_xlfn.XLOOKUP(H516,Productos!$B$5:$B$16,Productos!$C$5:$C$16)</f>
        <v>Cama 2 Plazas</v>
      </c>
      <c r="Q516" s="13" t="str">
        <f>VLOOKUP(H516,Productos!$B$4:$E$16,3,0)</f>
        <v>Dardunes</v>
      </c>
      <c r="R516" s="14">
        <f t="shared" ref="R516:R770" si="14">IF(AND(J516&gt;=1,J516&lt;=3),0,IF(AND(J516&gt;=4,J516&lt;=6),0.05,IF(J516&gt;=7,0.08,"")))</f>
        <v>0.08</v>
      </c>
      <c r="S516" s="15">
        <f>VLOOKUP(Ventas!H516,Productos!$B$23:$I$34,MATCH(Ventas!M516,Productos!$D$22:$I$22)+2,FALSE)</f>
        <v>10000</v>
      </c>
      <c r="T516" s="16">
        <f t="shared" si="12"/>
        <v>7580000</v>
      </c>
    </row>
    <row r="517" spans="2:20" ht="14.25" customHeight="1">
      <c r="B517" s="10" t="str">
        <f t="shared" si="13"/>
        <v>6-3001962009junioF16</v>
      </c>
      <c r="C517" s="17">
        <v>6</v>
      </c>
      <c r="D517" s="17">
        <v>300</v>
      </c>
      <c r="E517" s="18">
        <v>39983</v>
      </c>
      <c r="F517" s="17">
        <v>16</v>
      </c>
      <c r="G517" s="17">
        <v>12</v>
      </c>
      <c r="H517" s="17" t="s">
        <v>29</v>
      </c>
      <c r="I517" s="79">
        <f>_xlfn.XLOOKUP(H517,Productos!$B$5:$B$16,Productos!$E$5:$E$16)</f>
        <v>550000</v>
      </c>
      <c r="J517" s="17">
        <v>15</v>
      </c>
      <c r="K517" s="99"/>
      <c r="L517" s="13" t="str">
        <f>_xlfn.XLOOKUP(Ventas!C517,'Tienda y Sucursal'!$B$5:$B$19,'Tienda y Sucursal'!$C$5:$C$19)</f>
        <v>Sucursal Ñuñoa</v>
      </c>
      <c r="M517" s="13" t="str">
        <f>_xlfn.XLOOKUP(D517,'Tienda y Sucursal'!$E$5:$E$10,'Tienda y Sucursal'!$F$5:$F$10)</f>
        <v>Sucursal 3</v>
      </c>
      <c r="N517" s="13" t="str">
        <f>HLOOKUP(F517,'Vendedores y Clientes'!$F$5:$M$7,2,0)&amp;" "&amp;HLOOKUP(F517,'Vendedores y Clientes'!$F$5:$M$7,3,0)</f>
        <v>Michael Tree</v>
      </c>
      <c r="O517" s="13" t="str" cm="1">
        <f t="array" ref="O517">_xlfn.XLOOKUP(G517,'Vendedores y Clientes'!$B$6:$B$39,'Vendedores y Clientes'!$C$6:$C$39&amp;" "&amp;_xlfn.XLOOKUP(Ventas!G517,'Vendedores y Clientes'!$B$6:$B$39,'Vendedores y Clientes'!$D$6:$D$39))</f>
        <v>Nga Escandinavo</v>
      </c>
      <c r="P517" s="13" t="str">
        <f>_xlfn.XLOOKUP(H517,Productos!$B$5:$B$16,Productos!$C$5:$C$16)</f>
        <v>Cama 2 Plazas</v>
      </c>
      <c r="Q517" s="13" t="str">
        <f>VLOOKUP(H517,Productos!$B$4:$E$16,3,0)</f>
        <v>Dardunes</v>
      </c>
      <c r="R517" s="14">
        <f t="shared" si="14"/>
        <v>0.08</v>
      </c>
      <c r="S517" s="15">
        <f>VLOOKUP(Ventas!H517,Productos!$B$23:$I$34,MATCH(Ventas!M517,Productos!$D$22:$I$22)+2,FALSE)</f>
        <v>30000</v>
      </c>
      <c r="T517" s="16">
        <f t="shared" si="12"/>
        <v>7560000</v>
      </c>
    </row>
    <row r="518" spans="2:20" ht="14.25" customHeight="1">
      <c r="B518" s="10" t="str">
        <f t="shared" si="13"/>
        <v>14-204112010noviembreF16</v>
      </c>
      <c r="C518" s="17">
        <v>14</v>
      </c>
      <c r="D518" s="17">
        <v>20</v>
      </c>
      <c r="E518" s="18">
        <v>40486</v>
      </c>
      <c r="F518" s="17">
        <v>14</v>
      </c>
      <c r="G518" s="17">
        <v>24</v>
      </c>
      <c r="H518" s="17" t="s">
        <v>29</v>
      </c>
      <c r="I518" s="79">
        <f>_xlfn.XLOOKUP(H518,Productos!$B$5:$B$16,Productos!$E$5:$E$16)</f>
        <v>550000</v>
      </c>
      <c r="J518" s="17">
        <v>15</v>
      </c>
      <c r="K518" s="99"/>
      <c r="L518" s="13" t="str">
        <f>_xlfn.XLOOKUP(Ventas!C518,'Tienda y Sucursal'!$B$5:$B$19,'Tienda y Sucursal'!$C$5:$C$19)</f>
        <v>Antiguedades FV</v>
      </c>
      <c r="M518" s="13" t="str">
        <f>_xlfn.XLOOKUP(D518,'Tienda y Sucursal'!$E$5:$E$10,'Tienda y Sucursal'!$F$5:$F$10)</f>
        <v>Sucursal 5</v>
      </c>
      <c r="N518" s="13" t="str">
        <f>HLOOKUP(F518,'Vendedores y Clientes'!$F$5:$M$7,2,0)&amp;" "&amp;HLOOKUP(F518,'Vendedores y Clientes'!$F$5:$M$7,3,0)</f>
        <v>Hortuiti Felier</v>
      </c>
      <c r="O518" s="13" t="str" cm="1">
        <f t="array" ref="O518">_xlfn.XLOOKUP(G518,'Vendedores y Clientes'!$B$6:$B$39,'Vendedores y Clientes'!$C$6:$C$39&amp;" "&amp;_xlfn.XLOOKUP(Ventas!G518,'Vendedores y Clientes'!$B$6:$B$39,'Vendedores y Clientes'!$D$6:$D$39))</f>
        <v>Andrea Panda</v>
      </c>
      <c r="P518" s="13" t="str">
        <f>_xlfn.XLOOKUP(H518,Productos!$B$5:$B$16,Productos!$C$5:$C$16)</f>
        <v>Cama 2 Plazas</v>
      </c>
      <c r="Q518" s="13" t="str">
        <f>VLOOKUP(H518,Productos!$B$4:$E$16,3,0)</f>
        <v>Dardunes</v>
      </c>
      <c r="R518" s="14">
        <f t="shared" si="14"/>
        <v>0.08</v>
      </c>
      <c r="S518" s="15">
        <f>VLOOKUP(Ventas!H518,Productos!$B$23:$I$34,MATCH(Ventas!M518,Productos!$D$22:$I$22)+2,FALSE)</f>
        <v>30000</v>
      </c>
      <c r="T518" s="16">
        <f t="shared" si="12"/>
        <v>7560000</v>
      </c>
    </row>
    <row r="519" spans="2:20" ht="14.25" customHeight="1">
      <c r="B519" s="10" t="str">
        <f t="shared" si="13"/>
        <v>3-3003112010noviembreA18</v>
      </c>
      <c r="C519" s="17">
        <v>3</v>
      </c>
      <c r="D519" s="17">
        <v>300</v>
      </c>
      <c r="E519" s="18">
        <v>40485</v>
      </c>
      <c r="F519" s="17">
        <v>12</v>
      </c>
      <c r="G519" s="17">
        <v>25</v>
      </c>
      <c r="H519" s="17" t="s">
        <v>26</v>
      </c>
      <c r="I519" s="79">
        <f>_xlfn.XLOOKUP(H519,Productos!$B$5:$B$16,Productos!$E$5:$E$16)</f>
        <v>750000</v>
      </c>
      <c r="J519" s="17">
        <v>11</v>
      </c>
      <c r="K519" s="99"/>
      <c r="L519" s="13" t="str">
        <f>_xlfn.XLOOKUP(Ventas!C519,'Tienda y Sucursal'!$B$5:$B$19,'Tienda y Sucursal'!$C$5:$C$19)</f>
        <v>Damiens</v>
      </c>
      <c r="M519" s="13" t="str">
        <f>_xlfn.XLOOKUP(D519,'Tienda y Sucursal'!$E$5:$E$10,'Tienda y Sucursal'!$F$5:$F$10)</f>
        <v>Sucursal 3</v>
      </c>
      <c r="N519" s="13" t="str">
        <f>HLOOKUP(F519,'Vendedores y Clientes'!$F$5:$M$7,2,0)&amp;" "&amp;HLOOKUP(F519,'Vendedores y Clientes'!$F$5:$M$7,3,0)</f>
        <v>Feibian Bizancio</v>
      </c>
      <c r="O519" s="13" t="str" cm="1">
        <f t="array" ref="O519">_xlfn.XLOOKUP(G519,'Vendedores y Clientes'!$B$6:$B$39,'Vendedores y Clientes'!$C$6:$C$39&amp;" "&amp;_xlfn.XLOOKUP(Ventas!G519,'Vendedores y Clientes'!$B$6:$B$39,'Vendedores y Clientes'!$D$6:$D$39))</f>
        <v>Felipe Medero</v>
      </c>
      <c r="P519" s="13" t="str">
        <f>_xlfn.XLOOKUP(H519,Productos!$B$5:$B$16,Productos!$C$5:$C$16)</f>
        <v>Sillón Cama 3 Cuerpos</v>
      </c>
      <c r="Q519" s="13" t="str">
        <f>VLOOKUP(H519,Productos!$B$4:$E$16,3,0)</f>
        <v>Bellmack</v>
      </c>
      <c r="R519" s="14">
        <f t="shared" si="14"/>
        <v>0.08</v>
      </c>
      <c r="S519" s="15">
        <f>VLOOKUP(Ventas!H519,Productos!$B$23:$I$34,MATCH(Ventas!M519,Productos!$D$22:$I$22)+2,FALSE)</f>
        <v>200000</v>
      </c>
      <c r="T519" s="16">
        <f t="shared" ref="T519:T582" si="15">I519*J519-(R519*I519*J519)-S519</f>
        <v>7390000</v>
      </c>
    </row>
    <row r="520" spans="2:20" ht="14.25" customHeight="1">
      <c r="B520" s="10" t="str">
        <f t="shared" si="13"/>
        <v>12-10312010eneroA18</v>
      </c>
      <c r="C520" s="17">
        <v>12</v>
      </c>
      <c r="D520" s="17">
        <v>10</v>
      </c>
      <c r="E520" s="18">
        <v>40181</v>
      </c>
      <c r="F520" s="17">
        <v>13</v>
      </c>
      <c r="G520" s="17">
        <v>14</v>
      </c>
      <c r="H520" s="17" t="s">
        <v>26</v>
      </c>
      <c r="I520" s="79">
        <f>_xlfn.XLOOKUP(H520,Productos!$B$5:$B$16,Productos!$E$5:$E$16)</f>
        <v>750000</v>
      </c>
      <c r="J520" s="17">
        <v>11</v>
      </c>
      <c r="K520" s="99"/>
      <c r="L520" s="13" t="str">
        <f>_xlfn.XLOOKUP(Ventas!C520,'Tienda y Sucursal'!$B$5:$B$19,'Tienda y Sucursal'!$C$5:$C$19)</f>
        <v>El Deleite</v>
      </c>
      <c r="M520" s="13" t="str">
        <f>_xlfn.XLOOKUP(D520,'Tienda y Sucursal'!$E$5:$E$10,'Tienda y Sucursal'!$F$5:$F$10)</f>
        <v>Sucursal 6</v>
      </c>
      <c r="N520" s="13" t="str">
        <f>HLOOKUP(F520,'Vendedores y Clientes'!$F$5:$M$7,2,0)&amp;" "&amp;HLOOKUP(F520,'Vendedores y Clientes'!$F$5:$M$7,3,0)</f>
        <v>Caesar Ortencia</v>
      </c>
      <c r="O520" s="13" t="str" cm="1">
        <f t="array" ref="O520">_xlfn.XLOOKUP(G520,'Vendedores y Clientes'!$B$6:$B$39,'Vendedores y Clientes'!$C$6:$C$39&amp;" "&amp;_xlfn.XLOOKUP(Ventas!G520,'Vendedores y Clientes'!$B$6:$B$39,'Vendedores y Clientes'!$D$6:$D$39))</f>
        <v>Guillermo Franco</v>
      </c>
      <c r="P520" s="13" t="str">
        <f>_xlfn.XLOOKUP(H520,Productos!$B$5:$B$16,Productos!$C$5:$C$16)</f>
        <v>Sillón Cama 3 Cuerpos</v>
      </c>
      <c r="Q520" s="13" t="str">
        <f>VLOOKUP(H520,Productos!$B$4:$E$16,3,0)</f>
        <v>Bellmack</v>
      </c>
      <c r="R520" s="14">
        <f t="shared" si="14"/>
        <v>0.08</v>
      </c>
      <c r="S520" s="15">
        <f>VLOOKUP(Ventas!H520,Productos!$B$23:$I$34,MATCH(Ventas!M520,Productos!$D$22:$I$22)+2,FALSE)</f>
        <v>200000</v>
      </c>
      <c r="T520" s="16">
        <f t="shared" si="15"/>
        <v>7390000</v>
      </c>
    </row>
    <row r="521" spans="2:20" ht="14.25" customHeight="1">
      <c r="B521" s="10" t="str">
        <f t="shared" si="13"/>
        <v>1-30452009mayoA18</v>
      </c>
      <c r="C521" s="17">
        <v>1</v>
      </c>
      <c r="D521" s="17">
        <v>30</v>
      </c>
      <c r="E521" s="18">
        <v>39937</v>
      </c>
      <c r="F521" s="17">
        <v>12</v>
      </c>
      <c r="G521" s="17">
        <v>2</v>
      </c>
      <c r="H521" s="17" t="s">
        <v>26</v>
      </c>
      <c r="I521" s="79">
        <f>_xlfn.XLOOKUP(H521,Productos!$B$5:$B$16,Productos!$E$5:$E$16)</f>
        <v>750000</v>
      </c>
      <c r="J521" s="17">
        <v>11</v>
      </c>
      <c r="K521" s="99"/>
      <c r="L521" s="13" t="str">
        <f>_xlfn.XLOOKUP(Ventas!C521,'Tienda y Sucursal'!$B$5:$B$19,'Tienda y Sucursal'!$C$5:$C$19)</f>
        <v>Sucursal Peñalolen Alto</v>
      </c>
      <c r="M521" s="13" t="str">
        <f>_xlfn.XLOOKUP(D521,'Tienda y Sucursal'!$E$5:$E$10,'Tienda y Sucursal'!$F$5:$F$10)</f>
        <v>Sucursal 2</v>
      </c>
      <c r="N521" s="13" t="str">
        <f>HLOOKUP(F521,'Vendedores y Clientes'!$F$5:$M$7,2,0)&amp;" "&amp;HLOOKUP(F521,'Vendedores y Clientes'!$F$5:$M$7,3,0)</f>
        <v>Feibian Bizancio</v>
      </c>
      <c r="O521" s="13" t="str" cm="1">
        <f t="array" ref="O521">_xlfn.XLOOKUP(G521,'Vendedores y Clientes'!$B$6:$B$39,'Vendedores y Clientes'!$C$6:$C$39&amp;" "&amp;_xlfn.XLOOKUP(Ventas!G521,'Vendedores y Clientes'!$B$6:$B$39,'Vendedores y Clientes'!$D$6:$D$39))</f>
        <v>John Chepicano</v>
      </c>
      <c r="P521" s="13" t="str">
        <f>_xlfn.XLOOKUP(H521,Productos!$B$5:$B$16,Productos!$C$5:$C$16)</f>
        <v>Sillón Cama 3 Cuerpos</v>
      </c>
      <c r="Q521" s="13" t="str">
        <f>VLOOKUP(H521,Productos!$B$4:$E$16,3,0)</f>
        <v>Bellmack</v>
      </c>
      <c r="R521" s="14">
        <f t="shared" si="14"/>
        <v>0.08</v>
      </c>
      <c r="S521" s="15">
        <f>VLOOKUP(Ventas!H521,Productos!$B$23:$I$34,MATCH(Ventas!M521,Productos!$D$22:$I$22)+2,FALSE)</f>
        <v>300000</v>
      </c>
      <c r="T521" s="16">
        <f t="shared" si="15"/>
        <v>7290000</v>
      </c>
    </row>
    <row r="522" spans="2:20" ht="14.25" customHeight="1">
      <c r="B522" s="10" t="str">
        <f t="shared" si="13"/>
        <v>1-20672010julioA18</v>
      </c>
      <c r="C522" s="17">
        <v>1</v>
      </c>
      <c r="D522" s="17">
        <v>20</v>
      </c>
      <c r="E522" s="18">
        <v>40365</v>
      </c>
      <c r="F522" s="17">
        <v>14</v>
      </c>
      <c r="G522" s="17">
        <v>25</v>
      </c>
      <c r="H522" s="17" t="s">
        <v>26</v>
      </c>
      <c r="I522" s="79">
        <f>_xlfn.XLOOKUP(H522,Productos!$B$5:$B$16,Productos!$E$5:$E$16)</f>
        <v>750000</v>
      </c>
      <c r="J522" s="17">
        <v>11</v>
      </c>
      <c r="K522" s="99"/>
      <c r="L522" s="13" t="str">
        <f>_xlfn.XLOOKUP(Ventas!C522,'Tienda y Sucursal'!$B$5:$B$19,'Tienda y Sucursal'!$C$5:$C$19)</f>
        <v>Sucursal Peñalolen Alto</v>
      </c>
      <c r="M522" s="13" t="str">
        <f>_xlfn.XLOOKUP(D522,'Tienda y Sucursal'!$E$5:$E$10,'Tienda y Sucursal'!$F$5:$F$10)</f>
        <v>Sucursal 5</v>
      </c>
      <c r="N522" s="13" t="str">
        <f>HLOOKUP(F522,'Vendedores y Clientes'!$F$5:$M$7,2,0)&amp;" "&amp;HLOOKUP(F522,'Vendedores y Clientes'!$F$5:$M$7,3,0)</f>
        <v>Hortuiti Felier</v>
      </c>
      <c r="O522" s="13" t="str" cm="1">
        <f t="array" ref="O522">_xlfn.XLOOKUP(G522,'Vendedores y Clientes'!$B$6:$B$39,'Vendedores y Clientes'!$C$6:$C$39&amp;" "&amp;_xlfn.XLOOKUP(Ventas!G522,'Vendedores y Clientes'!$B$6:$B$39,'Vendedores y Clientes'!$D$6:$D$39))</f>
        <v>Felipe Medero</v>
      </c>
      <c r="P522" s="13" t="str">
        <f>_xlfn.XLOOKUP(H522,Productos!$B$5:$B$16,Productos!$C$5:$C$16)</f>
        <v>Sillón Cama 3 Cuerpos</v>
      </c>
      <c r="Q522" s="13" t="str">
        <f>VLOOKUP(H522,Productos!$B$4:$E$16,3,0)</f>
        <v>Bellmack</v>
      </c>
      <c r="R522" s="14">
        <f t="shared" si="14"/>
        <v>0.08</v>
      </c>
      <c r="S522" s="15">
        <f>VLOOKUP(Ventas!H522,Productos!$B$23:$I$34,MATCH(Ventas!M522,Productos!$D$22:$I$22)+2,FALSE)</f>
        <v>30000</v>
      </c>
      <c r="T522" s="16">
        <f t="shared" si="15"/>
        <v>7560000</v>
      </c>
    </row>
    <row r="523" spans="2:20" ht="14.25" customHeight="1">
      <c r="B523" s="10" t="str">
        <f t="shared" si="13"/>
        <v>10-20982010agostoA18</v>
      </c>
      <c r="C523" s="17">
        <v>10</v>
      </c>
      <c r="D523" s="17">
        <v>20</v>
      </c>
      <c r="E523" s="18">
        <v>40399</v>
      </c>
      <c r="F523" s="17">
        <v>15</v>
      </c>
      <c r="G523" s="17">
        <v>8</v>
      </c>
      <c r="H523" s="17" t="s">
        <v>26</v>
      </c>
      <c r="I523" s="79">
        <f>_xlfn.XLOOKUP(H523,Productos!$B$5:$B$16,Productos!$E$5:$E$16)</f>
        <v>750000</v>
      </c>
      <c r="J523" s="17">
        <v>11</v>
      </c>
      <c r="K523" s="99"/>
      <c r="L523" s="13" t="str">
        <f>_xlfn.XLOOKUP(Ventas!C523,'Tienda y Sucursal'!$B$5:$B$19,'Tienda y Sucursal'!$C$5:$C$19)</f>
        <v>Sacrilegios Gloria</v>
      </c>
      <c r="M523" s="13" t="str">
        <f>_xlfn.XLOOKUP(D523,'Tienda y Sucursal'!$E$5:$E$10,'Tienda y Sucursal'!$F$5:$F$10)</f>
        <v>Sucursal 5</v>
      </c>
      <c r="N523" s="13" t="str">
        <f>HLOOKUP(F523,'Vendedores y Clientes'!$F$5:$M$7,2,0)&amp;" "&amp;HLOOKUP(F523,'Vendedores y Clientes'!$F$5:$M$7,3,0)</f>
        <v>Suárez Mujica</v>
      </c>
      <c r="O523" s="13" t="str" cm="1">
        <f t="array" ref="O523">_xlfn.XLOOKUP(G523,'Vendedores y Clientes'!$B$6:$B$39,'Vendedores y Clientes'!$C$6:$C$39&amp;" "&amp;_xlfn.XLOOKUP(Ventas!G523,'Vendedores y Clientes'!$B$6:$B$39,'Vendedores y Clientes'!$D$6:$D$39))</f>
        <v>Nicolás Red</v>
      </c>
      <c r="P523" s="13" t="str">
        <f>_xlfn.XLOOKUP(H523,Productos!$B$5:$B$16,Productos!$C$5:$C$16)</f>
        <v>Sillón Cama 3 Cuerpos</v>
      </c>
      <c r="Q523" s="13" t="str">
        <f>VLOOKUP(H523,Productos!$B$4:$E$16,3,0)</f>
        <v>Bellmack</v>
      </c>
      <c r="R523" s="14">
        <f t="shared" si="14"/>
        <v>0.08</v>
      </c>
      <c r="S523" s="15">
        <f>VLOOKUP(Ventas!H523,Productos!$B$23:$I$34,MATCH(Ventas!M523,Productos!$D$22:$I$22)+2,FALSE)</f>
        <v>30000</v>
      </c>
      <c r="T523" s="16">
        <f t="shared" si="15"/>
        <v>7560000</v>
      </c>
    </row>
    <row r="524" spans="2:20" ht="14.25" customHeight="1">
      <c r="B524" s="10" t="str">
        <f t="shared" si="13"/>
        <v>3-201132009marzoG16</v>
      </c>
      <c r="C524" s="17">
        <v>3</v>
      </c>
      <c r="D524" s="17">
        <v>20</v>
      </c>
      <c r="E524" s="18">
        <v>39883</v>
      </c>
      <c r="F524" s="17">
        <v>13</v>
      </c>
      <c r="G524" s="17">
        <v>18</v>
      </c>
      <c r="H524" s="17" t="s">
        <v>30</v>
      </c>
      <c r="I524" s="79">
        <f>_xlfn.XLOOKUP(H524,Productos!$B$5:$B$16,Productos!$E$5:$E$16)</f>
        <v>550000</v>
      </c>
      <c r="J524" s="17">
        <v>15</v>
      </c>
      <c r="K524" s="99"/>
      <c r="L524" s="13" t="str">
        <f>_xlfn.XLOOKUP(Ventas!C524,'Tienda y Sucursal'!$B$5:$B$19,'Tienda y Sucursal'!$C$5:$C$19)</f>
        <v>Damiens</v>
      </c>
      <c r="M524" s="13" t="str">
        <f>_xlfn.XLOOKUP(D524,'Tienda y Sucursal'!$E$5:$E$10,'Tienda y Sucursal'!$F$5:$F$10)</f>
        <v>Sucursal 5</v>
      </c>
      <c r="N524" s="13" t="str">
        <f>HLOOKUP(F524,'Vendedores y Clientes'!$F$5:$M$7,2,0)&amp;" "&amp;HLOOKUP(F524,'Vendedores y Clientes'!$F$5:$M$7,3,0)</f>
        <v>Caesar Ortencia</v>
      </c>
      <c r="O524" s="13" t="str" cm="1">
        <f t="array" ref="O524">_xlfn.XLOOKUP(G524,'Vendedores y Clientes'!$B$6:$B$39,'Vendedores y Clientes'!$C$6:$C$39&amp;" "&amp;_xlfn.XLOOKUP(Ventas!G524,'Vendedores y Clientes'!$B$6:$B$39,'Vendedores y Clientes'!$D$6:$D$39))</f>
        <v>Di Angelo Bonini</v>
      </c>
      <c r="P524" s="13" t="str">
        <f>_xlfn.XLOOKUP(H524,Productos!$B$5:$B$16,Productos!$C$5:$C$16)</f>
        <v>Cómoda 2 cuerpos, 2x1x1,5</v>
      </c>
      <c r="Q524" s="13" t="str">
        <f>VLOOKUP(H524,Productos!$B$4:$E$16,3,0)</f>
        <v>Deplos</v>
      </c>
      <c r="R524" s="14">
        <f t="shared" si="14"/>
        <v>0.08</v>
      </c>
      <c r="S524" s="15">
        <f>VLOOKUP(Ventas!H524,Productos!$B$23:$I$34,MATCH(Ventas!M524,Productos!$D$22:$I$22)+2,FALSE)</f>
        <v>300000</v>
      </c>
      <c r="T524" s="16">
        <f t="shared" si="15"/>
        <v>7290000</v>
      </c>
    </row>
    <row r="525" spans="2:20" ht="14.25" customHeight="1">
      <c r="B525" s="10" t="str">
        <f t="shared" si="13"/>
        <v>13-1016102009octubreA18</v>
      </c>
      <c r="C525" s="17">
        <v>13</v>
      </c>
      <c r="D525" s="17">
        <v>10</v>
      </c>
      <c r="E525" s="18">
        <v>40102</v>
      </c>
      <c r="F525" s="17">
        <v>17</v>
      </c>
      <c r="G525" s="17">
        <v>20</v>
      </c>
      <c r="H525" s="17" t="s">
        <v>26</v>
      </c>
      <c r="I525" s="79">
        <f>_xlfn.XLOOKUP(H525,Productos!$B$5:$B$16,Productos!$E$5:$E$16)</f>
        <v>750000</v>
      </c>
      <c r="J525" s="17">
        <v>11</v>
      </c>
      <c r="K525" s="99"/>
      <c r="L525" s="13" t="str">
        <f>_xlfn.XLOOKUP(Ventas!C525,'Tienda y Sucursal'!$B$5:$B$19,'Tienda y Sucursal'!$C$5:$C$19)</f>
        <v>Sales</v>
      </c>
      <c r="M525" s="13" t="str">
        <f>_xlfn.XLOOKUP(D525,'Tienda y Sucursal'!$E$5:$E$10,'Tienda y Sucursal'!$F$5:$F$10)</f>
        <v>Sucursal 6</v>
      </c>
      <c r="N525" s="13" t="str">
        <f>HLOOKUP(F525,'Vendedores y Clientes'!$F$5:$M$7,2,0)&amp;" "&amp;HLOOKUP(F525,'Vendedores y Clientes'!$F$5:$M$7,3,0)</f>
        <v>Gabriel Manzanero</v>
      </c>
      <c r="O525" s="13" t="str" cm="1">
        <f t="array" ref="O525">_xlfn.XLOOKUP(G525,'Vendedores y Clientes'!$B$6:$B$39,'Vendedores y Clientes'!$C$6:$C$39&amp;" "&amp;_xlfn.XLOOKUP(Ventas!G525,'Vendedores y Clientes'!$B$6:$B$39,'Vendedores y Clientes'!$D$6:$D$39))</f>
        <v>Tatán Linterna</v>
      </c>
      <c r="P525" s="13" t="str">
        <f>_xlfn.XLOOKUP(H525,Productos!$B$5:$B$16,Productos!$C$5:$C$16)</f>
        <v>Sillón Cama 3 Cuerpos</v>
      </c>
      <c r="Q525" s="13" t="str">
        <f>VLOOKUP(H525,Productos!$B$4:$E$16,3,0)</f>
        <v>Bellmack</v>
      </c>
      <c r="R525" s="14">
        <f t="shared" si="14"/>
        <v>0.08</v>
      </c>
      <c r="S525" s="15">
        <f>VLOOKUP(Ventas!H525,Productos!$B$23:$I$34,MATCH(Ventas!M525,Productos!$D$22:$I$22)+2,FALSE)</f>
        <v>200000</v>
      </c>
      <c r="T525" s="16">
        <f t="shared" si="15"/>
        <v>7390000</v>
      </c>
    </row>
    <row r="526" spans="2:20" ht="14.25" customHeight="1">
      <c r="B526" s="10" t="str">
        <f t="shared" si="13"/>
        <v>12-10025112009noviembreF16</v>
      </c>
      <c r="C526" s="17">
        <v>12</v>
      </c>
      <c r="D526" s="17">
        <v>100</v>
      </c>
      <c r="E526" s="18">
        <v>40142</v>
      </c>
      <c r="F526" s="17">
        <v>18</v>
      </c>
      <c r="G526" s="17">
        <v>15</v>
      </c>
      <c r="H526" s="17" t="s">
        <v>29</v>
      </c>
      <c r="I526" s="79">
        <f>_xlfn.XLOOKUP(H526,Productos!$B$5:$B$16,Productos!$E$5:$E$16)</f>
        <v>550000</v>
      </c>
      <c r="J526" s="17">
        <v>15</v>
      </c>
      <c r="K526" s="99"/>
      <c r="L526" s="13" t="str">
        <f>_xlfn.XLOOKUP(Ventas!C526,'Tienda y Sucursal'!$B$5:$B$19,'Tienda y Sucursal'!$C$5:$C$19)</f>
        <v>El Deleite</v>
      </c>
      <c r="M526" s="13" t="str">
        <f>_xlfn.XLOOKUP(D526,'Tienda y Sucursal'!$E$5:$E$10,'Tienda y Sucursal'!$F$5:$F$10)</f>
        <v>Sucursal 4</v>
      </c>
      <c r="N526" s="13" t="str">
        <f>HLOOKUP(F526,'Vendedores y Clientes'!$F$5:$M$7,2,0)&amp;" "&amp;HLOOKUP(F526,'Vendedores y Clientes'!$F$5:$M$7,3,0)</f>
        <v>Gato Lizana</v>
      </c>
      <c r="O526" s="13" t="str" cm="1">
        <f t="array" ref="O526">_xlfn.XLOOKUP(G526,'Vendedores y Clientes'!$B$6:$B$39,'Vendedores y Clientes'!$C$6:$C$39&amp;" "&amp;_xlfn.XLOOKUP(Ventas!G526,'Vendedores y Clientes'!$B$6:$B$39,'Vendedores y Clientes'!$D$6:$D$39))</f>
        <v>Maki Parachute</v>
      </c>
      <c r="P526" s="13" t="str">
        <f>_xlfn.XLOOKUP(H526,Productos!$B$5:$B$16,Productos!$C$5:$C$16)</f>
        <v>Cama 2 Plazas</v>
      </c>
      <c r="Q526" s="13" t="str">
        <f>VLOOKUP(H526,Productos!$B$4:$E$16,3,0)</f>
        <v>Dardunes</v>
      </c>
      <c r="R526" s="14">
        <f t="shared" si="14"/>
        <v>0.08</v>
      </c>
      <c r="S526" s="15">
        <f>VLOOKUP(Ventas!H526,Productos!$B$23:$I$34,MATCH(Ventas!M526,Productos!$D$22:$I$22)+2,FALSE)</f>
        <v>200000</v>
      </c>
      <c r="T526" s="16">
        <f t="shared" si="15"/>
        <v>7390000</v>
      </c>
    </row>
    <row r="527" spans="2:20" ht="14.25" customHeight="1">
      <c r="B527" s="10" t="str">
        <f t="shared" si="13"/>
        <v>4-2002522009febreroF16</v>
      </c>
      <c r="C527" s="17">
        <v>4</v>
      </c>
      <c r="D527" s="17">
        <v>200</v>
      </c>
      <c r="E527" s="18">
        <v>39869</v>
      </c>
      <c r="F527" s="17">
        <v>16</v>
      </c>
      <c r="G527" s="17">
        <v>3</v>
      </c>
      <c r="H527" s="17" t="s">
        <v>29</v>
      </c>
      <c r="I527" s="79">
        <f>_xlfn.XLOOKUP(H527,Productos!$B$5:$B$16,Productos!$E$5:$E$16)</f>
        <v>550000</v>
      </c>
      <c r="J527" s="17">
        <v>15</v>
      </c>
      <c r="K527" s="99"/>
      <c r="L527" s="13" t="str">
        <f>_xlfn.XLOOKUP(Ventas!C527,'Tienda y Sucursal'!$B$5:$B$19,'Tienda y Sucursal'!$C$5:$C$19)</f>
        <v>Galería Ñuble</v>
      </c>
      <c r="M527" s="13" t="str">
        <f>_xlfn.XLOOKUP(D527,'Tienda y Sucursal'!$E$5:$E$10,'Tienda y Sucursal'!$F$5:$F$10)</f>
        <v>Sucursal 1</v>
      </c>
      <c r="N527" s="13" t="str">
        <f>HLOOKUP(F527,'Vendedores y Clientes'!$F$5:$M$7,2,0)&amp;" "&amp;HLOOKUP(F527,'Vendedores y Clientes'!$F$5:$M$7,3,0)</f>
        <v>Michael Tree</v>
      </c>
      <c r="O527" s="13" t="str" cm="1">
        <f t="array" ref="O527">_xlfn.XLOOKUP(G527,'Vendedores y Clientes'!$B$6:$B$39,'Vendedores y Clientes'!$C$6:$C$39&amp;" "&amp;_xlfn.XLOOKUP(Ventas!G527,'Vendedores y Clientes'!$B$6:$B$39,'Vendedores y Clientes'!$D$6:$D$39))</f>
        <v>Johny Negrero</v>
      </c>
      <c r="P527" s="13" t="str">
        <f>_xlfn.XLOOKUP(H527,Productos!$B$5:$B$16,Productos!$C$5:$C$16)</f>
        <v>Cama 2 Plazas</v>
      </c>
      <c r="Q527" s="13" t="str">
        <f>VLOOKUP(H527,Productos!$B$4:$E$16,3,0)</f>
        <v>Dardunes</v>
      </c>
      <c r="R527" s="14">
        <f t="shared" si="14"/>
        <v>0.08</v>
      </c>
      <c r="S527" s="15">
        <f>VLOOKUP(Ventas!H527,Productos!$B$23:$I$34,MATCH(Ventas!M527,Productos!$D$22:$I$22)+2,FALSE)</f>
        <v>30000</v>
      </c>
      <c r="T527" s="16">
        <f t="shared" si="15"/>
        <v>7560000</v>
      </c>
    </row>
    <row r="528" spans="2:20" ht="14.25" customHeight="1">
      <c r="B528" s="10" t="str">
        <f t="shared" si="13"/>
        <v>14-30015102009octubreG16</v>
      </c>
      <c r="C528" s="17">
        <v>14</v>
      </c>
      <c r="D528" s="17">
        <v>300</v>
      </c>
      <c r="E528" s="18">
        <v>40101</v>
      </c>
      <c r="F528" s="17">
        <v>15</v>
      </c>
      <c r="G528" s="17">
        <v>4</v>
      </c>
      <c r="H528" s="17" t="s">
        <v>30</v>
      </c>
      <c r="I528" s="79">
        <f>_xlfn.XLOOKUP(H528,Productos!$B$5:$B$16,Productos!$E$5:$E$16)</f>
        <v>550000</v>
      </c>
      <c r="J528" s="17">
        <v>15</v>
      </c>
      <c r="K528" s="99"/>
      <c r="L528" s="13" t="str">
        <f>_xlfn.XLOOKUP(Ventas!C528,'Tienda y Sucursal'!$B$5:$B$19,'Tienda y Sucursal'!$C$5:$C$19)</f>
        <v>Antiguedades FV</v>
      </c>
      <c r="M528" s="13" t="str">
        <f>_xlfn.XLOOKUP(D528,'Tienda y Sucursal'!$E$5:$E$10,'Tienda y Sucursal'!$F$5:$F$10)</f>
        <v>Sucursal 3</v>
      </c>
      <c r="N528" s="13" t="str">
        <f>HLOOKUP(F528,'Vendedores y Clientes'!$F$5:$M$7,2,0)&amp;" "&amp;HLOOKUP(F528,'Vendedores y Clientes'!$F$5:$M$7,3,0)</f>
        <v>Suárez Mujica</v>
      </c>
      <c r="O528" s="13" t="str" cm="1">
        <f t="array" ref="O528">_xlfn.XLOOKUP(G528,'Vendedores y Clientes'!$B$6:$B$39,'Vendedores y Clientes'!$C$6:$C$39&amp;" "&amp;_xlfn.XLOOKUP(Ventas!G528,'Vendedores y Clientes'!$B$6:$B$39,'Vendedores y Clientes'!$D$6:$D$39))</f>
        <v>JayJay Barriga</v>
      </c>
      <c r="P528" s="13" t="str">
        <f>_xlfn.XLOOKUP(H528,Productos!$B$5:$B$16,Productos!$C$5:$C$16)</f>
        <v>Cómoda 2 cuerpos, 2x1x1,5</v>
      </c>
      <c r="Q528" s="13" t="str">
        <f>VLOOKUP(H528,Productos!$B$4:$E$16,3,0)</f>
        <v>Deplos</v>
      </c>
      <c r="R528" s="14">
        <f t="shared" si="14"/>
        <v>0.08</v>
      </c>
      <c r="S528" s="15">
        <f>VLOOKUP(Ventas!H528,Productos!$B$23:$I$34,MATCH(Ventas!M528,Productos!$D$22:$I$22)+2,FALSE)</f>
        <v>30000</v>
      </c>
      <c r="T528" s="16">
        <f t="shared" si="15"/>
        <v>7560000</v>
      </c>
    </row>
    <row r="529" spans="2:20" ht="14.25" customHeight="1">
      <c r="B529" s="10" t="str">
        <f t="shared" si="13"/>
        <v>10-302082010agostoF16</v>
      </c>
      <c r="C529" s="17">
        <v>10</v>
      </c>
      <c r="D529" s="17">
        <v>30</v>
      </c>
      <c r="E529" s="18">
        <v>40410</v>
      </c>
      <c r="F529" s="17">
        <v>12</v>
      </c>
      <c r="G529" s="17">
        <v>26</v>
      </c>
      <c r="H529" s="17" t="s">
        <v>29</v>
      </c>
      <c r="I529" s="79">
        <f>_xlfn.XLOOKUP(H529,Productos!$B$5:$B$16,Productos!$E$5:$E$16)</f>
        <v>550000</v>
      </c>
      <c r="J529" s="17">
        <v>15</v>
      </c>
      <c r="K529" s="99"/>
      <c r="L529" s="13" t="str">
        <f>_xlfn.XLOOKUP(Ventas!C529,'Tienda y Sucursal'!$B$5:$B$19,'Tienda y Sucursal'!$C$5:$C$19)</f>
        <v>Sacrilegios Gloria</v>
      </c>
      <c r="M529" s="13" t="str">
        <f>_xlfn.XLOOKUP(D529,'Tienda y Sucursal'!$E$5:$E$10,'Tienda y Sucursal'!$F$5:$F$10)</f>
        <v>Sucursal 2</v>
      </c>
      <c r="N529" s="13" t="str">
        <f>HLOOKUP(F529,'Vendedores y Clientes'!$F$5:$M$7,2,0)&amp;" "&amp;HLOOKUP(F529,'Vendedores y Clientes'!$F$5:$M$7,3,0)</f>
        <v>Feibian Bizancio</v>
      </c>
      <c r="O529" s="13" t="str" cm="1">
        <f t="array" ref="O529">_xlfn.XLOOKUP(G529,'Vendedores y Clientes'!$B$6:$B$39,'Vendedores y Clientes'!$C$6:$C$39&amp;" "&amp;_xlfn.XLOOKUP(Ventas!G529,'Vendedores y Clientes'!$B$6:$B$39,'Vendedores y Clientes'!$D$6:$D$39))</f>
        <v>Edward Phycka</v>
      </c>
      <c r="P529" s="13" t="str">
        <f>_xlfn.XLOOKUP(H529,Productos!$B$5:$B$16,Productos!$C$5:$C$16)</f>
        <v>Cama 2 Plazas</v>
      </c>
      <c r="Q529" s="13" t="str">
        <f>VLOOKUP(H529,Productos!$B$4:$E$16,3,0)</f>
        <v>Dardunes</v>
      </c>
      <c r="R529" s="14">
        <f t="shared" si="14"/>
        <v>0.08</v>
      </c>
      <c r="S529" s="15">
        <f>VLOOKUP(Ventas!H529,Productos!$B$23:$I$34,MATCH(Ventas!M529,Productos!$D$22:$I$22)+2,FALSE)</f>
        <v>100000</v>
      </c>
      <c r="T529" s="16">
        <f t="shared" si="15"/>
        <v>7490000</v>
      </c>
    </row>
    <row r="530" spans="2:20" ht="14.25" customHeight="1">
      <c r="B530" s="10" t="str">
        <f t="shared" si="13"/>
        <v>5-3001692009septiembreG16</v>
      </c>
      <c r="C530" s="17">
        <v>5</v>
      </c>
      <c r="D530" s="17">
        <v>300</v>
      </c>
      <c r="E530" s="18">
        <v>40072</v>
      </c>
      <c r="F530" s="17">
        <v>13</v>
      </c>
      <c r="G530" s="17">
        <v>5</v>
      </c>
      <c r="H530" s="17" t="s">
        <v>30</v>
      </c>
      <c r="I530" s="79">
        <f>_xlfn.XLOOKUP(H530,Productos!$B$5:$B$16,Productos!$E$5:$E$16)</f>
        <v>550000</v>
      </c>
      <c r="J530" s="17">
        <v>15</v>
      </c>
      <c r="K530" s="99"/>
      <c r="L530" s="13" t="str">
        <f>_xlfn.XLOOKUP(Ventas!C530,'Tienda y Sucursal'!$B$5:$B$19,'Tienda y Sucursal'!$C$5:$C$19)</f>
        <v>Muebles El Oso</v>
      </c>
      <c r="M530" s="13" t="str">
        <f>_xlfn.XLOOKUP(D530,'Tienda y Sucursal'!$E$5:$E$10,'Tienda y Sucursal'!$F$5:$F$10)</f>
        <v>Sucursal 3</v>
      </c>
      <c r="N530" s="13" t="str">
        <f>HLOOKUP(F530,'Vendedores y Clientes'!$F$5:$M$7,2,0)&amp;" "&amp;HLOOKUP(F530,'Vendedores y Clientes'!$F$5:$M$7,3,0)</f>
        <v>Caesar Ortencia</v>
      </c>
      <c r="O530" s="13" t="str" cm="1">
        <f t="array" ref="O530">_xlfn.XLOOKUP(G530,'Vendedores y Clientes'!$B$6:$B$39,'Vendedores y Clientes'!$C$6:$C$39&amp;" "&amp;_xlfn.XLOOKUP(Ventas!G530,'Vendedores y Clientes'!$B$6:$B$39,'Vendedores y Clientes'!$D$6:$D$39))</f>
        <v>Alexandra Bully</v>
      </c>
      <c r="P530" s="13" t="str">
        <f>_xlfn.XLOOKUP(H530,Productos!$B$5:$B$16,Productos!$C$5:$C$16)</f>
        <v>Cómoda 2 cuerpos, 2x1x1,5</v>
      </c>
      <c r="Q530" s="13" t="str">
        <f>VLOOKUP(H530,Productos!$B$4:$E$16,3,0)</f>
        <v>Deplos</v>
      </c>
      <c r="R530" s="14">
        <f t="shared" si="14"/>
        <v>0.08</v>
      </c>
      <c r="S530" s="15">
        <f>VLOOKUP(Ventas!H530,Productos!$B$23:$I$34,MATCH(Ventas!M530,Productos!$D$22:$I$22)+2,FALSE)</f>
        <v>30000</v>
      </c>
      <c r="T530" s="16">
        <f t="shared" si="15"/>
        <v>7560000</v>
      </c>
    </row>
    <row r="531" spans="2:20" ht="14.25" customHeight="1">
      <c r="B531" s="10" t="str">
        <f t="shared" si="13"/>
        <v>5-300452009mayoF16</v>
      </c>
      <c r="C531" s="17">
        <v>5</v>
      </c>
      <c r="D531" s="17">
        <v>300</v>
      </c>
      <c r="E531" s="18">
        <v>39937</v>
      </c>
      <c r="F531" s="17">
        <v>14</v>
      </c>
      <c r="G531" s="17">
        <v>8</v>
      </c>
      <c r="H531" s="17" t="s">
        <v>29</v>
      </c>
      <c r="I531" s="79">
        <f>_xlfn.XLOOKUP(H531,Productos!$B$5:$B$16,Productos!$E$5:$E$16)</f>
        <v>550000</v>
      </c>
      <c r="J531" s="17">
        <v>15</v>
      </c>
      <c r="K531" s="99"/>
      <c r="L531" s="13" t="str">
        <f>_xlfn.XLOOKUP(Ventas!C531,'Tienda y Sucursal'!$B$5:$B$19,'Tienda y Sucursal'!$C$5:$C$19)</f>
        <v>Muebles El Oso</v>
      </c>
      <c r="M531" s="13" t="str">
        <f>_xlfn.XLOOKUP(D531,'Tienda y Sucursal'!$E$5:$E$10,'Tienda y Sucursal'!$F$5:$F$10)</f>
        <v>Sucursal 3</v>
      </c>
      <c r="N531" s="13" t="str">
        <f>HLOOKUP(F531,'Vendedores y Clientes'!$F$5:$M$7,2,0)&amp;" "&amp;HLOOKUP(F531,'Vendedores y Clientes'!$F$5:$M$7,3,0)</f>
        <v>Hortuiti Felier</v>
      </c>
      <c r="O531" s="13" t="str" cm="1">
        <f t="array" ref="O531">_xlfn.XLOOKUP(G531,'Vendedores y Clientes'!$B$6:$B$39,'Vendedores y Clientes'!$C$6:$C$39&amp;" "&amp;_xlfn.XLOOKUP(Ventas!G531,'Vendedores y Clientes'!$B$6:$B$39,'Vendedores y Clientes'!$D$6:$D$39))</f>
        <v>Nicolás Red</v>
      </c>
      <c r="P531" s="13" t="str">
        <f>_xlfn.XLOOKUP(H531,Productos!$B$5:$B$16,Productos!$C$5:$C$16)</f>
        <v>Cama 2 Plazas</v>
      </c>
      <c r="Q531" s="13" t="str">
        <f>VLOOKUP(H531,Productos!$B$4:$E$16,3,0)</f>
        <v>Dardunes</v>
      </c>
      <c r="R531" s="14">
        <f t="shared" si="14"/>
        <v>0.08</v>
      </c>
      <c r="S531" s="15">
        <f>VLOOKUP(Ventas!H531,Productos!$B$23:$I$34,MATCH(Ventas!M531,Productos!$D$22:$I$22)+2,FALSE)</f>
        <v>30000</v>
      </c>
      <c r="T531" s="16">
        <f t="shared" si="15"/>
        <v>7560000</v>
      </c>
    </row>
    <row r="532" spans="2:20" ht="14.25" customHeight="1">
      <c r="B532" s="10" t="str">
        <f t="shared" si="13"/>
        <v>5-10692010septiembreF16</v>
      </c>
      <c r="C532" s="17">
        <v>5</v>
      </c>
      <c r="D532" s="17">
        <v>10</v>
      </c>
      <c r="E532" s="18">
        <v>40427</v>
      </c>
      <c r="F532" s="17">
        <v>17</v>
      </c>
      <c r="G532" s="17">
        <v>30</v>
      </c>
      <c r="H532" s="17" t="s">
        <v>29</v>
      </c>
      <c r="I532" s="79">
        <f>_xlfn.XLOOKUP(H532,Productos!$B$5:$B$16,Productos!$E$5:$E$16)</f>
        <v>550000</v>
      </c>
      <c r="J532" s="17">
        <v>15</v>
      </c>
      <c r="K532" s="99"/>
      <c r="L532" s="13" t="str">
        <f>_xlfn.XLOOKUP(Ventas!C532,'Tienda y Sucursal'!$B$5:$B$19,'Tienda y Sucursal'!$C$5:$C$19)</f>
        <v>Muebles El Oso</v>
      </c>
      <c r="M532" s="13" t="str">
        <f>_xlfn.XLOOKUP(D532,'Tienda y Sucursal'!$E$5:$E$10,'Tienda y Sucursal'!$F$5:$F$10)</f>
        <v>Sucursal 6</v>
      </c>
      <c r="N532" s="13" t="str">
        <f>HLOOKUP(F532,'Vendedores y Clientes'!$F$5:$M$7,2,0)&amp;" "&amp;HLOOKUP(F532,'Vendedores y Clientes'!$F$5:$M$7,3,0)</f>
        <v>Gabriel Manzanero</v>
      </c>
      <c r="O532" s="13" t="str" cm="1">
        <f t="array" ref="O532">_xlfn.XLOOKUP(G532,'Vendedores y Clientes'!$B$6:$B$39,'Vendedores y Clientes'!$C$6:$C$39&amp;" "&amp;_xlfn.XLOOKUP(Ventas!G532,'Vendedores y Clientes'!$B$6:$B$39,'Vendedores y Clientes'!$D$6:$D$39))</f>
        <v>Javiera Walder</v>
      </c>
      <c r="P532" s="13" t="str">
        <f>_xlfn.XLOOKUP(H532,Productos!$B$5:$B$16,Productos!$C$5:$C$16)</f>
        <v>Cama 2 Plazas</v>
      </c>
      <c r="Q532" s="13" t="str">
        <f>VLOOKUP(H532,Productos!$B$4:$E$16,3,0)</f>
        <v>Dardunes</v>
      </c>
      <c r="R532" s="14">
        <f t="shared" si="14"/>
        <v>0.08</v>
      </c>
      <c r="S532" s="15">
        <f>VLOOKUP(Ventas!H532,Productos!$B$23:$I$34,MATCH(Ventas!M532,Productos!$D$22:$I$22)+2,FALSE)</f>
        <v>10000</v>
      </c>
      <c r="T532" s="16">
        <f t="shared" si="15"/>
        <v>7580000</v>
      </c>
    </row>
    <row r="533" spans="2:20" ht="14.25" customHeight="1">
      <c r="B533" s="10" t="str">
        <f t="shared" si="13"/>
        <v>6-2001162009junioG16</v>
      </c>
      <c r="C533" s="17">
        <v>6</v>
      </c>
      <c r="D533" s="17">
        <v>200</v>
      </c>
      <c r="E533" s="18">
        <v>39975</v>
      </c>
      <c r="F533" s="17">
        <v>15</v>
      </c>
      <c r="G533" s="17">
        <v>26</v>
      </c>
      <c r="H533" s="17" t="s">
        <v>30</v>
      </c>
      <c r="I533" s="79">
        <f>_xlfn.XLOOKUP(H533,Productos!$B$5:$B$16,Productos!$E$5:$E$16)</f>
        <v>550000</v>
      </c>
      <c r="J533" s="17">
        <v>15</v>
      </c>
      <c r="K533" s="99"/>
      <c r="L533" s="13" t="str">
        <f>_xlfn.XLOOKUP(Ventas!C533,'Tienda y Sucursal'!$B$5:$B$19,'Tienda y Sucursal'!$C$5:$C$19)</f>
        <v>Sucursal Ñuñoa</v>
      </c>
      <c r="M533" s="13" t="str">
        <f>_xlfn.XLOOKUP(D533,'Tienda y Sucursal'!$E$5:$E$10,'Tienda y Sucursal'!$F$5:$F$10)</f>
        <v>Sucursal 1</v>
      </c>
      <c r="N533" s="13" t="str">
        <f>HLOOKUP(F533,'Vendedores y Clientes'!$F$5:$M$7,2,0)&amp;" "&amp;HLOOKUP(F533,'Vendedores y Clientes'!$F$5:$M$7,3,0)</f>
        <v>Suárez Mujica</v>
      </c>
      <c r="O533" s="13" t="str" cm="1">
        <f t="array" ref="O533">_xlfn.XLOOKUP(G533,'Vendedores y Clientes'!$B$6:$B$39,'Vendedores y Clientes'!$C$6:$C$39&amp;" "&amp;_xlfn.XLOOKUP(Ventas!G533,'Vendedores y Clientes'!$B$6:$B$39,'Vendedores y Clientes'!$D$6:$D$39))</f>
        <v>Edward Phycka</v>
      </c>
      <c r="P533" s="13" t="str">
        <f>_xlfn.XLOOKUP(H533,Productos!$B$5:$B$16,Productos!$C$5:$C$16)</f>
        <v>Cómoda 2 cuerpos, 2x1x1,5</v>
      </c>
      <c r="Q533" s="13" t="str">
        <f>VLOOKUP(H533,Productos!$B$4:$E$16,3,0)</f>
        <v>Deplos</v>
      </c>
      <c r="R533" s="14">
        <f t="shared" si="14"/>
        <v>0.08</v>
      </c>
      <c r="S533" s="15">
        <f>VLOOKUP(Ventas!H533,Productos!$B$23:$I$34,MATCH(Ventas!M533,Productos!$D$22:$I$22)+2,FALSE)</f>
        <v>100000</v>
      </c>
      <c r="T533" s="16">
        <f t="shared" si="15"/>
        <v>7490000</v>
      </c>
    </row>
    <row r="534" spans="2:20" ht="14.25" customHeight="1">
      <c r="B534" s="10" t="str">
        <f t="shared" si="13"/>
        <v>2-107112009noviembreA18</v>
      </c>
      <c r="C534" s="17">
        <v>2</v>
      </c>
      <c r="D534" s="17">
        <v>10</v>
      </c>
      <c r="E534" s="18">
        <v>40124</v>
      </c>
      <c r="F534" s="17">
        <v>18</v>
      </c>
      <c r="G534" s="17">
        <v>12</v>
      </c>
      <c r="H534" s="17" t="s">
        <v>26</v>
      </c>
      <c r="I534" s="79">
        <f>_xlfn.XLOOKUP(H534,Productos!$B$5:$B$16,Productos!$E$5:$E$16)</f>
        <v>750000</v>
      </c>
      <c r="J534" s="17">
        <v>11</v>
      </c>
      <c r="K534" s="99"/>
      <c r="L534" s="13" t="str">
        <f>_xlfn.XLOOKUP(Ventas!C534,'Tienda y Sucursal'!$B$5:$B$19,'Tienda y Sucursal'!$C$5:$C$19)</f>
        <v>Muebles San Genaro</v>
      </c>
      <c r="M534" s="13" t="str">
        <f>_xlfn.XLOOKUP(D534,'Tienda y Sucursal'!$E$5:$E$10,'Tienda y Sucursal'!$F$5:$F$10)</f>
        <v>Sucursal 6</v>
      </c>
      <c r="N534" s="13" t="str">
        <f>HLOOKUP(F534,'Vendedores y Clientes'!$F$5:$M$7,2,0)&amp;" "&amp;HLOOKUP(F534,'Vendedores y Clientes'!$F$5:$M$7,3,0)</f>
        <v>Gato Lizana</v>
      </c>
      <c r="O534" s="13" t="str" cm="1">
        <f t="array" ref="O534">_xlfn.XLOOKUP(G534,'Vendedores y Clientes'!$B$6:$B$39,'Vendedores y Clientes'!$C$6:$C$39&amp;" "&amp;_xlfn.XLOOKUP(Ventas!G534,'Vendedores y Clientes'!$B$6:$B$39,'Vendedores y Clientes'!$D$6:$D$39))</f>
        <v>Nga Escandinavo</v>
      </c>
      <c r="P534" s="13" t="str">
        <f>_xlfn.XLOOKUP(H534,Productos!$B$5:$B$16,Productos!$C$5:$C$16)</f>
        <v>Sillón Cama 3 Cuerpos</v>
      </c>
      <c r="Q534" s="13" t="str">
        <f>VLOOKUP(H534,Productos!$B$4:$E$16,3,0)</f>
        <v>Bellmack</v>
      </c>
      <c r="R534" s="14">
        <f t="shared" si="14"/>
        <v>0.08</v>
      </c>
      <c r="S534" s="15">
        <f>VLOOKUP(Ventas!H534,Productos!$B$23:$I$34,MATCH(Ventas!M534,Productos!$D$22:$I$22)+2,FALSE)</f>
        <v>200000</v>
      </c>
      <c r="T534" s="16">
        <f t="shared" si="15"/>
        <v>7390000</v>
      </c>
    </row>
    <row r="535" spans="2:20" ht="14.25" customHeight="1">
      <c r="B535" s="10" t="str">
        <f t="shared" si="13"/>
        <v>9-201852010mayoG16</v>
      </c>
      <c r="C535" s="17">
        <v>9</v>
      </c>
      <c r="D535" s="17">
        <v>20</v>
      </c>
      <c r="E535" s="18">
        <v>40316</v>
      </c>
      <c r="F535" s="17">
        <v>14</v>
      </c>
      <c r="G535" s="17">
        <v>13</v>
      </c>
      <c r="H535" s="17" t="s">
        <v>30</v>
      </c>
      <c r="I535" s="79">
        <f>_xlfn.XLOOKUP(H535,Productos!$B$5:$B$16,Productos!$E$5:$E$16)</f>
        <v>550000</v>
      </c>
      <c r="J535" s="17">
        <v>15</v>
      </c>
      <c r="K535" s="99"/>
      <c r="L535" s="13" t="str">
        <f>_xlfn.XLOOKUP(Ventas!C535,'Tienda y Sucursal'!$B$5:$B$19,'Tienda y Sucursal'!$C$5:$C$19)</f>
        <v>Sucursal San Bernardo</v>
      </c>
      <c r="M535" s="13" t="str">
        <f>_xlfn.XLOOKUP(D535,'Tienda y Sucursal'!$E$5:$E$10,'Tienda y Sucursal'!$F$5:$F$10)</f>
        <v>Sucursal 5</v>
      </c>
      <c r="N535" s="13" t="str">
        <f>HLOOKUP(F535,'Vendedores y Clientes'!$F$5:$M$7,2,0)&amp;" "&amp;HLOOKUP(F535,'Vendedores y Clientes'!$F$5:$M$7,3,0)</f>
        <v>Hortuiti Felier</v>
      </c>
      <c r="O535" s="13" t="str" cm="1">
        <f t="array" ref="O535">_xlfn.XLOOKUP(G535,'Vendedores y Clientes'!$B$6:$B$39,'Vendedores y Clientes'!$C$6:$C$39&amp;" "&amp;_xlfn.XLOOKUP(Ventas!G535,'Vendedores y Clientes'!$B$6:$B$39,'Vendedores y Clientes'!$D$6:$D$39))</f>
        <v>Peter Contreras</v>
      </c>
      <c r="P535" s="13" t="str">
        <f>_xlfn.XLOOKUP(H535,Productos!$B$5:$B$16,Productos!$C$5:$C$16)</f>
        <v>Cómoda 2 cuerpos, 2x1x1,5</v>
      </c>
      <c r="Q535" s="13" t="str">
        <f>VLOOKUP(H535,Productos!$B$4:$E$16,3,0)</f>
        <v>Deplos</v>
      </c>
      <c r="R535" s="14">
        <f t="shared" si="14"/>
        <v>0.08</v>
      </c>
      <c r="S535" s="15">
        <f>VLOOKUP(Ventas!H535,Productos!$B$23:$I$34,MATCH(Ventas!M535,Productos!$D$22:$I$22)+2,FALSE)</f>
        <v>300000</v>
      </c>
      <c r="T535" s="16">
        <f t="shared" si="15"/>
        <v>7290000</v>
      </c>
    </row>
    <row r="536" spans="2:20" ht="14.25" customHeight="1">
      <c r="B536" s="10" t="str">
        <f t="shared" si="13"/>
        <v>8-302452010mayoF16</v>
      </c>
      <c r="C536" s="17">
        <v>8</v>
      </c>
      <c r="D536" s="17">
        <v>30</v>
      </c>
      <c r="E536" s="18">
        <v>40322</v>
      </c>
      <c r="F536" s="17">
        <v>16</v>
      </c>
      <c r="G536" s="17">
        <v>24</v>
      </c>
      <c r="H536" s="17" t="s">
        <v>29</v>
      </c>
      <c r="I536" s="79">
        <f>_xlfn.XLOOKUP(H536,Productos!$B$5:$B$16,Productos!$E$5:$E$16)</f>
        <v>550000</v>
      </c>
      <c r="J536" s="17">
        <v>15</v>
      </c>
      <c r="K536" s="99"/>
      <c r="L536" s="13" t="str">
        <f>_xlfn.XLOOKUP(Ventas!C536,'Tienda y Sucursal'!$B$5:$B$19,'Tienda y Sucursal'!$C$5:$C$19)</f>
        <v>El Rincón de la Madera</v>
      </c>
      <c r="M536" s="13" t="str">
        <f>_xlfn.XLOOKUP(D536,'Tienda y Sucursal'!$E$5:$E$10,'Tienda y Sucursal'!$F$5:$F$10)</f>
        <v>Sucursal 2</v>
      </c>
      <c r="N536" s="13" t="str">
        <f>HLOOKUP(F536,'Vendedores y Clientes'!$F$5:$M$7,2,0)&amp;" "&amp;HLOOKUP(F536,'Vendedores y Clientes'!$F$5:$M$7,3,0)</f>
        <v>Michael Tree</v>
      </c>
      <c r="O536" s="13" t="str" cm="1">
        <f t="array" ref="O536">_xlfn.XLOOKUP(G536,'Vendedores y Clientes'!$B$6:$B$39,'Vendedores y Clientes'!$C$6:$C$39&amp;" "&amp;_xlfn.XLOOKUP(Ventas!G536,'Vendedores y Clientes'!$B$6:$B$39,'Vendedores y Clientes'!$D$6:$D$39))</f>
        <v>Andrea Panda</v>
      </c>
      <c r="P536" s="13" t="str">
        <f>_xlfn.XLOOKUP(H536,Productos!$B$5:$B$16,Productos!$C$5:$C$16)</f>
        <v>Cama 2 Plazas</v>
      </c>
      <c r="Q536" s="13" t="str">
        <f>VLOOKUP(H536,Productos!$B$4:$E$16,3,0)</f>
        <v>Dardunes</v>
      </c>
      <c r="R536" s="14">
        <f t="shared" si="14"/>
        <v>0.08</v>
      </c>
      <c r="S536" s="15">
        <f>VLOOKUP(Ventas!H536,Productos!$B$23:$I$34,MATCH(Ventas!M536,Productos!$D$22:$I$22)+2,FALSE)</f>
        <v>100000</v>
      </c>
      <c r="T536" s="16">
        <f t="shared" si="15"/>
        <v>7490000</v>
      </c>
    </row>
    <row r="537" spans="2:20" ht="14.25" customHeight="1">
      <c r="B537" s="10" t="str">
        <f t="shared" si="13"/>
        <v>9-302222009febreroF16</v>
      </c>
      <c r="C537" s="17">
        <v>9</v>
      </c>
      <c r="D537" s="17">
        <v>30</v>
      </c>
      <c r="E537" s="18">
        <v>39866</v>
      </c>
      <c r="F537" s="17">
        <v>16</v>
      </c>
      <c r="G537" s="17">
        <v>15</v>
      </c>
      <c r="H537" s="17" t="s">
        <v>29</v>
      </c>
      <c r="I537" s="79">
        <f>_xlfn.XLOOKUP(H537,Productos!$B$5:$B$16,Productos!$E$5:$E$16)</f>
        <v>550000</v>
      </c>
      <c r="J537" s="17">
        <v>15</v>
      </c>
      <c r="K537" s="99"/>
      <c r="L537" s="13" t="str">
        <f>_xlfn.XLOOKUP(Ventas!C537,'Tienda y Sucursal'!$B$5:$B$19,'Tienda y Sucursal'!$C$5:$C$19)</f>
        <v>Sucursal San Bernardo</v>
      </c>
      <c r="M537" s="13" t="str">
        <f>_xlfn.XLOOKUP(D537,'Tienda y Sucursal'!$E$5:$E$10,'Tienda y Sucursal'!$F$5:$F$10)</f>
        <v>Sucursal 2</v>
      </c>
      <c r="N537" s="13" t="str">
        <f>HLOOKUP(F537,'Vendedores y Clientes'!$F$5:$M$7,2,0)&amp;" "&amp;HLOOKUP(F537,'Vendedores y Clientes'!$F$5:$M$7,3,0)</f>
        <v>Michael Tree</v>
      </c>
      <c r="O537" s="13" t="str" cm="1">
        <f t="array" ref="O537">_xlfn.XLOOKUP(G537,'Vendedores y Clientes'!$B$6:$B$39,'Vendedores y Clientes'!$C$6:$C$39&amp;" "&amp;_xlfn.XLOOKUP(Ventas!G537,'Vendedores y Clientes'!$B$6:$B$39,'Vendedores y Clientes'!$D$6:$D$39))</f>
        <v>Maki Parachute</v>
      </c>
      <c r="P537" s="13" t="str">
        <f>_xlfn.XLOOKUP(H537,Productos!$B$5:$B$16,Productos!$C$5:$C$16)</f>
        <v>Cama 2 Plazas</v>
      </c>
      <c r="Q537" s="13" t="str">
        <f>VLOOKUP(H537,Productos!$B$4:$E$16,3,0)</f>
        <v>Dardunes</v>
      </c>
      <c r="R537" s="14">
        <f t="shared" si="14"/>
        <v>0.08</v>
      </c>
      <c r="S537" s="15">
        <f>VLOOKUP(Ventas!H537,Productos!$B$23:$I$34,MATCH(Ventas!M537,Productos!$D$22:$I$22)+2,FALSE)</f>
        <v>100000</v>
      </c>
      <c r="T537" s="16">
        <f t="shared" si="15"/>
        <v>7490000</v>
      </c>
    </row>
    <row r="538" spans="2:20" ht="14.25" customHeight="1">
      <c r="B538" s="10" t="str">
        <f t="shared" si="13"/>
        <v>1-10412009eneroG16</v>
      </c>
      <c r="C538" s="17">
        <v>1</v>
      </c>
      <c r="D538" s="17">
        <v>10</v>
      </c>
      <c r="E538" s="18">
        <v>39817</v>
      </c>
      <c r="F538" s="17">
        <v>16</v>
      </c>
      <c r="G538" s="17">
        <v>28</v>
      </c>
      <c r="H538" s="17" t="s">
        <v>30</v>
      </c>
      <c r="I538" s="79">
        <f>_xlfn.XLOOKUP(H538,Productos!$B$5:$B$16,Productos!$E$5:$E$16)</f>
        <v>550000</v>
      </c>
      <c r="J538" s="17">
        <v>15</v>
      </c>
      <c r="K538" s="99"/>
      <c r="L538" s="13" t="str">
        <f>_xlfn.XLOOKUP(Ventas!C538,'Tienda y Sucursal'!$B$5:$B$19,'Tienda y Sucursal'!$C$5:$C$19)</f>
        <v>Sucursal Peñalolen Alto</v>
      </c>
      <c r="M538" s="13" t="str">
        <f>_xlfn.XLOOKUP(D538,'Tienda y Sucursal'!$E$5:$E$10,'Tienda y Sucursal'!$F$5:$F$10)</f>
        <v>Sucursal 6</v>
      </c>
      <c r="N538" s="13" t="str">
        <f>HLOOKUP(F538,'Vendedores y Clientes'!$F$5:$M$7,2,0)&amp;" "&amp;HLOOKUP(F538,'Vendedores y Clientes'!$F$5:$M$7,3,0)</f>
        <v>Michael Tree</v>
      </c>
      <c r="O538" s="13" t="str" cm="1">
        <f t="array" ref="O538">_xlfn.XLOOKUP(G538,'Vendedores y Clientes'!$B$6:$B$39,'Vendedores y Clientes'!$C$6:$C$39&amp;" "&amp;_xlfn.XLOOKUP(Ventas!G538,'Vendedores y Clientes'!$B$6:$B$39,'Vendedores y Clientes'!$D$6:$D$39))</f>
        <v>Sebastián  Venegas</v>
      </c>
      <c r="P538" s="13" t="str">
        <f>_xlfn.XLOOKUP(H538,Productos!$B$5:$B$16,Productos!$C$5:$C$16)</f>
        <v>Cómoda 2 cuerpos, 2x1x1,5</v>
      </c>
      <c r="Q538" s="13" t="str">
        <f>VLOOKUP(H538,Productos!$B$4:$E$16,3,0)</f>
        <v>Deplos</v>
      </c>
      <c r="R538" s="14">
        <f t="shared" si="14"/>
        <v>0.08</v>
      </c>
      <c r="S538" s="15">
        <f>VLOOKUP(Ventas!H538,Productos!$B$23:$I$34,MATCH(Ventas!M538,Productos!$D$22:$I$22)+2,FALSE)</f>
        <v>300000</v>
      </c>
      <c r="T538" s="16">
        <f t="shared" si="15"/>
        <v>7290000</v>
      </c>
    </row>
    <row r="539" spans="2:20" ht="14.25" customHeight="1">
      <c r="B539" s="10" t="str">
        <f t="shared" si="13"/>
        <v>8-302092009septiembreA18</v>
      </c>
      <c r="C539" s="17">
        <v>8</v>
      </c>
      <c r="D539" s="17">
        <v>30</v>
      </c>
      <c r="E539" s="18">
        <v>40076</v>
      </c>
      <c r="F539" s="17">
        <v>12</v>
      </c>
      <c r="G539" s="17">
        <v>21</v>
      </c>
      <c r="H539" s="17" t="s">
        <v>26</v>
      </c>
      <c r="I539" s="79">
        <f>_xlfn.XLOOKUP(H539,Productos!$B$5:$B$16,Productos!$E$5:$E$16)</f>
        <v>750000</v>
      </c>
      <c r="J539" s="17">
        <v>11</v>
      </c>
      <c r="K539" s="99"/>
      <c r="L539" s="13" t="str">
        <f>_xlfn.XLOOKUP(Ventas!C539,'Tienda y Sucursal'!$B$5:$B$19,'Tienda y Sucursal'!$C$5:$C$19)</f>
        <v>El Rincón de la Madera</v>
      </c>
      <c r="M539" s="13" t="str">
        <f>_xlfn.XLOOKUP(D539,'Tienda y Sucursal'!$E$5:$E$10,'Tienda y Sucursal'!$F$5:$F$10)</f>
        <v>Sucursal 2</v>
      </c>
      <c r="N539" s="13" t="str">
        <f>HLOOKUP(F539,'Vendedores y Clientes'!$F$5:$M$7,2,0)&amp;" "&amp;HLOOKUP(F539,'Vendedores y Clientes'!$F$5:$M$7,3,0)</f>
        <v>Feibian Bizancio</v>
      </c>
      <c r="O539" s="13" t="str" cm="1">
        <f t="array" ref="O539">_xlfn.XLOOKUP(G539,'Vendedores y Clientes'!$B$6:$B$39,'Vendedores y Clientes'!$C$6:$C$39&amp;" "&amp;_xlfn.XLOOKUP(Ventas!G539,'Vendedores y Clientes'!$B$6:$B$39,'Vendedores y Clientes'!$D$6:$D$39))</f>
        <v>Alvarón Moledero</v>
      </c>
      <c r="P539" s="13" t="str">
        <f>_xlfn.XLOOKUP(H539,Productos!$B$5:$B$16,Productos!$C$5:$C$16)</f>
        <v>Sillón Cama 3 Cuerpos</v>
      </c>
      <c r="Q539" s="13" t="str">
        <f>VLOOKUP(H539,Productos!$B$4:$E$16,3,0)</f>
        <v>Bellmack</v>
      </c>
      <c r="R539" s="14">
        <f t="shared" si="14"/>
        <v>0.08</v>
      </c>
      <c r="S539" s="15">
        <f>VLOOKUP(Ventas!H539,Productos!$B$23:$I$34,MATCH(Ventas!M539,Productos!$D$22:$I$22)+2,FALSE)</f>
        <v>300000</v>
      </c>
      <c r="T539" s="16">
        <f t="shared" si="15"/>
        <v>7290000</v>
      </c>
    </row>
    <row r="540" spans="2:20" ht="14.25" customHeight="1">
      <c r="B540" s="10" t="str">
        <f t="shared" si="13"/>
        <v>2-100742009abrilA18</v>
      </c>
      <c r="C540" s="17">
        <v>2</v>
      </c>
      <c r="D540" s="17">
        <v>100</v>
      </c>
      <c r="E540" s="18">
        <v>39910</v>
      </c>
      <c r="F540" s="17">
        <v>13</v>
      </c>
      <c r="G540" s="17">
        <v>5</v>
      </c>
      <c r="H540" s="17" t="s">
        <v>26</v>
      </c>
      <c r="I540" s="79">
        <f>_xlfn.XLOOKUP(H540,Productos!$B$5:$B$16,Productos!$E$5:$E$16)</f>
        <v>750000</v>
      </c>
      <c r="J540" s="17">
        <v>11</v>
      </c>
      <c r="K540" s="99"/>
      <c r="L540" s="13" t="str">
        <f>_xlfn.XLOOKUP(Ventas!C540,'Tienda y Sucursal'!$B$5:$B$19,'Tienda y Sucursal'!$C$5:$C$19)</f>
        <v>Muebles San Genaro</v>
      </c>
      <c r="M540" s="13" t="str">
        <f>_xlfn.XLOOKUP(D540,'Tienda y Sucursal'!$E$5:$E$10,'Tienda y Sucursal'!$F$5:$F$10)</f>
        <v>Sucursal 4</v>
      </c>
      <c r="N540" s="13" t="str">
        <f>HLOOKUP(F540,'Vendedores y Clientes'!$F$5:$M$7,2,0)&amp;" "&amp;HLOOKUP(F540,'Vendedores y Clientes'!$F$5:$M$7,3,0)</f>
        <v>Caesar Ortencia</v>
      </c>
      <c r="O540" s="13" t="str" cm="1">
        <f t="array" ref="O540">_xlfn.XLOOKUP(G540,'Vendedores y Clientes'!$B$6:$B$39,'Vendedores y Clientes'!$C$6:$C$39&amp;" "&amp;_xlfn.XLOOKUP(Ventas!G540,'Vendedores y Clientes'!$B$6:$B$39,'Vendedores y Clientes'!$D$6:$D$39))</f>
        <v>Alexandra Bully</v>
      </c>
      <c r="P540" s="13" t="str">
        <f>_xlfn.XLOOKUP(H540,Productos!$B$5:$B$16,Productos!$C$5:$C$16)</f>
        <v>Sillón Cama 3 Cuerpos</v>
      </c>
      <c r="Q540" s="13" t="str">
        <f>VLOOKUP(H540,Productos!$B$4:$E$16,3,0)</f>
        <v>Bellmack</v>
      </c>
      <c r="R540" s="14">
        <f t="shared" si="14"/>
        <v>0.08</v>
      </c>
      <c r="S540" s="15">
        <f>VLOOKUP(Ventas!H540,Productos!$B$23:$I$34,MATCH(Ventas!M540,Productos!$D$22:$I$22)+2,FALSE)</f>
        <v>20000</v>
      </c>
      <c r="T540" s="16">
        <f t="shared" si="15"/>
        <v>7570000</v>
      </c>
    </row>
    <row r="541" spans="2:20" ht="14.25" customHeight="1">
      <c r="B541" s="10" t="str">
        <f t="shared" si="13"/>
        <v>15-1001752009mayoE20</v>
      </c>
      <c r="C541" s="17">
        <v>15</v>
      </c>
      <c r="D541" s="17">
        <v>100</v>
      </c>
      <c r="E541" s="18">
        <v>39950</v>
      </c>
      <c r="F541" s="17">
        <v>14</v>
      </c>
      <c r="G541" s="17">
        <v>31</v>
      </c>
      <c r="H541" s="17" t="s">
        <v>28</v>
      </c>
      <c r="I541" s="79">
        <f>_xlfn.XLOOKUP(H541,Productos!$B$5:$B$16,Productos!$E$5:$E$16)</f>
        <v>650000</v>
      </c>
      <c r="J541" s="17">
        <v>13</v>
      </c>
      <c r="K541" s="99"/>
      <c r="L541" s="13" t="str">
        <f>_xlfn.XLOOKUP(Ventas!C541,'Tienda y Sucursal'!$B$5:$B$19,'Tienda y Sucursal'!$C$5:$C$19)</f>
        <v>Galería la Tubería</v>
      </c>
      <c r="M541" s="13" t="str">
        <f>_xlfn.XLOOKUP(D541,'Tienda y Sucursal'!$E$5:$E$10,'Tienda y Sucursal'!$F$5:$F$10)</f>
        <v>Sucursal 4</v>
      </c>
      <c r="N541" s="13" t="str">
        <f>HLOOKUP(F541,'Vendedores y Clientes'!$F$5:$M$7,2,0)&amp;" "&amp;HLOOKUP(F541,'Vendedores y Clientes'!$F$5:$M$7,3,0)</f>
        <v>Hortuiti Felier</v>
      </c>
      <c r="O541" s="13" t="str" cm="1">
        <f t="array" ref="O541">_xlfn.XLOOKUP(G541,'Vendedores y Clientes'!$B$6:$B$39,'Vendedores y Clientes'!$C$6:$C$39&amp;" "&amp;_xlfn.XLOOKUP(Ventas!G541,'Vendedores y Clientes'!$B$6:$B$39,'Vendedores y Clientes'!$D$6:$D$39))</f>
        <v>Sofia Uribe</v>
      </c>
      <c r="P541" s="13" t="str">
        <f>_xlfn.XLOOKUP(H541,Productos!$B$5:$B$16,Productos!$C$5:$C$16)</f>
        <v>Escritorio Madera 3 Espacios</v>
      </c>
      <c r="Q541" s="13" t="str">
        <f>VLOOKUP(H541,Productos!$B$4:$E$16,3,0)</f>
        <v>Bellmack</v>
      </c>
      <c r="R541" s="14">
        <f t="shared" si="14"/>
        <v>0.08</v>
      </c>
      <c r="S541" s="15">
        <f>VLOOKUP(Ventas!H541,Productos!$B$23:$I$34,MATCH(Ventas!M541,Productos!$D$22:$I$22)+2,FALSE)</f>
        <v>1000000</v>
      </c>
      <c r="T541" s="16">
        <f t="shared" si="15"/>
        <v>6774000</v>
      </c>
    </row>
    <row r="542" spans="2:20" ht="14.25" customHeight="1">
      <c r="B542" s="10" t="str">
        <f t="shared" si="13"/>
        <v>14-2001772009julioE20</v>
      </c>
      <c r="C542" s="17">
        <v>14</v>
      </c>
      <c r="D542" s="17">
        <v>200</v>
      </c>
      <c r="E542" s="18">
        <v>40011</v>
      </c>
      <c r="F542" s="17">
        <v>18</v>
      </c>
      <c r="G542" s="17">
        <v>16</v>
      </c>
      <c r="H542" s="17" t="s">
        <v>28</v>
      </c>
      <c r="I542" s="79">
        <f>_xlfn.XLOOKUP(H542,Productos!$B$5:$B$16,Productos!$E$5:$E$16)</f>
        <v>650000</v>
      </c>
      <c r="J542" s="17">
        <v>13</v>
      </c>
      <c r="K542" s="99"/>
      <c r="L542" s="13" t="str">
        <f>_xlfn.XLOOKUP(Ventas!C542,'Tienda y Sucursal'!$B$5:$B$19,'Tienda y Sucursal'!$C$5:$C$19)</f>
        <v>Antiguedades FV</v>
      </c>
      <c r="M542" s="13" t="str">
        <f>_xlfn.XLOOKUP(D542,'Tienda y Sucursal'!$E$5:$E$10,'Tienda y Sucursal'!$F$5:$F$10)</f>
        <v>Sucursal 1</v>
      </c>
      <c r="N542" s="13" t="str">
        <f>HLOOKUP(F542,'Vendedores y Clientes'!$F$5:$M$7,2,0)&amp;" "&amp;HLOOKUP(F542,'Vendedores y Clientes'!$F$5:$M$7,3,0)</f>
        <v>Gato Lizana</v>
      </c>
      <c r="O542" s="13" t="str" cm="1">
        <f t="array" ref="O542">_xlfn.XLOOKUP(G542,'Vendedores y Clientes'!$B$6:$B$39,'Vendedores y Clientes'!$C$6:$C$39&amp;" "&amp;_xlfn.XLOOKUP(Ventas!G542,'Vendedores y Clientes'!$B$6:$B$39,'Vendedores y Clientes'!$D$6:$D$39))</f>
        <v>Go Leslier</v>
      </c>
      <c r="P542" s="13" t="str">
        <f>_xlfn.XLOOKUP(H542,Productos!$B$5:$B$16,Productos!$C$5:$C$16)</f>
        <v>Escritorio Madera 3 Espacios</v>
      </c>
      <c r="Q542" s="13" t="str">
        <f>VLOOKUP(H542,Productos!$B$4:$E$16,3,0)</f>
        <v>Bellmack</v>
      </c>
      <c r="R542" s="14">
        <f t="shared" si="14"/>
        <v>0.08</v>
      </c>
      <c r="S542" s="15">
        <f>VLOOKUP(Ventas!H542,Productos!$B$23:$I$34,MATCH(Ventas!M542,Productos!$D$22:$I$22)+2,FALSE)</f>
        <v>10000</v>
      </c>
      <c r="T542" s="16">
        <f t="shared" si="15"/>
        <v>7764000</v>
      </c>
    </row>
    <row r="543" spans="2:20" ht="14.25" customHeight="1">
      <c r="B543" s="10" t="str">
        <f t="shared" si="13"/>
        <v>12-102212009eneroE20</v>
      </c>
      <c r="C543" s="17">
        <v>12</v>
      </c>
      <c r="D543" s="17">
        <v>10</v>
      </c>
      <c r="E543" s="18">
        <v>39835</v>
      </c>
      <c r="F543" s="17">
        <v>14</v>
      </c>
      <c r="G543" s="17">
        <v>4</v>
      </c>
      <c r="H543" s="17" t="s">
        <v>28</v>
      </c>
      <c r="I543" s="79">
        <f>_xlfn.XLOOKUP(H543,Productos!$B$5:$B$16,Productos!$E$5:$E$16)</f>
        <v>650000</v>
      </c>
      <c r="J543" s="17">
        <v>13</v>
      </c>
      <c r="K543" s="99"/>
      <c r="L543" s="13" t="str">
        <f>_xlfn.XLOOKUP(Ventas!C543,'Tienda y Sucursal'!$B$5:$B$19,'Tienda y Sucursal'!$C$5:$C$19)</f>
        <v>El Deleite</v>
      </c>
      <c r="M543" s="13" t="str">
        <f>_xlfn.XLOOKUP(D543,'Tienda y Sucursal'!$E$5:$E$10,'Tienda y Sucursal'!$F$5:$F$10)</f>
        <v>Sucursal 6</v>
      </c>
      <c r="N543" s="13" t="str">
        <f>HLOOKUP(F543,'Vendedores y Clientes'!$F$5:$M$7,2,0)&amp;" "&amp;HLOOKUP(F543,'Vendedores y Clientes'!$F$5:$M$7,3,0)</f>
        <v>Hortuiti Felier</v>
      </c>
      <c r="O543" s="13" t="str" cm="1">
        <f t="array" ref="O543">_xlfn.XLOOKUP(G543,'Vendedores y Clientes'!$B$6:$B$39,'Vendedores y Clientes'!$C$6:$C$39&amp;" "&amp;_xlfn.XLOOKUP(Ventas!G543,'Vendedores y Clientes'!$B$6:$B$39,'Vendedores y Clientes'!$D$6:$D$39))</f>
        <v>JayJay Barriga</v>
      </c>
      <c r="P543" s="13" t="str">
        <f>_xlfn.XLOOKUP(H543,Productos!$B$5:$B$16,Productos!$C$5:$C$16)</f>
        <v>Escritorio Madera 3 Espacios</v>
      </c>
      <c r="Q543" s="13" t="str">
        <f>VLOOKUP(H543,Productos!$B$4:$E$16,3,0)</f>
        <v>Bellmack</v>
      </c>
      <c r="R543" s="14">
        <f t="shared" si="14"/>
        <v>0.08</v>
      </c>
      <c r="S543" s="15">
        <f>VLOOKUP(Ventas!H543,Productos!$B$23:$I$34,MATCH(Ventas!M543,Productos!$D$22:$I$22)+2,FALSE)</f>
        <v>100000</v>
      </c>
      <c r="T543" s="16">
        <f t="shared" si="15"/>
        <v>7674000</v>
      </c>
    </row>
    <row r="544" spans="2:20" ht="14.25" customHeight="1">
      <c r="B544" s="10" t="str">
        <f t="shared" si="13"/>
        <v>9-301442009abrilE20</v>
      </c>
      <c r="C544" s="17">
        <v>9</v>
      </c>
      <c r="D544" s="17">
        <v>30</v>
      </c>
      <c r="E544" s="18">
        <v>39917</v>
      </c>
      <c r="F544" s="17">
        <v>12</v>
      </c>
      <c r="G544" s="17">
        <v>9</v>
      </c>
      <c r="H544" s="17" t="s">
        <v>28</v>
      </c>
      <c r="I544" s="79">
        <f>_xlfn.XLOOKUP(H544,Productos!$B$5:$B$16,Productos!$E$5:$E$16)</f>
        <v>650000</v>
      </c>
      <c r="J544" s="17">
        <v>13</v>
      </c>
      <c r="K544" s="99"/>
      <c r="L544" s="13" t="str">
        <f>_xlfn.XLOOKUP(Ventas!C544,'Tienda y Sucursal'!$B$5:$B$19,'Tienda y Sucursal'!$C$5:$C$19)</f>
        <v>Sucursal San Bernardo</v>
      </c>
      <c r="M544" s="13" t="str">
        <f>_xlfn.XLOOKUP(D544,'Tienda y Sucursal'!$E$5:$E$10,'Tienda y Sucursal'!$F$5:$F$10)</f>
        <v>Sucursal 2</v>
      </c>
      <c r="N544" s="13" t="str">
        <f>HLOOKUP(F544,'Vendedores y Clientes'!$F$5:$M$7,2,0)&amp;" "&amp;HLOOKUP(F544,'Vendedores y Clientes'!$F$5:$M$7,3,0)</f>
        <v>Feibian Bizancio</v>
      </c>
      <c r="O544" s="13" t="str" cm="1">
        <f t="array" ref="O544">_xlfn.XLOOKUP(G544,'Vendedores y Clientes'!$B$6:$B$39,'Vendedores y Clientes'!$C$6:$C$39&amp;" "&amp;_xlfn.XLOOKUP(Ventas!G544,'Vendedores y Clientes'!$B$6:$B$39,'Vendedores y Clientes'!$D$6:$D$39))</f>
        <v>Camilo Parranda</v>
      </c>
      <c r="P544" s="13" t="str">
        <f>_xlfn.XLOOKUP(H544,Productos!$B$5:$B$16,Productos!$C$5:$C$16)</f>
        <v>Escritorio Madera 3 Espacios</v>
      </c>
      <c r="Q544" s="13" t="str">
        <f>VLOOKUP(H544,Productos!$B$4:$E$16,3,0)</f>
        <v>Bellmack</v>
      </c>
      <c r="R544" s="14">
        <f t="shared" si="14"/>
        <v>0.08</v>
      </c>
      <c r="S544" s="15">
        <f>VLOOKUP(Ventas!H544,Productos!$B$23:$I$34,MATCH(Ventas!M544,Productos!$D$22:$I$22)+2,FALSE)</f>
        <v>300000</v>
      </c>
      <c r="T544" s="16">
        <f t="shared" si="15"/>
        <v>7474000</v>
      </c>
    </row>
    <row r="545" spans="2:20" ht="14.25" customHeight="1">
      <c r="B545" s="10" t="str">
        <f t="shared" si="13"/>
        <v>12-2017112010noviembreE20</v>
      </c>
      <c r="C545" s="17">
        <v>12</v>
      </c>
      <c r="D545" s="17">
        <v>20</v>
      </c>
      <c r="E545" s="18">
        <v>40499</v>
      </c>
      <c r="F545" s="17">
        <v>14</v>
      </c>
      <c r="G545" s="17">
        <v>17</v>
      </c>
      <c r="H545" s="17" t="s">
        <v>28</v>
      </c>
      <c r="I545" s="79">
        <f>_xlfn.XLOOKUP(H545,Productos!$B$5:$B$16,Productos!$E$5:$E$16)</f>
        <v>650000</v>
      </c>
      <c r="J545" s="17">
        <v>15</v>
      </c>
      <c r="K545" s="99"/>
      <c r="L545" s="13" t="str">
        <f>_xlfn.XLOOKUP(Ventas!C545,'Tienda y Sucursal'!$B$5:$B$19,'Tienda y Sucursal'!$C$5:$C$19)</f>
        <v>El Deleite</v>
      </c>
      <c r="M545" s="13" t="str">
        <f>_xlfn.XLOOKUP(D545,'Tienda y Sucursal'!$E$5:$E$10,'Tienda y Sucursal'!$F$5:$F$10)</f>
        <v>Sucursal 5</v>
      </c>
      <c r="N545" s="13" t="str">
        <f>HLOOKUP(F545,'Vendedores y Clientes'!$F$5:$M$7,2,0)&amp;" "&amp;HLOOKUP(F545,'Vendedores y Clientes'!$F$5:$M$7,3,0)</f>
        <v>Hortuiti Felier</v>
      </c>
      <c r="O545" s="13" t="str" cm="1">
        <f t="array" ref="O545">_xlfn.XLOOKUP(G545,'Vendedores y Clientes'!$B$6:$B$39,'Vendedores y Clientes'!$C$6:$C$39&amp;" "&amp;_xlfn.XLOOKUP(Ventas!G545,'Vendedores y Clientes'!$B$6:$B$39,'Vendedores y Clientes'!$D$6:$D$39))</f>
        <v>Mathias Albus</v>
      </c>
      <c r="P545" s="13" t="str">
        <f>_xlfn.XLOOKUP(H545,Productos!$B$5:$B$16,Productos!$C$5:$C$16)</f>
        <v>Escritorio Madera 3 Espacios</v>
      </c>
      <c r="Q545" s="13" t="str">
        <f>VLOOKUP(H545,Productos!$B$4:$E$16,3,0)</f>
        <v>Bellmack</v>
      </c>
      <c r="R545" s="14">
        <f t="shared" si="14"/>
        <v>0.08</v>
      </c>
      <c r="S545" s="15">
        <f>VLOOKUP(Ventas!H545,Productos!$B$23:$I$34,MATCH(Ventas!M545,Productos!$D$22:$I$22)+2,FALSE)</f>
        <v>1500000</v>
      </c>
      <c r="T545" s="16">
        <f t="shared" si="15"/>
        <v>7470000</v>
      </c>
    </row>
    <row r="546" spans="2:20" ht="14.25" customHeight="1">
      <c r="B546" s="10" t="str">
        <f t="shared" si="13"/>
        <v>12-2013122009diciembreE20</v>
      </c>
      <c r="C546" s="17">
        <v>12</v>
      </c>
      <c r="D546" s="17">
        <v>20</v>
      </c>
      <c r="E546" s="18">
        <v>40160</v>
      </c>
      <c r="F546" s="17">
        <v>15</v>
      </c>
      <c r="G546" s="17">
        <v>18</v>
      </c>
      <c r="H546" s="17" t="s">
        <v>28</v>
      </c>
      <c r="I546" s="79">
        <f>_xlfn.XLOOKUP(H546,Productos!$B$5:$B$16,Productos!$E$5:$E$16)</f>
        <v>650000</v>
      </c>
      <c r="J546" s="17">
        <v>15</v>
      </c>
      <c r="K546" s="99"/>
      <c r="L546" s="13" t="str">
        <f>_xlfn.XLOOKUP(Ventas!C546,'Tienda y Sucursal'!$B$5:$B$19,'Tienda y Sucursal'!$C$5:$C$19)</f>
        <v>El Deleite</v>
      </c>
      <c r="M546" s="13" t="str">
        <f>_xlfn.XLOOKUP(D546,'Tienda y Sucursal'!$E$5:$E$10,'Tienda y Sucursal'!$F$5:$F$10)</f>
        <v>Sucursal 5</v>
      </c>
      <c r="N546" s="13" t="str">
        <f>HLOOKUP(F546,'Vendedores y Clientes'!$F$5:$M$7,2,0)&amp;" "&amp;HLOOKUP(F546,'Vendedores y Clientes'!$F$5:$M$7,3,0)</f>
        <v>Suárez Mujica</v>
      </c>
      <c r="O546" s="13" t="str" cm="1">
        <f t="array" ref="O546">_xlfn.XLOOKUP(G546,'Vendedores y Clientes'!$B$6:$B$39,'Vendedores y Clientes'!$C$6:$C$39&amp;" "&amp;_xlfn.XLOOKUP(Ventas!G546,'Vendedores y Clientes'!$B$6:$B$39,'Vendedores y Clientes'!$D$6:$D$39))</f>
        <v>Di Angelo Bonini</v>
      </c>
      <c r="P546" s="13" t="str">
        <f>_xlfn.XLOOKUP(H546,Productos!$B$5:$B$16,Productos!$C$5:$C$16)</f>
        <v>Escritorio Madera 3 Espacios</v>
      </c>
      <c r="Q546" s="13" t="str">
        <f>VLOOKUP(H546,Productos!$B$4:$E$16,3,0)</f>
        <v>Bellmack</v>
      </c>
      <c r="R546" s="14">
        <f t="shared" si="14"/>
        <v>0.08</v>
      </c>
      <c r="S546" s="15">
        <f>VLOOKUP(Ventas!H546,Productos!$B$23:$I$34,MATCH(Ventas!M546,Productos!$D$22:$I$22)+2,FALSE)</f>
        <v>1500000</v>
      </c>
      <c r="T546" s="16">
        <f t="shared" si="15"/>
        <v>7470000</v>
      </c>
    </row>
    <row r="547" spans="2:20" ht="14.25" customHeight="1">
      <c r="B547" s="10" t="str">
        <f t="shared" si="13"/>
        <v>8-10017112009noviembreE20</v>
      </c>
      <c r="C547" s="17">
        <v>8</v>
      </c>
      <c r="D547" s="17">
        <v>100</v>
      </c>
      <c r="E547" s="18">
        <v>40134</v>
      </c>
      <c r="F547" s="17">
        <v>15</v>
      </c>
      <c r="G547" s="17">
        <v>26</v>
      </c>
      <c r="H547" s="17" t="s">
        <v>28</v>
      </c>
      <c r="I547" s="79">
        <f>_xlfn.XLOOKUP(H547,Productos!$B$5:$B$16,Productos!$E$5:$E$16)</f>
        <v>650000</v>
      </c>
      <c r="J547" s="17">
        <v>15</v>
      </c>
      <c r="K547" s="99"/>
      <c r="L547" s="13" t="str">
        <f>_xlfn.XLOOKUP(Ventas!C547,'Tienda y Sucursal'!$B$5:$B$19,'Tienda y Sucursal'!$C$5:$C$19)</f>
        <v>El Rincón de la Madera</v>
      </c>
      <c r="M547" s="13" t="str">
        <f>_xlfn.XLOOKUP(D547,'Tienda y Sucursal'!$E$5:$E$10,'Tienda y Sucursal'!$F$5:$F$10)</f>
        <v>Sucursal 4</v>
      </c>
      <c r="N547" s="13" t="str">
        <f>HLOOKUP(F547,'Vendedores y Clientes'!$F$5:$M$7,2,0)&amp;" "&amp;HLOOKUP(F547,'Vendedores y Clientes'!$F$5:$M$7,3,0)</f>
        <v>Suárez Mujica</v>
      </c>
      <c r="O547" s="13" t="str" cm="1">
        <f t="array" ref="O547">_xlfn.XLOOKUP(G547,'Vendedores y Clientes'!$B$6:$B$39,'Vendedores y Clientes'!$C$6:$C$39&amp;" "&amp;_xlfn.XLOOKUP(Ventas!G547,'Vendedores y Clientes'!$B$6:$B$39,'Vendedores y Clientes'!$D$6:$D$39))</f>
        <v>Edward Phycka</v>
      </c>
      <c r="P547" s="13" t="str">
        <f>_xlfn.XLOOKUP(H547,Productos!$B$5:$B$16,Productos!$C$5:$C$16)</f>
        <v>Escritorio Madera 3 Espacios</v>
      </c>
      <c r="Q547" s="13" t="str">
        <f>VLOOKUP(H547,Productos!$B$4:$E$16,3,0)</f>
        <v>Bellmack</v>
      </c>
      <c r="R547" s="14">
        <f t="shared" si="14"/>
        <v>0.08</v>
      </c>
      <c r="S547" s="15">
        <f>VLOOKUP(Ventas!H547,Productos!$B$23:$I$34,MATCH(Ventas!M547,Productos!$D$22:$I$22)+2,FALSE)</f>
        <v>1000000</v>
      </c>
      <c r="T547" s="16">
        <f t="shared" si="15"/>
        <v>7970000</v>
      </c>
    </row>
    <row r="548" spans="2:20" ht="14.25" customHeight="1">
      <c r="B548" s="10" t="str">
        <f t="shared" si="13"/>
        <v>9-30552009mayoA18</v>
      </c>
      <c r="C548" s="17">
        <v>9</v>
      </c>
      <c r="D548" s="17">
        <v>30</v>
      </c>
      <c r="E548" s="18">
        <v>39938</v>
      </c>
      <c r="F548" s="17">
        <v>12</v>
      </c>
      <c r="G548" s="17">
        <v>11</v>
      </c>
      <c r="H548" s="17" t="s">
        <v>26</v>
      </c>
      <c r="I548" s="79">
        <f>_xlfn.XLOOKUP(H548,Productos!$B$5:$B$16,Productos!$E$5:$E$16)</f>
        <v>750000</v>
      </c>
      <c r="J548" s="17">
        <v>11</v>
      </c>
      <c r="K548" s="99"/>
      <c r="L548" s="13" t="str">
        <f>_xlfn.XLOOKUP(Ventas!C548,'Tienda y Sucursal'!$B$5:$B$19,'Tienda y Sucursal'!$C$5:$C$19)</f>
        <v>Sucursal San Bernardo</v>
      </c>
      <c r="M548" s="13" t="str">
        <f>_xlfn.XLOOKUP(D548,'Tienda y Sucursal'!$E$5:$E$10,'Tienda y Sucursal'!$F$5:$F$10)</f>
        <v>Sucursal 2</v>
      </c>
      <c r="N548" s="13" t="str">
        <f>HLOOKUP(F548,'Vendedores y Clientes'!$F$5:$M$7,2,0)&amp;" "&amp;HLOOKUP(F548,'Vendedores y Clientes'!$F$5:$M$7,3,0)</f>
        <v>Feibian Bizancio</v>
      </c>
      <c r="O548" s="13" t="str" cm="1">
        <f t="array" ref="O548">_xlfn.XLOOKUP(G548,'Vendedores y Clientes'!$B$6:$B$39,'Vendedores y Clientes'!$C$6:$C$39&amp;" "&amp;_xlfn.XLOOKUP(Ventas!G548,'Vendedores y Clientes'!$B$6:$B$39,'Vendedores y Clientes'!$D$6:$D$39))</f>
        <v>Diva Torrengra</v>
      </c>
      <c r="P548" s="13" t="str">
        <f>_xlfn.XLOOKUP(H548,Productos!$B$5:$B$16,Productos!$C$5:$C$16)</f>
        <v>Sillón Cama 3 Cuerpos</v>
      </c>
      <c r="Q548" s="13" t="str">
        <f>VLOOKUP(H548,Productos!$B$4:$E$16,3,0)</f>
        <v>Bellmack</v>
      </c>
      <c r="R548" s="14">
        <f t="shared" si="14"/>
        <v>0.08</v>
      </c>
      <c r="S548" s="15">
        <f>VLOOKUP(Ventas!H548,Productos!$B$23:$I$34,MATCH(Ventas!M548,Productos!$D$22:$I$22)+2,FALSE)</f>
        <v>300000</v>
      </c>
      <c r="T548" s="16">
        <f t="shared" si="15"/>
        <v>7290000</v>
      </c>
    </row>
    <row r="549" spans="2:20" ht="14.25" customHeight="1">
      <c r="B549" s="10" t="str">
        <f t="shared" si="13"/>
        <v>9-300562010junioA18</v>
      </c>
      <c r="C549" s="17">
        <v>9</v>
      </c>
      <c r="D549" s="17">
        <v>300</v>
      </c>
      <c r="E549" s="18">
        <v>40334</v>
      </c>
      <c r="F549" s="17">
        <v>15</v>
      </c>
      <c r="G549" s="17">
        <v>1</v>
      </c>
      <c r="H549" s="17" t="s">
        <v>26</v>
      </c>
      <c r="I549" s="79">
        <f>_xlfn.XLOOKUP(H549,Productos!$B$5:$B$16,Productos!$E$5:$E$16)</f>
        <v>750000</v>
      </c>
      <c r="J549" s="17">
        <v>11</v>
      </c>
      <c r="K549" s="99"/>
      <c r="L549" s="13" t="str">
        <f>_xlfn.XLOOKUP(Ventas!C549,'Tienda y Sucursal'!$B$5:$B$19,'Tienda y Sucursal'!$C$5:$C$19)</f>
        <v>Sucursal San Bernardo</v>
      </c>
      <c r="M549" s="13" t="str">
        <f>_xlfn.XLOOKUP(D549,'Tienda y Sucursal'!$E$5:$E$10,'Tienda y Sucursal'!$F$5:$F$10)</f>
        <v>Sucursal 3</v>
      </c>
      <c r="N549" s="13" t="str">
        <f>HLOOKUP(F549,'Vendedores y Clientes'!$F$5:$M$7,2,0)&amp;" "&amp;HLOOKUP(F549,'Vendedores y Clientes'!$F$5:$M$7,3,0)</f>
        <v>Suárez Mujica</v>
      </c>
      <c r="O549" s="13" t="str" cm="1">
        <f t="array" ref="O549">_xlfn.XLOOKUP(G549,'Vendedores y Clientes'!$B$6:$B$39,'Vendedores y Clientes'!$C$6:$C$39&amp;" "&amp;_xlfn.XLOOKUP(Ventas!G549,'Vendedores y Clientes'!$B$6:$B$39,'Vendedores y Clientes'!$D$6:$D$39))</f>
        <v>Alejandro Moledero</v>
      </c>
      <c r="P549" s="13" t="str">
        <f>_xlfn.XLOOKUP(H549,Productos!$B$5:$B$16,Productos!$C$5:$C$16)</f>
        <v>Sillón Cama 3 Cuerpos</v>
      </c>
      <c r="Q549" s="13" t="str">
        <f>VLOOKUP(H549,Productos!$B$4:$E$16,3,0)</f>
        <v>Bellmack</v>
      </c>
      <c r="R549" s="14">
        <f t="shared" si="14"/>
        <v>0.08</v>
      </c>
      <c r="S549" s="15">
        <f>VLOOKUP(Ventas!H549,Productos!$B$23:$I$34,MATCH(Ventas!M549,Productos!$D$22:$I$22)+2,FALSE)</f>
        <v>200000</v>
      </c>
      <c r="T549" s="16">
        <f t="shared" si="15"/>
        <v>7390000</v>
      </c>
    </row>
    <row r="550" spans="2:20" ht="14.25" customHeight="1">
      <c r="B550" s="10" t="str">
        <f t="shared" si="13"/>
        <v>8-101022010febreroF16</v>
      </c>
      <c r="C550" s="17">
        <v>8</v>
      </c>
      <c r="D550" s="17">
        <v>10</v>
      </c>
      <c r="E550" s="18">
        <v>40219</v>
      </c>
      <c r="F550" s="17">
        <v>12</v>
      </c>
      <c r="G550" s="17">
        <v>29</v>
      </c>
      <c r="H550" s="17" t="s">
        <v>29</v>
      </c>
      <c r="I550" s="79">
        <f>_xlfn.XLOOKUP(H550,Productos!$B$5:$B$16,Productos!$E$5:$E$16)</f>
        <v>550000</v>
      </c>
      <c r="J550" s="17">
        <v>15</v>
      </c>
      <c r="K550" s="99"/>
      <c r="L550" s="13" t="str">
        <f>_xlfn.XLOOKUP(Ventas!C550,'Tienda y Sucursal'!$B$5:$B$19,'Tienda y Sucursal'!$C$5:$C$19)</f>
        <v>El Rincón de la Madera</v>
      </c>
      <c r="M550" s="13" t="str">
        <f>_xlfn.XLOOKUP(D550,'Tienda y Sucursal'!$E$5:$E$10,'Tienda y Sucursal'!$F$5:$F$10)</f>
        <v>Sucursal 6</v>
      </c>
      <c r="N550" s="13" t="str">
        <f>HLOOKUP(F550,'Vendedores y Clientes'!$F$5:$M$7,2,0)&amp;" "&amp;HLOOKUP(F550,'Vendedores y Clientes'!$F$5:$M$7,3,0)</f>
        <v>Feibian Bizancio</v>
      </c>
      <c r="O550" s="13" t="str" cm="1">
        <f t="array" ref="O550">_xlfn.XLOOKUP(G550,'Vendedores y Clientes'!$B$6:$B$39,'Vendedores y Clientes'!$C$6:$C$39&amp;" "&amp;_xlfn.XLOOKUP(Ventas!G550,'Vendedores y Clientes'!$B$6:$B$39,'Vendedores y Clientes'!$D$6:$D$39))</f>
        <v>Reina Queen</v>
      </c>
      <c r="P550" s="13" t="str">
        <f>_xlfn.XLOOKUP(H550,Productos!$B$5:$B$16,Productos!$C$5:$C$16)</f>
        <v>Cama 2 Plazas</v>
      </c>
      <c r="Q550" s="13" t="str">
        <f>VLOOKUP(H550,Productos!$B$4:$E$16,3,0)</f>
        <v>Dardunes</v>
      </c>
      <c r="R550" s="14">
        <f t="shared" si="14"/>
        <v>0.08</v>
      </c>
      <c r="S550" s="15">
        <f>VLOOKUP(Ventas!H550,Productos!$B$23:$I$34,MATCH(Ventas!M550,Productos!$D$22:$I$22)+2,FALSE)</f>
        <v>10000</v>
      </c>
      <c r="T550" s="16">
        <f t="shared" si="15"/>
        <v>7580000</v>
      </c>
    </row>
    <row r="551" spans="2:20" ht="14.25" customHeight="1">
      <c r="B551" s="10" t="str">
        <f t="shared" si="13"/>
        <v>5-200152010mayoA18</v>
      </c>
      <c r="C551" s="17">
        <v>5</v>
      </c>
      <c r="D551" s="17">
        <v>200</v>
      </c>
      <c r="E551" s="18">
        <v>40299</v>
      </c>
      <c r="F551" s="17">
        <v>14</v>
      </c>
      <c r="G551" s="17">
        <v>3</v>
      </c>
      <c r="H551" s="17" t="s">
        <v>26</v>
      </c>
      <c r="I551" s="79">
        <f>_xlfn.XLOOKUP(H551,Productos!$B$5:$B$16,Productos!$E$5:$E$16)</f>
        <v>750000</v>
      </c>
      <c r="J551" s="17">
        <v>11</v>
      </c>
      <c r="K551" s="99"/>
      <c r="L551" s="13" t="str">
        <f>_xlfn.XLOOKUP(Ventas!C551,'Tienda y Sucursal'!$B$5:$B$19,'Tienda y Sucursal'!$C$5:$C$19)</f>
        <v>Muebles El Oso</v>
      </c>
      <c r="M551" s="13" t="str">
        <f>_xlfn.XLOOKUP(D551,'Tienda y Sucursal'!$E$5:$E$10,'Tienda y Sucursal'!$F$5:$F$10)</f>
        <v>Sucursal 1</v>
      </c>
      <c r="N551" s="13" t="str">
        <f>HLOOKUP(F551,'Vendedores y Clientes'!$F$5:$M$7,2,0)&amp;" "&amp;HLOOKUP(F551,'Vendedores y Clientes'!$F$5:$M$7,3,0)</f>
        <v>Hortuiti Felier</v>
      </c>
      <c r="O551" s="13" t="str" cm="1">
        <f t="array" ref="O551">_xlfn.XLOOKUP(G551,'Vendedores y Clientes'!$B$6:$B$39,'Vendedores y Clientes'!$C$6:$C$39&amp;" "&amp;_xlfn.XLOOKUP(Ventas!G551,'Vendedores y Clientes'!$B$6:$B$39,'Vendedores y Clientes'!$D$6:$D$39))</f>
        <v>Johny Negrero</v>
      </c>
      <c r="P551" s="13" t="str">
        <f>_xlfn.XLOOKUP(H551,Productos!$B$5:$B$16,Productos!$C$5:$C$16)</f>
        <v>Sillón Cama 3 Cuerpos</v>
      </c>
      <c r="Q551" s="13" t="str">
        <f>VLOOKUP(H551,Productos!$B$4:$E$16,3,0)</f>
        <v>Bellmack</v>
      </c>
      <c r="R551" s="14">
        <f t="shared" si="14"/>
        <v>0.08</v>
      </c>
      <c r="S551" s="15">
        <f>VLOOKUP(Ventas!H551,Productos!$B$23:$I$34,MATCH(Ventas!M551,Productos!$D$22:$I$22)+2,FALSE)</f>
        <v>100000</v>
      </c>
      <c r="T551" s="16">
        <f t="shared" si="15"/>
        <v>7490000</v>
      </c>
    </row>
    <row r="552" spans="2:20" ht="14.25" customHeight="1">
      <c r="B552" s="10" t="str">
        <f t="shared" si="13"/>
        <v>9-200992010septiembreA18</v>
      </c>
      <c r="C552" s="17">
        <v>9</v>
      </c>
      <c r="D552" s="17">
        <v>200</v>
      </c>
      <c r="E552" s="18">
        <v>40430</v>
      </c>
      <c r="F552" s="17">
        <v>16</v>
      </c>
      <c r="G552" s="17">
        <v>13</v>
      </c>
      <c r="H552" s="17" t="s">
        <v>26</v>
      </c>
      <c r="I552" s="79">
        <f>_xlfn.XLOOKUP(H552,Productos!$B$5:$B$16,Productos!$E$5:$E$16)</f>
        <v>750000</v>
      </c>
      <c r="J552" s="17">
        <v>11</v>
      </c>
      <c r="K552" s="99"/>
      <c r="L552" s="13" t="str">
        <f>_xlfn.XLOOKUP(Ventas!C552,'Tienda y Sucursal'!$B$5:$B$19,'Tienda y Sucursal'!$C$5:$C$19)</f>
        <v>Sucursal San Bernardo</v>
      </c>
      <c r="M552" s="13" t="str">
        <f>_xlfn.XLOOKUP(D552,'Tienda y Sucursal'!$E$5:$E$10,'Tienda y Sucursal'!$F$5:$F$10)</f>
        <v>Sucursal 1</v>
      </c>
      <c r="N552" s="13" t="str">
        <f>HLOOKUP(F552,'Vendedores y Clientes'!$F$5:$M$7,2,0)&amp;" "&amp;HLOOKUP(F552,'Vendedores y Clientes'!$F$5:$M$7,3,0)</f>
        <v>Michael Tree</v>
      </c>
      <c r="O552" s="13" t="str" cm="1">
        <f t="array" ref="O552">_xlfn.XLOOKUP(G552,'Vendedores y Clientes'!$B$6:$B$39,'Vendedores y Clientes'!$C$6:$C$39&amp;" "&amp;_xlfn.XLOOKUP(Ventas!G552,'Vendedores y Clientes'!$B$6:$B$39,'Vendedores y Clientes'!$D$6:$D$39))</f>
        <v>Peter Contreras</v>
      </c>
      <c r="P552" s="13" t="str">
        <f>_xlfn.XLOOKUP(H552,Productos!$B$5:$B$16,Productos!$C$5:$C$16)</f>
        <v>Sillón Cama 3 Cuerpos</v>
      </c>
      <c r="Q552" s="13" t="str">
        <f>VLOOKUP(H552,Productos!$B$4:$E$16,3,0)</f>
        <v>Bellmack</v>
      </c>
      <c r="R552" s="14">
        <f t="shared" si="14"/>
        <v>0.08</v>
      </c>
      <c r="S552" s="15">
        <f>VLOOKUP(Ventas!H552,Productos!$B$23:$I$34,MATCH(Ventas!M552,Productos!$D$22:$I$22)+2,FALSE)</f>
        <v>100000</v>
      </c>
      <c r="T552" s="16">
        <f t="shared" si="15"/>
        <v>7490000</v>
      </c>
    </row>
    <row r="553" spans="2:20" ht="14.25" customHeight="1">
      <c r="B553" s="10" t="str">
        <f t="shared" si="13"/>
        <v>10-2002542010abrilF16</v>
      </c>
      <c r="C553" s="17">
        <v>10</v>
      </c>
      <c r="D553" s="17">
        <v>200</v>
      </c>
      <c r="E553" s="18">
        <v>40293</v>
      </c>
      <c r="F553" s="17">
        <v>15</v>
      </c>
      <c r="G553" s="17">
        <v>1</v>
      </c>
      <c r="H553" s="17" t="s">
        <v>29</v>
      </c>
      <c r="I553" s="79">
        <f>_xlfn.XLOOKUP(H553,Productos!$B$5:$B$16,Productos!$E$5:$E$16)</f>
        <v>550000</v>
      </c>
      <c r="J553" s="17">
        <v>15</v>
      </c>
      <c r="K553" s="99"/>
      <c r="L553" s="13" t="str">
        <f>_xlfn.XLOOKUP(Ventas!C553,'Tienda y Sucursal'!$B$5:$B$19,'Tienda y Sucursal'!$C$5:$C$19)</f>
        <v>Sacrilegios Gloria</v>
      </c>
      <c r="M553" s="13" t="str">
        <f>_xlfn.XLOOKUP(D553,'Tienda y Sucursal'!$E$5:$E$10,'Tienda y Sucursal'!$F$5:$F$10)</f>
        <v>Sucursal 1</v>
      </c>
      <c r="N553" s="13" t="str">
        <f>HLOOKUP(F553,'Vendedores y Clientes'!$F$5:$M$7,2,0)&amp;" "&amp;HLOOKUP(F553,'Vendedores y Clientes'!$F$5:$M$7,3,0)</f>
        <v>Suárez Mujica</v>
      </c>
      <c r="O553" s="13" t="str" cm="1">
        <f t="array" ref="O553">_xlfn.XLOOKUP(G553,'Vendedores y Clientes'!$B$6:$B$39,'Vendedores y Clientes'!$C$6:$C$39&amp;" "&amp;_xlfn.XLOOKUP(Ventas!G553,'Vendedores y Clientes'!$B$6:$B$39,'Vendedores y Clientes'!$D$6:$D$39))</f>
        <v>Alejandro Moledero</v>
      </c>
      <c r="P553" s="13" t="str">
        <f>_xlfn.XLOOKUP(H553,Productos!$B$5:$B$16,Productos!$C$5:$C$16)</f>
        <v>Cama 2 Plazas</v>
      </c>
      <c r="Q553" s="13" t="str">
        <f>VLOOKUP(H553,Productos!$B$4:$E$16,3,0)</f>
        <v>Dardunes</v>
      </c>
      <c r="R553" s="14">
        <f t="shared" si="14"/>
        <v>0.08</v>
      </c>
      <c r="S553" s="15">
        <f>VLOOKUP(Ventas!H553,Productos!$B$23:$I$34,MATCH(Ventas!M553,Productos!$D$22:$I$22)+2,FALSE)</f>
        <v>30000</v>
      </c>
      <c r="T553" s="16">
        <f t="shared" si="15"/>
        <v>7560000</v>
      </c>
    </row>
    <row r="554" spans="2:20" ht="14.25" customHeight="1">
      <c r="B554" s="10" t="str">
        <f t="shared" si="13"/>
        <v>2-20014102009octubreA14</v>
      </c>
      <c r="C554" s="17">
        <v>2</v>
      </c>
      <c r="D554" s="17">
        <v>200</v>
      </c>
      <c r="E554" s="18">
        <v>40100</v>
      </c>
      <c r="F554" s="17">
        <v>18</v>
      </c>
      <c r="G554" s="17">
        <v>16</v>
      </c>
      <c r="H554" s="17" t="s">
        <v>27</v>
      </c>
      <c r="I554" s="79">
        <f>_xlfn.XLOOKUP(H554,Productos!$B$5:$B$16,Productos!$E$5:$E$16)</f>
        <v>670000</v>
      </c>
      <c r="J554" s="17">
        <v>12</v>
      </c>
      <c r="K554" s="99"/>
      <c r="L554" s="13" t="str">
        <f>_xlfn.XLOOKUP(Ventas!C554,'Tienda y Sucursal'!$B$5:$B$19,'Tienda y Sucursal'!$C$5:$C$19)</f>
        <v>Muebles San Genaro</v>
      </c>
      <c r="M554" s="13" t="str">
        <f>_xlfn.XLOOKUP(D554,'Tienda y Sucursal'!$E$5:$E$10,'Tienda y Sucursal'!$F$5:$F$10)</f>
        <v>Sucursal 1</v>
      </c>
      <c r="N554" s="13" t="str">
        <f>HLOOKUP(F554,'Vendedores y Clientes'!$F$5:$M$7,2,0)&amp;" "&amp;HLOOKUP(F554,'Vendedores y Clientes'!$F$5:$M$7,3,0)</f>
        <v>Gato Lizana</v>
      </c>
      <c r="O554" s="13" t="str" cm="1">
        <f t="array" ref="O554">_xlfn.XLOOKUP(G554,'Vendedores y Clientes'!$B$6:$B$39,'Vendedores y Clientes'!$C$6:$C$39&amp;" "&amp;_xlfn.XLOOKUP(Ventas!G554,'Vendedores y Clientes'!$B$6:$B$39,'Vendedores y Clientes'!$D$6:$D$39))</f>
        <v>Go Leslier</v>
      </c>
      <c r="P554" s="13" t="str">
        <f>_xlfn.XLOOKUP(H554,Productos!$B$5:$B$16,Productos!$C$5:$C$16)</f>
        <v>Cama 1,5 plazas</v>
      </c>
      <c r="Q554" s="13" t="str">
        <f>VLOOKUP(H554,Productos!$B$4:$E$16,3,0)</f>
        <v>Dardunes</v>
      </c>
      <c r="R554" s="14">
        <f t="shared" si="14"/>
        <v>0.08</v>
      </c>
      <c r="S554" s="15">
        <f>VLOOKUP(Ventas!H554,Productos!$B$23:$I$34,MATCH(Ventas!M554,Productos!$D$22:$I$22)+2,FALSE)</f>
        <v>200000</v>
      </c>
      <c r="T554" s="16">
        <f t="shared" si="15"/>
        <v>7196800</v>
      </c>
    </row>
    <row r="555" spans="2:20" ht="14.25" customHeight="1">
      <c r="B555" s="10" t="str">
        <f t="shared" si="13"/>
        <v>11-1002262009junioG12</v>
      </c>
      <c r="C555" s="17">
        <v>11</v>
      </c>
      <c r="D555" s="17">
        <v>100</v>
      </c>
      <c r="E555" s="18">
        <v>39986</v>
      </c>
      <c r="F555" s="17">
        <v>16</v>
      </c>
      <c r="G555" s="17">
        <v>14</v>
      </c>
      <c r="H555" s="17" t="s">
        <v>25</v>
      </c>
      <c r="I555" s="79">
        <f>_xlfn.XLOOKUP(H555,Productos!$B$5:$B$16,Productos!$E$5:$E$16)</f>
        <v>800000</v>
      </c>
      <c r="J555" s="17">
        <v>10</v>
      </c>
      <c r="K555" s="99"/>
      <c r="L555" s="13" t="str">
        <f>_xlfn.XLOOKUP(Ventas!C555,'Tienda y Sucursal'!$B$5:$B$19,'Tienda y Sucursal'!$C$5:$C$19)</f>
        <v>Antiguedades FL</v>
      </c>
      <c r="M555" s="13" t="str">
        <f>_xlfn.XLOOKUP(D555,'Tienda y Sucursal'!$E$5:$E$10,'Tienda y Sucursal'!$F$5:$F$10)</f>
        <v>Sucursal 4</v>
      </c>
      <c r="N555" s="13" t="str">
        <f>HLOOKUP(F555,'Vendedores y Clientes'!$F$5:$M$7,2,0)&amp;" "&amp;HLOOKUP(F555,'Vendedores y Clientes'!$F$5:$M$7,3,0)</f>
        <v>Michael Tree</v>
      </c>
      <c r="O555" s="13" t="str" cm="1">
        <f t="array" ref="O555">_xlfn.XLOOKUP(G555,'Vendedores y Clientes'!$B$6:$B$39,'Vendedores y Clientes'!$C$6:$C$39&amp;" "&amp;_xlfn.XLOOKUP(Ventas!G555,'Vendedores y Clientes'!$B$6:$B$39,'Vendedores y Clientes'!$D$6:$D$39))</f>
        <v>Guillermo Franco</v>
      </c>
      <c r="P555" s="13" t="str">
        <f>_xlfn.XLOOKUP(H555,Productos!$B$5:$B$16,Productos!$C$5:$C$16)</f>
        <v>Estante Metalico 2mts alt</v>
      </c>
      <c r="Q555" s="13" t="str">
        <f>VLOOKUP(H555,Productos!$B$4:$E$16,3,0)</f>
        <v>Leymas</v>
      </c>
      <c r="R555" s="14">
        <f t="shared" si="14"/>
        <v>0.08</v>
      </c>
      <c r="S555" s="15">
        <f>VLOOKUP(Ventas!H555,Productos!$B$23:$I$34,MATCH(Ventas!M555,Productos!$D$22:$I$22)+2,FALSE)</f>
        <v>100000</v>
      </c>
      <c r="T555" s="16">
        <f t="shared" si="15"/>
        <v>7260000</v>
      </c>
    </row>
    <row r="556" spans="2:20" ht="14.25" customHeight="1">
      <c r="B556" s="10" t="str">
        <f t="shared" si="13"/>
        <v>5-100632010marzoG12</v>
      </c>
      <c r="C556" s="17">
        <v>5</v>
      </c>
      <c r="D556" s="17">
        <v>100</v>
      </c>
      <c r="E556" s="18">
        <v>40243</v>
      </c>
      <c r="F556" s="17">
        <v>12</v>
      </c>
      <c r="G556" s="17">
        <v>19</v>
      </c>
      <c r="H556" s="17" t="s">
        <v>25</v>
      </c>
      <c r="I556" s="79">
        <f>_xlfn.XLOOKUP(H556,Productos!$B$5:$B$16,Productos!$E$5:$E$16)</f>
        <v>800000</v>
      </c>
      <c r="J556" s="17">
        <v>10</v>
      </c>
      <c r="K556" s="99"/>
      <c r="L556" s="13" t="str">
        <f>_xlfn.XLOOKUP(Ventas!C556,'Tienda y Sucursal'!$B$5:$B$19,'Tienda y Sucursal'!$C$5:$C$19)</f>
        <v>Muebles El Oso</v>
      </c>
      <c r="M556" s="13" t="str">
        <f>_xlfn.XLOOKUP(D556,'Tienda y Sucursal'!$E$5:$E$10,'Tienda y Sucursal'!$F$5:$F$10)</f>
        <v>Sucursal 4</v>
      </c>
      <c r="N556" s="13" t="str">
        <f>HLOOKUP(F556,'Vendedores y Clientes'!$F$5:$M$7,2,0)&amp;" "&amp;HLOOKUP(F556,'Vendedores y Clientes'!$F$5:$M$7,3,0)</f>
        <v>Feibian Bizancio</v>
      </c>
      <c r="O556" s="13" t="str" cm="1">
        <f t="array" ref="O556">_xlfn.XLOOKUP(G556,'Vendedores y Clientes'!$B$6:$B$39,'Vendedores y Clientes'!$C$6:$C$39&amp;" "&amp;_xlfn.XLOOKUP(Ventas!G556,'Vendedores y Clientes'!$B$6:$B$39,'Vendedores y Clientes'!$D$6:$D$39))</f>
        <v>Andrea Disappear</v>
      </c>
      <c r="P556" s="13" t="str">
        <f>_xlfn.XLOOKUP(H556,Productos!$B$5:$B$16,Productos!$C$5:$C$16)</f>
        <v>Estante Metalico 2mts alt</v>
      </c>
      <c r="Q556" s="13" t="str">
        <f>VLOOKUP(H556,Productos!$B$4:$E$16,3,0)</f>
        <v>Leymas</v>
      </c>
      <c r="R556" s="14">
        <f t="shared" si="14"/>
        <v>0.08</v>
      </c>
      <c r="S556" s="15">
        <f>VLOOKUP(Ventas!H556,Productos!$B$23:$I$34,MATCH(Ventas!M556,Productos!$D$22:$I$22)+2,FALSE)</f>
        <v>100000</v>
      </c>
      <c r="T556" s="16">
        <f t="shared" si="15"/>
        <v>7260000</v>
      </c>
    </row>
    <row r="557" spans="2:20" ht="14.25" customHeight="1">
      <c r="B557" s="10" t="str">
        <f t="shared" si="13"/>
        <v>4-200612009eneroG12</v>
      </c>
      <c r="C557" s="17">
        <v>4</v>
      </c>
      <c r="D557" s="17">
        <v>200</v>
      </c>
      <c r="E557" s="18">
        <v>39819</v>
      </c>
      <c r="F557" s="17">
        <v>12</v>
      </c>
      <c r="G557" s="17">
        <v>25</v>
      </c>
      <c r="H557" s="17" t="s">
        <v>25</v>
      </c>
      <c r="I557" s="79">
        <f>_xlfn.XLOOKUP(H557,Productos!$B$5:$B$16,Productos!$E$5:$E$16)</f>
        <v>800000</v>
      </c>
      <c r="J557" s="17">
        <v>10</v>
      </c>
      <c r="K557" s="99"/>
      <c r="L557" s="13" t="str">
        <f>_xlfn.XLOOKUP(Ventas!C557,'Tienda y Sucursal'!$B$5:$B$19,'Tienda y Sucursal'!$C$5:$C$19)</f>
        <v>Galería Ñuble</v>
      </c>
      <c r="M557" s="13" t="str">
        <f>_xlfn.XLOOKUP(D557,'Tienda y Sucursal'!$E$5:$E$10,'Tienda y Sucursal'!$F$5:$F$10)</f>
        <v>Sucursal 1</v>
      </c>
      <c r="N557" s="13" t="str">
        <f>HLOOKUP(F557,'Vendedores y Clientes'!$F$5:$M$7,2,0)&amp;" "&amp;HLOOKUP(F557,'Vendedores y Clientes'!$F$5:$M$7,3,0)</f>
        <v>Feibian Bizancio</v>
      </c>
      <c r="O557" s="13" t="str" cm="1">
        <f t="array" ref="O557">_xlfn.XLOOKUP(G557,'Vendedores y Clientes'!$B$6:$B$39,'Vendedores y Clientes'!$C$6:$C$39&amp;" "&amp;_xlfn.XLOOKUP(Ventas!G557,'Vendedores y Clientes'!$B$6:$B$39,'Vendedores y Clientes'!$D$6:$D$39))</f>
        <v>Felipe Medero</v>
      </c>
      <c r="P557" s="13" t="str">
        <f>_xlfn.XLOOKUP(H557,Productos!$B$5:$B$16,Productos!$C$5:$C$16)</f>
        <v>Estante Metalico 2mts alt</v>
      </c>
      <c r="Q557" s="13" t="str">
        <f>VLOOKUP(H557,Productos!$B$4:$E$16,3,0)</f>
        <v>Leymas</v>
      </c>
      <c r="R557" s="14">
        <f t="shared" si="14"/>
        <v>0.08</v>
      </c>
      <c r="S557" s="15">
        <f>VLOOKUP(Ventas!H557,Productos!$B$23:$I$34,MATCH(Ventas!M557,Productos!$D$22:$I$22)+2,FALSE)</f>
        <v>200000</v>
      </c>
      <c r="T557" s="16">
        <f t="shared" si="15"/>
        <v>7160000</v>
      </c>
    </row>
    <row r="558" spans="2:20" ht="14.25" customHeight="1">
      <c r="B558" s="10" t="str">
        <f t="shared" si="13"/>
        <v>11-3019122010diciembreG12</v>
      </c>
      <c r="C558" s="17">
        <v>11</v>
      </c>
      <c r="D558" s="17">
        <v>30</v>
      </c>
      <c r="E558" s="18">
        <v>40531</v>
      </c>
      <c r="F558" s="17">
        <v>15</v>
      </c>
      <c r="G558" s="17">
        <v>29</v>
      </c>
      <c r="H558" s="17" t="s">
        <v>25</v>
      </c>
      <c r="I558" s="79">
        <f>_xlfn.XLOOKUP(H558,Productos!$B$5:$B$16,Productos!$E$5:$E$16)</f>
        <v>800000</v>
      </c>
      <c r="J558" s="17">
        <v>10</v>
      </c>
      <c r="K558" s="99"/>
      <c r="L558" s="13" t="str">
        <f>_xlfn.XLOOKUP(Ventas!C558,'Tienda y Sucursal'!$B$5:$B$19,'Tienda y Sucursal'!$C$5:$C$19)</f>
        <v>Antiguedades FL</v>
      </c>
      <c r="M558" s="13" t="str">
        <f>_xlfn.XLOOKUP(D558,'Tienda y Sucursal'!$E$5:$E$10,'Tienda y Sucursal'!$F$5:$F$10)</f>
        <v>Sucursal 2</v>
      </c>
      <c r="N558" s="13" t="str">
        <f>HLOOKUP(F558,'Vendedores y Clientes'!$F$5:$M$7,2,0)&amp;" "&amp;HLOOKUP(F558,'Vendedores y Clientes'!$F$5:$M$7,3,0)</f>
        <v>Suárez Mujica</v>
      </c>
      <c r="O558" s="13" t="str" cm="1">
        <f t="array" ref="O558">_xlfn.XLOOKUP(G558,'Vendedores y Clientes'!$B$6:$B$39,'Vendedores y Clientes'!$C$6:$C$39&amp;" "&amp;_xlfn.XLOOKUP(Ventas!G558,'Vendedores y Clientes'!$B$6:$B$39,'Vendedores y Clientes'!$D$6:$D$39))</f>
        <v>Reina Queen</v>
      </c>
      <c r="P558" s="13" t="str">
        <f>_xlfn.XLOOKUP(H558,Productos!$B$5:$B$16,Productos!$C$5:$C$16)</f>
        <v>Estante Metalico 2mts alt</v>
      </c>
      <c r="Q558" s="13" t="str">
        <f>VLOOKUP(H558,Productos!$B$4:$E$16,3,0)</f>
        <v>Leymas</v>
      </c>
      <c r="R558" s="14">
        <f t="shared" si="14"/>
        <v>0.08</v>
      </c>
      <c r="S558" s="15">
        <f>VLOOKUP(Ventas!H558,Productos!$B$23:$I$34,MATCH(Ventas!M558,Productos!$D$22:$I$22)+2,FALSE)</f>
        <v>100000</v>
      </c>
      <c r="T558" s="16">
        <f t="shared" si="15"/>
        <v>7260000</v>
      </c>
    </row>
    <row r="559" spans="2:20" ht="14.25" customHeight="1">
      <c r="B559" s="10" t="str">
        <f t="shared" si="13"/>
        <v>4-3002052009mayoA14</v>
      </c>
      <c r="C559" s="17">
        <v>4</v>
      </c>
      <c r="D559" s="17">
        <v>300</v>
      </c>
      <c r="E559" s="18">
        <v>39953</v>
      </c>
      <c r="F559" s="17">
        <v>12</v>
      </c>
      <c r="G559" s="17">
        <v>8</v>
      </c>
      <c r="H559" s="17" t="s">
        <v>27</v>
      </c>
      <c r="I559" s="79">
        <f>_xlfn.XLOOKUP(H559,Productos!$B$5:$B$16,Productos!$E$5:$E$16)</f>
        <v>670000</v>
      </c>
      <c r="J559" s="17">
        <v>12</v>
      </c>
      <c r="K559" s="99"/>
      <c r="L559" s="13" t="str">
        <f>_xlfn.XLOOKUP(Ventas!C559,'Tienda y Sucursal'!$B$5:$B$19,'Tienda y Sucursal'!$C$5:$C$19)</f>
        <v>Galería Ñuble</v>
      </c>
      <c r="M559" s="13" t="str">
        <f>_xlfn.XLOOKUP(D559,'Tienda y Sucursal'!$E$5:$E$10,'Tienda y Sucursal'!$F$5:$F$10)</f>
        <v>Sucursal 3</v>
      </c>
      <c r="N559" s="13" t="str">
        <f>HLOOKUP(F559,'Vendedores y Clientes'!$F$5:$M$7,2,0)&amp;" "&amp;HLOOKUP(F559,'Vendedores y Clientes'!$F$5:$M$7,3,0)</f>
        <v>Feibian Bizancio</v>
      </c>
      <c r="O559" s="13" t="str" cm="1">
        <f t="array" ref="O559">_xlfn.XLOOKUP(G559,'Vendedores y Clientes'!$B$6:$B$39,'Vendedores y Clientes'!$C$6:$C$39&amp;" "&amp;_xlfn.XLOOKUP(Ventas!G559,'Vendedores y Clientes'!$B$6:$B$39,'Vendedores y Clientes'!$D$6:$D$39))</f>
        <v>Nicolás Red</v>
      </c>
      <c r="P559" s="13" t="str">
        <f>_xlfn.XLOOKUP(H559,Productos!$B$5:$B$16,Productos!$C$5:$C$16)</f>
        <v>Cama 1,5 plazas</v>
      </c>
      <c r="Q559" s="13" t="str">
        <f>VLOOKUP(H559,Productos!$B$4:$E$16,3,0)</f>
        <v>Dardunes</v>
      </c>
      <c r="R559" s="14">
        <f t="shared" si="14"/>
        <v>0.08</v>
      </c>
      <c r="S559" s="15">
        <f>VLOOKUP(Ventas!H559,Productos!$B$23:$I$34,MATCH(Ventas!M559,Productos!$D$22:$I$22)+2,FALSE)</f>
        <v>300000</v>
      </c>
      <c r="T559" s="16">
        <f t="shared" si="15"/>
        <v>7096800</v>
      </c>
    </row>
    <row r="560" spans="2:20" ht="14.25" customHeight="1">
      <c r="B560" s="10" t="str">
        <f t="shared" si="13"/>
        <v>1-3001922010febreroA14</v>
      </c>
      <c r="C560" s="17">
        <v>1</v>
      </c>
      <c r="D560" s="17">
        <v>300</v>
      </c>
      <c r="E560" s="18">
        <v>40228</v>
      </c>
      <c r="F560" s="17">
        <v>15</v>
      </c>
      <c r="G560" s="17">
        <v>30</v>
      </c>
      <c r="H560" s="17" t="s">
        <v>27</v>
      </c>
      <c r="I560" s="79">
        <f>_xlfn.XLOOKUP(H560,Productos!$B$5:$B$16,Productos!$E$5:$E$16)</f>
        <v>670000</v>
      </c>
      <c r="J560" s="17">
        <v>12</v>
      </c>
      <c r="K560" s="99"/>
      <c r="L560" s="13" t="str">
        <f>_xlfn.XLOOKUP(Ventas!C560,'Tienda y Sucursal'!$B$5:$B$19,'Tienda y Sucursal'!$C$5:$C$19)</f>
        <v>Sucursal Peñalolen Alto</v>
      </c>
      <c r="M560" s="13" t="str">
        <f>_xlfn.XLOOKUP(D560,'Tienda y Sucursal'!$E$5:$E$10,'Tienda y Sucursal'!$F$5:$F$10)</f>
        <v>Sucursal 3</v>
      </c>
      <c r="N560" s="13" t="str">
        <f>HLOOKUP(F560,'Vendedores y Clientes'!$F$5:$M$7,2,0)&amp;" "&amp;HLOOKUP(F560,'Vendedores y Clientes'!$F$5:$M$7,3,0)</f>
        <v>Suárez Mujica</v>
      </c>
      <c r="O560" s="13" t="str" cm="1">
        <f t="array" ref="O560">_xlfn.XLOOKUP(G560,'Vendedores y Clientes'!$B$6:$B$39,'Vendedores y Clientes'!$C$6:$C$39&amp;" "&amp;_xlfn.XLOOKUP(Ventas!G560,'Vendedores y Clientes'!$B$6:$B$39,'Vendedores y Clientes'!$D$6:$D$39))</f>
        <v>Javiera Walder</v>
      </c>
      <c r="P560" s="13" t="str">
        <f>_xlfn.XLOOKUP(H560,Productos!$B$5:$B$16,Productos!$C$5:$C$16)</f>
        <v>Cama 1,5 plazas</v>
      </c>
      <c r="Q560" s="13" t="str">
        <f>VLOOKUP(H560,Productos!$B$4:$E$16,3,0)</f>
        <v>Dardunes</v>
      </c>
      <c r="R560" s="14">
        <f t="shared" si="14"/>
        <v>0.08</v>
      </c>
      <c r="S560" s="15">
        <f>VLOOKUP(Ventas!H560,Productos!$B$23:$I$34,MATCH(Ventas!M560,Productos!$D$22:$I$22)+2,FALSE)</f>
        <v>300000</v>
      </c>
      <c r="T560" s="16">
        <f t="shared" si="15"/>
        <v>7096800</v>
      </c>
    </row>
    <row r="561" spans="2:20" ht="14.25" customHeight="1">
      <c r="B561" s="10" t="str">
        <f t="shared" si="13"/>
        <v>8-1001342010abrilA14</v>
      </c>
      <c r="C561" s="17">
        <v>8</v>
      </c>
      <c r="D561" s="17">
        <v>100</v>
      </c>
      <c r="E561" s="18">
        <v>40281</v>
      </c>
      <c r="F561" s="17">
        <v>13</v>
      </c>
      <c r="G561" s="17">
        <v>31</v>
      </c>
      <c r="H561" s="17" t="s">
        <v>27</v>
      </c>
      <c r="I561" s="79">
        <f>_xlfn.XLOOKUP(H561,Productos!$B$5:$B$16,Productos!$E$5:$E$16)</f>
        <v>670000</v>
      </c>
      <c r="J561" s="17">
        <v>12</v>
      </c>
      <c r="K561" s="99"/>
      <c r="L561" s="13" t="str">
        <f>_xlfn.XLOOKUP(Ventas!C561,'Tienda y Sucursal'!$B$5:$B$19,'Tienda y Sucursal'!$C$5:$C$19)</f>
        <v>El Rincón de la Madera</v>
      </c>
      <c r="M561" s="13" t="str">
        <f>_xlfn.XLOOKUP(D561,'Tienda y Sucursal'!$E$5:$E$10,'Tienda y Sucursal'!$F$5:$F$10)</f>
        <v>Sucursal 4</v>
      </c>
      <c r="N561" s="13" t="str">
        <f>HLOOKUP(F561,'Vendedores y Clientes'!$F$5:$M$7,2,0)&amp;" "&amp;HLOOKUP(F561,'Vendedores y Clientes'!$F$5:$M$7,3,0)</f>
        <v>Caesar Ortencia</v>
      </c>
      <c r="O561" s="13" t="str" cm="1">
        <f t="array" ref="O561">_xlfn.XLOOKUP(G561,'Vendedores y Clientes'!$B$6:$B$39,'Vendedores y Clientes'!$C$6:$C$39&amp;" "&amp;_xlfn.XLOOKUP(Ventas!G561,'Vendedores y Clientes'!$B$6:$B$39,'Vendedores y Clientes'!$D$6:$D$39))</f>
        <v>Sofia Uribe</v>
      </c>
      <c r="P561" s="13" t="str">
        <f>_xlfn.XLOOKUP(H561,Productos!$B$5:$B$16,Productos!$C$5:$C$16)</f>
        <v>Cama 1,5 plazas</v>
      </c>
      <c r="Q561" s="13" t="str">
        <f>VLOOKUP(H561,Productos!$B$4:$E$16,3,0)</f>
        <v>Dardunes</v>
      </c>
      <c r="R561" s="14">
        <f t="shared" si="14"/>
        <v>0.08</v>
      </c>
      <c r="S561" s="15">
        <f>VLOOKUP(Ventas!H561,Productos!$B$23:$I$34,MATCH(Ventas!M561,Productos!$D$22:$I$22)+2,FALSE)</f>
        <v>10000</v>
      </c>
      <c r="T561" s="16">
        <f t="shared" si="15"/>
        <v>7386800</v>
      </c>
    </row>
    <row r="562" spans="2:20" ht="14.25" customHeight="1">
      <c r="B562" s="10" t="str">
        <f t="shared" si="13"/>
        <v>9-1002562010junioA14</v>
      </c>
      <c r="C562" s="17">
        <v>9</v>
      </c>
      <c r="D562" s="17">
        <v>100</v>
      </c>
      <c r="E562" s="18">
        <v>40354</v>
      </c>
      <c r="F562" s="17">
        <v>15</v>
      </c>
      <c r="G562" s="17">
        <v>7</v>
      </c>
      <c r="H562" s="17" t="s">
        <v>27</v>
      </c>
      <c r="I562" s="79">
        <f>_xlfn.XLOOKUP(H562,Productos!$B$5:$B$16,Productos!$E$5:$E$16)</f>
        <v>670000</v>
      </c>
      <c r="J562" s="17">
        <v>12</v>
      </c>
      <c r="K562" s="99"/>
      <c r="L562" s="13" t="str">
        <f>_xlfn.XLOOKUP(Ventas!C562,'Tienda y Sucursal'!$B$5:$B$19,'Tienda y Sucursal'!$C$5:$C$19)</f>
        <v>Sucursal San Bernardo</v>
      </c>
      <c r="M562" s="13" t="str">
        <f>_xlfn.XLOOKUP(D562,'Tienda y Sucursal'!$E$5:$E$10,'Tienda y Sucursal'!$F$5:$F$10)</f>
        <v>Sucursal 4</v>
      </c>
      <c r="N562" s="13" t="str">
        <f>HLOOKUP(F562,'Vendedores y Clientes'!$F$5:$M$7,2,0)&amp;" "&amp;HLOOKUP(F562,'Vendedores y Clientes'!$F$5:$M$7,3,0)</f>
        <v>Suárez Mujica</v>
      </c>
      <c r="O562" s="13" t="str" cm="1">
        <f t="array" ref="O562">_xlfn.XLOOKUP(G562,'Vendedores y Clientes'!$B$6:$B$39,'Vendedores y Clientes'!$C$6:$C$39&amp;" "&amp;_xlfn.XLOOKUP(Ventas!G562,'Vendedores y Clientes'!$B$6:$B$39,'Vendedores y Clientes'!$D$6:$D$39))</f>
        <v>Veraz Dedal</v>
      </c>
      <c r="P562" s="13" t="str">
        <f>_xlfn.XLOOKUP(H562,Productos!$B$5:$B$16,Productos!$C$5:$C$16)</f>
        <v>Cama 1,5 plazas</v>
      </c>
      <c r="Q562" s="13" t="str">
        <f>VLOOKUP(H562,Productos!$B$4:$E$16,3,0)</f>
        <v>Dardunes</v>
      </c>
      <c r="R562" s="14">
        <f t="shared" si="14"/>
        <v>0.08</v>
      </c>
      <c r="S562" s="15">
        <f>VLOOKUP(Ventas!H562,Productos!$B$23:$I$34,MATCH(Ventas!M562,Productos!$D$22:$I$22)+2,FALSE)</f>
        <v>10000</v>
      </c>
      <c r="T562" s="16">
        <f t="shared" si="15"/>
        <v>7386800</v>
      </c>
    </row>
    <row r="563" spans="2:20" ht="14.25" customHeight="1">
      <c r="B563" s="10" t="str">
        <f t="shared" si="13"/>
        <v>2-3023102009octubreG16</v>
      </c>
      <c r="C563" s="17">
        <v>2</v>
      </c>
      <c r="D563" s="17">
        <v>30</v>
      </c>
      <c r="E563" s="18">
        <v>40109</v>
      </c>
      <c r="F563" s="17">
        <v>13</v>
      </c>
      <c r="G563" s="17">
        <v>34</v>
      </c>
      <c r="H563" s="17" t="s">
        <v>30</v>
      </c>
      <c r="I563" s="79">
        <f>_xlfn.XLOOKUP(H563,Productos!$B$5:$B$16,Productos!$E$5:$E$16)</f>
        <v>550000</v>
      </c>
      <c r="J563" s="17">
        <v>15</v>
      </c>
      <c r="K563" s="99"/>
      <c r="L563" s="13" t="str">
        <f>_xlfn.XLOOKUP(Ventas!C563,'Tienda y Sucursal'!$B$5:$B$19,'Tienda y Sucursal'!$C$5:$C$19)</f>
        <v>Muebles San Genaro</v>
      </c>
      <c r="M563" s="13" t="str">
        <f>_xlfn.XLOOKUP(D563,'Tienda y Sucursal'!$E$5:$E$10,'Tienda y Sucursal'!$F$5:$F$10)</f>
        <v>Sucursal 2</v>
      </c>
      <c r="N563" s="13" t="str">
        <f>HLOOKUP(F563,'Vendedores y Clientes'!$F$5:$M$7,2,0)&amp;" "&amp;HLOOKUP(F563,'Vendedores y Clientes'!$F$5:$M$7,3,0)</f>
        <v>Caesar Ortencia</v>
      </c>
      <c r="O563" s="13" t="str" cm="1">
        <f t="array" ref="O563">_xlfn.XLOOKUP(G563,'Vendedores y Clientes'!$B$6:$B$39,'Vendedores y Clientes'!$C$6:$C$39&amp;" "&amp;_xlfn.XLOOKUP(Ventas!G563,'Vendedores y Clientes'!$B$6:$B$39,'Vendedores y Clientes'!$D$6:$D$39))</f>
        <v>JP Farfanas</v>
      </c>
      <c r="P563" s="13" t="str">
        <f>_xlfn.XLOOKUP(H563,Productos!$B$5:$B$16,Productos!$C$5:$C$16)</f>
        <v>Cómoda 2 cuerpos, 2x1x1,5</v>
      </c>
      <c r="Q563" s="13" t="str">
        <f>VLOOKUP(H563,Productos!$B$4:$E$16,3,0)</f>
        <v>Deplos</v>
      </c>
      <c r="R563" s="14">
        <f t="shared" si="14"/>
        <v>0.08</v>
      </c>
      <c r="S563" s="15">
        <f>VLOOKUP(Ventas!H563,Productos!$B$23:$I$34,MATCH(Ventas!M563,Productos!$D$22:$I$22)+2,FALSE)</f>
        <v>500000</v>
      </c>
      <c r="T563" s="16">
        <f t="shared" si="15"/>
        <v>7090000</v>
      </c>
    </row>
    <row r="564" spans="2:20" ht="14.25" customHeight="1">
      <c r="B564" s="10" t="str">
        <f t="shared" si="13"/>
        <v>15-101162010junioG16</v>
      </c>
      <c r="C564" s="17">
        <v>15</v>
      </c>
      <c r="D564" s="17">
        <v>10</v>
      </c>
      <c r="E564" s="18">
        <v>40340</v>
      </c>
      <c r="F564" s="17">
        <v>16</v>
      </c>
      <c r="G564" s="17">
        <v>11</v>
      </c>
      <c r="H564" s="17" t="s">
        <v>30</v>
      </c>
      <c r="I564" s="79">
        <f>_xlfn.XLOOKUP(H564,Productos!$B$5:$B$16,Productos!$E$5:$E$16)</f>
        <v>550000</v>
      </c>
      <c r="J564" s="17">
        <v>15</v>
      </c>
      <c r="K564" s="99"/>
      <c r="L564" s="13" t="str">
        <f>_xlfn.XLOOKUP(Ventas!C564,'Tienda y Sucursal'!$B$5:$B$19,'Tienda y Sucursal'!$C$5:$C$19)</f>
        <v>Galería la Tubería</v>
      </c>
      <c r="M564" s="13" t="str">
        <f>_xlfn.XLOOKUP(D564,'Tienda y Sucursal'!$E$5:$E$10,'Tienda y Sucursal'!$F$5:$F$10)</f>
        <v>Sucursal 6</v>
      </c>
      <c r="N564" s="13" t="str">
        <f>HLOOKUP(F564,'Vendedores y Clientes'!$F$5:$M$7,2,0)&amp;" "&amp;HLOOKUP(F564,'Vendedores y Clientes'!$F$5:$M$7,3,0)</f>
        <v>Michael Tree</v>
      </c>
      <c r="O564" s="13" t="str" cm="1">
        <f t="array" ref="O564">_xlfn.XLOOKUP(G564,'Vendedores y Clientes'!$B$6:$B$39,'Vendedores y Clientes'!$C$6:$C$39&amp;" "&amp;_xlfn.XLOOKUP(Ventas!G564,'Vendedores y Clientes'!$B$6:$B$39,'Vendedores y Clientes'!$D$6:$D$39))</f>
        <v>Diva Torrengra</v>
      </c>
      <c r="P564" s="13" t="str">
        <f>_xlfn.XLOOKUP(H564,Productos!$B$5:$B$16,Productos!$C$5:$C$16)</f>
        <v>Cómoda 2 cuerpos, 2x1x1,5</v>
      </c>
      <c r="Q564" s="13" t="str">
        <f>VLOOKUP(H564,Productos!$B$4:$E$16,3,0)</f>
        <v>Deplos</v>
      </c>
      <c r="R564" s="14">
        <f t="shared" si="14"/>
        <v>0.08</v>
      </c>
      <c r="S564" s="15">
        <f>VLOOKUP(Ventas!H564,Productos!$B$23:$I$34,MATCH(Ventas!M564,Productos!$D$22:$I$22)+2,FALSE)</f>
        <v>300000</v>
      </c>
      <c r="T564" s="16">
        <f t="shared" si="15"/>
        <v>7290000</v>
      </c>
    </row>
    <row r="565" spans="2:20" ht="14.25" customHeight="1">
      <c r="B565" s="10" t="str">
        <f t="shared" si="13"/>
        <v>2-1015122009diciembreG16</v>
      </c>
      <c r="C565" s="17">
        <v>2</v>
      </c>
      <c r="D565" s="17">
        <v>10</v>
      </c>
      <c r="E565" s="18">
        <v>40162</v>
      </c>
      <c r="F565" s="17">
        <v>16</v>
      </c>
      <c r="G565" s="17">
        <v>6</v>
      </c>
      <c r="H565" s="17" t="s">
        <v>30</v>
      </c>
      <c r="I565" s="79">
        <f>_xlfn.XLOOKUP(H565,Productos!$B$5:$B$16,Productos!$E$5:$E$16)</f>
        <v>550000</v>
      </c>
      <c r="J565" s="17">
        <v>15</v>
      </c>
      <c r="K565" s="99"/>
      <c r="L565" s="13" t="str">
        <f>_xlfn.XLOOKUP(Ventas!C565,'Tienda y Sucursal'!$B$5:$B$19,'Tienda y Sucursal'!$C$5:$C$19)</f>
        <v>Muebles San Genaro</v>
      </c>
      <c r="M565" s="13" t="str">
        <f>_xlfn.XLOOKUP(D565,'Tienda y Sucursal'!$E$5:$E$10,'Tienda y Sucursal'!$F$5:$F$10)</f>
        <v>Sucursal 6</v>
      </c>
      <c r="N565" s="13" t="str">
        <f>HLOOKUP(F565,'Vendedores y Clientes'!$F$5:$M$7,2,0)&amp;" "&amp;HLOOKUP(F565,'Vendedores y Clientes'!$F$5:$M$7,3,0)</f>
        <v>Michael Tree</v>
      </c>
      <c r="O565" s="13" t="str" cm="1">
        <f t="array" ref="O565">_xlfn.XLOOKUP(G565,'Vendedores y Clientes'!$B$6:$B$39,'Vendedores y Clientes'!$C$6:$C$39&amp;" "&amp;_xlfn.XLOOKUP(Ventas!G565,'Vendedores y Clientes'!$B$6:$B$39,'Vendedores y Clientes'!$D$6:$D$39))</f>
        <v>Deco Valenti</v>
      </c>
      <c r="P565" s="13" t="str">
        <f>_xlfn.XLOOKUP(H565,Productos!$B$5:$B$16,Productos!$C$5:$C$16)</f>
        <v>Cómoda 2 cuerpos, 2x1x1,5</v>
      </c>
      <c r="Q565" s="13" t="str">
        <f>VLOOKUP(H565,Productos!$B$4:$E$16,3,0)</f>
        <v>Deplos</v>
      </c>
      <c r="R565" s="14">
        <f t="shared" si="14"/>
        <v>0.08</v>
      </c>
      <c r="S565" s="15">
        <f>VLOOKUP(Ventas!H565,Productos!$B$23:$I$34,MATCH(Ventas!M565,Productos!$D$22:$I$22)+2,FALSE)</f>
        <v>300000</v>
      </c>
      <c r="T565" s="16">
        <f t="shared" si="15"/>
        <v>7290000</v>
      </c>
    </row>
    <row r="566" spans="2:20" ht="14.25" customHeight="1">
      <c r="B566" s="10" t="str">
        <f t="shared" si="13"/>
        <v>12-300942010abrilG16</v>
      </c>
      <c r="C566" s="17">
        <v>12</v>
      </c>
      <c r="D566" s="17">
        <v>300</v>
      </c>
      <c r="E566" s="18">
        <v>40277</v>
      </c>
      <c r="F566" s="17">
        <v>13</v>
      </c>
      <c r="G566" s="17">
        <v>26</v>
      </c>
      <c r="H566" s="17" t="s">
        <v>30</v>
      </c>
      <c r="I566" s="79">
        <f>_xlfn.XLOOKUP(H566,Productos!$B$5:$B$16,Productos!$E$5:$E$16)</f>
        <v>550000</v>
      </c>
      <c r="J566" s="17">
        <v>15</v>
      </c>
      <c r="K566" s="99"/>
      <c r="L566" s="13" t="str">
        <f>_xlfn.XLOOKUP(Ventas!C566,'Tienda y Sucursal'!$B$5:$B$19,'Tienda y Sucursal'!$C$5:$C$19)</f>
        <v>El Deleite</v>
      </c>
      <c r="M566" s="13" t="str">
        <f>_xlfn.XLOOKUP(D566,'Tienda y Sucursal'!$E$5:$E$10,'Tienda y Sucursal'!$F$5:$F$10)</f>
        <v>Sucursal 3</v>
      </c>
      <c r="N566" s="13" t="str">
        <f>HLOOKUP(F566,'Vendedores y Clientes'!$F$5:$M$7,2,0)&amp;" "&amp;HLOOKUP(F566,'Vendedores y Clientes'!$F$5:$M$7,3,0)</f>
        <v>Caesar Ortencia</v>
      </c>
      <c r="O566" s="13" t="str" cm="1">
        <f t="array" ref="O566">_xlfn.XLOOKUP(G566,'Vendedores y Clientes'!$B$6:$B$39,'Vendedores y Clientes'!$C$6:$C$39&amp;" "&amp;_xlfn.XLOOKUP(Ventas!G566,'Vendedores y Clientes'!$B$6:$B$39,'Vendedores y Clientes'!$D$6:$D$39))</f>
        <v>Edward Phycka</v>
      </c>
      <c r="P566" s="13" t="str">
        <f>_xlfn.XLOOKUP(H566,Productos!$B$5:$B$16,Productos!$C$5:$C$16)</f>
        <v>Cómoda 2 cuerpos, 2x1x1,5</v>
      </c>
      <c r="Q566" s="13" t="str">
        <f>VLOOKUP(H566,Productos!$B$4:$E$16,3,0)</f>
        <v>Deplos</v>
      </c>
      <c r="R566" s="14">
        <f t="shared" si="14"/>
        <v>0.08</v>
      </c>
      <c r="S566" s="15">
        <f>VLOOKUP(Ventas!H566,Productos!$B$23:$I$34,MATCH(Ventas!M566,Productos!$D$22:$I$22)+2,FALSE)</f>
        <v>30000</v>
      </c>
      <c r="T566" s="16">
        <f t="shared" si="15"/>
        <v>7560000</v>
      </c>
    </row>
    <row r="567" spans="2:20" ht="14.25" customHeight="1">
      <c r="B567" s="10" t="str">
        <f t="shared" si="13"/>
        <v>10-201942010abrilA18</v>
      </c>
      <c r="C567" s="17">
        <v>10</v>
      </c>
      <c r="D567" s="17">
        <v>20</v>
      </c>
      <c r="E567" s="18">
        <v>40287</v>
      </c>
      <c r="F567" s="17">
        <v>18</v>
      </c>
      <c r="G567" s="17">
        <v>10</v>
      </c>
      <c r="H567" s="17" t="s">
        <v>26</v>
      </c>
      <c r="I567" s="79">
        <f>_xlfn.XLOOKUP(H567,Productos!$B$5:$B$16,Productos!$E$5:$E$16)</f>
        <v>750000</v>
      </c>
      <c r="J567" s="17">
        <v>11</v>
      </c>
      <c r="K567" s="99"/>
      <c r="L567" s="13" t="str">
        <f>_xlfn.XLOOKUP(Ventas!C567,'Tienda y Sucursal'!$B$5:$B$19,'Tienda y Sucursal'!$C$5:$C$19)</f>
        <v>Sacrilegios Gloria</v>
      </c>
      <c r="M567" s="13" t="str">
        <f>_xlfn.XLOOKUP(D567,'Tienda y Sucursal'!$E$5:$E$10,'Tienda y Sucursal'!$F$5:$F$10)</f>
        <v>Sucursal 5</v>
      </c>
      <c r="N567" s="13" t="str">
        <f>HLOOKUP(F567,'Vendedores y Clientes'!$F$5:$M$7,2,0)&amp;" "&amp;HLOOKUP(F567,'Vendedores y Clientes'!$F$5:$M$7,3,0)</f>
        <v>Gato Lizana</v>
      </c>
      <c r="O567" s="13" t="str" cm="1">
        <f t="array" ref="O567">_xlfn.XLOOKUP(G567,'Vendedores y Clientes'!$B$6:$B$39,'Vendedores y Clientes'!$C$6:$C$39&amp;" "&amp;_xlfn.XLOOKUP(Ventas!G567,'Vendedores y Clientes'!$B$6:$B$39,'Vendedores y Clientes'!$D$6:$D$39))</f>
        <v>Natalia Safer</v>
      </c>
      <c r="P567" s="13" t="str">
        <f>_xlfn.XLOOKUP(H567,Productos!$B$5:$B$16,Productos!$C$5:$C$16)</f>
        <v>Sillón Cama 3 Cuerpos</v>
      </c>
      <c r="Q567" s="13" t="str">
        <f>VLOOKUP(H567,Productos!$B$4:$E$16,3,0)</f>
        <v>Bellmack</v>
      </c>
      <c r="R567" s="14">
        <f t="shared" si="14"/>
        <v>0.08</v>
      </c>
      <c r="S567" s="15">
        <f>VLOOKUP(Ventas!H567,Productos!$B$23:$I$34,MATCH(Ventas!M567,Productos!$D$22:$I$22)+2,FALSE)</f>
        <v>30000</v>
      </c>
      <c r="T567" s="16">
        <f t="shared" si="15"/>
        <v>7560000</v>
      </c>
    </row>
    <row r="568" spans="2:20" ht="14.25" customHeight="1">
      <c r="B568" s="10" t="str">
        <f t="shared" si="13"/>
        <v>15-203122010diciembreA18</v>
      </c>
      <c r="C568" s="17">
        <v>15</v>
      </c>
      <c r="D568" s="17">
        <v>20</v>
      </c>
      <c r="E568" s="18">
        <v>40515</v>
      </c>
      <c r="F568" s="17">
        <v>18</v>
      </c>
      <c r="G568" s="17">
        <v>29</v>
      </c>
      <c r="H568" s="17" t="s">
        <v>26</v>
      </c>
      <c r="I568" s="79">
        <f>_xlfn.XLOOKUP(H568,Productos!$B$5:$B$16,Productos!$E$5:$E$16)</f>
        <v>750000</v>
      </c>
      <c r="J568" s="17">
        <v>11</v>
      </c>
      <c r="K568" s="99"/>
      <c r="L568" s="13" t="str">
        <f>_xlfn.XLOOKUP(Ventas!C568,'Tienda y Sucursal'!$B$5:$B$19,'Tienda y Sucursal'!$C$5:$C$19)</f>
        <v>Galería la Tubería</v>
      </c>
      <c r="M568" s="13" t="str">
        <f>_xlfn.XLOOKUP(D568,'Tienda y Sucursal'!$E$5:$E$10,'Tienda y Sucursal'!$F$5:$F$10)</f>
        <v>Sucursal 5</v>
      </c>
      <c r="N568" s="13" t="str">
        <f>HLOOKUP(F568,'Vendedores y Clientes'!$F$5:$M$7,2,0)&amp;" "&amp;HLOOKUP(F568,'Vendedores y Clientes'!$F$5:$M$7,3,0)</f>
        <v>Gato Lizana</v>
      </c>
      <c r="O568" s="13" t="str" cm="1">
        <f t="array" ref="O568">_xlfn.XLOOKUP(G568,'Vendedores y Clientes'!$B$6:$B$39,'Vendedores y Clientes'!$C$6:$C$39&amp;" "&amp;_xlfn.XLOOKUP(Ventas!G568,'Vendedores y Clientes'!$B$6:$B$39,'Vendedores y Clientes'!$D$6:$D$39))</f>
        <v>Reina Queen</v>
      </c>
      <c r="P568" s="13" t="str">
        <f>_xlfn.XLOOKUP(H568,Productos!$B$5:$B$16,Productos!$C$5:$C$16)</f>
        <v>Sillón Cama 3 Cuerpos</v>
      </c>
      <c r="Q568" s="13" t="str">
        <f>VLOOKUP(H568,Productos!$B$4:$E$16,3,0)</f>
        <v>Bellmack</v>
      </c>
      <c r="R568" s="14">
        <f t="shared" si="14"/>
        <v>0.08</v>
      </c>
      <c r="S568" s="15">
        <f>VLOOKUP(Ventas!H568,Productos!$B$23:$I$34,MATCH(Ventas!M568,Productos!$D$22:$I$22)+2,FALSE)</f>
        <v>30000</v>
      </c>
      <c r="T568" s="16">
        <f t="shared" si="15"/>
        <v>7560000</v>
      </c>
    </row>
    <row r="569" spans="2:20" ht="14.25" customHeight="1">
      <c r="B569" s="10" t="str">
        <f t="shared" si="13"/>
        <v>1-3002212010eneroG16</v>
      </c>
      <c r="C569" s="17">
        <v>1</v>
      </c>
      <c r="D569" s="17">
        <v>300</v>
      </c>
      <c r="E569" s="18">
        <v>40200</v>
      </c>
      <c r="F569" s="17">
        <v>18</v>
      </c>
      <c r="G569" s="17">
        <v>6</v>
      </c>
      <c r="H569" s="17" t="s">
        <v>30</v>
      </c>
      <c r="I569" s="79">
        <f>_xlfn.XLOOKUP(H569,Productos!$B$5:$B$16,Productos!$E$5:$E$16)</f>
        <v>550000</v>
      </c>
      <c r="J569" s="17">
        <v>15</v>
      </c>
      <c r="K569" s="99"/>
      <c r="L569" s="13" t="str">
        <f>_xlfn.XLOOKUP(Ventas!C569,'Tienda y Sucursal'!$B$5:$B$19,'Tienda y Sucursal'!$C$5:$C$19)</f>
        <v>Sucursal Peñalolen Alto</v>
      </c>
      <c r="M569" s="13" t="str">
        <f>_xlfn.XLOOKUP(D569,'Tienda y Sucursal'!$E$5:$E$10,'Tienda y Sucursal'!$F$5:$F$10)</f>
        <v>Sucursal 3</v>
      </c>
      <c r="N569" s="13" t="str">
        <f>HLOOKUP(F569,'Vendedores y Clientes'!$F$5:$M$7,2,0)&amp;" "&amp;HLOOKUP(F569,'Vendedores y Clientes'!$F$5:$M$7,3,0)</f>
        <v>Gato Lizana</v>
      </c>
      <c r="O569" s="13" t="str" cm="1">
        <f t="array" ref="O569">_xlfn.XLOOKUP(G569,'Vendedores y Clientes'!$B$6:$B$39,'Vendedores y Clientes'!$C$6:$C$39&amp;" "&amp;_xlfn.XLOOKUP(Ventas!G569,'Vendedores y Clientes'!$B$6:$B$39,'Vendedores y Clientes'!$D$6:$D$39))</f>
        <v>Deco Valenti</v>
      </c>
      <c r="P569" s="13" t="str">
        <f>_xlfn.XLOOKUP(H569,Productos!$B$5:$B$16,Productos!$C$5:$C$16)</f>
        <v>Cómoda 2 cuerpos, 2x1x1,5</v>
      </c>
      <c r="Q569" s="13" t="str">
        <f>VLOOKUP(H569,Productos!$B$4:$E$16,3,0)</f>
        <v>Deplos</v>
      </c>
      <c r="R569" s="14">
        <f t="shared" si="14"/>
        <v>0.08</v>
      </c>
      <c r="S569" s="15">
        <f>VLOOKUP(Ventas!H569,Productos!$B$23:$I$34,MATCH(Ventas!M569,Productos!$D$22:$I$22)+2,FALSE)</f>
        <v>30000</v>
      </c>
      <c r="T569" s="16">
        <f t="shared" si="15"/>
        <v>7560000</v>
      </c>
    </row>
    <row r="570" spans="2:20" ht="14.25" customHeight="1">
      <c r="B570" s="10" t="str">
        <f t="shared" si="13"/>
        <v>1-102162010junioJ16</v>
      </c>
      <c r="C570" s="17">
        <v>1</v>
      </c>
      <c r="D570" s="17">
        <v>10</v>
      </c>
      <c r="E570" s="18">
        <v>40350</v>
      </c>
      <c r="F570" s="17">
        <v>15</v>
      </c>
      <c r="G570" s="17">
        <v>31</v>
      </c>
      <c r="H570" s="17" t="s">
        <v>22</v>
      </c>
      <c r="I570" s="79">
        <f>_xlfn.XLOOKUP(H570,Productos!$B$5:$B$16,Productos!$E$5:$E$16)</f>
        <v>1450000</v>
      </c>
      <c r="J570" s="17">
        <v>6</v>
      </c>
      <c r="K570" s="99"/>
      <c r="L570" s="13" t="str">
        <f>_xlfn.XLOOKUP(Ventas!C570,'Tienda y Sucursal'!$B$5:$B$19,'Tienda y Sucursal'!$C$5:$C$19)</f>
        <v>Sucursal Peñalolen Alto</v>
      </c>
      <c r="M570" s="13" t="str">
        <f>_xlfn.XLOOKUP(D570,'Tienda y Sucursal'!$E$5:$E$10,'Tienda y Sucursal'!$F$5:$F$10)</f>
        <v>Sucursal 6</v>
      </c>
      <c r="N570" s="13" t="str">
        <f>HLOOKUP(F570,'Vendedores y Clientes'!$F$5:$M$7,2,0)&amp;" "&amp;HLOOKUP(F570,'Vendedores y Clientes'!$F$5:$M$7,3,0)</f>
        <v>Suárez Mujica</v>
      </c>
      <c r="O570" s="13" t="str" cm="1">
        <f t="array" ref="O570">_xlfn.XLOOKUP(G570,'Vendedores y Clientes'!$B$6:$B$39,'Vendedores y Clientes'!$C$6:$C$39&amp;" "&amp;_xlfn.XLOOKUP(Ventas!G570,'Vendedores y Clientes'!$B$6:$B$39,'Vendedores y Clientes'!$D$6:$D$39))</f>
        <v>Sofia Uribe</v>
      </c>
      <c r="P570" s="13" t="str">
        <f>_xlfn.XLOOKUP(H570,Productos!$B$5:$B$16,Productos!$C$5:$C$16)</f>
        <v>Silla de Gargas</v>
      </c>
      <c r="Q570" s="13" t="str">
        <f>VLOOKUP(H570,Productos!$B$4:$E$16,3,0)</f>
        <v>Bellmack</v>
      </c>
      <c r="R570" s="14">
        <f t="shared" si="14"/>
        <v>0.05</v>
      </c>
      <c r="S570" s="15">
        <f>VLOOKUP(Ventas!H570,Productos!$B$23:$I$34,MATCH(Ventas!M570,Productos!$D$22:$I$22)+2,FALSE)</f>
        <v>1000000</v>
      </c>
      <c r="T570" s="16">
        <f t="shared" si="15"/>
        <v>7265000</v>
      </c>
    </row>
    <row r="571" spans="2:20" ht="14.25" customHeight="1">
      <c r="B571" s="10" t="str">
        <f t="shared" si="13"/>
        <v>13-20652009mayoJ16</v>
      </c>
      <c r="C571" s="17">
        <v>13</v>
      </c>
      <c r="D571" s="17">
        <v>20</v>
      </c>
      <c r="E571" s="18">
        <v>39939</v>
      </c>
      <c r="F571" s="17">
        <v>13</v>
      </c>
      <c r="G571" s="17">
        <v>23</v>
      </c>
      <c r="H571" s="17" t="s">
        <v>22</v>
      </c>
      <c r="I571" s="79">
        <f>_xlfn.XLOOKUP(H571,Productos!$B$5:$B$16,Productos!$E$5:$E$16)</f>
        <v>1450000</v>
      </c>
      <c r="J571" s="17">
        <v>6</v>
      </c>
      <c r="K571" s="99"/>
      <c r="L571" s="13" t="str">
        <f>_xlfn.XLOOKUP(Ventas!C571,'Tienda y Sucursal'!$B$5:$B$19,'Tienda y Sucursal'!$C$5:$C$19)</f>
        <v>Sales</v>
      </c>
      <c r="M571" s="13" t="str">
        <f>_xlfn.XLOOKUP(D571,'Tienda y Sucursal'!$E$5:$E$10,'Tienda y Sucursal'!$F$5:$F$10)</f>
        <v>Sucursal 5</v>
      </c>
      <c r="N571" s="13" t="str">
        <f>HLOOKUP(F571,'Vendedores y Clientes'!$F$5:$M$7,2,0)&amp;" "&amp;HLOOKUP(F571,'Vendedores y Clientes'!$F$5:$M$7,3,0)</f>
        <v>Caesar Ortencia</v>
      </c>
      <c r="O571" s="13" t="str" cm="1">
        <f t="array" ref="O571">_xlfn.XLOOKUP(G571,'Vendedores y Clientes'!$B$6:$B$39,'Vendedores y Clientes'!$C$6:$C$39&amp;" "&amp;_xlfn.XLOOKUP(Ventas!G571,'Vendedores y Clientes'!$B$6:$B$39,'Vendedores y Clientes'!$D$6:$D$39))</f>
        <v>Ismael Olavarrieta</v>
      </c>
      <c r="P571" s="13" t="str">
        <f>_xlfn.XLOOKUP(H571,Productos!$B$5:$B$16,Productos!$C$5:$C$16)</f>
        <v>Silla de Gargas</v>
      </c>
      <c r="Q571" s="13" t="str">
        <f>VLOOKUP(H571,Productos!$B$4:$E$16,3,0)</f>
        <v>Bellmack</v>
      </c>
      <c r="R571" s="14">
        <f t="shared" si="14"/>
        <v>0.05</v>
      </c>
      <c r="S571" s="15">
        <f>VLOOKUP(Ventas!H571,Productos!$B$23:$I$34,MATCH(Ventas!M571,Productos!$D$22:$I$22)+2,FALSE)</f>
        <v>300000</v>
      </c>
      <c r="T571" s="16">
        <f t="shared" si="15"/>
        <v>7965000</v>
      </c>
    </row>
    <row r="572" spans="2:20" ht="14.25" customHeight="1">
      <c r="B572" s="10" t="str">
        <f t="shared" si="13"/>
        <v>13-2001152010mayoG12</v>
      </c>
      <c r="C572" s="17">
        <v>13</v>
      </c>
      <c r="D572" s="17">
        <v>200</v>
      </c>
      <c r="E572" s="18">
        <v>40309</v>
      </c>
      <c r="F572" s="17">
        <v>13</v>
      </c>
      <c r="G572" s="17">
        <v>4</v>
      </c>
      <c r="H572" s="17" t="s">
        <v>25</v>
      </c>
      <c r="I572" s="79">
        <f>_xlfn.XLOOKUP(H572,Productos!$B$5:$B$16,Productos!$E$5:$E$16)</f>
        <v>800000</v>
      </c>
      <c r="J572" s="17">
        <v>10</v>
      </c>
      <c r="K572" s="99"/>
      <c r="L572" s="13" t="str">
        <f>_xlfn.XLOOKUP(Ventas!C572,'Tienda y Sucursal'!$B$5:$B$19,'Tienda y Sucursal'!$C$5:$C$19)</f>
        <v>Sales</v>
      </c>
      <c r="M572" s="13" t="str">
        <f>_xlfn.XLOOKUP(D572,'Tienda y Sucursal'!$E$5:$E$10,'Tienda y Sucursal'!$F$5:$F$10)</f>
        <v>Sucursal 1</v>
      </c>
      <c r="N572" s="13" t="str">
        <f>HLOOKUP(F572,'Vendedores y Clientes'!$F$5:$M$7,2,0)&amp;" "&amp;HLOOKUP(F572,'Vendedores y Clientes'!$F$5:$M$7,3,0)</f>
        <v>Caesar Ortencia</v>
      </c>
      <c r="O572" s="13" t="str" cm="1">
        <f t="array" ref="O572">_xlfn.XLOOKUP(G572,'Vendedores y Clientes'!$B$6:$B$39,'Vendedores y Clientes'!$C$6:$C$39&amp;" "&amp;_xlfn.XLOOKUP(Ventas!G572,'Vendedores y Clientes'!$B$6:$B$39,'Vendedores y Clientes'!$D$6:$D$39))</f>
        <v>JayJay Barriga</v>
      </c>
      <c r="P572" s="13" t="str">
        <f>_xlfn.XLOOKUP(H572,Productos!$B$5:$B$16,Productos!$C$5:$C$16)</f>
        <v>Estante Metalico 2mts alt</v>
      </c>
      <c r="Q572" s="13" t="str">
        <f>VLOOKUP(H572,Productos!$B$4:$E$16,3,0)</f>
        <v>Leymas</v>
      </c>
      <c r="R572" s="14">
        <f t="shared" si="14"/>
        <v>0.08</v>
      </c>
      <c r="S572" s="15">
        <f>VLOOKUP(Ventas!H572,Productos!$B$23:$I$34,MATCH(Ventas!M572,Productos!$D$22:$I$22)+2,FALSE)</f>
        <v>200000</v>
      </c>
      <c r="T572" s="16">
        <f t="shared" si="15"/>
        <v>7160000</v>
      </c>
    </row>
    <row r="573" spans="2:20" ht="14.25" customHeight="1">
      <c r="B573" s="10" t="str">
        <f t="shared" si="13"/>
        <v>10-1001062010junioG12</v>
      </c>
      <c r="C573" s="17">
        <v>10</v>
      </c>
      <c r="D573" s="17">
        <v>100</v>
      </c>
      <c r="E573" s="18">
        <v>40339</v>
      </c>
      <c r="F573" s="17">
        <v>13</v>
      </c>
      <c r="G573" s="17">
        <v>1</v>
      </c>
      <c r="H573" s="17" t="s">
        <v>25</v>
      </c>
      <c r="I573" s="79">
        <f>_xlfn.XLOOKUP(H573,Productos!$B$5:$B$16,Productos!$E$5:$E$16)</f>
        <v>800000</v>
      </c>
      <c r="J573" s="17">
        <v>10</v>
      </c>
      <c r="K573" s="99"/>
      <c r="L573" s="13" t="str">
        <f>_xlfn.XLOOKUP(Ventas!C573,'Tienda y Sucursal'!$B$5:$B$19,'Tienda y Sucursal'!$C$5:$C$19)</f>
        <v>Sacrilegios Gloria</v>
      </c>
      <c r="M573" s="13" t="str">
        <f>_xlfn.XLOOKUP(D573,'Tienda y Sucursal'!$E$5:$E$10,'Tienda y Sucursal'!$F$5:$F$10)</f>
        <v>Sucursal 4</v>
      </c>
      <c r="N573" s="13" t="str">
        <f>HLOOKUP(F573,'Vendedores y Clientes'!$F$5:$M$7,2,0)&amp;" "&amp;HLOOKUP(F573,'Vendedores y Clientes'!$F$5:$M$7,3,0)</f>
        <v>Caesar Ortencia</v>
      </c>
      <c r="O573" s="13" t="str" cm="1">
        <f t="array" ref="O573">_xlfn.XLOOKUP(G573,'Vendedores y Clientes'!$B$6:$B$39,'Vendedores y Clientes'!$C$6:$C$39&amp;" "&amp;_xlfn.XLOOKUP(Ventas!G573,'Vendedores y Clientes'!$B$6:$B$39,'Vendedores y Clientes'!$D$6:$D$39))</f>
        <v>Alejandro Moledero</v>
      </c>
      <c r="P573" s="13" t="str">
        <f>_xlfn.XLOOKUP(H573,Productos!$B$5:$B$16,Productos!$C$5:$C$16)</f>
        <v>Estante Metalico 2mts alt</v>
      </c>
      <c r="Q573" s="13" t="str">
        <f>VLOOKUP(H573,Productos!$B$4:$E$16,3,0)</f>
        <v>Leymas</v>
      </c>
      <c r="R573" s="14">
        <f t="shared" si="14"/>
        <v>0.08</v>
      </c>
      <c r="S573" s="15">
        <f>VLOOKUP(Ventas!H573,Productos!$B$23:$I$34,MATCH(Ventas!M573,Productos!$D$22:$I$22)+2,FALSE)</f>
        <v>100000</v>
      </c>
      <c r="T573" s="16">
        <f t="shared" si="15"/>
        <v>7260000</v>
      </c>
    </row>
    <row r="574" spans="2:20" ht="14.25" customHeight="1">
      <c r="B574" s="10" t="str">
        <f t="shared" si="13"/>
        <v>13-10322010febreroG12</v>
      </c>
      <c r="C574" s="17">
        <v>13</v>
      </c>
      <c r="D574" s="17">
        <v>10</v>
      </c>
      <c r="E574" s="18">
        <v>40212</v>
      </c>
      <c r="F574" s="17">
        <v>18</v>
      </c>
      <c r="G574" s="17">
        <v>9</v>
      </c>
      <c r="H574" s="17" t="s">
        <v>25</v>
      </c>
      <c r="I574" s="79">
        <f>_xlfn.XLOOKUP(H574,Productos!$B$5:$B$16,Productos!$E$5:$E$16)</f>
        <v>800000</v>
      </c>
      <c r="J574" s="17">
        <v>10</v>
      </c>
      <c r="K574" s="99"/>
      <c r="L574" s="13" t="str">
        <f>_xlfn.XLOOKUP(Ventas!C574,'Tienda y Sucursal'!$B$5:$B$19,'Tienda y Sucursal'!$C$5:$C$19)</f>
        <v>Sales</v>
      </c>
      <c r="M574" s="13" t="str">
        <f>_xlfn.XLOOKUP(D574,'Tienda y Sucursal'!$E$5:$E$10,'Tienda y Sucursal'!$F$5:$F$10)</f>
        <v>Sucursal 6</v>
      </c>
      <c r="N574" s="13" t="str">
        <f>HLOOKUP(F574,'Vendedores y Clientes'!$F$5:$M$7,2,0)&amp;" "&amp;HLOOKUP(F574,'Vendedores y Clientes'!$F$5:$M$7,3,0)</f>
        <v>Gato Lizana</v>
      </c>
      <c r="O574" s="13" t="str" cm="1">
        <f t="array" ref="O574">_xlfn.XLOOKUP(G574,'Vendedores y Clientes'!$B$6:$B$39,'Vendedores y Clientes'!$C$6:$C$39&amp;" "&amp;_xlfn.XLOOKUP(Ventas!G574,'Vendedores y Clientes'!$B$6:$B$39,'Vendedores y Clientes'!$D$6:$D$39))</f>
        <v>Camilo Parranda</v>
      </c>
      <c r="P574" s="13" t="str">
        <f>_xlfn.XLOOKUP(H574,Productos!$B$5:$B$16,Productos!$C$5:$C$16)</f>
        <v>Estante Metalico 2mts alt</v>
      </c>
      <c r="Q574" s="13" t="str">
        <f>VLOOKUP(H574,Productos!$B$4:$E$16,3,0)</f>
        <v>Leymas</v>
      </c>
      <c r="R574" s="14">
        <f t="shared" si="14"/>
        <v>0.08</v>
      </c>
      <c r="S574" s="15">
        <f>VLOOKUP(Ventas!H574,Productos!$B$23:$I$34,MATCH(Ventas!M574,Productos!$D$22:$I$22)+2,FALSE)</f>
        <v>100000</v>
      </c>
      <c r="T574" s="16">
        <f t="shared" si="15"/>
        <v>7260000</v>
      </c>
    </row>
    <row r="575" spans="2:20" ht="14.25" customHeight="1">
      <c r="B575" s="10" t="str">
        <f t="shared" si="13"/>
        <v>2-30512009eneroG12</v>
      </c>
      <c r="C575" s="17">
        <v>2</v>
      </c>
      <c r="D575" s="17">
        <v>30</v>
      </c>
      <c r="E575" s="18">
        <v>39818</v>
      </c>
      <c r="F575" s="17">
        <v>17</v>
      </c>
      <c r="G575" s="17">
        <v>19</v>
      </c>
      <c r="H575" s="17" t="s">
        <v>25</v>
      </c>
      <c r="I575" s="79">
        <f>_xlfn.XLOOKUP(H575,Productos!$B$5:$B$16,Productos!$E$5:$E$16)</f>
        <v>800000</v>
      </c>
      <c r="J575" s="17">
        <v>10</v>
      </c>
      <c r="K575" s="99"/>
      <c r="L575" s="13" t="str">
        <f>_xlfn.XLOOKUP(Ventas!C575,'Tienda y Sucursal'!$B$5:$B$19,'Tienda y Sucursal'!$C$5:$C$19)</f>
        <v>Muebles San Genaro</v>
      </c>
      <c r="M575" s="13" t="str">
        <f>_xlfn.XLOOKUP(D575,'Tienda y Sucursal'!$E$5:$E$10,'Tienda y Sucursal'!$F$5:$F$10)</f>
        <v>Sucursal 2</v>
      </c>
      <c r="N575" s="13" t="str">
        <f>HLOOKUP(F575,'Vendedores y Clientes'!$F$5:$M$7,2,0)&amp;" "&amp;HLOOKUP(F575,'Vendedores y Clientes'!$F$5:$M$7,3,0)</f>
        <v>Gabriel Manzanero</v>
      </c>
      <c r="O575" s="13" t="str" cm="1">
        <f t="array" ref="O575">_xlfn.XLOOKUP(G575,'Vendedores y Clientes'!$B$6:$B$39,'Vendedores y Clientes'!$C$6:$C$39&amp;" "&amp;_xlfn.XLOOKUP(Ventas!G575,'Vendedores y Clientes'!$B$6:$B$39,'Vendedores y Clientes'!$D$6:$D$39))</f>
        <v>Andrea Disappear</v>
      </c>
      <c r="P575" s="13" t="str">
        <f>_xlfn.XLOOKUP(H575,Productos!$B$5:$B$16,Productos!$C$5:$C$16)</f>
        <v>Estante Metalico 2mts alt</v>
      </c>
      <c r="Q575" s="13" t="str">
        <f>VLOOKUP(H575,Productos!$B$4:$E$16,3,0)</f>
        <v>Leymas</v>
      </c>
      <c r="R575" s="14">
        <f t="shared" si="14"/>
        <v>0.08</v>
      </c>
      <c r="S575" s="15">
        <f>VLOOKUP(Ventas!H575,Productos!$B$23:$I$34,MATCH(Ventas!M575,Productos!$D$22:$I$22)+2,FALSE)</f>
        <v>100000</v>
      </c>
      <c r="T575" s="16">
        <f t="shared" si="15"/>
        <v>7260000</v>
      </c>
    </row>
    <row r="576" spans="2:20" ht="14.25" customHeight="1">
      <c r="B576" s="10" t="str">
        <f t="shared" si="13"/>
        <v>7-30452009mayoG12</v>
      </c>
      <c r="C576" s="17">
        <v>7</v>
      </c>
      <c r="D576" s="17">
        <v>30</v>
      </c>
      <c r="E576" s="18">
        <v>39937</v>
      </c>
      <c r="F576" s="17">
        <v>13</v>
      </c>
      <c r="G576" s="17">
        <v>3</v>
      </c>
      <c r="H576" s="17" t="s">
        <v>25</v>
      </c>
      <c r="I576" s="79">
        <f>_xlfn.XLOOKUP(H576,Productos!$B$5:$B$16,Productos!$E$5:$E$16)</f>
        <v>800000</v>
      </c>
      <c r="J576" s="17">
        <v>10</v>
      </c>
      <c r="K576" s="99"/>
      <c r="L576" s="13" t="str">
        <f>_xlfn.XLOOKUP(Ventas!C576,'Tienda y Sucursal'!$B$5:$B$19,'Tienda y Sucursal'!$C$5:$C$19)</f>
        <v>Blanco y En Calada</v>
      </c>
      <c r="M576" s="13" t="str">
        <f>_xlfn.XLOOKUP(D576,'Tienda y Sucursal'!$E$5:$E$10,'Tienda y Sucursal'!$F$5:$F$10)</f>
        <v>Sucursal 2</v>
      </c>
      <c r="N576" s="13" t="str">
        <f>HLOOKUP(F576,'Vendedores y Clientes'!$F$5:$M$7,2,0)&amp;" "&amp;HLOOKUP(F576,'Vendedores y Clientes'!$F$5:$M$7,3,0)</f>
        <v>Caesar Ortencia</v>
      </c>
      <c r="O576" s="13" t="str" cm="1">
        <f t="array" ref="O576">_xlfn.XLOOKUP(G576,'Vendedores y Clientes'!$B$6:$B$39,'Vendedores y Clientes'!$C$6:$C$39&amp;" "&amp;_xlfn.XLOOKUP(Ventas!G576,'Vendedores y Clientes'!$B$6:$B$39,'Vendedores y Clientes'!$D$6:$D$39))</f>
        <v>Johny Negrero</v>
      </c>
      <c r="P576" s="13" t="str">
        <f>_xlfn.XLOOKUP(H576,Productos!$B$5:$B$16,Productos!$C$5:$C$16)</f>
        <v>Estante Metalico 2mts alt</v>
      </c>
      <c r="Q576" s="13" t="str">
        <f>VLOOKUP(H576,Productos!$B$4:$E$16,3,0)</f>
        <v>Leymas</v>
      </c>
      <c r="R576" s="14">
        <f t="shared" si="14"/>
        <v>0.08</v>
      </c>
      <c r="S576" s="15">
        <f>VLOOKUP(Ventas!H576,Productos!$B$23:$I$34,MATCH(Ventas!M576,Productos!$D$22:$I$22)+2,FALSE)</f>
        <v>100000</v>
      </c>
      <c r="T576" s="16">
        <f t="shared" si="15"/>
        <v>7260000</v>
      </c>
    </row>
    <row r="577" spans="2:20" ht="14.25" customHeight="1">
      <c r="B577" s="10" t="str">
        <f t="shared" si="13"/>
        <v>5-30662009junioG12</v>
      </c>
      <c r="C577" s="17">
        <v>5</v>
      </c>
      <c r="D577" s="17">
        <v>30</v>
      </c>
      <c r="E577" s="18">
        <v>39970</v>
      </c>
      <c r="F577" s="17">
        <v>12</v>
      </c>
      <c r="G577" s="17">
        <v>25</v>
      </c>
      <c r="H577" s="17" t="s">
        <v>25</v>
      </c>
      <c r="I577" s="79">
        <f>_xlfn.XLOOKUP(H577,Productos!$B$5:$B$16,Productos!$E$5:$E$16)</f>
        <v>800000</v>
      </c>
      <c r="J577" s="17">
        <v>10</v>
      </c>
      <c r="K577" s="99"/>
      <c r="L577" s="13" t="str">
        <f>_xlfn.XLOOKUP(Ventas!C577,'Tienda y Sucursal'!$B$5:$B$19,'Tienda y Sucursal'!$C$5:$C$19)</f>
        <v>Muebles El Oso</v>
      </c>
      <c r="M577" s="13" t="str">
        <f>_xlfn.XLOOKUP(D577,'Tienda y Sucursal'!$E$5:$E$10,'Tienda y Sucursal'!$F$5:$F$10)</f>
        <v>Sucursal 2</v>
      </c>
      <c r="N577" s="13" t="str">
        <f>HLOOKUP(F577,'Vendedores y Clientes'!$F$5:$M$7,2,0)&amp;" "&amp;HLOOKUP(F577,'Vendedores y Clientes'!$F$5:$M$7,3,0)</f>
        <v>Feibian Bizancio</v>
      </c>
      <c r="O577" s="13" t="str" cm="1">
        <f t="array" ref="O577">_xlfn.XLOOKUP(G577,'Vendedores y Clientes'!$B$6:$B$39,'Vendedores y Clientes'!$C$6:$C$39&amp;" "&amp;_xlfn.XLOOKUP(Ventas!G577,'Vendedores y Clientes'!$B$6:$B$39,'Vendedores y Clientes'!$D$6:$D$39))</f>
        <v>Felipe Medero</v>
      </c>
      <c r="P577" s="13" t="str">
        <f>_xlfn.XLOOKUP(H577,Productos!$B$5:$B$16,Productos!$C$5:$C$16)</f>
        <v>Estante Metalico 2mts alt</v>
      </c>
      <c r="Q577" s="13" t="str">
        <f>VLOOKUP(H577,Productos!$B$4:$E$16,3,0)</f>
        <v>Leymas</v>
      </c>
      <c r="R577" s="14">
        <f t="shared" si="14"/>
        <v>0.08</v>
      </c>
      <c r="S577" s="15">
        <f>VLOOKUP(Ventas!H577,Productos!$B$23:$I$34,MATCH(Ventas!M577,Productos!$D$22:$I$22)+2,FALSE)</f>
        <v>100000</v>
      </c>
      <c r="T577" s="16">
        <f t="shared" si="15"/>
        <v>7260000</v>
      </c>
    </row>
    <row r="578" spans="2:20" ht="14.25" customHeight="1">
      <c r="B578" s="10" t="str">
        <f t="shared" si="13"/>
        <v>12-1002522009febreroG12</v>
      </c>
      <c r="C578" s="17">
        <v>12</v>
      </c>
      <c r="D578" s="17">
        <v>100</v>
      </c>
      <c r="E578" s="18">
        <v>39869</v>
      </c>
      <c r="F578" s="17">
        <v>16</v>
      </c>
      <c r="G578" s="17">
        <v>12</v>
      </c>
      <c r="H578" s="17" t="s">
        <v>25</v>
      </c>
      <c r="I578" s="79">
        <f>_xlfn.XLOOKUP(H578,Productos!$B$5:$B$16,Productos!$E$5:$E$16)</f>
        <v>800000</v>
      </c>
      <c r="J578" s="17">
        <v>10</v>
      </c>
      <c r="K578" s="99"/>
      <c r="L578" s="13" t="str">
        <f>_xlfn.XLOOKUP(Ventas!C578,'Tienda y Sucursal'!$B$5:$B$19,'Tienda y Sucursal'!$C$5:$C$19)</f>
        <v>El Deleite</v>
      </c>
      <c r="M578" s="13" t="str">
        <f>_xlfn.XLOOKUP(D578,'Tienda y Sucursal'!$E$5:$E$10,'Tienda y Sucursal'!$F$5:$F$10)</f>
        <v>Sucursal 4</v>
      </c>
      <c r="N578" s="13" t="str">
        <f>HLOOKUP(F578,'Vendedores y Clientes'!$F$5:$M$7,2,0)&amp;" "&amp;HLOOKUP(F578,'Vendedores y Clientes'!$F$5:$M$7,3,0)</f>
        <v>Michael Tree</v>
      </c>
      <c r="O578" s="13" t="str" cm="1">
        <f t="array" ref="O578">_xlfn.XLOOKUP(G578,'Vendedores y Clientes'!$B$6:$B$39,'Vendedores y Clientes'!$C$6:$C$39&amp;" "&amp;_xlfn.XLOOKUP(Ventas!G578,'Vendedores y Clientes'!$B$6:$B$39,'Vendedores y Clientes'!$D$6:$D$39))</f>
        <v>Nga Escandinavo</v>
      </c>
      <c r="P578" s="13" t="str">
        <f>_xlfn.XLOOKUP(H578,Productos!$B$5:$B$16,Productos!$C$5:$C$16)</f>
        <v>Estante Metalico 2mts alt</v>
      </c>
      <c r="Q578" s="13" t="str">
        <f>VLOOKUP(H578,Productos!$B$4:$E$16,3,0)</f>
        <v>Leymas</v>
      </c>
      <c r="R578" s="14">
        <f t="shared" si="14"/>
        <v>0.08</v>
      </c>
      <c r="S578" s="15">
        <f>VLOOKUP(Ventas!H578,Productos!$B$23:$I$34,MATCH(Ventas!M578,Productos!$D$22:$I$22)+2,FALSE)</f>
        <v>100000</v>
      </c>
      <c r="T578" s="16">
        <f t="shared" si="15"/>
        <v>7260000</v>
      </c>
    </row>
    <row r="579" spans="2:20" ht="14.25" customHeight="1">
      <c r="B579" s="10" t="str">
        <f t="shared" si="13"/>
        <v>5-1002482009agostoG12</v>
      </c>
      <c r="C579" s="17">
        <v>5</v>
      </c>
      <c r="D579" s="17">
        <v>100</v>
      </c>
      <c r="E579" s="18">
        <v>40049</v>
      </c>
      <c r="F579" s="17">
        <v>12</v>
      </c>
      <c r="G579" s="17">
        <v>8</v>
      </c>
      <c r="H579" s="17" t="s">
        <v>25</v>
      </c>
      <c r="I579" s="79">
        <f>_xlfn.XLOOKUP(H579,Productos!$B$5:$B$16,Productos!$E$5:$E$16)</f>
        <v>800000</v>
      </c>
      <c r="J579" s="17">
        <v>10</v>
      </c>
      <c r="K579" s="99"/>
      <c r="L579" s="13" t="str">
        <f>_xlfn.XLOOKUP(Ventas!C579,'Tienda y Sucursal'!$B$5:$B$19,'Tienda y Sucursal'!$C$5:$C$19)</f>
        <v>Muebles El Oso</v>
      </c>
      <c r="M579" s="13" t="str">
        <f>_xlfn.XLOOKUP(D579,'Tienda y Sucursal'!$E$5:$E$10,'Tienda y Sucursal'!$F$5:$F$10)</f>
        <v>Sucursal 4</v>
      </c>
      <c r="N579" s="13" t="str">
        <f>HLOOKUP(F579,'Vendedores y Clientes'!$F$5:$M$7,2,0)&amp;" "&amp;HLOOKUP(F579,'Vendedores y Clientes'!$F$5:$M$7,3,0)</f>
        <v>Feibian Bizancio</v>
      </c>
      <c r="O579" s="13" t="str" cm="1">
        <f t="array" ref="O579">_xlfn.XLOOKUP(G579,'Vendedores y Clientes'!$B$6:$B$39,'Vendedores y Clientes'!$C$6:$C$39&amp;" "&amp;_xlfn.XLOOKUP(Ventas!G579,'Vendedores y Clientes'!$B$6:$B$39,'Vendedores y Clientes'!$D$6:$D$39))</f>
        <v>Nicolás Red</v>
      </c>
      <c r="P579" s="13" t="str">
        <f>_xlfn.XLOOKUP(H579,Productos!$B$5:$B$16,Productos!$C$5:$C$16)</f>
        <v>Estante Metalico 2mts alt</v>
      </c>
      <c r="Q579" s="13" t="str">
        <f>VLOOKUP(H579,Productos!$B$4:$E$16,3,0)</f>
        <v>Leymas</v>
      </c>
      <c r="R579" s="14">
        <f t="shared" si="14"/>
        <v>0.08</v>
      </c>
      <c r="S579" s="15">
        <f>VLOOKUP(Ventas!H579,Productos!$B$23:$I$34,MATCH(Ventas!M579,Productos!$D$22:$I$22)+2,FALSE)</f>
        <v>100000</v>
      </c>
      <c r="T579" s="16">
        <f t="shared" si="15"/>
        <v>7260000</v>
      </c>
    </row>
    <row r="580" spans="2:20" ht="14.25" customHeight="1">
      <c r="B580" s="10" t="str">
        <f t="shared" si="13"/>
        <v>12-201722009febreroG12</v>
      </c>
      <c r="C580" s="17">
        <v>12</v>
      </c>
      <c r="D580" s="17">
        <v>20</v>
      </c>
      <c r="E580" s="18">
        <v>39861</v>
      </c>
      <c r="F580" s="17">
        <v>13</v>
      </c>
      <c r="G580" s="17">
        <v>30</v>
      </c>
      <c r="H580" s="17" t="s">
        <v>25</v>
      </c>
      <c r="I580" s="79">
        <f>_xlfn.XLOOKUP(H580,Productos!$B$5:$B$16,Productos!$E$5:$E$16)</f>
        <v>800000</v>
      </c>
      <c r="J580" s="17">
        <v>10</v>
      </c>
      <c r="K580" s="99"/>
      <c r="L580" s="13" t="str">
        <f>_xlfn.XLOOKUP(Ventas!C580,'Tienda y Sucursal'!$B$5:$B$19,'Tienda y Sucursal'!$C$5:$C$19)</f>
        <v>El Deleite</v>
      </c>
      <c r="M580" s="13" t="str">
        <f>_xlfn.XLOOKUP(D580,'Tienda y Sucursal'!$E$5:$E$10,'Tienda y Sucursal'!$F$5:$F$10)</f>
        <v>Sucursal 5</v>
      </c>
      <c r="N580" s="13" t="str">
        <f>HLOOKUP(F580,'Vendedores y Clientes'!$F$5:$M$7,2,0)&amp;" "&amp;HLOOKUP(F580,'Vendedores y Clientes'!$F$5:$M$7,3,0)</f>
        <v>Caesar Ortencia</v>
      </c>
      <c r="O580" s="13" t="str" cm="1">
        <f t="array" ref="O580">_xlfn.XLOOKUP(G580,'Vendedores y Clientes'!$B$6:$B$39,'Vendedores y Clientes'!$C$6:$C$39&amp;" "&amp;_xlfn.XLOOKUP(Ventas!G580,'Vendedores y Clientes'!$B$6:$B$39,'Vendedores y Clientes'!$D$6:$D$39))</f>
        <v>Javiera Walder</v>
      </c>
      <c r="P580" s="13" t="str">
        <f>_xlfn.XLOOKUP(H580,Productos!$B$5:$B$16,Productos!$C$5:$C$16)</f>
        <v>Estante Metalico 2mts alt</v>
      </c>
      <c r="Q580" s="13" t="str">
        <f>VLOOKUP(H580,Productos!$B$4:$E$16,3,0)</f>
        <v>Leymas</v>
      </c>
      <c r="R580" s="14">
        <f t="shared" si="14"/>
        <v>0.08</v>
      </c>
      <c r="S580" s="15">
        <f>VLOOKUP(Ventas!H580,Productos!$B$23:$I$34,MATCH(Ventas!M580,Productos!$D$22:$I$22)+2,FALSE)</f>
        <v>10000</v>
      </c>
      <c r="T580" s="16">
        <f t="shared" si="15"/>
        <v>7350000</v>
      </c>
    </row>
    <row r="581" spans="2:20" ht="14.25" customHeight="1">
      <c r="B581" s="10" t="str">
        <f t="shared" si="13"/>
        <v>10-20012102010octubreA14</v>
      </c>
      <c r="C581" s="17">
        <v>10</v>
      </c>
      <c r="D581" s="17">
        <v>200</v>
      </c>
      <c r="E581" s="18">
        <v>40463</v>
      </c>
      <c r="F581" s="17">
        <v>12</v>
      </c>
      <c r="G581" s="17">
        <v>25</v>
      </c>
      <c r="H581" s="17" t="s">
        <v>27</v>
      </c>
      <c r="I581" s="79">
        <f>_xlfn.XLOOKUP(H581,Productos!$B$5:$B$16,Productos!$E$5:$E$16)</f>
        <v>670000</v>
      </c>
      <c r="J581" s="17">
        <v>12</v>
      </c>
      <c r="K581" s="99"/>
      <c r="L581" s="13" t="str">
        <f>_xlfn.XLOOKUP(Ventas!C581,'Tienda y Sucursal'!$B$5:$B$19,'Tienda y Sucursal'!$C$5:$C$19)</f>
        <v>Sacrilegios Gloria</v>
      </c>
      <c r="M581" s="13" t="str">
        <f>_xlfn.XLOOKUP(D581,'Tienda y Sucursal'!$E$5:$E$10,'Tienda y Sucursal'!$F$5:$F$10)</f>
        <v>Sucursal 1</v>
      </c>
      <c r="N581" s="13" t="str">
        <f>HLOOKUP(F581,'Vendedores y Clientes'!$F$5:$M$7,2,0)&amp;" "&amp;HLOOKUP(F581,'Vendedores y Clientes'!$F$5:$M$7,3,0)</f>
        <v>Feibian Bizancio</v>
      </c>
      <c r="O581" s="13" t="str" cm="1">
        <f t="array" ref="O581">_xlfn.XLOOKUP(G581,'Vendedores y Clientes'!$B$6:$B$39,'Vendedores y Clientes'!$C$6:$C$39&amp;" "&amp;_xlfn.XLOOKUP(Ventas!G581,'Vendedores y Clientes'!$B$6:$B$39,'Vendedores y Clientes'!$D$6:$D$39))</f>
        <v>Felipe Medero</v>
      </c>
      <c r="P581" s="13" t="str">
        <f>_xlfn.XLOOKUP(H581,Productos!$B$5:$B$16,Productos!$C$5:$C$16)</f>
        <v>Cama 1,5 plazas</v>
      </c>
      <c r="Q581" s="13" t="str">
        <f>VLOOKUP(H581,Productos!$B$4:$E$16,3,0)</f>
        <v>Dardunes</v>
      </c>
      <c r="R581" s="14">
        <f t="shared" si="14"/>
        <v>0.08</v>
      </c>
      <c r="S581" s="15">
        <f>VLOOKUP(Ventas!H581,Productos!$B$23:$I$34,MATCH(Ventas!M581,Productos!$D$22:$I$22)+2,FALSE)</f>
        <v>200000</v>
      </c>
      <c r="T581" s="16">
        <f t="shared" si="15"/>
        <v>7196800</v>
      </c>
    </row>
    <row r="582" spans="2:20" ht="14.25" customHeight="1">
      <c r="B582" s="10" t="str">
        <f t="shared" si="13"/>
        <v>15-2007112010noviembreA14</v>
      </c>
      <c r="C582" s="17">
        <v>15</v>
      </c>
      <c r="D582" s="17">
        <v>200</v>
      </c>
      <c r="E582" s="18">
        <v>40489</v>
      </c>
      <c r="F582" s="17">
        <v>18</v>
      </c>
      <c r="G582" s="17">
        <v>5</v>
      </c>
      <c r="H582" s="17" t="s">
        <v>27</v>
      </c>
      <c r="I582" s="79">
        <f>_xlfn.XLOOKUP(H582,Productos!$B$5:$B$16,Productos!$E$5:$E$16)</f>
        <v>670000</v>
      </c>
      <c r="J582" s="17">
        <v>12</v>
      </c>
      <c r="K582" s="99"/>
      <c r="L582" s="13" t="str">
        <f>_xlfn.XLOOKUP(Ventas!C582,'Tienda y Sucursal'!$B$5:$B$19,'Tienda y Sucursal'!$C$5:$C$19)</f>
        <v>Galería la Tubería</v>
      </c>
      <c r="M582" s="13" t="str">
        <f>_xlfn.XLOOKUP(D582,'Tienda y Sucursal'!$E$5:$E$10,'Tienda y Sucursal'!$F$5:$F$10)</f>
        <v>Sucursal 1</v>
      </c>
      <c r="N582" s="13" t="str">
        <f>HLOOKUP(F582,'Vendedores y Clientes'!$F$5:$M$7,2,0)&amp;" "&amp;HLOOKUP(F582,'Vendedores y Clientes'!$F$5:$M$7,3,0)</f>
        <v>Gato Lizana</v>
      </c>
      <c r="O582" s="13" t="str" cm="1">
        <f t="array" ref="O582">_xlfn.XLOOKUP(G582,'Vendedores y Clientes'!$B$6:$B$39,'Vendedores y Clientes'!$C$6:$C$39&amp;" "&amp;_xlfn.XLOOKUP(Ventas!G582,'Vendedores y Clientes'!$B$6:$B$39,'Vendedores y Clientes'!$D$6:$D$39))</f>
        <v>Alexandra Bully</v>
      </c>
      <c r="P582" s="13" t="str">
        <f>_xlfn.XLOOKUP(H582,Productos!$B$5:$B$16,Productos!$C$5:$C$16)</f>
        <v>Cama 1,5 plazas</v>
      </c>
      <c r="Q582" s="13" t="str">
        <f>VLOOKUP(H582,Productos!$B$4:$E$16,3,0)</f>
        <v>Dardunes</v>
      </c>
      <c r="R582" s="14">
        <f t="shared" si="14"/>
        <v>0.08</v>
      </c>
      <c r="S582" s="15">
        <f>VLOOKUP(Ventas!H582,Productos!$B$23:$I$34,MATCH(Ventas!M582,Productos!$D$22:$I$22)+2,FALSE)</f>
        <v>200000</v>
      </c>
      <c r="T582" s="16">
        <f t="shared" si="15"/>
        <v>7196800</v>
      </c>
    </row>
    <row r="583" spans="2:20" ht="14.25" customHeight="1">
      <c r="B583" s="10" t="str">
        <f t="shared" si="13"/>
        <v>15-200122010febreroA14</v>
      </c>
      <c r="C583" s="17">
        <v>15</v>
      </c>
      <c r="D583" s="17">
        <v>200</v>
      </c>
      <c r="E583" s="18">
        <v>40210</v>
      </c>
      <c r="F583" s="17">
        <v>12</v>
      </c>
      <c r="G583" s="17">
        <v>14</v>
      </c>
      <c r="H583" s="17" t="s">
        <v>27</v>
      </c>
      <c r="I583" s="79">
        <f>_xlfn.XLOOKUP(H583,Productos!$B$5:$B$16,Productos!$E$5:$E$16)</f>
        <v>670000</v>
      </c>
      <c r="J583" s="17">
        <v>12</v>
      </c>
      <c r="K583" s="99"/>
      <c r="L583" s="13" t="str">
        <f>_xlfn.XLOOKUP(Ventas!C583,'Tienda y Sucursal'!$B$5:$B$19,'Tienda y Sucursal'!$C$5:$C$19)</f>
        <v>Galería la Tubería</v>
      </c>
      <c r="M583" s="13" t="str">
        <f>_xlfn.XLOOKUP(D583,'Tienda y Sucursal'!$E$5:$E$10,'Tienda y Sucursal'!$F$5:$F$10)</f>
        <v>Sucursal 1</v>
      </c>
      <c r="N583" s="13" t="str">
        <f>HLOOKUP(F583,'Vendedores y Clientes'!$F$5:$M$7,2,0)&amp;" "&amp;HLOOKUP(F583,'Vendedores y Clientes'!$F$5:$M$7,3,0)</f>
        <v>Feibian Bizancio</v>
      </c>
      <c r="O583" s="13" t="str" cm="1">
        <f t="array" ref="O583">_xlfn.XLOOKUP(G583,'Vendedores y Clientes'!$B$6:$B$39,'Vendedores y Clientes'!$C$6:$C$39&amp;" "&amp;_xlfn.XLOOKUP(Ventas!G583,'Vendedores y Clientes'!$B$6:$B$39,'Vendedores y Clientes'!$D$6:$D$39))</f>
        <v>Guillermo Franco</v>
      </c>
      <c r="P583" s="13" t="str">
        <f>_xlfn.XLOOKUP(H583,Productos!$B$5:$B$16,Productos!$C$5:$C$16)</f>
        <v>Cama 1,5 plazas</v>
      </c>
      <c r="Q583" s="13" t="str">
        <f>VLOOKUP(H583,Productos!$B$4:$E$16,3,0)</f>
        <v>Dardunes</v>
      </c>
      <c r="R583" s="14">
        <f t="shared" si="14"/>
        <v>0.08</v>
      </c>
      <c r="S583" s="15">
        <f>VLOOKUP(Ventas!H583,Productos!$B$23:$I$34,MATCH(Ventas!M583,Productos!$D$22:$I$22)+2,FALSE)</f>
        <v>200000</v>
      </c>
      <c r="T583" s="16">
        <f t="shared" ref="T583:T646" si="16">I583*J583-(R583*I583*J583)-S583</f>
        <v>7196800</v>
      </c>
    </row>
    <row r="584" spans="2:20" ht="14.25" customHeight="1">
      <c r="B584" s="10" t="str">
        <f t="shared" si="13"/>
        <v>5-201212009eneroA14</v>
      </c>
      <c r="C584" s="17">
        <v>5</v>
      </c>
      <c r="D584" s="17">
        <v>20</v>
      </c>
      <c r="E584" s="18">
        <v>39825</v>
      </c>
      <c r="F584" s="17">
        <v>18</v>
      </c>
      <c r="G584" s="17">
        <v>16</v>
      </c>
      <c r="H584" s="17" t="s">
        <v>27</v>
      </c>
      <c r="I584" s="79">
        <f>_xlfn.XLOOKUP(H584,Productos!$B$5:$B$16,Productos!$E$5:$E$16)</f>
        <v>670000</v>
      </c>
      <c r="J584" s="17">
        <v>12</v>
      </c>
      <c r="K584" s="99"/>
      <c r="L584" s="13" t="str">
        <f>_xlfn.XLOOKUP(Ventas!C584,'Tienda y Sucursal'!$B$5:$B$19,'Tienda y Sucursal'!$C$5:$C$19)</f>
        <v>Muebles El Oso</v>
      </c>
      <c r="M584" s="13" t="str">
        <f>_xlfn.XLOOKUP(D584,'Tienda y Sucursal'!$E$5:$E$10,'Tienda y Sucursal'!$F$5:$F$10)</f>
        <v>Sucursal 5</v>
      </c>
      <c r="N584" s="13" t="str">
        <f>HLOOKUP(F584,'Vendedores y Clientes'!$F$5:$M$7,2,0)&amp;" "&amp;HLOOKUP(F584,'Vendedores y Clientes'!$F$5:$M$7,3,0)</f>
        <v>Gato Lizana</v>
      </c>
      <c r="O584" s="13" t="str" cm="1">
        <f t="array" ref="O584">_xlfn.XLOOKUP(G584,'Vendedores y Clientes'!$B$6:$B$39,'Vendedores y Clientes'!$C$6:$C$39&amp;" "&amp;_xlfn.XLOOKUP(Ventas!G584,'Vendedores y Clientes'!$B$6:$B$39,'Vendedores y Clientes'!$D$6:$D$39))</f>
        <v>Go Leslier</v>
      </c>
      <c r="P584" s="13" t="str">
        <f>_xlfn.XLOOKUP(H584,Productos!$B$5:$B$16,Productos!$C$5:$C$16)</f>
        <v>Cama 1,5 plazas</v>
      </c>
      <c r="Q584" s="13" t="str">
        <f>VLOOKUP(H584,Productos!$B$4:$E$16,3,0)</f>
        <v>Dardunes</v>
      </c>
      <c r="R584" s="14">
        <f t="shared" si="14"/>
        <v>0.08</v>
      </c>
      <c r="S584" s="15">
        <f>VLOOKUP(Ventas!H584,Productos!$B$23:$I$34,MATCH(Ventas!M584,Productos!$D$22:$I$22)+2,FALSE)</f>
        <v>100000</v>
      </c>
      <c r="T584" s="16">
        <f t="shared" si="16"/>
        <v>7296800</v>
      </c>
    </row>
    <row r="585" spans="2:20" ht="14.25" customHeight="1">
      <c r="B585" s="10" t="str">
        <f t="shared" si="13"/>
        <v>15-10015112009noviembreA14</v>
      </c>
      <c r="C585" s="17">
        <v>15</v>
      </c>
      <c r="D585" s="17">
        <v>100</v>
      </c>
      <c r="E585" s="18">
        <v>40132</v>
      </c>
      <c r="F585" s="17">
        <v>13</v>
      </c>
      <c r="G585" s="17">
        <v>22</v>
      </c>
      <c r="H585" s="17" t="s">
        <v>27</v>
      </c>
      <c r="I585" s="79">
        <f>_xlfn.XLOOKUP(H585,Productos!$B$5:$B$16,Productos!$E$5:$E$16)</f>
        <v>670000</v>
      </c>
      <c r="J585" s="17">
        <v>12</v>
      </c>
      <c r="K585" s="99"/>
      <c r="L585" s="13" t="str">
        <f>_xlfn.XLOOKUP(Ventas!C585,'Tienda y Sucursal'!$B$5:$B$19,'Tienda y Sucursal'!$C$5:$C$19)</f>
        <v>Galería la Tubería</v>
      </c>
      <c r="M585" s="13" t="str">
        <f>_xlfn.XLOOKUP(D585,'Tienda y Sucursal'!$E$5:$E$10,'Tienda y Sucursal'!$F$5:$F$10)</f>
        <v>Sucursal 4</v>
      </c>
      <c r="N585" s="13" t="str">
        <f>HLOOKUP(F585,'Vendedores y Clientes'!$F$5:$M$7,2,0)&amp;" "&amp;HLOOKUP(F585,'Vendedores y Clientes'!$F$5:$M$7,3,0)</f>
        <v>Caesar Ortencia</v>
      </c>
      <c r="O585" s="13" t="str" cm="1">
        <f t="array" ref="O585">_xlfn.XLOOKUP(G585,'Vendedores y Clientes'!$B$6:$B$39,'Vendedores y Clientes'!$C$6:$C$39&amp;" "&amp;_xlfn.XLOOKUP(Ventas!G585,'Vendedores y Clientes'!$B$6:$B$39,'Vendedores y Clientes'!$D$6:$D$39))</f>
        <v>Sergio Oliva</v>
      </c>
      <c r="P585" s="13" t="str">
        <f>_xlfn.XLOOKUP(H585,Productos!$B$5:$B$16,Productos!$C$5:$C$16)</f>
        <v>Cama 1,5 plazas</v>
      </c>
      <c r="Q585" s="13" t="str">
        <f>VLOOKUP(H585,Productos!$B$4:$E$16,3,0)</f>
        <v>Dardunes</v>
      </c>
      <c r="R585" s="14">
        <f t="shared" si="14"/>
        <v>0.08</v>
      </c>
      <c r="S585" s="15">
        <f>VLOOKUP(Ventas!H585,Productos!$B$23:$I$34,MATCH(Ventas!M585,Productos!$D$22:$I$22)+2,FALSE)</f>
        <v>10000</v>
      </c>
      <c r="T585" s="16">
        <f t="shared" si="16"/>
        <v>7386800</v>
      </c>
    </row>
    <row r="586" spans="2:20" ht="14.25" customHeight="1">
      <c r="B586" s="10" t="str">
        <f t="shared" si="13"/>
        <v>1-1002332010marzoA14</v>
      </c>
      <c r="C586" s="17">
        <v>1</v>
      </c>
      <c r="D586" s="17">
        <v>100</v>
      </c>
      <c r="E586" s="18">
        <v>40260</v>
      </c>
      <c r="F586" s="17">
        <v>12</v>
      </c>
      <c r="G586" s="17">
        <v>17</v>
      </c>
      <c r="H586" s="17" t="s">
        <v>27</v>
      </c>
      <c r="I586" s="79">
        <f>_xlfn.XLOOKUP(H586,Productos!$B$5:$B$16,Productos!$E$5:$E$16)</f>
        <v>670000</v>
      </c>
      <c r="J586" s="17">
        <v>12</v>
      </c>
      <c r="K586" s="99"/>
      <c r="L586" s="13" t="str">
        <f>_xlfn.XLOOKUP(Ventas!C586,'Tienda y Sucursal'!$B$5:$B$19,'Tienda y Sucursal'!$C$5:$C$19)</f>
        <v>Sucursal Peñalolen Alto</v>
      </c>
      <c r="M586" s="13" t="str">
        <f>_xlfn.XLOOKUP(D586,'Tienda y Sucursal'!$E$5:$E$10,'Tienda y Sucursal'!$F$5:$F$10)</f>
        <v>Sucursal 4</v>
      </c>
      <c r="N586" s="13" t="str">
        <f>HLOOKUP(F586,'Vendedores y Clientes'!$F$5:$M$7,2,0)&amp;" "&amp;HLOOKUP(F586,'Vendedores y Clientes'!$F$5:$M$7,3,0)</f>
        <v>Feibian Bizancio</v>
      </c>
      <c r="O586" s="13" t="str" cm="1">
        <f t="array" ref="O586">_xlfn.XLOOKUP(G586,'Vendedores y Clientes'!$B$6:$B$39,'Vendedores y Clientes'!$C$6:$C$39&amp;" "&amp;_xlfn.XLOOKUP(Ventas!G586,'Vendedores y Clientes'!$B$6:$B$39,'Vendedores y Clientes'!$D$6:$D$39))</f>
        <v>Mathias Albus</v>
      </c>
      <c r="P586" s="13" t="str">
        <f>_xlfn.XLOOKUP(H586,Productos!$B$5:$B$16,Productos!$C$5:$C$16)</f>
        <v>Cama 1,5 plazas</v>
      </c>
      <c r="Q586" s="13" t="str">
        <f>VLOOKUP(H586,Productos!$B$4:$E$16,3,0)</f>
        <v>Dardunes</v>
      </c>
      <c r="R586" s="14">
        <f t="shared" si="14"/>
        <v>0.08</v>
      </c>
      <c r="S586" s="15">
        <f>VLOOKUP(Ventas!H586,Productos!$B$23:$I$34,MATCH(Ventas!M586,Productos!$D$22:$I$22)+2,FALSE)</f>
        <v>10000</v>
      </c>
      <c r="T586" s="16">
        <f t="shared" si="16"/>
        <v>7386800</v>
      </c>
    </row>
    <row r="587" spans="2:20" ht="14.25" customHeight="1">
      <c r="B587" s="10" t="str">
        <f t="shared" si="13"/>
        <v>1-2020112009noviembreE20</v>
      </c>
      <c r="C587" s="17">
        <v>1</v>
      </c>
      <c r="D587" s="17">
        <v>20</v>
      </c>
      <c r="E587" s="18">
        <v>40137</v>
      </c>
      <c r="F587" s="17">
        <v>13</v>
      </c>
      <c r="G587" s="17">
        <v>25</v>
      </c>
      <c r="H587" s="17" t="s">
        <v>28</v>
      </c>
      <c r="I587" s="79">
        <f>_xlfn.XLOOKUP(H587,Productos!$B$5:$B$16,Productos!$E$5:$E$16)</f>
        <v>650000</v>
      </c>
      <c r="J587" s="17">
        <v>12</v>
      </c>
      <c r="K587" s="99"/>
      <c r="L587" s="13" t="str">
        <f>_xlfn.XLOOKUP(Ventas!C587,'Tienda y Sucursal'!$B$5:$B$19,'Tienda y Sucursal'!$C$5:$C$19)</f>
        <v>Sucursal Peñalolen Alto</v>
      </c>
      <c r="M587" s="13" t="str">
        <f>_xlfn.XLOOKUP(D587,'Tienda y Sucursal'!$E$5:$E$10,'Tienda y Sucursal'!$F$5:$F$10)</f>
        <v>Sucursal 5</v>
      </c>
      <c r="N587" s="13" t="str">
        <f>HLOOKUP(F587,'Vendedores y Clientes'!$F$5:$M$7,2,0)&amp;" "&amp;HLOOKUP(F587,'Vendedores y Clientes'!$F$5:$M$7,3,0)</f>
        <v>Caesar Ortencia</v>
      </c>
      <c r="O587" s="13" t="str" cm="1">
        <f t="array" ref="O587">_xlfn.XLOOKUP(G587,'Vendedores y Clientes'!$B$6:$B$39,'Vendedores y Clientes'!$C$6:$C$39&amp;" "&amp;_xlfn.XLOOKUP(Ventas!G587,'Vendedores y Clientes'!$B$6:$B$39,'Vendedores y Clientes'!$D$6:$D$39))</f>
        <v>Felipe Medero</v>
      </c>
      <c r="P587" s="13" t="str">
        <f>_xlfn.XLOOKUP(H587,Productos!$B$5:$B$16,Productos!$C$5:$C$16)</f>
        <v>Escritorio Madera 3 Espacios</v>
      </c>
      <c r="Q587" s="13" t="str">
        <f>VLOOKUP(H587,Productos!$B$4:$E$16,3,0)</f>
        <v>Bellmack</v>
      </c>
      <c r="R587" s="14">
        <f t="shared" si="14"/>
        <v>0.08</v>
      </c>
      <c r="S587" s="15">
        <f>VLOOKUP(Ventas!H587,Productos!$B$23:$I$34,MATCH(Ventas!M587,Productos!$D$22:$I$22)+2,FALSE)</f>
        <v>1500000</v>
      </c>
      <c r="T587" s="16">
        <f t="shared" si="16"/>
        <v>5676000</v>
      </c>
    </row>
    <row r="588" spans="2:20" ht="14.25" customHeight="1">
      <c r="B588" s="10" t="str">
        <f t="shared" si="13"/>
        <v>9-104112010noviembreE20</v>
      </c>
      <c r="C588" s="17">
        <v>9</v>
      </c>
      <c r="D588" s="17">
        <v>10</v>
      </c>
      <c r="E588" s="18">
        <v>40486</v>
      </c>
      <c r="F588" s="17">
        <v>14</v>
      </c>
      <c r="G588" s="17">
        <v>1</v>
      </c>
      <c r="H588" s="17" t="s">
        <v>28</v>
      </c>
      <c r="I588" s="79">
        <f>_xlfn.XLOOKUP(H588,Productos!$B$5:$B$16,Productos!$E$5:$E$16)</f>
        <v>650000</v>
      </c>
      <c r="J588" s="17">
        <v>12</v>
      </c>
      <c r="K588" s="99"/>
      <c r="L588" s="13" t="str">
        <f>_xlfn.XLOOKUP(Ventas!C588,'Tienda y Sucursal'!$B$5:$B$19,'Tienda y Sucursal'!$C$5:$C$19)</f>
        <v>Sucursal San Bernardo</v>
      </c>
      <c r="M588" s="13" t="str">
        <f>_xlfn.XLOOKUP(D588,'Tienda y Sucursal'!$E$5:$E$10,'Tienda y Sucursal'!$F$5:$F$10)</f>
        <v>Sucursal 6</v>
      </c>
      <c r="N588" s="13" t="str">
        <f>HLOOKUP(F588,'Vendedores y Clientes'!$F$5:$M$7,2,0)&amp;" "&amp;HLOOKUP(F588,'Vendedores y Clientes'!$F$5:$M$7,3,0)</f>
        <v>Hortuiti Felier</v>
      </c>
      <c r="O588" s="13" t="str" cm="1">
        <f t="array" ref="O588">_xlfn.XLOOKUP(G588,'Vendedores y Clientes'!$B$6:$B$39,'Vendedores y Clientes'!$C$6:$C$39&amp;" "&amp;_xlfn.XLOOKUP(Ventas!G588,'Vendedores y Clientes'!$B$6:$B$39,'Vendedores y Clientes'!$D$6:$D$39))</f>
        <v>Alejandro Moledero</v>
      </c>
      <c r="P588" s="13" t="str">
        <f>_xlfn.XLOOKUP(H588,Productos!$B$5:$B$16,Productos!$C$5:$C$16)</f>
        <v>Escritorio Madera 3 Espacios</v>
      </c>
      <c r="Q588" s="13" t="str">
        <f>VLOOKUP(H588,Productos!$B$4:$E$16,3,0)</f>
        <v>Bellmack</v>
      </c>
      <c r="R588" s="14">
        <f t="shared" si="14"/>
        <v>0.08</v>
      </c>
      <c r="S588" s="15">
        <f>VLOOKUP(Ventas!H588,Productos!$B$23:$I$34,MATCH(Ventas!M588,Productos!$D$22:$I$22)+2,FALSE)</f>
        <v>100000</v>
      </c>
      <c r="T588" s="16">
        <f t="shared" si="16"/>
        <v>7076000</v>
      </c>
    </row>
    <row r="589" spans="2:20" ht="14.25" customHeight="1">
      <c r="B589" s="10" t="str">
        <f t="shared" si="13"/>
        <v>9-2004122010diciembreE20</v>
      </c>
      <c r="C589" s="17">
        <v>9</v>
      </c>
      <c r="D589" s="17">
        <v>200</v>
      </c>
      <c r="E589" s="18">
        <v>40516</v>
      </c>
      <c r="F589" s="17">
        <v>14</v>
      </c>
      <c r="G589" s="17">
        <v>29</v>
      </c>
      <c r="H589" s="17" t="s">
        <v>28</v>
      </c>
      <c r="I589" s="79">
        <f>_xlfn.XLOOKUP(H589,Productos!$B$5:$B$16,Productos!$E$5:$E$16)</f>
        <v>650000</v>
      </c>
      <c r="J589" s="17">
        <v>12</v>
      </c>
      <c r="K589" s="99"/>
      <c r="L589" s="13" t="str">
        <f>_xlfn.XLOOKUP(Ventas!C589,'Tienda y Sucursal'!$B$5:$B$19,'Tienda y Sucursal'!$C$5:$C$19)</f>
        <v>Sucursal San Bernardo</v>
      </c>
      <c r="M589" s="13" t="str">
        <f>_xlfn.XLOOKUP(D589,'Tienda y Sucursal'!$E$5:$E$10,'Tienda y Sucursal'!$F$5:$F$10)</f>
        <v>Sucursal 1</v>
      </c>
      <c r="N589" s="13" t="str">
        <f>HLOOKUP(F589,'Vendedores y Clientes'!$F$5:$M$7,2,0)&amp;" "&amp;HLOOKUP(F589,'Vendedores y Clientes'!$F$5:$M$7,3,0)</f>
        <v>Hortuiti Felier</v>
      </c>
      <c r="O589" s="13" t="str" cm="1">
        <f t="array" ref="O589">_xlfn.XLOOKUP(G589,'Vendedores y Clientes'!$B$6:$B$39,'Vendedores y Clientes'!$C$6:$C$39&amp;" "&amp;_xlfn.XLOOKUP(Ventas!G589,'Vendedores y Clientes'!$B$6:$B$39,'Vendedores y Clientes'!$D$6:$D$39))</f>
        <v>Reina Queen</v>
      </c>
      <c r="P589" s="13" t="str">
        <f>_xlfn.XLOOKUP(H589,Productos!$B$5:$B$16,Productos!$C$5:$C$16)</f>
        <v>Escritorio Madera 3 Espacios</v>
      </c>
      <c r="Q589" s="13" t="str">
        <f>VLOOKUP(H589,Productos!$B$4:$E$16,3,0)</f>
        <v>Bellmack</v>
      </c>
      <c r="R589" s="14">
        <f t="shared" si="14"/>
        <v>0.08</v>
      </c>
      <c r="S589" s="15">
        <f>VLOOKUP(Ventas!H589,Productos!$B$23:$I$34,MATCH(Ventas!M589,Productos!$D$22:$I$22)+2,FALSE)</f>
        <v>10000</v>
      </c>
      <c r="T589" s="16">
        <f t="shared" si="16"/>
        <v>7166000</v>
      </c>
    </row>
    <row r="590" spans="2:20" ht="14.25" customHeight="1">
      <c r="B590" s="10" t="str">
        <f t="shared" si="13"/>
        <v>5-1024102010octubreG12</v>
      </c>
      <c r="C590" s="17">
        <v>5</v>
      </c>
      <c r="D590" s="17">
        <v>10</v>
      </c>
      <c r="E590" s="18">
        <v>40475</v>
      </c>
      <c r="F590" s="17">
        <v>17</v>
      </c>
      <c r="G590" s="17">
        <v>5</v>
      </c>
      <c r="H590" s="17" t="s">
        <v>25</v>
      </c>
      <c r="I590" s="79">
        <f>_xlfn.XLOOKUP(H590,Productos!$B$5:$B$16,Productos!$E$5:$E$16)</f>
        <v>800000</v>
      </c>
      <c r="J590" s="17">
        <v>10</v>
      </c>
      <c r="K590" s="99"/>
      <c r="L590" s="13" t="str">
        <f>_xlfn.XLOOKUP(Ventas!C590,'Tienda y Sucursal'!$B$5:$B$19,'Tienda y Sucursal'!$C$5:$C$19)</f>
        <v>Muebles El Oso</v>
      </c>
      <c r="M590" s="13" t="str">
        <f>_xlfn.XLOOKUP(D590,'Tienda y Sucursal'!$E$5:$E$10,'Tienda y Sucursal'!$F$5:$F$10)</f>
        <v>Sucursal 6</v>
      </c>
      <c r="N590" s="13" t="str">
        <f>HLOOKUP(F590,'Vendedores y Clientes'!$F$5:$M$7,2,0)&amp;" "&amp;HLOOKUP(F590,'Vendedores y Clientes'!$F$5:$M$7,3,0)</f>
        <v>Gabriel Manzanero</v>
      </c>
      <c r="O590" s="13" t="str" cm="1">
        <f t="array" ref="O590">_xlfn.XLOOKUP(G590,'Vendedores y Clientes'!$B$6:$B$39,'Vendedores y Clientes'!$C$6:$C$39&amp;" "&amp;_xlfn.XLOOKUP(Ventas!G590,'Vendedores y Clientes'!$B$6:$B$39,'Vendedores y Clientes'!$D$6:$D$39))</f>
        <v>Alexandra Bully</v>
      </c>
      <c r="P590" s="13" t="str">
        <f>_xlfn.XLOOKUP(H590,Productos!$B$5:$B$16,Productos!$C$5:$C$16)</f>
        <v>Estante Metalico 2mts alt</v>
      </c>
      <c r="Q590" s="13" t="str">
        <f>VLOOKUP(H590,Productos!$B$4:$E$16,3,0)</f>
        <v>Leymas</v>
      </c>
      <c r="R590" s="14">
        <f t="shared" si="14"/>
        <v>0.08</v>
      </c>
      <c r="S590" s="15">
        <f>VLOOKUP(Ventas!H590,Productos!$B$23:$I$34,MATCH(Ventas!M590,Productos!$D$22:$I$22)+2,FALSE)</f>
        <v>100000</v>
      </c>
      <c r="T590" s="16">
        <f t="shared" si="16"/>
        <v>7260000</v>
      </c>
    </row>
    <row r="591" spans="2:20" ht="14.25" customHeight="1">
      <c r="B591" s="10" t="str">
        <f t="shared" si="13"/>
        <v>3-207122010diciembreG12</v>
      </c>
      <c r="C591" s="17">
        <v>3</v>
      </c>
      <c r="D591" s="17">
        <v>20</v>
      </c>
      <c r="E591" s="18">
        <v>40519</v>
      </c>
      <c r="F591" s="17">
        <v>14</v>
      </c>
      <c r="G591" s="17">
        <v>6</v>
      </c>
      <c r="H591" s="17" t="s">
        <v>25</v>
      </c>
      <c r="I591" s="79">
        <f>_xlfn.XLOOKUP(H591,Productos!$B$5:$B$16,Productos!$E$5:$E$16)</f>
        <v>800000</v>
      </c>
      <c r="J591" s="17">
        <v>10</v>
      </c>
      <c r="K591" s="99"/>
      <c r="L591" s="13" t="str">
        <f>_xlfn.XLOOKUP(Ventas!C591,'Tienda y Sucursal'!$B$5:$B$19,'Tienda y Sucursal'!$C$5:$C$19)</f>
        <v>Damiens</v>
      </c>
      <c r="M591" s="13" t="str">
        <f>_xlfn.XLOOKUP(D591,'Tienda y Sucursal'!$E$5:$E$10,'Tienda y Sucursal'!$F$5:$F$10)</f>
        <v>Sucursal 5</v>
      </c>
      <c r="N591" s="13" t="str">
        <f>HLOOKUP(F591,'Vendedores y Clientes'!$F$5:$M$7,2,0)&amp;" "&amp;HLOOKUP(F591,'Vendedores y Clientes'!$F$5:$M$7,3,0)</f>
        <v>Hortuiti Felier</v>
      </c>
      <c r="O591" s="13" t="str" cm="1">
        <f t="array" ref="O591">_xlfn.XLOOKUP(G591,'Vendedores y Clientes'!$B$6:$B$39,'Vendedores y Clientes'!$C$6:$C$39&amp;" "&amp;_xlfn.XLOOKUP(Ventas!G591,'Vendedores y Clientes'!$B$6:$B$39,'Vendedores y Clientes'!$D$6:$D$39))</f>
        <v>Deco Valenti</v>
      </c>
      <c r="P591" s="13" t="str">
        <f>_xlfn.XLOOKUP(H591,Productos!$B$5:$B$16,Productos!$C$5:$C$16)</f>
        <v>Estante Metalico 2mts alt</v>
      </c>
      <c r="Q591" s="13" t="str">
        <f>VLOOKUP(H591,Productos!$B$4:$E$16,3,0)</f>
        <v>Leymas</v>
      </c>
      <c r="R591" s="14">
        <f t="shared" si="14"/>
        <v>0.08</v>
      </c>
      <c r="S591" s="15">
        <f>VLOOKUP(Ventas!H591,Productos!$B$23:$I$34,MATCH(Ventas!M591,Productos!$D$22:$I$22)+2,FALSE)</f>
        <v>10000</v>
      </c>
      <c r="T591" s="16">
        <f t="shared" si="16"/>
        <v>7350000</v>
      </c>
    </row>
    <row r="592" spans="2:20" ht="14.25" customHeight="1">
      <c r="B592" s="10" t="str">
        <f t="shared" si="13"/>
        <v>2-20015102010octubreF12</v>
      </c>
      <c r="C592" s="17">
        <v>2</v>
      </c>
      <c r="D592" s="17">
        <v>200</v>
      </c>
      <c r="E592" s="18">
        <v>40466</v>
      </c>
      <c r="F592" s="17">
        <v>12</v>
      </c>
      <c r="G592" s="17">
        <v>33</v>
      </c>
      <c r="H592" s="17" t="s">
        <v>23</v>
      </c>
      <c r="I592" s="79">
        <f>_xlfn.XLOOKUP(H592,Productos!$B$5:$B$16,Productos!$E$5:$E$16)</f>
        <v>1250000</v>
      </c>
      <c r="J592" s="17">
        <v>6</v>
      </c>
      <c r="K592" s="99"/>
      <c r="L592" s="13" t="str">
        <f>_xlfn.XLOOKUP(Ventas!C592,'Tienda y Sucursal'!$B$5:$B$19,'Tienda y Sucursal'!$C$5:$C$19)</f>
        <v>Muebles San Genaro</v>
      </c>
      <c r="M592" s="13" t="str">
        <f>_xlfn.XLOOKUP(D592,'Tienda y Sucursal'!$E$5:$E$10,'Tienda y Sucursal'!$F$5:$F$10)</f>
        <v>Sucursal 1</v>
      </c>
      <c r="N592" s="13" t="str">
        <f>HLOOKUP(F592,'Vendedores y Clientes'!$F$5:$M$7,2,0)&amp;" "&amp;HLOOKUP(F592,'Vendedores y Clientes'!$F$5:$M$7,3,0)</f>
        <v>Feibian Bizancio</v>
      </c>
      <c r="O592" s="13" t="str" cm="1">
        <f t="array" ref="O592">_xlfn.XLOOKUP(G592,'Vendedores y Clientes'!$B$6:$B$39,'Vendedores y Clientes'!$C$6:$C$39&amp;" "&amp;_xlfn.XLOOKUP(Ventas!G592,'Vendedores y Clientes'!$B$6:$B$39,'Vendedores y Clientes'!$D$6:$D$39))</f>
        <v>Maricela Zapur</v>
      </c>
      <c r="P592" s="13" t="str">
        <f>_xlfn.XLOOKUP(H592,Productos!$B$5:$B$16,Productos!$C$5:$C$16)</f>
        <v>Cómoda Antigua</v>
      </c>
      <c r="Q592" s="13" t="str">
        <f>VLOOKUP(H592,Productos!$B$4:$E$16,3,0)</f>
        <v>Bellmack</v>
      </c>
      <c r="R592" s="14">
        <f t="shared" si="14"/>
        <v>0.05</v>
      </c>
      <c r="S592" s="15">
        <f>VLOOKUP(Ventas!H592,Productos!$B$23:$I$34,MATCH(Ventas!M592,Productos!$D$22:$I$22)+2,FALSE)</f>
        <v>10000</v>
      </c>
      <c r="T592" s="16">
        <f t="shared" si="16"/>
        <v>7115000</v>
      </c>
    </row>
    <row r="593" spans="2:20" ht="14.25" customHeight="1">
      <c r="B593" s="10" t="str">
        <f t="shared" si="13"/>
        <v>11-300232010marzoF12</v>
      </c>
      <c r="C593" s="17">
        <v>11</v>
      </c>
      <c r="D593" s="17">
        <v>300</v>
      </c>
      <c r="E593" s="18">
        <v>40239</v>
      </c>
      <c r="F593" s="17">
        <v>18</v>
      </c>
      <c r="G593" s="17">
        <v>22</v>
      </c>
      <c r="H593" s="17" t="s">
        <v>23</v>
      </c>
      <c r="I593" s="79">
        <f>_xlfn.XLOOKUP(H593,Productos!$B$5:$B$16,Productos!$E$5:$E$16)</f>
        <v>1250000</v>
      </c>
      <c r="J593" s="17">
        <v>6</v>
      </c>
      <c r="K593" s="99"/>
      <c r="L593" s="13" t="str">
        <f>_xlfn.XLOOKUP(Ventas!C593,'Tienda y Sucursal'!$B$5:$B$19,'Tienda y Sucursal'!$C$5:$C$19)</f>
        <v>Antiguedades FL</v>
      </c>
      <c r="M593" s="13" t="str">
        <f>_xlfn.XLOOKUP(D593,'Tienda y Sucursal'!$E$5:$E$10,'Tienda y Sucursal'!$F$5:$F$10)</f>
        <v>Sucursal 3</v>
      </c>
      <c r="N593" s="13" t="str">
        <f>HLOOKUP(F593,'Vendedores y Clientes'!$F$5:$M$7,2,0)&amp;" "&amp;HLOOKUP(F593,'Vendedores y Clientes'!$F$5:$M$7,3,0)</f>
        <v>Gato Lizana</v>
      </c>
      <c r="O593" s="13" t="str" cm="1">
        <f t="array" ref="O593">_xlfn.XLOOKUP(G593,'Vendedores y Clientes'!$B$6:$B$39,'Vendedores y Clientes'!$C$6:$C$39&amp;" "&amp;_xlfn.XLOOKUP(Ventas!G593,'Vendedores y Clientes'!$B$6:$B$39,'Vendedores y Clientes'!$D$6:$D$39))</f>
        <v>Sergio Oliva</v>
      </c>
      <c r="P593" s="13" t="str">
        <f>_xlfn.XLOOKUP(H593,Productos!$B$5:$B$16,Productos!$C$5:$C$16)</f>
        <v>Cómoda Antigua</v>
      </c>
      <c r="Q593" s="13" t="str">
        <f>VLOOKUP(H593,Productos!$B$4:$E$16,3,0)</f>
        <v>Bellmack</v>
      </c>
      <c r="R593" s="14">
        <f t="shared" si="14"/>
        <v>0.05</v>
      </c>
      <c r="S593" s="15">
        <f>VLOOKUP(Ventas!H593,Productos!$B$23:$I$34,MATCH(Ventas!M593,Productos!$D$22:$I$22)+2,FALSE)</f>
        <v>100000</v>
      </c>
      <c r="T593" s="16">
        <f t="shared" si="16"/>
        <v>7025000</v>
      </c>
    </row>
    <row r="594" spans="2:20" ht="14.25" customHeight="1">
      <c r="B594" s="10" t="str">
        <f t="shared" si="13"/>
        <v>9-204102010octubreF12</v>
      </c>
      <c r="C594" s="17">
        <v>9</v>
      </c>
      <c r="D594" s="17">
        <v>20</v>
      </c>
      <c r="E594" s="18">
        <v>40455</v>
      </c>
      <c r="F594" s="17">
        <v>17</v>
      </c>
      <c r="G594" s="17">
        <v>3</v>
      </c>
      <c r="H594" s="17" t="s">
        <v>23</v>
      </c>
      <c r="I594" s="79">
        <f>_xlfn.XLOOKUP(H594,Productos!$B$5:$B$16,Productos!$E$5:$E$16)</f>
        <v>1250000</v>
      </c>
      <c r="J594" s="17">
        <v>6</v>
      </c>
      <c r="K594" s="99"/>
      <c r="L594" s="13" t="str">
        <f>_xlfn.XLOOKUP(Ventas!C594,'Tienda y Sucursal'!$B$5:$B$19,'Tienda y Sucursal'!$C$5:$C$19)</f>
        <v>Sucursal San Bernardo</v>
      </c>
      <c r="M594" s="13" t="str">
        <f>_xlfn.XLOOKUP(D594,'Tienda y Sucursal'!$E$5:$E$10,'Tienda y Sucursal'!$F$5:$F$10)</f>
        <v>Sucursal 5</v>
      </c>
      <c r="N594" s="13" t="str">
        <f>HLOOKUP(F594,'Vendedores y Clientes'!$F$5:$M$7,2,0)&amp;" "&amp;HLOOKUP(F594,'Vendedores y Clientes'!$F$5:$M$7,3,0)</f>
        <v>Gabriel Manzanero</v>
      </c>
      <c r="O594" s="13" t="str" cm="1">
        <f t="array" ref="O594">_xlfn.XLOOKUP(G594,'Vendedores y Clientes'!$B$6:$B$39,'Vendedores y Clientes'!$C$6:$C$39&amp;" "&amp;_xlfn.XLOOKUP(Ventas!G594,'Vendedores y Clientes'!$B$6:$B$39,'Vendedores y Clientes'!$D$6:$D$39))</f>
        <v>Johny Negrero</v>
      </c>
      <c r="P594" s="13" t="str">
        <f>_xlfn.XLOOKUP(H594,Productos!$B$5:$B$16,Productos!$C$5:$C$16)</f>
        <v>Cómoda Antigua</v>
      </c>
      <c r="Q594" s="13" t="str">
        <f>VLOOKUP(H594,Productos!$B$4:$E$16,3,0)</f>
        <v>Bellmack</v>
      </c>
      <c r="R594" s="14">
        <f t="shared" si="14"/>
        <v>0.05</v>
      </c>
      <c r="S594" s="15">
        <f>VLOOKUP(Ventas!H594,Productos!$B$23:$I$34,MATCH(Ventas!M594,Productos!$D$22:$I$22)+2,FALSE)</f>
        <v>10000</v>
      </c>
      <c r="T594" s="16">
        <f t="shared" si="16"/>
        <v>7115000</v>
      </c>
    </row>
    <row r="595" spans="2:20" ht="14.25" customHeight="1">
      <c r="B595" s="10" t="str">
        <f t="shared" si="13"/>
        <v>11-201232009marzoF12</v>
      </c>
      <c r="C595" s="17">
        <v>11</v>
      </c>
      <c r="D595" s="17">
        <v>20</v>
      </c>
      <c r="E595" s="18">
        <v>39884</v>
      </c>
      <c r="F595" s="17">
        <v>13</v>
      </c>
      <c r="G595" s="17">
        <v>20</v>
      </c>
      <c r="H595" s="17" t="s">
        <v>23</v>
      </c>
      <c r="I595" s="79">
        <f>_xlfn.XLOOKUP(H595,Productos!$B$5:$B$16,Productos!$E$5:$E$16)</f>
        <v>1250000</v>
      </c>
      <c r="J595" s="17">
        <v>6</v>
      </c>
      <c r="K595" s="99"/>
      <c r="L595" s="13" t="str">
        <f>_xlfn.XLOOKUP(Ventas!C595,'Tienda y Sucursal'!$B$5:$B$19,'Tienda y Sucursal'!$C$5:$C$19)</f>
        <v>Antiguedades FL</v>
      </c>
      <c r="M595" s="13" t="str">
        <f>_xlfn.XLOOKUP(D595,'Tienda y Sucursal'!$E$5:$E$10,'Tienda y Sucursal'!$F$5:$F$10)</f>
        <v>Sucursal 5</v>
      </c>
      <c r="N595" s="13" t="str">
        <f>HLOOKUP(F595,'Vendedores y Clientes'!$F$5:$M$7,2,0)&amp;" "&amp;HLOOKUP(F595,'Vendedores y Clientes'!$F$5:$M$7,3,0)</f>
        <v>Caesar Ortencia</v>
      </c>
      <c r="O595" s="13" t="str" cm="1">
        <f t="array" ref="O595">_xlfn.XLOOKUP(G595,'Vendedores y Clientes'!$B$6:$B$39,'Vendedores y Clientes'!$C$6:$C$39&amp;" "&amp;_xlfn.XLOOKUP(Ventas!G595,'Vendedores y Clientes'!$B$6:$B$39,'Vendedores y Clientes'!$D$6:$D$39))</f>
        <v>Tatán Linterna</v>
      </c>
      <c r="P595" s="13" t="str">
        <f>_xlfn.XLOOKUP(H595,Productos!$B$5:$B$16,Productos!$C$5:$C$16)</f>
        <v>Cómoda Antigua</v>
      </c>
      <c r="Q595" s="13" t="str">
        <f>VLOOKUP(H595,Productos!$B$4:$E$16,3,0)</f>
        <v>Bellmack</v>
      </c>
      <c r="R595" s="14">
        <f t="shared" si="14"/>
        <v>0.05</v>
      </c>
      <c r="S595" s="15">
        <f>VLOOKUP(Ventas!H595,Productos!$B$23:$I$34,MATCH(Ventas!M595,Productos!$D$22:$I$22)+2,FALSE)</f>
        <v>10000</v>
      </c>
      <c r="T595" s="16">
        <f t="shared" si="16"/>
        <v>7115000</v>
      </c>
    </row>
    <row r="596" spans="2:20" ht="14.25" customHeight="1">
      <c r="B596" s="10" t="str">
        <f t="shared" si="13"/>
        <v>14-2001122010diciembreA14</v>
      </c>
      <c r="C596" s="17">
        <v>14</v>
      </c>
      <c r="D596" s="17">
        <v>200</v>
      </c>
      <c r="E596" s="18">
        <v>40513</v>
      </c>
      <c r="F596" s="17">
        <v>17</v>
      </c>
      <c r="G596" s="17">
        <v>2</v>
      </c>
      <c r="H596" s="17" t="s">
        <v>27</v>
      </c>
      <c r="I596" s="79">
        <f>_xlfn.XLOOKUP(H596,Productos!$B$5:$B$16,Productos!$E$5:$E$16)</f>
        <v>670000</v>
      </c>
      <c r="J596" s="17">
        <v>12</v>
      </c>
      <c r="K596" s="99"/>
      <c r="L596" s="13" t="str">
        <f>_xlfn.XLOOKUP(Ventas!C596,'Tienda y Sucursal'!$B$5:$B$19,'Tienda y Sucursal'!$C$5:$C$19)</f>
        <v>Antiguedades FV</v>
      </c>
      <c r="M596" s="13" t="str">
        <f>_xlfn.XLOOKUP(D596,'Tienda y Sucursal'!$E$5:$E$10,'Tienda y Sucursal'!$F$5:$F$10)</f>
        <v>Sucursal 1</v>
      </c>
      <c r="N596" s="13" t="str">
        <f>HLOOKUP(F596,'Vendedores y Clientes'!$F$5:$M$7,2,0)&amp;" "&amp;HLOOKUP(F596,'Vendedores y Clientes'!$F$5:$M$7,3,0)</f>
        <v>Gabriel Manzanero</v>
      </c>
      <c r="O596" s="13" t="str" cm="1">
        <f t="array" ref="O596">_xlfn.XLOOKUP(G596,'Vendedores y Clientes'!$B$6:$B$39,'Vendedores y Clientes'!$C$6:$C$39&amp;" "&amp;_xlfn.XLOOKUP(Ventas!G596,'Vendedores y Clientes'!$B$6:$B$39,'Vendedores y Clientes'!$D$6:$D$39))</f>
        <v>John Chepicano</v>
      </c>
      <c r="P596" s="13" t="str">
        <f>_xlfn.XLOOKUP(H596,Productos!$B$5:$B$16,Productos!$C$5:$C$16)</f>
        <v>Cama 1,5 plazas</v>
      </c>
      <c r="Q596" s="13" t="str">
        <f>VLOOKUP(H596,Productos!$B$4:$E$16,3,0)</f>
        <v>Dardunes</v>
      </c>
      <c r="R596" s="14">
        <f t="shared" si="14"/>
        <v>0.08</v>
      </c>
      <c r="S596" s="15">
        <f>VLOOKUP(Ventas!H596,Productos!$B$23:$I$34,MATCH(Ventas!M596,Productos!$D$22:$I$22)+2,FALSE)</f>
        <v>200000</v>
      </c>
      <c r="T596" s="16">
        <f t="shared" si="16"/>
        <v>7196800</v>
      </c>
    </row>
    <row r="597" spans="2:20" ht="14.25" customHeight="1">
      <c r="B597" s="10" t="str">
        <f t="shared" si="13"/>
        <v>1-1015102009octubreA14</v>
      </c>
      <c r="C597" s="17">
        <v>1</v>
      </c>
      <c r="D597" s="17">
        <v>10</v>
      </c>
      <c r="E597" s="18">
        <v>40101</v>
      </c>
      <c r="F597" s="17">
        <v>17</v>
      </c>
      <c r="G597" s="17">
        <v>14</v>
      </c>
      <c r="H597" s="17" t="s">
        <v>27</v>
      </c>
      <c r="I597" s="79">
        <f>_xlfn.XLOOKUP(H597,Productos!$B$5:$B$16,Productos!$E$5:$E$16)</f>
        <v>670000</v>
      </c>
      <c r="J597" s="17">
        <v>12</v>
      </c>
      <c r="K597" s="99"/>
      <c r="L597" s="13" t="str">
        <f>_xlfn.XLOOKUP(Ventas!C597,'Tienda y Sucursal'!$B$5:$B$19,'Tienda y Sucursal'!$C$5:$C$19)</f>
        <v>Sucursal Peñalolen Alto</v>
      </c>
      <c r="M597" s="13" t="str">
        <f>_xlfn.XLOOKUP(D597,'Tienda y Sucursal'!$E$5:$E$10,'Tienda y Sucursal'!$F$5:$F$10)</f>
        <v>Sucursal 6</v>
      </c>
      <c r="N597" s="13" t="str">
        <f>HLOOKUP(F597,'Vendedores y Clientes'!$F$5:$M$7,2,0)&amp;" "&amp;HLOOKUP(F597,'Vendedores y Clientes'!$F$5:$M$7,3,0)</f>
        <v>Gabriel Manzanero</v>
      </c>
      <c r="O597" s="13" t="str" cm="1">
        <f t="array" ref="O597">_xlfn.XLOOKUP(G597,'Vendedores y Clientes'!$B$6:$B$39,'Vendedores y Clientes'!$C$6:$C$39&amp;" "&amp;_xlfn.XLOOKUP(Ventas!G597,'Vendedores y Clientes'!$B$6:$B$39,'Vendedores y Clientes'!$D$6:$D$39))</f>
        <v>Guillermo Franco</v>
      </c>
      <c r="P597" s="13" t="str">
        <f>_xlfn.XLOOKUP(H597,Productos!$B$5:$B$16,Productos!$C$5:$C$16)</f>
        <v>Cama 1,5 plazas</v>
      </c>
      <c r="Q597" s="13" t="str">
        <f>VLOOKUP(H597,Productos!$B$4:$E$16,3,0)</f>
        <v>Dardunes</v>
      </c>
      <c r="R597" s="14">
        <f t="shared" si="14"/>
        <v>0.08</v>
      </c>
      <c r="S597" s="15">
        <f>VLOOKUP(Ventas!H597,Productos!$B$23:$I$34,MATCH(Ventas!M597,Productos!$D$22:$I$22)+2,FALSE)</f>
        <v>200000</v>
      </c>
      <c r="T597" s="16">
        <f t="shared" si="16"/>
        <v>7196800</v>
      </c>
    </row>
    <row r="598" spans="2:20" ht="14.25" customHeight="1">
      <c r="B598" s="10" t="str">
        <f t="shared" si="13"/>
        <v>15-2016112009noviembreA14</v>
      </c>
      <c r="C598" s="17">
        <v>15</v>
      </c>
      <c r="D598" s="17">
        <v>20</v>
      </c>
      <c r="E598" s="18">
        <v>40133</v>
      </c>
      <c r="F598" s="17">
        <v>18</v>
      </c>
      <c r="G598" s="17">
        <v>17</v>
      </c>
      <c r="H598" s="17" t="s">
        <v>27</v>
      </c>
      <c r="I598" s="79">
        <f>_xlfn.XLOOKUP(H598,Productos!$B$5:$B$16,Productos!$E$5:$E$16)</f>
        <v>670000</v>
      </c>
      <c r="J598" s="17">
        <v>12</v>
      </c>
      <c r="K598" s="99"/>
      <c r="L598" s="13" t="str">
        <f>_xlfn.XLOOKUP(Ventas!C598,'Tienda y Sucursal'!$B$5:$B$19,'Tienda y Sucursal'!$C$5:$C$19)</f>
        <v>Galería la Tubería</v>
      </c>
      <c r="M598" s="13" t="str">
        <f>_xlfn.XLOOKUP(D598,'Tienda y Sucursal'!$E$5:$E$10,'Tienda y Sucursal'!$F$5:$F$10)</f>
        <v>Sucursal 5</v>
      </c>
      <c r="N598" s="13" t="str">
        <f>HLOOKUP(F598,'Vendedores y Clientes'!$F$5:$M$7,2,0)&amp;" "&amp;HLOOKUP(F598,'Vendedores y Clientes'!$F$5:$M$7,3,0)</f>
        <v>Gato Lizana</v>
      </c>
      <c r="O598" s="13" t="str" cm="1">
        <f t="array" ref="O598">_xlfn.XLOOKUP(G598,'Vendedores y Clientes'!$B$6:$B$39,'Vendedores y Clientes'!$C$6:$C$39&amp;" "&amp;_xlfn.XLOOKUP(Ventas!G598,'Vendedores y Clientes'!$B$6:$B$39,'Vendedores y Clientes'!$D$6:$D$39))</f>
        <v>Mathias Albus</v>
      </c>
      <c r="P598" s="13" t="str">
        <f>_xlfn.XLOOKUP(H598,Productos!$B$5:$B$16,Productos!$C$5:$C$16)</f>
        <v>Cama 1,5 plazas</v>
      </c>
      <c r="Q598" s="13" t="str">
        <f>VLOOKUP(H598,Productos!$B$4:$E$16,3,0)</f>
        <v>Dardunes</v>
      </c>
      <c r="R598" s="14">
        <f t="shared" si="14"/>
        <v>0.08</v>
      </c>
      <c r="S598" s="15">
        <f>VLOOKUP(Ventas!H598,Productos!$B$23:$I$34,MATCH(Ventas!M598,Productos!$D$22:$I$22)+2,FALSE)</f>
        <v>100000</v>
      </c>
      <c r="T598" s="16">
        <f t="shared" si="16"/>
        <v>7296800</v>
      </c>
    </row>
    <row r="599" spans="2:20" ht="14.25" customHeight="1">
      <c r="B599" s="10" t="str">
        <f t="shared" si="13"/>
        <v>15-3002512009eneroG16</v>
      </c>
      <c r="C599" s="17">
        <v>15</v>
      </c>
      <c r="D599" s="17">
        <v>300</v>
      </c>
      <c r="E599" s="18">
        <v>39838</v>
      </c>
      <c r="F599" s="17">
        <v>13</v>
      </c>
      <c r="G599" s="17">
        <v>18</v>
      </c>
      <c r="H599" s="17" t="s">
        <v>30</v>
      </c>
      <c r="I599" s="79">
        <f>_xlfn.XLOOKUP(H599,Productos!$B$5:$B$16,Productos!$E$5:$E$16)</f>
        <v>550000</v>
      </c>
      <c r="J599" s="17">
        <v>15</v>
      </c>
      <c r="K599" s="99"/>
      <c r="L599" s="13" t="str">
        <f>_xlfn.XLOOKUP(Ventas!C599,'Tienda y Sucursal'!$B$5:$B$19,'Tienda y Sucursal'!$C$5:$C$19)</f>
        <v>Galería la Tubería</v>
      </c>
      <c r="M599" s="13" t="str">
        <f>_xlfn.XLOOKUP(D599,'Tienda y Sucursal'!$E$5:$E$10,'Tienda y Sucursal'!$F$5:$F$10)</f>
        <v>Sucursal 3</v>
      </c>
      <c r="N599" s="13" t="str">
        <f>HLOOKUP(F599,'Vendedores y Clientes'!$F$5:$M$7,2,0)&amp;" "&amp;HLOOKUP(F599,'Vendedores y Clientes'!$F$5:$M$7,3,0)</f>
        <v>Caesar Ortencia</v>
      </c>
      <c r="O599" s="13" t="str" cm="1">
        <f t="array" ref="O599">_xlfn.XLOOKUP(G599,'Vendedores y Clientes'!$B$6:$B$39,'Vendedores y Clientes'!$C$6:$C$39&amp;" "&amp;_xlfn.XLOOKUP(Ventas!G599,'Vendedores y Clientes'!$B$6:$B$39,'Vendedores y Clientes'!$D$6:$D$39))</f>
        <v>Di Angelo Bonini</v>
      </c>
      <c r="P599" s="13" t="str">
        <f>_xlfn.XLOOKUP(H599,Productos!$B$5:$B$16,Productos!$C$5:$C$16)</f>
        <v>Cómoda 2 cuerpos, 2x1x1,5</v>
      </c>
      <c r="Q599" s="13" t="str">
        <f>VLOOKUP(H599,Productos!$B$4:$E$16,3,0)</f>
        <v>Deplos</v>
      </c>
      <c r="R599" s="14">
        <f t="shared" si="14"/>
        <v>0.08</v>
      </c>
      <c r="S599" s="15">
        <f>VLOOKUP(Ventas!H599,Productos!$B$23:$I$34,MATCH(Ventas!M599,Productos!$D$22:$I$22)+2,FALSE)</f>
        <v>30000</v>
      </c>
      <c r="T599" s="16">
        <f t="shared" si="16"/>
        <v>7560000</v>
      </c>
    </row>
    <row r="600" spans="2:20" ht="14.25" customHeight="1">
      <c r="B600" s="10" t="str">
        <f t="shared" si="13"/>
        <v>15-10017122009diciembreG16</v>
      </c>
      <c r="C600" s="17">
        <v>15</v>
      </c>
      <c r="D600" s="17">
        <v>100</v>
      </c>
      <c r="E600" s="18">
        <v>40164</v>
      </c>
      <c r="F600" s="17">
        <v>12</v>
      </c>
      <c r="G600" s="17">
        <v>6</v>
      </c>
      <c r="H600" s="17" t="s">
        <v>30</v>
      </c>
      <c r="I600" s="79">
        <f>_xlfn.XLOOKUP(H600,Productos!$B$5:$B$16,Productos!$E$5:$E$16)</f>
        <v>550000</v>
      </c>
      <c r="J600" s="17">
        <v>15</v>
      </c>
      <c r="K600" s="99"/>
      <c r="L600" s="13" t="str">
        <f>_xlfn.XLOOKUP(Ventas!C600,'Tienda y Sucursal'!$B$5:$B$19,'Tienda y Sucursal'!$C$5:$C$19)</f>
        <v>Galería la Tubería</v>
      </c>
      <c r="M600" s="13" t="str">
        <f>_xlfn.XLOOKUP(D600,'Tienda y Sucursal'!$E$5:$E$10,'Tienda y Sucursal'!$F$5:$F$10)</f>
        <v>Sucursal 4</v>
      </c>
      <c r="N600" s="13" t="str">
        <f>HLOOKUP(F600,'Vendedores y Clientes'!$F$5:$M$7,2,0)&amp;" "&amp;HLOOKUP(F600,'Vendedores y Clientes'!$F$5:$M$7,3,0)</f>
        <v>Feibian Bizancio</v>
      </c>
      <c r="O600" s="13" t="str" cm="1">
        <f t="array" ref="O600">_xlfn.XLOOKUP(G600,'Vendedores y Clientes'!$B$6:$B$39,'Vendedores y Clientes'!$C$6:$C$39&amp;" "&amp;_xlfn.XLOOKUP(Ventas!G600,'Vendedores y Clientes'!$B$6:$B$39,'Vendedores y Clientes'!$D$6:$D$39))</f>
        <v>Deco Valenti</v>
      </c>
      <c r="P600" s="13" t="str">
        <f>_xlfn.XLOOKUP(H600,Productos!$B$5:$B$16,Productos!$C$5:$C$16)</f>
        <v>Cómoda 2 cuerpos, 2x1x1,5</v>
      </c>
      <c r="Q600" s="13" t="str">
        <f>VLOOKUP(H600,Productos!$B$4:$E$16,3,0)</f>
        <v>Deplos</v>
      </c>
      <c r="R600" s="14">
        <f t="shared" si="14"/>
        <v>0.08</v>
      </c>
      <c r="S600" s="15">
        <f>VLOOKUP(Ventas!H600,Productos!$B$23:$I$34,MATCH(Ventas!M600,Productos!$D$22:$I$22)+2,FALSE)</f>
        <v>20000</v>
      </c>
      <c r="T600" s="16">
        <f t="shared" si="16"/>
        <v>7570000</v>
      </c>
    </row>
    <row r="601" spans="2:20" ht="14.25" customHeight="1">
      <c r="B601" s="10" t="str">
        <f t="shared" si="13"/>
        <v>13-3006122009diciembreE20</v>
      </c>
      <c r="C601" s="17">
        <v>13</v>
      </c>
      <c r="D601" s="17">
        <v>300</v>
      </c>
      <c r="E601" s="18">
        <v>40153</v>
      </c>
      <c r="F601" s="17">
        <v>15</v>
      </c>
      <c r="G601" s="17">
        <v>6</v>
      </c>
      <c r="H601" s="17" t="s">
        <v>28</v>
      </c>
      <c r="I601" s="79">
        <f>_xlfn.XLOOKUP(H601,Productos!$B$5:$B$16,Productos!$E$5:$E$16)</f>
        <v>650000</v>
      </c>
      <c r="J601" s="17">
        <v>12</v>
      </c>
      <c r="K601" s="99"/>
      <c r="L601" s="13" t="str">
        <f>_xlfn.XLOOKUP(Ventas!C601,'Tienda y Sucursal'!$B$5:$B$19,'Tienda y Sucursal'!$C$5:$C$19)</f>
        <v>Sales</v>
      </c>
      <c r="M601" s="13" t="str">
        <f>_xlfn.XLOOKUP(D601,'Tienda y Sucursal'!$E$5:$E$10,'Tienda y Sucursal'!$F$5:$F$10)</f>
        <v>Sucursal 3</v>
      </c>
      <c r="N601" s="13" t="str">
        <f>HLOOKUP(F601,'Vendedores y Clientes'!$F$5:$M$7,2,0)&amp;" "&amp;HLOOKUP(F601,'Vendedores y Clientes'!$F$5:$M$7,3,0)</f>
        <v>Suárez Mujica</v>
      </c>
      <c r="O601" s="13" t="str" cm="1">
        <f t="array" ref="O601">_xlfn.XLOOKUP(G601,'Vendedores y Clientes'!$B$6:$B$39,'Vendedores y Clientes'!$C$6:$C$39&amp;" "&amp;_xlfn.XLOOKUP(Ventas!G601,'Vendedores y Clientes'!$B$6:$B$39,'Vendedores y Clientes'!$D$6:$D$39))</f>
        <v>Deco Valenti</v>
      </c>
      <c r="P601" s="13" t="str">
        <f>_xlfn.XLOOKUP(H601,Productos!$B$5:$B$16,Productos!$C$5:$C$16)</f>
        <v>Escritorio Madera 3 Espacios</v>
      </c>
      <c r="Q601" s="13" t="str">
        <f>VLOOKUP(H601,Productos!$B$4:$E$16,3,0)</f>
        <v>Bellmack</v>
      </c>
      <c r="R601" s="14">
        <f t="shared" si="14"/>
        <v>0.08</v>
      </c>
      <c r="S601" s="15">
        <f>VLOOKUP(Ventas!H601,Productos!$B$23:$I$34,MATCH(Ventas!M601,Productos!$D$22:$I$22)+2,FALSE)</f>
        <v>100000</v>
      </c>
      <c r="T601" s="16">
        <f t="shared" si="16"/>
        <v>7076000</v>
      </c>
    </row>
    <row r="602" spans="2:20" ht="14.25" customHeight="1">
      <c r="B602" s="10" t="str">
        <f t="shared" si="13"/>
        <v>1-3001422010febreroE20</v>
      </c>
      <c r="C602" s="17">
        <v>1</v>
      </c>
      <c r="D602" s="17">
        <v>300</v>
      </c>
      <c r="E602" s="18">
        <v>40223</v>
      </c>
      <c r="F602" s="17">
        <v>16</v>
      </c>
      <c r="G602" s="17">
        <v>7</v>
      </c>
      <c r="H602" s="17" t="s">
        <v>28</v>
      </c>
      <c r="I602" s="79">
        <f>_xlfn.XLOOKUP(H602,Productos!$B$5:$B$16,Productos!$E$5:$E$16)</f>
        <v>650000</v>
      </c>
      <c r="J602" s="17">
        <v>12</v>
      </c>
      <c r="K602" s="99"/>
      <c r="L602" s="13" t="str">
        <f>_xlfn.XLOOKUP(Ventas!C602,'Tienda y Sucursal'!$B$5:$B$19,'Tienda y Sucursal'!$C$5:$C$19)</f>
        <v>Sucursal Peñalolen Alto</v>
      </c>
      <c r="M602" s="13" t="str">
        <f>_xlfn.XLOOKUP(D602,'Tienda y Sucursal'!$E$5:$E$10,'Tienda y Sucursal'!$F$5:$F$10)</f>
        <v>Sucursal 3</v>
      </c>
      <c r="N602" s="13" t="str">
        <f>HLOOKUP(F602,'Vendedores y Clientes'!$F$5:$M$7,2,0)&amp;" "&amp;HLOOKUP(F602,'Vendedores y Clientes'!$F$5:$M$7,3,0)</f>
        <v>Michael Tree</v>
      </c>
      <c r="O602" s="13" t="str" cm="1">
        <f t="array" ref="O602">_xlfn.XLOOKUP(G602,'Vendedores y Clientes'!$B$6:$B$39,'Vendedores y Clientes'!$C$6:$C$39&amp;" "&amp;_xlfn.XLOOKUP(Ventas!G602,'Vendedores y Clientes'!$B$6:$B$39,'Vendedores y Clientes'!$D$6:$D$39))</f>
        <v>Veraz Dedal</v>
      </c>
      <c r="P602" s="13" t="str">
        <f>_xlfn.XLOOKUP(H602,Productos!$B$5:$B$16,Productos!$C$5:$C$16)</f>
        <v>Escritorio Madera 3 Espacios</v>
      </c>
      <c r="Q602" s="13" t="str">
        <f>VLOOKUP(H602,Productos!$B$4:$E$16,3,0)</f>
        <v>Bellmack</v>
      </c>
      <c r="R602" s="14">
        <f t="shared" si="14"/>
        <v>0.08</v>
      </c>
      <c r="S602" s="15">
        <f>VLOOKUP(Ventas!H602,Productos!$B$23:$I$34,MATCH(Ventas!M602,Productos!$D$22:$I$22)+2,FALSE)</f>
        <v>100000</v>
      </c>
      <c r="T602" s="16">
        <f t="shared" si="16"/>
        <v>7076000</v>
      </c>
    </row>
    <row r="603" spans="2:20" ht="14.25" customHeight="1">
      <c r="B603" s="10" t="str">
        <f t="shared" si="13"/>
        <v>9-3004122009diciembreE20</v>
      </c>
      <c r="C603" s="17">
        <v>9</v>
      </c>
      <c r="D603" s="17">
        <v>300</v>
      </c>
      <c r="E603" s="18">
        <v>40151</v>
      </c>
      <c r="F603" s="17">
        <v>15</v>
      </c>
      <c r="G603" s="17">
        <v>28</v>
      </c>
      <c r="H603" s="17" t="s">
        <v>28</v>
      </c>
      <c r="I603" s="79">
        <f>_xlfn.XLOOKUP(H603,Productos!$B$5:$B$16,Productos!$E$5:$E$16)</f>
        <v>650000</v>
      </c>
      <c r="J603" s="17">
        <v>12</v>
      </c>
      <c r="K603" s="99"/>
      <c r="L603" s="13" t="str">
        <f>_xlfn.XLOOKUP(Ventas!C603,'Tienda y Sucursal'!$B$5:$B$19,'Tienda y Sucursal'!$C$5:$C$19)</f>
        <v>Sucursal San Bernardo</v>
      </c>
      <c r="M603" s="13" t="str">
        <f>_xlfn.XLOOKUP(D603,'Tienda y Sucursal'!$E$5:$E$10,'Tienda y Sucursal'!$F$5:$F$10)</f>
        <v>Sucursal 3</v>
      </c>
      <c r="N603" s="13" t="str">
        <f>HLOOKUP(F603,'Vendedores y Clientes'!$F$5:$M$7,2,0)&amp;" "&amp;HLOOKUP(F603,'Vendedores y Clientes'!$F$5:$M$7,3,0)</f>
        <v>Suárez Mujica</v>
      </c>
      <c r="O603" s="13" t="str" cm="1">
        <f t="array" ref="O603">_xlfn.XLOOKUP(G603,'Vendedores y Clientes'!$B$6:$B$39,'Vendedores y Clientes'!$C$6:$C$39&amp;" "&amp;_xlfn.XLOOKUP(Ventas!G603,'Vendedores y Clientes'!$B$6:$B$39,'Vendedores y Clientes'!$D$6:$D$39))</f>
        <v>Sebastián  Venegas</v>
      </c>
      <c r="P603" s="13" t="str">
        <f>_xlfn.XLOOKUP(H603,Productos!$B$5:$B$16,Productos!$C$5:$C$16)</f>
        <v>Escritorio Madera 3 Espacios</v>
      </c>
      <c r="Q603" s="13" t="str">
        <f>VLOOKUP(H603,Productos!$B$4:$E$16,3,0)</f>
        <v>Bellmack</v>
      </c>
      <c r="R603" s="14">
        <f t="shared" si="14"/>
        <v>0.08</v>
      </c>
      <c r="S603" s="15">
        <f>VLOOKUP(Ventas!H603,Productos!$B$23:$I$34,MATCH(Ventas!M603,Productos!$D$22:$I$22)+2,FALSE)</f>
        <v>100000</v>
      </c>
      <c r="T603" s="16">
        <f t="shared" si="16"/>
        <v>7076000</v>
      </c>
    </row>
    <row r="604" spans="2:20" ht="14.25" customHeight="1">
      <c r="B604" s="10" t="str">
        <f t="shared" si="13"/>
        <v>1-30742010abrilE20</v>
      </c>
      <c r="C604" s="17">
        <v>1</v>
      </c>
      <c r="D604" s="17">
        <v>30</v>
      </c>
      <c r="E604" s="18">
        <v>40275</v>
      </c>
      <c r="F604" s="17">
        <v>15</v>
      </c>
      <c r="G604" s="17">
        <v>14</v>
      </c>
      <c r="H604" s="17" t="s">
        <v>28</v>
      </c>
      <c r="I604" s="79">
        <f>_xlfn.XLOOKUP(H604,Productos!$B$5:$B$16,Productos!$E$5:$E$16)</f>
        <v>650000</v>
      </c>
      <c r="J604" s="17">
        <v>12</v>
      </c>
      <c r="K604" s="99"/>
      <c r="L604" s="13" t="str">
        <f>_xlfn.XLOOKUP(Ventas!C604,'Tienda y Sucursal'!$B$5:$B$19,'Tienda y Sucursal'!$C$5:$C$19)</f>
        <v>Sucursal Peñalolen Alto</v>
      </c>
      <c r="M604" s="13" t="str">
        <f>_xlfn.XLOOKUP(D604,'Tienda y Sucursal'!$E$5:$E$10,'Tienda y Sucursal'!$F$5:$F$10)</f>
        <v>Sucursal 2</v>
      </c>
      <c r="N604" s="13" t="str">
        <f>HLOOKUP(F604,'Vendedores y Clientes'!$F$5:$M$7,2,0)&amp;" "&amp;HLOOKUP(F604,'Vendedores y Clientes'!$F$5:$M$7,3,0)</f>
        <v>Suárez Mujica</v>
      </c>
      <c r="O604" s="13" t="str" cm="1">
        <f t="array" ref="O604">_xlfn.XLOOKUP(G604,'Vendedores y Clientes'!$B$6:$B$39,'Vendedores y Clientes'!$C$6:$C$39&amp;" "&amp;_xlfn.XLOOKUP(Ventas!G604,'Vendedores y Clientes'!$B$6:$B$39,'Vendedores y Clientes'!$D$6:$D$39))</f>
        <v>Guillermo Franco</v>
      </c>
      <c r="P604" s="13" t="str">
        <f>_xlfn.XLOOKUP(H604,Productos!$B$5:$B$16,Productos!$C$5:$C$16)</f>
        <v>Escritorio Madera 3 Espacios</v>
      </c>
      <c r="Q604" s="13" t="str">
        <f>VLOOKUP(H604,Productos!$B$4:$E$16,3,0)</f>
        <v>Bellmack</v>
      </c>
      <c r="R604" s="14">
        <f t="shared" si="14"/>
        <v>0.08</v>
      </c>
      <c r="S604" s="15">
        <f>VLOOKUP(Ventas!H604,Productos!$B$23:$I$34,MATCH(Ventas!M604,Productos!$D$22:$I$22)+2,FALSE)</f>
        <v>300000</v>
      </c>
      <c r="T604" s="16">
        <f t="shared" si="16"/>
        <v>6876000</v>
      </c>
    </row>
    <row r="605" spans="2:20" ht="14.25" customHeight="1">
      <c r="B605" s="10" t="str">
        <f t="shared" si="13"/>
        <v>14-1002222010febreroF16</v>
      </c>
      <c r="C605" s="17">
        <v>14</v>
      </c>
      <c r="D605" s="17">
        <v>100</v>
      </c>
      <c r="E605" s="18">
        <v>40231</v>
      </c>
      <c r="F605" s="17">
        <v>14</v>
      </c>
      <c r="G605" s="17">
        <v>4</v>
      </c>
      <c r="H605" s="17" t="s">
        <v>29</v>
      </c>
      <c r="I605" s="79">
        <f>_xlfn.XLOOKUP(H605,Productos!$B$5:$B$16,Productos!$E$5:$E$16)</f>
        <v>550000</v>
      </c>
      <c r="J605" s="17">
        <v>14</v>
      </c>
      <c r="K605" s="99"/>
      <c r="L605" s="13" t="str">
        <f>_xlfn.XLOOKUP(Ventas!C605,'Tienda y Sucursal'!$B$5:$B$19,'Tienda y Sucursal'!$C$5:$C$19)</f>
        <v>Antiguedades FV</v>
      </c>
      <c r="M605" s="13" t="str">
        <f>_xlfn.XLOOKUP(D605,'Tienda y Sucursal'!$E$5:$E$10,'Tienda y Sucursal'!$F$5:$F$10)</f>
        <v>Sucursal 4</v>
      </c>
      <c r="N605" s="13" t="str">
        <f>HLOOKUP(F605,'Vendedores y Clientes'!$F$5:$M$7,2,0)&amp;" "&amp;HLOOKUP(F605,'Vendedores y Clientes'!$F$5:$M$7,3,0)</f>
        <v>Hortuiti Felier</v>
      </c>
      <c r="O605" s="13" t="str" cm="1">
        <f t="array" ref="O605">_xlfn.XLOOKUP(G605,'Vendedores y Clientes'!$B$6:$B$39,'Vendedores y Clientes'!$C$6:$C$39&amp;" "&amp;_xlfn.XLOOKUP(Ventas!G605,'Vendedores y Clientes'!$B$6:$B$39,'Vendedores y Clientes'!$D$6:$D$39))</f>
        <v>JayJay Barriga</v>
      </c>
      <c r="P605" s="13" t="str">
        <f>_xlfn.XLOOKUP(H605,Productos!$B$5:$B$16,Productos!$C$5:$C$16)</f>
        <v>Cama 2 Plazas</v>
      </c>
      <c r="Q605" s="13" t="str">
        <f>VLOOKUP(H605,Productos!$B$4:$E$16,3,0)</f>
        <v>Dardunes</v>
      </c>
      <c r="R605" s="14">
        <f t="shared" si="14"/>
        <v>0.08</v>
      </c>
      <c r="S605" s="15">
        <f>VLOOKUP(Ventas!H605,Productos!$B$23:$I$34,MATCH(Ventas!M605,Productos!$D$22:$I$22)+2,FALSE)</f>
        <v>200000</v>
      </c>
      <c r="T605" s="16">
        <f t="shared" si="16"/>
        <v>6884000</v>
      </c>
    </row>
    <row r="606" spans="2:20" ht="14.25" customHeight="1">
      <c r="B606" s="10" t="str">
        <f t="shared" si="13"/>
        <v>8-3022112010noviembreG16</v>
      </c>
      <c r="C606" s="17">
        <v>8</v>
      </c>
      <c r="D606" s="17">
        <v>30</v>
      </c>
      <c r="E606" s="18">
        <v>40504</v>
      </c>
      <c r="F606" s="17">
        <v>13</v>
      </c>
      <c r="G606" s="17">
        <v>14</v>
      </c>
      <c r="H606" s="17" t="s">
        <v>30</v>
      </c>
      <c r="I606" s="79">
        <f>_xlfn.XLOOKUP(H606,Productos!$B$5:$B$16,Productos!$E$5:$E$16)</f>
        <v>550000</v>
      </c>
      <c r="J606" s="17">
        <v>14</v>
      </c>
      <c r="K606" s="99"/>
      <c r="L606" s="13" t="str">
        <f>_xlfn.XLOOKUP(Ventas!C606,'Tienda y Sucursal'!$B$5:$B$19,'Tienda y Sucursal'!$C$5:$C$19)</f>
        <v>El Rincón de la Madera</v>
      </c>
      <c r="M606" s="13" t="str">
        <f>_xlfn.XLOOKUP(D606,'Tienda y Sucursal'!$E$5:$E$10,'Tienda y Sucursal'!$F$5:$F$10)</f>
        <v>Sucursal 2</v>
      </c>
      <c r="N606" s="13" t="str">
        <f>HLOOKUP(F606,'Vendedores y Clientes'!$F$5:$M$7,2,0)&amp;" "&amp;HLOOKUP(F606,'Vendedores y Clientes'!$F$5:$M$7,3,0)</f>
        <v>Caesar Ortencia</v>
      </c>
      <c r="O606" s="13" t="str" cm="1">
        <f t="array" ref="O606">_xlfn.XLOOKUP(G606,'Vendedores y Clientes'!$B$6:$B$39,'Vendedores y Clientes'!$C$6:$C$39&amp;" "&amp;_xlfn.XLOOKUP(Ventas!G606,'Vendedores y Clientes'!$B$6:$B$39,'Vendedores y Clientes'!$D$6:$D$39))</f>
        <v>Guillermo Franco</v>
      </c>
      <c r="P606" s="13" t="str">
        <f>_xlfn.XLOOKUP(H606,Productos!$B$5:$B$16,Productos!$C$5:$C$16)</f>
        <v>Cómoda 2 cuerpos, 2x1x1,5</v>
      </c>
      <c r="Q606" s="13" t="str">
        <f>VLOOKUP(H606,Productos!$B$4:$E$16,3,0)</f>
        <v>Deplos</v>
      </c>
      <c r="R606" s="14">
        <f t="shared" si="14"/>
        <v>0.08</v>
      </c>
      <c r="S606" s="15">
        <f>VLOOKUP(Ventas!H606,Productos!$B$23:$I$34,MATCH(Ventas!M606,Productos!$D$22:$I$22)+2,FALSE)</f>
        <v>500000</v>
      </c>
      <c r="T606" s="16">
        <f t="shared" si="16"/>
        <v>6584000</v>
      </c>
    </row>
    <row r="607" spans="2:20" ht="14.25" customHeight="1">
      <c r="B607" s="10" t="str">
        <f t="shared" si="13"/>
        <v>9-2001252009mayoG16</v>
      </c>
      <c r="C607" s="17">
        <v>9</v>
      </c>
      <c r="D607" s="17">
        <v>200</v>
      </c>
      <c r="E607" s="18">
        <v>39945</v>
      </c>
      <c r="F607" s="17">
        <v>17</v>
      </c>
      <c r="G607" s="17">
        <v>18</v>
      </c>
      <c r="H607" s="17" t="s">
        <v>30</v>
      </c>
      <c r="I607" s="79">
        <f>_xlfn.XLOOKUP(H607,Productos!$B$5:$B$16,Productos!$E$5:$E$16)</f>
        <v>550000</v>
      </c>
      <c r="J607" s="17">
        <v>14</v>
      </c>
      <c r="K607" s="99"/>
      <c r="L607" s="13" t="str">
        <f>_xlfn.XLOOKUP(Ventas!C607,'Tienda y Sucursal'!$B$5:$B$19,'Tienda y Sucursal'!$C$5:$C$19)</f>
        <v>Sucursal San Bernardo</v>
      </c>
      <c r="M607" s="13" t="str">
        <f>_xlfn.XLOOKUP(D607,'Tienda y Sucursal'!$E$5:$E$10,'Tienda y Sucursal'!$F$5:$F$10)</f>
        <v>Sucursal 1</v>
      </c>
      <c r="N607" s="13" t="str">
        <f>HLOOKUP(F607,'Vendedores y Clientes'!$F$5:$M$7,2,0)&amp;" "&amp;HLOOKUP(F607,'Vendedores y Clientes'!$F$5:$M$7,3,0)</f>
        <v>Gabriel Manzanero</v>
      </c>
      <c r="O607" s="13" t="str" cm="1">
        <f t="array" ref="O607">_xlfn.XLOOKUP(G607,'Vendedores y Clientes'!$B$6:$B$39,'Vendedores y Clientes'!$C$6:$C$39&amp;" "&amp;_xlfn.XLOOKUP(Ventas!G607,'Vendedores y Clientes'!$B$6:$B$39,'Vendedores y Clientes'!$D$6:$D$39))</f>
        <v>Di Angelo Bonini</v>
      </c>
      <c r="P607" s="13" t="str">
        <f>_xlfn.XLOOKUP(H607,Productos!$B$5:$B$16,Productos!$C$5:$C$16)</f>
        <v>Cómoda 2 cuerpos, 2x1x1,5</v>
      </c>
      <c r="Q607" s="13" t="str">
        <f>VLOOKUP(H607,Productos!$B$4:$E$16,3,0)</f>
        <v>Deplos</v>
      </c>
      <c r="R607" s="14">
        <f t="shared" si="14"/>
        <v>0.08</v>
      </c>
      <c r="S607" s="15">
        <f>VLOOKUP(Ventas!H607,Productos!$B$23:$I$34,MATCH(Ventas!M607,Productos!$D$22:$I$22)+2,FALSE)</f>
        <v>100000</v>
      </c>
      <c r="T607" s="16">
        <f t="shared" si="16"/>
        <v>6984000</v>
      </c>
    </row>
    <row r="608" spans="2:20" ht="14.25" customHeight="1">
      <c r="B608" s="10" t="str">
        <f t="shared" si="13"/>
        <v>13-20019112009noviembreG16</v>
      </c>
      <c r="C608" s="17">
        <v>13</v>
      </c>
      <c r="D608" s="17">
        <v>200</v>
      </c>
      <c r="E608" s="18">
        <v>40136</v>
      </c>
      <c r="F608" s="17">
        <v>12</v>
      </c>
      <c r="G608" s="17">
        <v>24</v>
      </c>
      <c r="H608" s="17" t="s">
        <v>30</v>
      </c>
      <c r="I608" s="79">
        <f>_xlfn.XLOOKUP(H608,Productos!$B$5:$B$16,Productos!$E$5:$E$16)</f>
        <v>550000</v>
      </c>
      <c r="J608" s="17">
        <v>14</v>
      </c>
      <c r="K608" s="99"/>
      <c r="L608" s="13" t="str">
        <f>_xlfn.XLOOKUP(Ventas!C608,'Tienda y Sucursal'!$B$5:$B$19,'Tienda y Sucursal'!$C$5:$C$19)</f>
        <v>Sales</v>
      </c>
      <c r="M608" s="13" t="str">
        <f>_xlfn.XLOOKUP(D608,'Tienda y Sucursal'!$E$5:$E$10,'Tienda y Sucursal'!$F$5:$F$10)</f>
        <v>Sucursal 1</v>
      </c>
      <c r="N608" s="13" t="str">
        <f>HLOOKUP(F608,'Vendedores y Clientes'!$F$5:$M$7,2,0)&amp;" "&amp;HLOOKUP(F608,'Vendedores y Clientes'!$F$5:$M$7,3,0)</f>
        <v>Feibian Bizancio</v>
      </c>
      <c r="O608" s="13" t="str" cm="1">
        <f t="array" ref="O608">_xlfn.XLOOKUP(G608,'Vendedores y Clientes'!$B$6:$B$39,'Vendedores y Clientes'!$C$6:$C$39&amp;" "&amp;_xlfn.XLOOKUP(Ventas!G608,'Vendedores y Clientes'!$B$6:$B$39,'Vendedores y Clientes'!$D$6:$D$39))</f>
        <v>Andrea Panda</v>
      </c>
      <c r="P608" s="13" t="str">
        <f>_xlfn.XLOOKUP(H608,Productos!$B$5:$B$16,Productos!$C$5:$C$16)</f>
        <v>Cómoda 2 cuerpos, 2x1x1,5</v>
      </c>
      <c r="Q608" s="13" t="str">
        <f>VLOOKUP(H608,Productos!$B$4:$E$16,3,0)</f>
        <v>Deplos</v>
      </c>
      <c r="R608" s="14">
        <f t="shared" si="14"/>
        <v>0.08</v>
      </c>
      <c r="S608" s="15">
        <f>VLOOKUP(Ventas!H608,Productos!$B$23:$I$34,MATCH(Ventas!M608,Productos!$D$22:$I$22)+2,FALSE)</f>
        <v>100000</v>
      </c>
      <c r="T608" s="16">
        <f t="shared" si="16"/>
        <v>6984000</v>
      </c>
    </row>
    <row r="609" spans="2:20" ht="14.25" customHeight="1">
      <c r="B609" s="10" t="str">
        <f t="shared" si="13"/>
        <v>13-100892010septiembreG16</v>
      </c>
      <c r="C609" s="17">
        <v>13</v>
      </c>
      <c r="D609" s="17">
        <v>100</v>
      </c>
      <c r="E609" s="18">
        <v>40429</v>
      </c>
      <c r="F609" s="17">
        <v>13</v>
      </c>
      <c r="G609" s="17">
        <v>6</v>
      </c>
      <c r="H609" s="17" t="s">
        <v>30</v>
      </c>
      <c r="I609" s="79">
        <f>_xlfn.XLOOKUP(H609,Productos!$B$5:$B$16,Productos!$E$5:$E$16)</f>
        <v>550000</v>
      </c>
      <c r="J609" s="17">
        <v>14</v>
      </c>
      <c r="K609" s="99"/>
      <c r="L609" s="13" t="str">
        <f>_xlfn.XLOOKUP(Ventas!C609,'Tienda y Sucursal'!$B$5:$B$19,'Tienda y Sucursal'!$C$5:$C$19)</f>
        <v>Sales</v>
      </c>
      <c r="M609" s="13" t="str">
        <f>_xlfn.XLOOKUP(D609,'Tienda y Sucursal'!$E$5:$E$10,'Tienda y Sucursal'!$F$5:$F$10)</f>
        <v>Sucursal 4</v>
      </c>
      <c r="N609" s="13" t="str">
        <f>HLOOKUP(F609,'Vendedores y Clientes'!$F$5:$M$7,2,0)&amp;" "&amp;HLOOKUP(F609,'Vendedores y Clientes'!$F$5:$M$7,3,0)</f>
        <v>Caesar Ortencia</v>
      </c>
      <c r="O609" s="13" t="str" cm="1">
        <f t="array" ref="O609">_xlfn.XLOOKUP(G609,'Vendedores y Clientes'!$B$6:$B$39,'Vendedores y Clientes'!$C$6:$C$39&amp;" "&amp;_xlfn.XLOOKUP(Ventas!G609,'Vendedores y Clientes'!$B$6:$B$39,'Vendedores y Clientes'!$D$6:$D$39))</f>
        <v>Deco Valenti</v>
      </c>
      <c r="P609" s="13" t="str">
        <f>_xlfn.XLOOKUP(H609,Productos!$B$5:$B$16,Productos!$C$5:$C$16)</f>
        <v>Cómoda 2 cuerpos, 2x1x1,5</v>
      </c>
      <c r="Q609" s="13" t="str">
        <f>VLOOKUP(H609,Productos!$B$4:$E$16,3,0)</f>
        <v>Deplos</v>
      </c>
      <c r="R609" s="14">
        <f t="shared" si="14"/>
        <v>0.08</v>
      </c>
      <c r="S609" s="15">
        <f>VLOOKUP(Ventas!H609,Productos!$B$23:$I$34,MATCH(Ventas!M609,Productos!$D$22:$I$22)+2,FALSE)</f>
        <v>20000</v>
      </c>
      <c r="T609" s="16">
        <f t="shared" si="16"/>
        <v>7064000</v>
      </c>
    </row>
    <row r="610" spans="2:20" ht="14.25" customHeight="1">
      <c r="B610" s="10" t="str">
        <f t="shared" si="13"/>
        <v>8-10882009agostoG16</v>
      </c>
      <c r="C610" s="17">
        <v>8</v>
      </c>
      <c r="D610" s="17">
        <v>10</v>
      </c>
      <c r="E610" s="18">
        <v>40033</v>
      </c>
      <c r="F610" s="17">
        <v>15</v>
      </c>
      <c r="G610" s="17">
        <v>11</v>
      </c>
      <c r="H610" s="17" t="s">
        <v>30</v>
      </c>
      <c r="I610" s="79">
        <f>_xlfn.XLOOKUP(H610,Productos!$B$5:$B$16,Productos!$E$5:$E$16)</f>
        <v>550000</v>
      </c>
      <c r="J610" s="17">
        <v>14</v>
      </c>
      <c r="K610" s="99"/>
      <c r="L610" s="13" t="str">
        <f>_xlfn.XLOOKUP(Ventas!C610,'Tienda y Sucursal'!$B$5:$B$19,'Tienda y Sucursal'!$C$5:$C$19)</f>
        <v>El Rincón de la Madera</v>
      </c>
      <c r="M610" s="13" t="str">
        <f>_xlfn.XLOOKUP(D610,'Tienda y Sucursal'!$E$5:$E$10,'Tienda y Sucursal'!$F$5:$F$10)</f>
        <v>Sucursal 6</v>
      </c>
      <c r="N610" s="13" t="str">
        <f>HLOOKUP(F610,'Vendedores y Clientes'!$F$5:$M$7,2,0)&amp;" "&amp;HLOOKUP(F610,'Vendedores y Clientes'!$F$5:$M$7,3,0)</f>
        <v>Suárez Mujica</v>
      </c>
      <c r="O610" s="13" t="str" cm="1">
        <f t="array" ref="O610">_xlfn.XLOOKUP(G610,'Vendedores y Clientes'!$B$6:$B$39,'Vendedores y Clientes'!$C$6:$C$39&amp;" "&amp;_xlfn.XLOOKUP(Ventas!G610,'Vendedores y Clientes'!$B$6:$B$39,'Vendedores y Clientes'!$D$6:$D$39))</f>
        <v>Diva Torrengra</v>
      </c>
      <c r="P610" s="13" t="str">
        <f>_xlfn.XLOOKUP(H610,Productos!$B$5:$B$16,Productos!$C$5:$C$16)</f>
        <v>Cómoda 2 cuerpos, 2x1x1,5</v>
      </c>
      <c r="Q610" s="13" t="str">
        <f>VLOOKUP(H610,Productos!$B$4:$E$16,3,0)</f>
        <v>Deplos</v>
      </c>
      <c r="R610" s="14">
        <f t="shared" si="14"/>
        <v>0.08</v>
      </c>
      <c r="S610" s="15">
        <f>VLOOKUP(Ventas!H610,Productos!$B$23:$I$34,MATCH(Ventas!M610,Productos!$D$22:$I$22)+2,FALSE)</f>
        <v>300000</v>
      </c>
      <c r="T610" s="16">
        <f t="shared" si="16"/>
        <v>6784000</v>
      </c>
    </row>
    <row r="611" spans="2:20" ht="14.25" customHeight="1">
      <c r="B611" s="10" t="str">
        <f t="shared" si="13"/>
        <v>4-105102009octubreG16</v>
      </c>
      <c r="C611" s="17">
        <v>4</v>
      </c>
      <c r="D611" s="17">
        <v>10</v>
      </c>
      <c r="E611" s="18">
        <v>40091</v>
      </c>
      <c r="F611" s="17">
        <v>12</v>
      </c>
      <c r="G611" s="17">
        <v>8</v>
      </c>
      <c r="H611" s="17" t="s">
        <v>30</v>
      </c>
      <c r="I611" s="79">
        <f>_xlfn.XLOOKUP(H611,Productos!$B$5:$B$16,Productos!$E$5:$E$16)</f>
        <v>550000</v>
      </c>
      <c r="J611" s="17">
        <v>14</v>
      </c>
      <c r="K611" s="99"/>
      <c r="L611" s="13" t="str">
        <f>_xlfn.XLOOKUP(Ventas!C611,'Tienda y Sucursal'!$B$5:$B$19,'Tienda y Sucursal'!$C$5:$C$19)</f>
        <v>Galería Ñuble</v>
      </c>
      <c r="M611" s="13" t="str">
        <f>_xlfn.XLOOKUP(D611,'Tienda y Sucursal'!$E$5:$E$10,'Tienda y Sucursal'!$F$5:$F$10)</f>
        <v>Sucursal 6</v>
      </c>
      <c r="N611" s="13" t="str">
        <f>HLOOKUP(F611,'Vendedores y Clientes'!$F$5:$M$7,2,0)&amp;" "&amp;HLOOKUP(F611,'Vendedores y Clientes'!$F$5:$M$7,3,0)</f>
        <v>Feibian Bizancio</v>
      </c>
      <c r="O611" s="13" t="str" cm="1">
        <f t="array" ref="O611">_xlfn.XLOOKUP(G611,'Vendedores y Clientes'!$B$6:$B$39,'Vendedores y Clientes'!$C$6:$C$39&amp;" "&amp;_xlfn.XLOOKUP(Ventas!G611,'Vendedores y Clientes'!$B$6:$B$39,'Vendedores y Clientes'!$D$6:$D$39))</f>
        <v>Nicolás Red</v>
      </c>
      <c r="P611" s="13" t="str">
        <f>_xlfn.XLOOKUP(H611,Productos!$B$5:$B$16,Productos!$C$5:$C$16)</f>
        <v>Cómoda 2 cuerpos, 2x1x1,5</v>
      </c>
      <c r="Q611" s="13" t="str">
        <f>VLOOKUP(H611,Productos!$B$4:$E$16,3,0)</f>
        <v>Deplos</v>
      </c>
      <c r="R611" s="14">
        <f t="shared" si="14"/>
        <v>0.08</v>
      </c>
      <c r="S611" s="15">
        <f>VLOOKUP(Ventas!H611,Productos!$B$23:$I$34,MATCH(Ventas!M611,Productos!$D$22:$I$22)+2,FALSE)</f>
        <v>300000</v>
      </c>
      <c r="T611" s="16">
        <f t="shared" si="16"/>
        <v>6784000</v>
      </c>
    </row>
    <row r="612" spans="2:20" ht="14.25" customHeight="1">
      <c r="B612" s="10" t="str">
        <f t="shared" si="13"/>
        <v>8-2020112009noviembreG16</v>
      </c>
      <c r="C612" s="17">
        <v>8</v>
      </c>
      <c r="D612" s="17">
        <v>20</v>
      </c>
      <c r="E612" s="18">
        <v>40137</v>
      </c>
      <c r="F612" s="17">
        <v>18</v>
      </c>
      <c r="G612" s="17">
        <v>21</v>
      </c>
      <c r="H612" s="17" t="s">
        <v>30</v>
      </c>
      <c r="I612" s="79">
        <f>_xlfn.XLOOKUP(H612,Productos!$B$5:$B$16,Productos!$E$5:$E$16)</f>
        <v>550000</v>
      </c>
      <c r="J612" s="17">
        <v>14</v>
      </c>
      <c r="K612" s="99"/>
      <c r="L612" s="13" t="str">
        <f>_xlfn.XLOOKUP(Ventas!C612,'Tienda y Sucursal'!$B$5:$B$19,'Tienda y Sucursal'!$C$5:$C$19)</f>
        <v>El Rincón de la Madera</v>
      </c>
      <c r="M612" s="13" t="str">
        <f>_xlfn.XLOOKUP(D612,'Tienda y Sucursal'!$E$5:$E$10,'Tienda y Sucursal'!$F$5:$F$10)</f>
        <v>Sucursal 5</v>
      </c>
      <c r="N612" s="13" t="str">
        <f>HLOOKUP(F612,'Vendedores y Clientes'!$F$5:$M$7,2,0)&amp;" "&amp;HLOOKUP(F612,'Vendedores y Clientes'!$F$5:$M$7,3,0)</f>
        <v>Gato Lizana</v>
      </c>
      <c r="O612" s="13" t="str" cm="1">
        <f t="array" ref="O612">_xlfn.XLOOKUP(G612,'Vendedores y Clientes'!$B$6:$B$39,'Vendedores y Clientes'!$C$6:$C$39&amp;" "&amp;_xlfn.XLOOKUP(Ventas!G612,'Vendedores y Clientes'!$B$6:$B$39,'Vendedores y Clientes'!$D$6:$D$39))</f>
        <v>Alvarón Moledero</v>
      </c>
      <c r="P612" s="13" t="str">
        <f>_xlfn.XLOOKUP(H612,Productos!$B$5:$B$16,Productos!$C$5:$C$16)</f>
        <v>Cómoda 2 cuerpos, 2x1x1,5</v>
      </c>
      <c r="Q612" s="13" t="str">
        <f>VLOOKUP(H612,Productos!$B$4:$E$16,3,0)</f>
        <v>Deplos</v>
      </c>
      <c r="R612" s="14">
        <f t="shared" si="14"/>
        <v>0.08</v>
      </c>
      <c r="S612" s="15">
        <f>VLOOKUP(Ventas!H612,Productos!$B$23:$I$34,MATCH(Ventas!M612,Productos!$D$22:$I$22)+2,FALSE)</f>
        <v>300000</v>
      </c>
      <c r="T612" s="16">
        <f t="shared" si="16"/>
        <v>6784000</v>
      </c>
    </row>
    <row r="613" spans="2:20" ht="14.25" customHeight="1">
      <c r="B613" s="10" t="str">
        <f t="shared" si="13"/>
        <v>9-101822009febreroF16</v>
      </c>
      <c r="C613" s="17">
        <v>9</v>
      </c>
      <c r="D613" s="17">
        <v>10</v>
      </c>
      <c r="E613" s="18">
        <v>39862</v>
      </c>
      <c r="F613" s="17">
        <v>14</v>
      </c>
      <c r="G613" s="17">
        <v>26</v>
      </c>
      <c r="H613" s="17" t="s">
        <v>29</v>
      </c>
      <c r="I613" s="79">
        <f>_xlfn.XLOOKUP(H613,Productos!$B$5:$B$16,Productos!$E$5:$E$16)</f>
        <v>550000</v>
      </c>
      <c r="J613" s="17">
        <v>14</v>
      </c>
      <c r="K613" s="99"/>
      <c r="L613" s="13" t="str">
        <f>_xlfn.XLOOKUP(Ventas!C613,'Tienda y Sucursal'!$B$5:$B$19,'Tienda y Sucursal'!$C$5:$C$19)</f>
        <v>Sucursal San Bernardo</v>
      </c>
      <c r="M613" s="13" t="str">
        <f>_xlfn.XLOOKUP(D613,'Tienda y Sucursal'!$E$5:$E$10,'Tienda y Sucursal'!$F$5:$F$10)</f>
        <v>Sucursal 6</v>
      </c>
      <c r="N613" s="13" t="str">
        <f>HLOOKUP(F613,'Vendedores y Clientes'!$F$5:$M$7,2,0)&amp;" "&amp;HLOOKUP(F613,'Vendedores y Clientes'!$F$5:$M$7,3,0)</f>
        <v>Hortuiti Felier</v>
      </c>
      <c r="O613" s="13" t="str" cm="1">
        <f t="array" ref="O613">_xlfn.XLOOKUP(G613,'Vendedores y Clientes'!$B$6:$B$39,'Vendedores y Clientes'!$C$6:$C$39&amp;" "&amp;_xlfn.XLOOKUP(Ventas!G613,'Vendedores y Clientes'!$B$6:$B$39,'Vendedores y Clientes'!$D$6:$D$39))</f>
        <v>Edward Phycka</v>
      </c>
      <c r="P613" s="13" t="str">
        <f>_xlfn.XLOOKUP(H613,Productos!$B$5:$B$16,Productos!$C$5:$C$16)</f>
        <v>Cama 2 Plazas</v>
      </c>
      <c r="Q613" s="13" t="str">
        <f>VLOOKUP(H613,Productos!$B$4:$E$16,3,0)</f>
        <v>Dardunes</v>
      </c>
      <c r="R613" s="14">
        <f t="shared" si="14"/>
        <v>0.08</v>
      </c>
      <c r="S613" s="15">
        <f>VLOOKUP(Ventas!H613,Productos!$B$23:$I$34,MATCH(Ventas!M613,Productos!$D$22:$I$22)+2,FALSE)</f>
        <v>10000</v>
      </c>
      <c r="T613" s="16">
        <f t="shared" si="16"/>
        <v>7074000</v>
      </c>
    </row>
    <row r="614" spans="2:20" ht="14.25" customHeight="1">
      <c r="B614" s="10" t="str">
        <f t="shared" si="13"/>
        <v>14-3002362009junioG16</v>
      </c>
      <c r="C614" s="17">
        <v>14</v>
      </c>
      <c r="D614" s="17">
        <v>300</v>
      </c>
      <c r="E614" s="18">
        <v>39987</v>
      </c>
      <c r="F614" s="17">
        <v>18</v>
      </c>
      <c r="G614" s="17">
        <v>31</v>
      </c>
      <c r="H614" s="17" t="s">
        <v>30</v>
      </c>
      <c r="I614" s="79">
        <f>_xlfn.XLOOKUP(H614,Productos!$B$5:$B$16,Productos!$E$5:$E$16)</f>
        <v>550000</v>
      </c>
      <c r="J614" s="17">
        <v>14</v>
      </c>
      <c r="K614" s="99"/>
      <c r="L614" s="13" t="str">
        <f>_xlfn.XLOOKUP(Ventas!C614,'Tienda y Sucursal'!$B$5:$B$19,'Tienda y Sucursal'!$C$5:$C$19)</f>
        <v>Antiguedades FV</v>
      </c>
      <c r="M614" s="13" t="str">
        <f>_xlfn.XLOOKUP(D614,'Tienda y Sucursal'!$E$5:$E$10,'Tienda y Sucursal'!$F$5:$F$10)</f>
        <v>Sucursal 3</v>
      </c>
      <c r="N614" s="13" t="str">
        <f>HLOOKUP(F614,'Vendedores y Clientes'!$F$5:$M$7,2,0)&amp;" "&amp;HLOOKUP(F614,'Vendedores y Clientes'!$F$5:$M$7,3,0)</f>
        <v>Gato Lizana</v>
      </c>
      <c r="O614" s="13" t="str" cm="1">
        <f t="array" ref="O614">_xlfn.XLOOKUP(G614,'Vendedores y Clientes'!$B$6:$B$39,'Vendedores y Clientes'!$C$6:$C$39&amp;" "&amp;_xlfn.XLOOKUP(Ventas!G614,'Vendedores y Clientes'!$B$6:$B$39,'Vendedores y Clientes'!$D$6:$D$39))</f>
        <v>Sofia Uribe</v>
      </c>
      <c r="P614" s="13" t="str">
        <f>_xlfn.XLOOKUP(H614,Productos!$B$5:$B$16,Productos!$C$5:$C$16)</f>
        <v>Cómoda 2 cuerpos, 2x1x1,5</v>
      </c>
      <c r="Q614" s="13" t="str">
        <f>VLOOKUP(H614,Productos!$B$4:$E$16,3,0)</f>
        <v>Deplos</v>
      </c>
      <c r="R614" s="14">
        <f t="shared" si="14"/>
        <v>0.08</v>
      </c>
      <c r="S614" s="15">
        <f>VLOOKUP(Ventas!H614,Productos!$B$23:$I$34,MATCH(Ventas!M614,Productos!$D$22:$I$22)+2,FALSE)</f>
        <v>30000</v>
      </c>
      <c r="T614" s="16">
        <f t="shared" si="16"/>
        <v>7054000</v>
      </c>
    </row>
    <row r="615" spans="2:20" ht="14.25" customHeight="1">
      <c r="B615" s="10" t="str">
        <f t="shared" si="13"/>
        <v>1-20015112010noviembreF16</v>
      </c>
      <c r="C615" s="17">
        <v>1</v>
      </c>
      <c r="D615" s="17">
        <v>200</v>
      </c>
      <c r="E615" s="18">
        <v>40497</v>
      </c>
      <c r="F615" s="17">
        <v>13</v>
      </c>
      <c r="G615" s="17">
        <v>23</v>
      </c>
      <c r="H615" s="17" t="s">
        <v>29</v>
      </c>
      <c r="I615" s="79">
        <f>_xlfn.XLOOKUP(H615,Productos!$B$5:$B$16,Productos!$E$5:$E$16)</f>
        <v>550000</v>
      </c>
      <c r="J615" s="17">
        <v>14</v>
      </c>
      <c r="K615" s="99"/>
      <c r="L615" s="13" t="str">
        <f>_xlfn.XLOOKUP(Ventas!C615,'Tienda y Sucursal'!$B$5:$B$19,'Tienda y Sucursal'!$C$5:$C$19)</f>
        <v>Sucursal Peñalolen Alto</v>
      </c>
      <c r="M615" s="13" t="str">
        <f>_xlfn.XLOOKUP(D615,'Tienda y Sucursal'!$E$5:$E$10,'Tienda y Sucursal'!$F$5:$F$10)</f>
        <v>Sucursal 1</v>
      </c>
      <c r="N615" s="13" t="str">
        <f>HLOOKUP(F615,'Vendedores y Clientes'!$F$5:$M$7,2,0)&amp;" "&amp;HLOOKUP(F615,'Vendedores y Clientes'!$F$5:$M$7,3,0)</f>
        <v>Caesar Ortencia</v>
      </c>
      <c r="O615" s="13" t="str" cm="1">
        <f t="array" ref="O615">_xlfn.XLOOKUP(G615,'Vendedores y Clientes'!$B$6:$B$39,'Vendedores y Clientes'!$C$6:$C$39&amp;" "&amp;_xlfn.XLOOKUP(Ventas!G615,'Vendedores y Clientes'!$B$6:$B$39,'Vendedores y Clientes'!$D$6:$D$39))</f>
        <v>Ismael Olavarrieta</v>
      </c>
      <c r="P615" s="13" t="str">
        <f>_xlfn.XLOOKUP(H615,Productos!$B$5:$B$16,Productos!$C$5:$C$16)</f>
        <v>Cama 2 Plazas</v>
      </c>
      <c r="Q615" s="13" t="str">
        <f>VLOOKUP(H615,Productos!$B$4:$E$16,3,0)</f>
        <v>Dardunes</v>
      </c>
      <c r="R615" s="14">
        <f t="shared" si="14"/>
        <v>0.08</v>
      </c>
      <c r="S615" s="15">
        <f>VLOOKUP(Ventas!H615,Productos!$B$23:$I$34,MATCH(Ventas!M615,Productos!$D$22:$I$22)+2,FALSE)</f>
        <v>30000</v>
      </c>
      <c r="T615" s="16">
        <f t="shared" si="16"/>
        <v>7054000</v>
      </c>
    </row>
    <row r="616" spans="2:20" ht="14.25" customHeight="1">
      <c r="B616" s="10" t="str">
        <f t="shared" si="13"/>
        <v>11-301282010agostoF16</v>
      </c>
      <c r="C616" s="17">
        <v>11</v>
      </c>
      <c r="D616" s="17">
        <v>30</v>
      </c>
      <c r="E616" s="18">
        <v>40402</v>
      </c>
      <c r="F616" s="17">
        <v>14</v>
      </c>
      <c r="G616" s="17">
        <v>10</v>
      </c>
      <c r="H616" s="17" t="s">
        <v>29</v>
      </c>
      <c r="I616" s="79">
        <f>_xlfn.XLOOKUP(H616,Productos!$B$5:$B$16,Productos!$E$5:$E$16)</f>
        <v>550000</v>
      </c>
      <c r="J616" s="17">
        <v>14</v>
      </c>
      <c r="K616" s="99"/>
      <c r="L616" s="13" t="str">
        <f>_xlfn.XLOOKUP(Ventas!C616,'Tienda y Sucursal'!$B$5:$B$19,'Tienda y Sucursal'!$C$5:$C$19)</f>
        <v>Antiguedades FL</v>
      </c>
      <c r="M616" s="13" t="str">
        <f>_xlfn.XLOOKUP(D616,'Tienda y Sucursal'!$E$5:$E$10,'Tienda y Sucursal'!$F$5:$F$10)</f>
        <v>Sucursal 2</v>
      </c>
      <c r="N616" s="13" t="str">
        <f>HLOOKUP(F616,'Vendedores y Clientes'!$F$5:$M$7,2,0)&amp;" "&amp;HLOOKUP(F616,'Vendedores y Clientes'!$F$5:$M$7,3,0)</f>
        <v>Hortuiti Felier</v>
      </c>
      <c r="O616" s="13" t="str" cm="1">
        <f t="array" ref="O616">_xlfn.XLOOKUP(G616,'Vendedores y Clientes'!$B$6:$B$39,'Vendedores y Clientes'!$C$6:$C$39&amp;" "&amp;_xlfn.XLOOKUP(Ventas!G616,'Vendedores y Clientes'!$B$6:$B$39,'Vendedores y Clientes'!$D$6:$D$39))</f>
        <v>Natalia Safer</v>
      </c>
      <c r="P616" s="13" t="str">
        <f>_xlfn.XLOOKUP(H616,Productos!$B$5:$B$16,Productos!$C$5:$C$16)</f>
        <v>Cama 2 Plazas</v>
      </c>
      <c r="Q616" s="13" t="str">
        <f>VLOOKUP(H616,Productos!$B$4:$E$16,3,0)</f>
        <v>Dardunes</v>
      </c>
      <c r="R616" s="14">
        <f t="shared" si="14"/>
        <v>0.08</v>
      </c>
      <c r="S616" s="15">
        <f>VLOOKUP(Ventas!H616,Productos!$B$23:$I$34,MATCH(Ventas!M616,Productos!$D$22:$I$22)+2,FALSE)</f>
        <v>100000</v>
      </c>
      <c r="T616" s="16">
        <f t="shared" si="16"/>
        <v>6984000</v>
      </c>
    </row>
    <row r="617" spans="2:20" ht="14.25" customHeight="1">
      <c r="B617" s="10" t="str">
        <f t="shared" si="13"/>
        <v>8-200532009marzoF16</v>
      </c>
      <c r="C617" s="17">
        <v>8</v>
      </c>
      <c r="D617" s="17">
        <v>200</v>
      </c>
      <c r="E617" s="18">
        <v>39877</v>
      </c>
      <c r="F617" s="17">
        <v>15</v>
      </c>
      <c r="G617" s="17">
        <v>5</v>
      </c>
      <c r="H617" s="17" t="s">
        <v>29</v>
      </c>
      <c r="I617" s="79">
        <f>_xlfn.XLOOKUP(H617,Productos!$B$5:$B$16,Productos!$E$5:$E$16)</f>
        <v>550000</v>
      </c>
      <c r="J617" s="17">
        <v>14</v>
      </c>
      <c r="K617" s="99"/>
      <c r="L617" s="13" t="str">
        <f>_xlfn.XLOOKUP(Ventas!C617,'Tienda y Sucursal'!$B$5:$B$19,'Tienda y Sucursal'!$C$5:$C$19)</f>
        <v>El Rincón de la Madera</v>
      </c>
      <c r="M617" s="13" t="str">
        <f>_xlfn.XLOOKUP(D617,'Tienda y Sucursal'!$E$5:$E$10,'Tienda y Sucursal'!$F$5:$F$10)</f>
        <v>Sucursal 1</v>
      </c>
      <c r="N617" s="13" t="str">
        <f>HLOOKUP(F617,'Vendedores y Clientes'!$F$5:$M$7,2,0)&amp;" "&amp;HLOOKUP(F617,'Vendedores y Clientes'!$F$5:$M$7,3,0)</f>
        <v>Suárez Mujica</v>
      </c>
      <c r="O617" s="13" t="str" cm="1">
        <f t="array" ref="O617">_xlfn.XLOOKUP(G617,'Vendedores y Clientes'!$B$6:$B$39,'Vendedores y Clientes'!$C$6:$C$39&amp;" "&amp;_xlfn.XLOOKUP(Ventas!G617,'Vendedores y Clientes'!$B$6:$B$39,'Vendedores y Clientes'!$D$6:$D$39))</f>
        <v>Alexandra Bully</v>
      </c>
      <c r="P617" s="13" t="str">
        <f>_xlfn.XLOOKUP(H617,Productos!$B$5:$B$16,Productos!$C$5:$C$16)</f>
        <v>Cama 2 Plazas</v>
      </c>
      <c r="Q617" s="13" t="str">
        <f>VLOOKUP(H617,Productos!$B$4:$E$16,3,0)</f>
        <v>Dardunes</v>
      </c>
      <c r="R617" s="14">
        <f t="shared" si="14"/>
        <v>0.08</v>
      </c>
      <c r="S617" s="15">
        <f>VLOOKUP(Ventas!H617,Productos!$B$23:$I$34,MATCH(Ventas!M617,Productos!$D$22:$I$22)+2,FALSE)</f>
        <v>30000</v>
      </c>
      <c r="T617" s="16">
        <f t="shared" si="16"/>
        <v>7054000</v>
      </c>
    </row>
    <row r="618" spans="2:20" ht="14.25" customHeight="1">
      <c r="B618" s="10" t="str">
        <f t="shared" si="13"/>
        <v>9-30020122010diciembreG16</v>
      </c>
      <c r="C618" s="17">
        <v>9</v>
      </c>
      <c r="D618" s="17">
        <v>300</v>
      </c>
      <c r="E618" s="18">
        <v>40532</v>
      </c>
      <c r="F618" s="17">
        <v>12</v>
      </c>
      <c r="G618" s="17">
        <v>15</v>
      </c>
      <c r="H618" s="17" t="s">
        <v>30</v>
      </c>
      <c r="I618" s="79">
        <f>_xlfn.XLOOKUP(H618,Productos!$B$5:$B$16,Productos!$E$5:$E$16)</f>
        <v>550000</v>
      </c>
      <c r="J618" s="17">
        <v>14</v>
      </c>
      <c r="K618" s="99"/>
      <c r="L618" s="13" t="str">
        <f>_xlfn.XLOOKUP(Ventas!C618,'Tienda y Sucursal'!$B$5:$B$19,'Tienda y Sucursal'!$C$5:$C$19)</f>
        <v>Sucursal San Bernardo</v>
      </c>
      <c r="M618" s="13" t="str">
        <f>_xlfn.XLOOKUP(D618,'Tienda y Sucursal'!$E$5:$E$10,'Tienda y Sucursal'!$F$5:$F$10)</f>
        <v>Sucursal 3</v>
      </c>
      <c r="N618" s="13" t="str">
        <f>HLOOKUP(F618,'Vendedores y Clientes'!$F$5:$M$7,2,0)&amp;" "&amp;HLOOKUP(F618,'Vendedores y Clientes'!$F$5:$M$7,3,0)</f>
        <v>Feibian Bizancio</v>
      </c>
      <c r="O618" s="13" t="str" cm="1">
        <f t="array" ref="O618">_xlfn.XLOOKUP(G618,'Vendedores y Clientes'!$B$6:$B$39,'Vendedores y Clientes'!$C$6:$C$39&amp;" "&amp;_xlfn.XLOOKUP(Ventas!G618,'Vendedores y Clientes'!$B$6:$B$39,'Vendedores y Clientes'!$D$6:$D$39))</f>
        <v>Maki Parachute</v>
      </c>
      <c r="P618" s="13" t="str">
        <f>_xlfn.XLOOKUP(H618,Productos!$B$5:$B$16,Productos!$C$5:$C$16)</f>
        <v>Cómoda 2 cuerpos, 2x1x1,5</v>
      </c>
      <c r="Q618" s="13" t="str">
        <f>VLOOKUP(H618,Productos!$B$4:$E$16,3,0)</f>
        <v>Deplos</v>
      </c>
      <c r="R618" s="14">
        <f t="shared" si="14"/>
        <v>0.08</v>
      </c>
      <c r="S618" s="15">
        <f>VLOOKUP(Ventas!H618,Productos!$B$23:$I$34,MATCH(Ventas!M618,Productos!$D$22:$I$22)+2,FALSE)</f>
        <v>30000</v>
      </c>
      <c r="T618" s="16">
        <f t="shared" si="16"/>
        <v>7054000</v>
      </c>
    </row>
    <row r="619" spans="2:20" ht="14.25" customHeight="1">
      <c r="B619" s="10" t="str">
        <f t="shared" si="13"/>
        <v>4-2001212009eneroF16</v>
      </c>
      <c r="C619" s="17">
        <v>4</v>
      </c>
      <c r="D619" s="17">
        <v>200</v>
      </c>
      <c r="E619" s="18">
        <v>39825</v>
      </c>
      <c r="F619" s="17">
        <v>15</v>
      </c>
      <c r="G619" s="17">
        <v>8</v>
      </c>
      <c r="H619" s="17" t="s">
        <v>29</v>
      </c>
      <c r="I619" s="79">
        <f>_xlfn.XLOOKUP(H619,Productos!$B$5:$B$16,Productos!$E$5:$E$16)</f>
        <v>550000</v>
      </c>
      <c r="J619" s="17">
        <v>14</v>
      </c>
      <c r="K619" s="99"/>
      <c r="L619" s="13" t="str">
        <f>_xlfn.XLOOKUP(Ventas!C619,'Tienda y Sucursal'!$B$5:$B$19,'Tienda y Sucursal'!$C$5:$C$19)</f>
        <v>Galería Ñuble</v>
      </c>
      <c r="M619" s="13" t="str">
        <f>_xlfn.XLOOKUP(D619,'Tienda y Sucursal'!$E$5:$E$10,'Tienda y Sucursal'!$F$5:$F$10)</f>
        <v>Sucursal 1</v>
      </c>
      <c r="N619" s="13" t="str">
        <f>HLOOKUP(F619,'Vendedores y Clientes'!$F$5:$M$7,2,0)&amp;" "&amp;HLOOKUP(F619,'Vendedores y Clientes'!$F$5:$M$7,3,0)</f>
        <v>Suárez Mujica</v>
      </c>
      <c r="O619" s="13" t="str" cm="1">
        <f t="array" ref="O619">_xlfn.XLOOKUP(G619,'Vendedores y Clientes'!$B$6:$B$39,'Vendedores y Clientes'!$C$6:$C$39&amp;" "&amp;_xlfn.XLOOKUP(Ventas!G619,'Vendedores y Clientes'!$B$6:$B$39,'Vendedores y Clientes'!$D$6:$D$39))</f>
        <v>Nicolás Red</v>
      </c>
      <c r="P619" s="13" t="str">
        <f>_xlfn.XLOOKUP(H619,Productos!$B$5:$B$16,Productos!$C$5:$C$16)</f>
        <v>Cama 2 Plazas</v>
      </c>
      <c r="Q619" s="13" t="str">
        <f>VLOOKUP(H619,Productos!$B$4:$E$16,3,0)</f>
        <v>Dardunes</v>
      </c>
      <c r="R619" s="14">
        <f t="shared" si="14"/>
        <v>0.08</v>
      </c>
      <c r="S619" s="15">
        <f>VLOOKUP(Ventas!H619,Productos!$B$23:$I$34,MATCH(Ventas!M619,Productos!$D$22:$I$22)+2,FALSE)</f>
        <v>30000</v>
      </c>
      <c r="T619" s="16">
        <f t="shared" si="16"/>
        <v>7054000</v>
      </c>
    </row>
    <row r="620" spans="2:20" ht="14.25" customHeight="1">
      <c r="B620" s="10" t="str">
        <f t="shared" si="13"/>
        <v>13-302472010julioF12</v>
      </c>
      <c r="C620" s="17">
        <v>13</v>
      </c>
      <c r="D620" s="17">
        <v>30</v>
      </c>
      <c r="E620" s="18">
        <v>40383</v>
      </c>
      <c r="F620" s="17">
        <v>15</v>
      </c>
      <c r="G620" s="17">
        <v>15</v>
      </c>
      <c r="H620" s="17" t="s">
        <v>23</v>
      </c>
      <c r="I620" s="79">
        <f>_xlfn.XLOOKUP(H620,Productos!$B$5:$B$16,Productos!$E$5:$E$16)</f>
        <v>1250000</v>
      </c>
      <c r="J620" s="17">
        <v>7</v>
      </c>
      <c r="K620" s="99"/>
      <c r="L620" s="13" t="str">
        <f>_xlfn.XLOOKUP(Ventas!C620,'Tienda y Sucursal'!$B$5:$B$19,'Tienda y Sucursal'!$C$5:$C$19)</f>
        <v>Sales</v>
      </c>
      <c r="M620" s="13" t="str">
        <f>_xlfn.XLOOKUP(D620,'Tienda y Sucursal'!$E$5:$E$10,'Tienda y Sucursal'!$F$5:$F$10)</f>
        <v>Sucursal 2</v>
      </c>
      <c r="N620" s="13" t="str">
        <f>HLOOKUP(F620,'Vendedores y Clientes'!$F$5:$M$7,2,0)&amp;" "&amp;HLOOKUP(F620,'Vendedores y Clientes'!$F$5:$M$7,3,0)</f>
        <v>Suárez Mujica</v>
      </c>
      <c r="O620" s="13" t="str" cm="1">
        <f t="array" ref="O620">_xlfn.XLOOKUP(G620,'Vendedores y Clientes'!$B$6:$B$39,'Vendedores y Clientes'!$C$6:$C$39&amp;" "&amp;_xlfn.XLOOKUP(Ventas!G620,'Vendedores y Clientes'!$B$6:$B$39,'Vendedores y Clientes'!$D$6:$D$39))</f>
        <v>Maki Parachute</v>
      </c>
      <c r="P620" s="13" t="str">
        <f>_xlfn.XLOOKUP(H620,Productos!$B$5:$B$16,Productos!$C$5:$C$16)</f>
        <v>Cómoda Antigua</v>
      </c>
      <c r="Q620" s="13" t="str">
        <f>VLOOKUP(H620,Productos!$B$4:$E$16,3,0)</f>
        <v>Bellmack</v>
      </c>
      <c r="R620" s="14">
        <f t="shared" si="14"/>
        <v>0.08</v>
      </c>
      <c r="S620" s="15">
        <f>VLOOKUP(Ventas!H620,Productos!$B$23:$I$34,MATCH(Ventas!M620,Productos!$D$22:$I$22)+2,FALSE)</f>
        <v>100000</v>
      </c>
      <c r="T620" s="16">
        <f t="shared" si="16"/>
        <v>7950000</v>
      </c>
    </row>
    <row r="621" spans="2:20" ht="14.25" customHeight="1">
      <c r="B621" s="10" t="str">
        <f t="shared" si="13"/>
        <v>5-301632010marzoF12</v>
      </c>
      <c r="C621" s="17">
        <v>5</v>
      </c>
      <c r="D621" s="17">
        <v>30</v>
      </c>
      <c r="E621" s="18">
        <v>40253</v>
      </c>
      <c r="F621" s="17">
        <v>13</v>
      </c>
      <c r="G621" s="17">
        <v>14</v>
      </c>
      <c r="H621" s="17" t="s">
        <v>23</v>
      </c>
      <c r="I621" s="79">
        <f>_xlfn.XLOOKUP(H621,Productos!$B$5:$B$16,Productos!$E$5:$E$16)</f>
        <v>1250000</v>
      </c>
      <c r="J621" s="17">
        <v>7</v>
      </c>
      <c r="K621" s="99"/>
      <c r="L621" s="13" t="str">
        <f>_xlfn.XLOOKUP(Ventas!C621,'Tienda y Sucursal'!$B$5:$B$19,'Tienda y Sucursal'!$C$5:$C$19)</f>
        <v>Muebles El Oso</v>
      </c>
      <c r="M621" s="13" t="str">
        <f>_xlfn.XLOOKUP(D621,'Tienda y Sucursal'!$E$5:$E$10,'Tienda y Sucursal'!$F$5:$F$10)</f>
        <v>Sucursal 2</v>
      </c>
      <c r="N621" s="13" t="str">
        <f>HLOOKUP(F621,'Vendedores y Clientes'!$F$5:$M$7,2,0)&amp;" "&amp;HLOOKUP(F621,'Vendedores y Clientes'!$F$5:$M$7,3,0)</f>
        <v>Caesar Ortencia</v>
      </c>
      <c r="O621" s="13" t="str" cm="1">
        <f t="array" ref="O621">_xlfn.XLOOKUP(G621,'Vendedores y Clientes'!$B$6:$B$39,'Vendedores y Clientes'!$C$6:$C$39&amp;" "&amp;_xlfn.XLOOKUP(Ventas!G621,'Vendedores y Clientes'!$B$6:$B$39,'Vendedores y Clientes'!$D$6:$D$39))</f>
        <v>Guillermo Franco</v>
      </c>
      <c r="P621" s="13" t="str">
        <f>_xlfn.XLOOKUP(H621,Productos!$B$5:$B$16,Productos!$C$5:$C$16)</f>
        <v>Cómoda Antigua</v>
      </c>
      <c r="Q621" s="13" t="str">
        <f>VLOOKUP(H621,Productos!$B$4:$E$16,3,0)</f>
        <v>Bellmack</v>
      </c>
      <c r="R621" s="14">
        <f t="shared" si="14"/>
        <v>0.08</v>
      </c>
      <c r="S621" s="15">
        <f>VLOOKUP(Ventas!H621,Productos!$B$23:$I$34,MATCH(Ventas!M621,Productos!$D$22:$I$22)+2,FALSE)</f>
        <v>100000</v>
      </c>
      <c r="T621" s="16">
        <f t="shared" si="16"/>
        <v>7950000</v>
      </c>
    </row>
    <row r="622" spans="2:20" ht="14.25" customHeight="1">
      <c r="B622" s="10" t="str">
        <f t="shared" si="13"/>
        <v>4-20882010agostoF12</v>
      </c>
      <c r="C622" s="17">
        <v>4</v>
      </c>
      <c r="D622" s="17">
        <v>20</v>
      </c>
      <c r="E622" s="18">
        <v>40398</v>
      </c>
      <c r="F622" s="17">
        <v>15</v>
      </c>
      <c r="G622" s="17">
        <v>5</v>
      </c>
      <c r="H622" s="17" t="s">
        <v>23</v>
      </c>
      <c r="I622" s="79">
        <f>_xlfn.XLOOKUP(H622,Productos!$B$5:$B$16,Productos!$E$5:$E$16)</f>
        <v>1250000</v>
      </c>
      <c r="J622" s="17">
        <v>7</v>
      </c>
      <c r="K622" s="99"/>
      <c r="L622" s="13" t="str">
        <f>_xlfn.XLOOKUP(Ventas!C622,'Tienda y Sucursal'!$B$5:$B$19,'Tienda y Sucursal'!$C$5:$C$19)</f>
        <v>Galería Ñuble</v>
      </c>
      <c r="M622" s="13" t="str">
        <f>_xlfn.XLOOKUP(D622,'Tienda y Sucursal'!$E$5:$E$10,'Tienda y Sucursal'!$F$5:$F$10)</f>
        <v>Sucursal 5</v>
      </c>
      <c r="N622" s="13" t="str">
        <f>HLOOKUP(F622,'Vendedores y Clientes'!$F$5:$M$7,2,0)&amp;" "&amp;HLOOKUP(F622,'Vendedores y Clientes'!$F$5:$M$7,3,0)</f>
        <v>Suárez Mujica</v>
      </c>
      <c r="O622" s="13" t="str" cm="1">
        <f t="array" ref="O622">_xlfn.XLOOKUP(G622,'Vendedores y Clientes'!$B$6:$B$39,'Vendedores y Clientes'!$C$6:$C$39&amp;" "&amp;_xlfn.XLOOKUP(Ventas!G622,'Vendedores y Clientes'!$B$6:$B$39,'Vendedores y Clientes'!$D$6:$D$39))</f>
        <v>Alexandra Bully</v>
      </c>
      <c r="P622" s="13" t="str">
        <f>_xlfn.XLOOKUP(H622,Productos!$B$5:$B$16,Productos!$C$5:$C$16)</f>
        <v>Cómoda Antigua</v>
      </c>
      <c r="Q622" s="13" t="str">
        <f>VLOOKUP(H622,Productos!$B$4:$E$16,3,0)</f>
        <v>Bellmack</v>
      </c>
      <c r="R622" s="14">
        <f t="shared" si="14"/>
        <v>0.08</v>
      </c>
      <c r="S622" s="15">
        <f>VLOOKUP(Ventas!H622,Productos!$B$23:$I$34,MATCH(Ventas!M622,Productos!$D$22:$I$22)+2,FALSE)</f>
        <v>10000</v>
      </c>
      <c r="T622" s="16">
        <f t="shared" si="16"/>
        <v>8040000</v>
      </c>
    </row>
    <row r="623" spans="2:20" ht="14.25" customHeight="1">
      <c r="B623" s="10" t="str">
        <f t="shared" si="13"/>
        <v>11-30682009agostoJ15</v>
      </c>
      <c r="C623" s="17">
        <v>11</v>
      </c>
      <c r="D623" s="17">
        <v>30</v>
      </c>
      <c r="E623" s="18">
        <v>40031</v>
      </c>
      <c r="F623" s="17">
        <v>17</v>
      </c>
      <c r="G623" s="17">
        <v>11</v>
      </c>
      <c r="H623" s="17" t="s">
        <v>21</v>
      </c>
      <c r="I623" s="79">
        <f>_xlfn.XLOOKUP(H623,Productos!$B$5:$B$16,Productos!$E$5:$E$16)</f>
        <v>1800000</v>
      </c>
      <c r="J623" s="17">
        <v>5</v>
      </c>
      <c r="K623" s="99"/>
      <c r="L623" s="13" t="str">
        <f>_xlfn.XLOOKUP(Ventas!C623,'Tienda y Sucursal'!$B$5:$B$19,'Tienda y Sucursal'!$C$5:$C$19)</f>
        <v>Antiguedades FL</v>
      </c>
      <c r="M623" s="13" t="str">
        <f>_xlfn.XLOOKUP(D623,'Tienda y Sucursal'!$E$5:$E$10,'Tienda y Sucursal'!$F$5:$F$10)</f>
        <v>Sucursal 2</v>
      </c>
      <c r="N623" s="13" t="str">
        <f>HLOOKUP(F623,'Vendedores y Clientes'!$F$5:$M$7,2,0)&amp;" "&amp;HLOOKUP(F623,'Vendedores y Clientes'!$F$5:$M$7,3,0)</f>
        <v>Gabriel Manzanero</v>
      </c>
      <c r="O623" s="13" t="str" cm="1">
        <f t="array" ref="O623">_xlfn.XLOOKUP(G623,'Vendedores y Clientes'!$B$6:$B$39,'Vendedores y Clientes'!$C$6:$C$39&amp;" "&amp;_xlfn.XLOOKUP(Ventas!G623,'Vendedores y Clientes'!$B$6:$B$39,'Vendedores y Clientes'!$D$6:$D$39))</f>
        <v>Diva Torrengra</v>
      </c>
      <c r="P623" s="13" t="str">
        <f>_xlfn.XLOOKUP(H623,Productos!$B$5:$B$16,Productos!$C$5:$C$16)</f>
        <v>Bar L Sobredimensionado</v>
      </c>
      <c r="Q623" s="13" t="str">
        <f>VLOOKUP(H623,Productos!$B$4:$E$16,3,0)</f>
        <v>Qwerty</v>
      </c>
      <c r="R623" s="14">
        <f t="shared" si="14"/>
        <v>0.05</v>
      </c>
      <c r="S623" s="15">
        <f>VLOOKUP(Ventas!H623,Productos!$B$23:$I$34,MATCH(Ventas!M623,Productos!$D$22:$I$22)+2,FALSE)</f>
        <v>300000</v>
      </c>
      <c r="T623" s="16">
        <f t="shared" si="16"/>
        <v>8250000</v>
      </c>
    </row>
    <row r="624" spans="2:20" ht="14.25" customHeight="1">
      <c r="B624" s="10" t="str">
        <f t="shared" si="13"/>
        <v>10-201842010abrilJ15</v>
      </c>
      <c r="C624" s="17">
        <v>10</v>
      </c>
      <c r="D624" s="17">
        <v>20</v>
      </c>
      <c r="E624" s="18">
        <v>40286</v>
      </c>
      <c r="F624" s="17">
        <v>12</v>
      </c>
      <c r="G624" s="17">
        <v>19</v>
      </c>
      <c r="H624" s="17" t="s">
        <v>21</v>
      </c>
      <c r="I624" s="79">
        <f>_xlfn.XLOOKUP(H624,Productos!$B$5:$B$16,Productos!$E$5:$E$16)</f>
        <v>1800000</v>
      </c>
      <c r="J624" s="17">
        <v>5</v>
      </c>
      <c r="K624" s="99"/>
      <c r="L624" s="13" t="str">
        <f>_xlfn.XLOOKUP(Ventas!C624,'Tienda y Sucursal'!$B$5:$B$19,'Tienda y Sucursal'!$C$5:$C$19)</f>
        <v>Sacrilegios Gloria</v>
      </c>
      <c r="M624" s="13" t="str">
        <f>_xlfn.XLOOKUP(D624,'Tienda y Sucursal'!$E$5:$E$10,'Tienda y Sucursal'!$F$5:$F$10)</f>
        <v>Sucursal 5</v>
      </c>
      <c r="N624" s="13" t="str">
        <f>HLOOKUP(F624,'Vendedores y Clientes'!$F$5:$M$7,2,0)&amp;" "&amp;HLOOKUP(F624,'Vendedores y Clientes'!$F$5:$M$7,3,0)</f>
        <v>Feibian Bizancio</v>
      </c>
      <c r="O624" s="13" t="str" cm="1">
        <f t="array" ref="O624">_xlfn.XLOOKUP(G624,'Vendedores y Clientes'!$B$6:$B$39,'Vendedores y Clientes'!$C$6:$C$39&amp;" "&amp;_xlfn.XLOOKUP(Ventas!G624,'Vendedores y Clientes'!$B$6:$B$39,'Vendedores y Clientes'!$D$6:$D$39))</f>
        <v>Andrea Disappear</v>
      </c>
      <c r="P624" s="13" t="str">
        <f>_xlfn.XLOOKUP(H624,Productos!$B$5:$B$16,Productos!$C$5:$C$16)</f>
        <v>Bar L Sobredimensionado</v>
      </c>
      <c r="Q624" s="13" t="str">
        <f>VLOOKUP(H624,Productos!$B$4:$E$16,3,0)</f>
        <v>Qwerty</v>
      </c>
      <c r="R624" s="14">
        <f t="shared" si="14"/>
        <v>0.05</v>
      </c>
      <c r="S624" s="15">
        <f>VLOOKUP(Ventas!H624,Productos!$B$23:$I$34,MATCH(Ventas!M624,Productos!$D$22:$I$22)+2,FALSE)</f>
        <v>20000</v>
      </c>
      <c r="T624" s="16">
        <f t="shared" si="16"/>
        <v>8530000</v>
      </c>
    </row>
    <row r="625" spans="2:20" ht="14.25" customHeight="1">
      <c r="B625" s="10" t="str">
        <f t="shared" si="13"/>
        <v>10-202032009marzoJ15</v>
      </c>
      <c r="C625" s="17">
        <v>10</v>
      </c>
      <c r="D625" s="17">
        <v>20</v>
      </c>
      <c r="E625" s="18">
        <v>39892</v>
      </c>
      <c r="F625" s="17">
        <v>13</v>
      </c>
      <c r="G625" s="17">
        <v>17</v>
      </c>
      <c r="H625" s="17" t="s">
        <v>21</v>
      </c>
      <c r="I625" s="79">
        <f>_xlfn.XLOOKUP(H625,Productos!$B$5:$B$16,Productos!$E$5:$E$16)</f>
        <v>1800000</v>
      </c>
      <c r="J625" s="17">
        <v>5</v>
      </c>
      <c r="K625" s="99"/>
      <c r="L625" s="13" t="str">
        <f>_xlfn.XLOOKUP(Ventas!C625,'Tienda y Sucursal'!$B$5:$B$19,'Tienda y Sucursal'!$C$5:$C$19)</f>
        <v>Sacrilegios Gloria</v>
      </c>
      <c r="M625" s="13" t="str">
        <f>_xlfn.XLOOKUP(D625,'Tienda y Sucursal'!$E$5:$E$10,'Tienda y Sucursal'!$F$5:$F$10)</f>
        <v>Sucursal 5</v>
      </c>
      <c r="N625" s="13" t="str">
        <f>HLOOKUP(F625,'Vendedores y Clientes'!$F$5:$M$7,2,0)&amp;" "&amp;HLOOKUP(F625,'Vendedores y Clientes'!$F$5:$M$7,3,0)</f>
        <v>Caesar Ortencia</v>
      </c>
      <c r="O625" s="13" t="str" cm="1">
        <f t="array" ref="O625">_xlfn.XLOOKUP(G625,'Vendedores y Clientes'!$B$6:$B$39,'Vendedores y Clientes'!$C$6:$C$39&amp;" "&amp;_xlfn.XLOOKUP(Ventas!G625,'Vendedores y Clientes'!$B$6:$B$39,'Vendedores y Clientes'!$D$6:$D$39))</f>
        <v>Mathias Albus</v>
      </c>
      <c r="P625" s="13" t="str">
        <f>_xlfn.XLOOKUP(H625,Productos!$B$5:$B$16,Productos!$C$5:$C$16)</f>
        <v>Bar L Sobredimensionado</v>
      </c>
      <c r="Q625" s="13" t="str">
        <f>VLOOKUP(H625,Productos!$B$4:$E$16,3,0)</f>
        <v>Qwerty</v>
      </c>
      <c r="R625" s="14">
        <f t="shared" si="14"/>
        <v>0.05</v>
      </c>
      <c r="S625" s="15">
        <f>VLOOKUP(Ventas!H625,Productos!$B$23:$I$34,MATCH(Ventas!M625,Productos!$D$22:$I$22)+2,FALSE)</f>
        <v>20000</v>
      </c>
      <c r="T625" s="16">
        <f t="shared" si="16"/>
        <v>8530000</v>
      </c>
    </row>
    <row r="626" spans="2:20" ht="14.25" customHeight="1">
      <c r="B626" s="10" t="str">
        <f t="shared" si="13"/>
        <v>1-3002532010marzoJ18</v>
      </c>
      <c r="C626" s="17">
        <v>1</v>
      </c>
      <c r="D626" s="17">
        <v>300</v>
      </c>
      <c r="E626" s="18">
        <v>40262</v>
      </c>
      <c r="F626" s="17">
        <v>18</v>
      </c>
      <c r="G626" s="17">
        <v>3</v>
      </c>
      <c r="H626" s="17" t="s">
        <v>24</v>
      </c>
      <c r="I626" s="79">
        <f>_xlfn.XLOOKUP(H626,Productos!$B$5:$B$16,Productos!$E$5:$E$16)</f>
        <v>850000</v>
      </c>
      <c r="J626" s="17">
        <v>9</v>
      </c>
      <c r="K626" s="99"/>
      <c r="L626" s="13" t="str">
        <f>_xlfn.XLOOKUP(Ventas!C626,'Tienda y Sucursal'!$B$5:$B$19,'Tienda y Sucursal'!$C$5:$C$19)</f>
        <v>Sucursal Peñalolen Alto</v>
      </c>
      <c r="M626" s="13" t="str">
        <f>_xlfn.XLOOKUP(D626,'Tienda y Sucursal'!$E$5:$E$10,'Tienda y Sucursal'!$F$5:$F$10)</f>
        <v>Sucursal 3</v>
      </c>
      <c r="N626" s="13" t="str">
        <f>HLOOKUP(F626,'Vendedores y Clientes'!$F$5:$M$7,2,0)&amp;" "&amp;HLOOKUP(F626,'Vendedores y Clientes'!$F$5:$M$7,3,0)</f>
        <v>Gato Lizana</v>
      </c>
      <c r="O626" s="13" t="str" cm="1">
        <f t="array" ref="O626">_xlfn.XLOOKUP(G626,'Vendedores y Clientes'!$B$6:$B$39,'Vendedores y Clientes'!$C$6:$C$39&amp;" "&amp;_xlfn.XLOOKUP(Ventas!G626,'Vendedores y Clientes'!$B$6:$B$39,'Vendedores y Clientes'!$D$6:$D$39))</f>
        <v>Johny Negrero</v>
      </c>
      <c r="P626" s="13" t="str">
        <f>_xlfn.XLOOKUP(H626,Productos!$B$5:$B$16,Productos!$C$5:$C$16)</f>
        <v>Camarote 3 cuerpos</v>
      </c>
      <c r="Q626" s="13" t="str">
        <f>VLOOKUP(H626,Productos!$B$4:$E$16,3,0)</f>
        <v>Deplos</v>
      </c>
      <c r="R626" s="14">
        <f t="shared" si="14"/>
        <v>0.08</v>
      </c>
      <c r="S626" s="15">
        <f>VLOOKUP(Ventas!H626,Productos!$B$23:$I$34,MATCH(Ventas!M626,Productos!$D$22:$I$22)+2,FALSE)</f>
        <v>200000</v>
      </c>
      <c r="T626" s="16">
        <f t="shared" si="16"/>
        <v>6838000</v>
      </c>
    </row>
    <row r="627" spans="2:20" ht="14.25" customHeight="1">
      <c r="B627" s="10" t="str">
        <f t="shared" si="13"/>
        <v>9-201852009mayoJ18</v>
      </c>
      <c r="C627" s="17">
        <v>9</v>
      </c>
      <c r="D627" s="17">
        <v>20</v>
      </c>
      <c r="E627" s="18">
        <v>39951</v>
      </c>
      <c r="F627" s="17">
        <v>13</v>
      </c>
      <c r="G627" s="17">
        <v>20</v>
      </c>
      <c r="H627" s="17" t="s">
        <v>24</v>
      </c>
      <c r="I627" s="79">
        <f>_xlfn.XLOOKUP(H627,Productos!$B$5:$B$16,Productos!$E$5:$E$16)</f>
        <v>850000</v>
      </c>
      <c r="J627" s="17">
        <v>9</v>
      </c>
      <c r="K627" s="99"/>
      <c r="L627" s="13" t="str">
        <f>_xlfn.XLOOKUP(Ventas!C627,'Tienda y Sucursal'!$B$5:$B$19,'Tienda y Sucursal'!$C$5:$C$19)</f>
        <v>Sucursal San Bernardo</v>
      </c>
      <c r="M627" s="13" t="str">
        <f>_xlfn.XLOOKUP(D627,'Tienda y Sucursal'!$E$5:$E$10,'Tienda y Sucursal'!$F$5:$F$10)</f>
        <v>Sucursal 5</v>
      </c>
      <c r="N627" s="13" t="str">
        <f>HLOOKUP(F627,'Vendedores y Clientes'!$F$5:$M$7,2,0)&amp;" "&amp;HLOOKUP(F627,'Vendedores y Clientes'!$F$5:$M$7,3,0)</f>
        <v>Caesar Ortencia</v>
      </c>
      <c r="O627" s="13" t="str" cm="1">
        <f t="array" ref="O627">_xlfn.XLOOKUP(G627,'Vendedores y Clientes'!$B$6:$B$39,'Vendedores y Clientes'!$C$6:$C$39&amp;" "&amp;_xlfn.XLOOKUP(Ventas!G627,'Vendedores y Clientes'!$B$6:$B$39,'Vendedores y Clientes'!$D$6:$D$39))</f>
        <v>Tatán Linterna</v>
      </c>
      <c r="P627" s="13" t="str">
        <f>_xlfn.XLOOKUP(H627,Productos!$B$5:$B$16,Productos!$C$5:$C$16)</f>
        <v>Camarote 3 cuerpos</v>
      </c>
      <c r="Q627" s="13" t="str">
        <f>VLOOKUP(H627,Productos!$B$4:$E$16,3,0)</f>
        <v>Deplos</v>
      </c>
      <c r="R627" s="14">
        <f t="shared" si="14"/>
        <v>0.08</v>
      </c>
      <c r="S627" s="15">
        <f>VLOOKUP(Ventas!H627,Productos!$B$23:$I$34,MATCH(Ventas!M627,Productos!$D$22:$I$22)+2,FALSE)</f>
        <v>100000</v>
      </c>
      <c r="T627" s="16">
        <f t="shared" si="16"/>
        <v>6938000</v>
      </c>
    </row>
    <row r="628" spans="2:20" ht="14.25" customHeight="1">
      <c r="B628" s="10" t="str">
        <f t="shared" si="13"/>
        <v>4-2009102010octubreJ18</v>
      </c>
      <c r="C628" s="17">
        <v>4</v>
      </c>
      <c r="D628" s="17">
        <v>200</v>
      </c>
      <c r="E628" s="18">
        <v>40460</v>
      </c>
      <c r="F628" s="17">
        <v>17</v>
      </c>
      <c r="G628" s="17">
        <v>6</v>
      </c>
      <c r="H628" s="17" t="s">
        <v>24</v>
      </c>
      <c r="I628" s="79">
        <f>_xlfn.XLOOKUP(H628,Productos!$B$5:$B$16,Productos!$E$5:$E$16)</f>
        <v>850000</v>
      </c>
      <c r="J628" s="17">
        <v>9</v>
      </c>
      <c r="K628" s="99"/>
      <c r="L628" s="13" t="str">
        <f>_xlfn.XLOOKUP(Ventas!C628,'Tienda y Sucursal'!$B$5:$B$19,'Tienda y Sucursal'!$C$5:$C$19)</f>
        <v>Galería Ñuble</v>
      </c>
      <c r="M628" s="13" t="str">
        <f>_xlfn.XLOOKUP(D628,'Tienda y Sucursal'!$E$5:$E$10,'Tienda y Sucursal'!$F$5:$F$10)</f>
        <v>Sucursal 1</v>
      </c>
      <c r="N628" s="13" t="str">
        <f>HLOOKUP(F628,'Vendedores y Clientes'!$F$5:$M$7,2,0)&amp;" "&amp;HLOOKUP(F628,'Vendedores y Clientes'!$F$5:$M$7,3,0)</f>
        <v>Gabriel Manzanero</v>
      </c>
      <c r="O628" s="13" t="str" cm="1">
        <f t="array" ref="O628">_xlfn.XLOOKUP(G628,'Vendedores y Clientes'!$B$6:$B$39,'Vendedores y Clientes'!$C$6:$C$39&amp;" "&amp;_xlfn.XLOOKUP(Ventas!G628,'Vendedores y Clientes'!$B$6:$B$39,'Vendedores y Clientes'!$D$6:$D$39))</f>
        <v>Deco Valenti</v>
      </c>
      <c r="P628" s="13" t="str">
        <f>_xlfn.XLOOKUP(H628,Productos!$B$5:$B$16,Productos!$C$5:$C$16)</f>
        <v>Camarote 3 cuerpos</v>
      </c>
      <c r="Q628" s="13" t="str">
        <f>VLOOKUP(H628,Productos!$B$4:$E$16,3,0)</f>
        <v>Deplos</v>
      </c>
      <c r="R628" s="14">
        <f t="shared" si="14"/>
        <v>0.08</v>
      </c>
      <c r="S628" s="15">
        <f>VLOOKUP(Ventas!H628,Productos!$B$23:$I$34,MATCH(Ventas!M628,Productos!$D$22:$I$22)+2,FALSE)</f>
        <v>30000</v>
      </c>
      <c r="T628" s="16">
        <f t="shared" si="16"/>
        <v>7008000</v>
      </c>
    </row>
    <row r="629" spans="2:20" ht="14.25" customHeight="1">
      <c r="B629" s="10" t="str">
        <f t="shared" si="13"/>
        <v>10-301352010mayoJ18</v>
      </c>
      <c r="C629" s="17">
        <v>10</v>
      </c>
      <c r="D629" s="17">
        <v>30</v>
      </c>
      <c r="E629" s="18">
        <v>40311</v>
      </c>
      <c r="F629" s="17">
        <v>16</v>
      </c>
      <c r="G629" s="17">
        <v>19</v>
      </c>
      <c r="H629" s="17" t="s">
        <v>24</v>
      </c>
      <c r="I629" s="79">
        <f>_xlfn.XLOOKUP(H629,Productos!$B$5:$B$16,Productos!$E$5:$E$16)</f>
        <v>850000</v>
      </c>
      <c r="J629" s="17">
        <v>9</v>
      </c>
      <c r="K629" s="99"/>
      <c r="L629" s="13" t="str">
        <f>_xlfn.XLOOKUP(Ventas!C629,'Tienda y Sucursal'!$B$5:$B$19,'Tienda y Sucursal'!$C$5:$C$19)</f>
        <v>Sacrilegios Gloria</v>
      </c>
      <c r="M629" s="13" t="str">
        <f>_xlfn.XLOOKUP(D629,'Tienda y Sucursal'!$E$5:$E$10,'Tienda y Sucursal'!$F$5:$F$10)</f>
        <v>Sucursal 2</v>
      </c>
      <c r="N629" s="13" t="str">
        <f>HLOOKUP(F629,'Vendedores y Clientes'!$F$5:$M$7,2,0)&amp;" "&amp;HLOOKUP(F629,'Vendedores y Clientes'!$F$5:$M$7,3,0)</f>
        <v>Michael Tree</v>
      </c>
      <c r="O629" s="13" t="str" cm="1">
        <f t="array" ref="O629">_xlfn.XLOOKUP(G629,'Vendedores y Clientes'!$B$6:$B$39,'Vendedores y Clientes'!$C$6:$C$39&amp;" "&amp;_xlfn.XLOOKUP(Ventas!G629,'Vendedores y Clientes'!$B$6:$B$39,'Vendedores y Clientes'!$D$6:$D$39))</f>
        <v>Andrea Disappear</v>
      </c>
      <c r="P629" s="13" t="str">
        <f>_xlfn.XLOOKUP(H629,Productos!$B$5:$B$16,Productos!$C$5:$C$16)</f>
        <v>Camarote 3 cuerpos</v>
      </c>
      <c r="Q629" s="13" t="str">
        <f>VLOOKUP(H629,Productos!$B$4:$E$16,3,0)</f>
        <v>Deplos</v>
      </c>
      <c r="R629" s="14">
        <f t="shared" si="14"/>
        <v>0.08</v>
      </c>
      <c r="S629" s="15">
        <f>VLOOKUP(Ventas!H629,Productos!$B$23:$I$34,MATCH(Ventas!M629,Productos!$D$22:$I$22)+2,FALSE)</f>
        <v>10000</v>
      </c>
      <c r="T629" s="16">
        <f t="shared" si="16"/>
        <v>7028000</v>
      </c>
    </row>
    <row r="630" spans="2:20" ht="14.25" customHeight="1">
      <c r="B630" s="10" t="str">
        <f t="shared" si="13"/>
        <v>11-30832010marzoJ18</v>
      </c>
      <c r="C630" s="17">
        <v>11</v>
      </c>
      <c r="D630" s="17">
        <v>30</v>
      </c>
      <c r="E630" s="18">
        <v>40245</v>
      </c>
      <c r="F630" s="17">
        <v>18</v>
      </c>
      <c r="G630" s="17">
        <v>1</v>
      </c>
      <c r="H630" s="17" t="s">
        <v>24</v>
      </c>
      <c r="I630" s="79">
        <f>_xlfn.XLOOKUP(H630,Productos!$B$5:$B$16,Productos!$E$5:$E$16)</f>
        <v>850000</v>
      </c>
      <c r="J630" s="17">
        <v>9</v>
      </c>
      <c r="K630" s="99"/>
      <c r="L630" s="13" t="str">
        <f>_xlfn.XLOOKUP(Ventas!C630,'Tienda y Sucursal'!$B$5:$B$19,'Tienda y Sucursal'!$C$5:$C$19)</f>
        <v>Antiguedades FL</v>
      </c>
      <c r="M630" s="13" t="str">
        <f>_xlfn.XLOOKUP(D630,'Tienda y Sucursal'!$E$5:$E$10,'Tienda y Sucursal'!$F$5:$F$10)</f>
        <v>Sucursal 2</v>
      </c>
      <c r="N630" s="13" t="str">
        <f>HLOOKUP(F630,'Vendedores y Clientes'!$F$5:$M$7,2,0)&amp;" "&amp;HLOOKUP(F630,'Vendedores y Clientes'!$F$5:$M$7,3,0)</f>
        <v>Gato Lizana</v>
      </c>
      <c r="O630" s="13" t="str" cm="1">
        <f t="array" ref="O630">_xlfn.XLOOKUP(G630,'Vendedores y Clientes'!$B$6:$B$39,'Vendedores y Clientes'!$C$6:$C$39&amp;" "&amp;_xlfn.XLOOKUP(Ventas!G630,'Vendedores y Clientes'!$B$6:$B$39,'Vendedores y Clientes'!$D$6:$D$39))</f>
        <v>Alejandro Moledero</v>
      </c>
      <c r="P630" s="13" t="str">
        <f>_xlfn.XLOOKUP(H630,Productos!$B$5:$B$16,Productos!$C$5:$C$16)</f>
        <v>Camarote 3 cuerpos</v>
      </c>
      <c r="Q630" s="13" t="str">
        <f>VLOOKUP(H630,Productos!$B$4:$E$16,3,0)</f>
        <v>Deplos</v>
      </c>
      <c r="R630" s="14">
        <f t="shared" si="14"/>
        <v>0.08</v>
      </c>
      <c r="S630" s="15">
        <f>VLOOKUP(Ventas!H630,Productos!$B$23:$I$34,MATCH(Ventas!M630,Productos!$D$22:$I$22)+2,FALSE)</f>
        <v>10000</v>
      </c>
      <c r="T630" s="16">
        <f t="shared" si="16"/>
        <v>7028000</v>
      </c>
    </row>
    <row r="631" spans="2:20" ht="14.25" customHeight="1">
      <c r="B631" s="10" t="str">
        <f t="shared" si="13"/>
        <v>7-100142009abrilJ18</v>
      </c>
      <c r="C631" s="17">
        <v>7</v>
      </c>
      <c r="D631" s="17">
        <v>100</v>
      </c>
      <c r="E631" s="18">
        <v>39904</v>
      </c>
      <c r="F631" s="17">
        <v>16</v>
      </c>
      <c r="G631" s="17">
        <v>15</v>
      </c>
      <c r="H631" s="17" t="s">
        <v>24</v>
      </c>
      <c r="I631" s="79">
        <f>_xlfn.XLOOKUP(H631,Productos!$B$5:$B$16,Productos!$E$5:$E$16)</f>
        <v>850000</v>
      </c>
      <c r="J631" s="17">
        <v>9</v>
      </c>
      <c r="K631" s="99"/>
      <c r="L631" s="13" t="str">
        <f>_xlfn.XLOOKUP(Ventas!C631,'Tienda y Sucursal'!$B$5:$B$19,'Tienda y Sucursal'!$C$5:$C$19)</f>
        <v>Blanco y En Calada</v>
      </c>
      <c r="M631" s="13" t="str">
        <f>_xlfn.XLOOKUP(D631,'Tienda y Sucursal'!$E$5:$E$10,'Tienda y Sucursal'!$F$5:$F$10)</f>
        <v>Sucursal 4</v>
      </c>
      <c r="N631" s="13" t="str">
        <f>HLOOKUP(F631,'Vendedores y Clientes'!$F$5:$M$7,2,0)&amp;" "&amp;HLOOKUP(F631,'Vendedores y Clientes'!$F$5:$M$7,3,0)</f>
        <v>Michael Tree</v>
      </c>
      <c r="O631" s="13" t="str" cm="1">
        <f t="array" ref="O631">_xlfn.XLOOKUP(G631,'Vendedores y Clientes'!$B$6:$B$39,'Vendedores y Clientes'!$C$6:$C$39&amp;" "&amp;_xlfn.XLOOKUP(Ventas!G631,'Vendedores y Clientes'!$B$6:$B$39,'Vendedores y Clientes'!$D$6:$D$39))</f>
        <v>Maki Parachute</v>
      </c>
      <c r="P631" s="13" t="str">
        <f>_xlfn.XLOOKUP(H631,Productos!$B$5:$B$16,Productos!$C$5:$C$16)</f>
        <v>Camarote 3 cuerpos</v>
      </c>
      <c r="Q631" s="13" t="str">
        <f>VLOOKUP(H631,Productos!$B$4:$E$16,3,0)</f>
        <v>Deplos</v>
      </c>
      <c r="R631" s="14">
        <f t="shared" si="14"/>
        <v>0.08</v>
      </c>
      <c r="S631" s="15">
        <f>VLOOKUP(Ventas!H631,Productos!$B$23:$I$34,MATCH(Ventas!M631,Productos!$D$22:$I$22)+2,FALSE)</f>
        <v>10000</v>
      </c>
      <c r="T631" s="16">
        <f t="shared" si="16"/>
        <v>7028000</v>
      </c>
    </row>
    <row r="632" spans="2:20" ht="14.25" customHeight="1">
      <c r="B632" s="10" t="str">
        <f t="shared" si="13"/>
        <v>15-1002282009agostoF12</v>
      </c>
      <c r="C632" s="17">
        <v>15</v>
      </c>
      <c r="D632" s="17">
        <v>100</v>
      </c>
      <c r="E632" s="18">
        <v>40047</v>
      </c>
      <c r="F632" s="17">
        <v>14</v>
      </c>
      <c r="G632" s="17">
        <v>6</v>
      </c>
      <c r="H632" s="17" t="s">
        <v>23</v>
      </c>
      <c r="I632" s="79">
        <f>_xlfn.XLOOKUP(H632,Productos!$B$5:$B$16,Productos!$E$5:$E$16)</f>
        <v>1250000</v>
      </c>
      <c r="J632" s="17">
        <v>6</v>
      </c>
      <c r="K632" s="99"/>
      <c r="L632" s="13" t="str">
        <f>_xlfn.XLOOKUP(Ventas!C632,'Tienda y Sucursal'!$B$5:$B$19,'Tienda y Sucursal'!$C$5:$C$19)</f>
        <v>Galería la Tubería</v>
      </c>
      <c r="M632" s="13" t="str">
        <f>_xlfn.XLOOKUP(D632,'Tienda y Sucursal'!$E$5:$E$10,'Tienda y Sucursal'!$F$5:$F$10)</f>
        <v>Sucursal 4</v>
      </c>
      <c r="N632" s="13" t="str">
        <f>HLOOKUP(F632,'Vendedores y Clientes'!$F$5:$M$7,2,0)&amp;" "&amp;HLOOKUP(F632,'Vendedores y Clientes'!$F$5:$M$7,3,0)</f>
        <v>Hortuiti Felier</v>
      </c>
      <c r="O632" s="13" t="str" cm="1">
        <f t="array" ref="O632">_xlfn.XLOOKUP(G632,'Vendedores y Clientes'!$B$6:$B$39,'Vendedores y Clientes'!$C$6:$C$39&amp;" "&amp;_xlfn.XLOOKUP(Ventas!G632,'Vendedores y Clientes'!$B$6:$B$39,'Vendedores y Clientes'!$D$6:$D$39))</f>
        <v>Deco Valenti</v>
      </c>
      <c r="P632" s="13" t="str">
        <f>_xlfn.XLOOKUP(H632,Productos!$B$5:$B$16,Productos!$C$5:$C$16)</f>
        <v>Cómoda Antigua</v>
      </c>
      <c r="Q632" s="13" t="str">
        <f>VLOOKUP(H632,Productos!$B$4:$E$16,3,0)</f>
        <v>Bellmack</v>
      </c>
      <c r="R632" s="14">
        <f t="shared" si="14"/>
        <v>0.05</v>
      </c>
      <c r="S632" s="15">
        <f>VLOOKUP(Ventas!H632,Productos!$B$23:$I$34,MATCH(Ventas!M632,Productos!$D$22:$I$22)+2,FALSE)</f>
        <v>20000</v>
      </c>
      <c r="T632" s="16">
        <f t="shared" si="16"/>
        <v>7105000</v>
      </c>
    </row>
    <row r="633" spans="2:20" ht="14.25" customHeight="1">
      <c r="B633" s="10" t="str">
        <f t="shared" si="13"/>
        <v>14-10442010abrilF12</v>
      </c>
      <c r="C633" s="17">
        <v>14</v>
      </c>
      <c r="D633" s="17">
        <v>10</v>
      </c>
      <c r="E633" s="18">
        <v>40272</v>
      </c>
      <c r="F633" s="17">
        <v>18</v>
      </c>
      <c r="G633" s="17">
        <v>4</v>
      </c>
      <c r="H633" s="17" t="s">
        <v>23</v>
      </c>
      <c r="I633" s="79">
        <f>_xlfn.XLOOKUP(H633,Productos!$B$5:$B$16,Productos!$E$5:$E$16)</f>
        <v>1250000</v>
      </c>
      <c r="J633" s="17">
        <v>6</v>
      </c>
      <c r="K633" s="99"/>
      <c r="L633" s="13" t="str">
        <f>_xlfn.XLOOKUP(Ventas!C633,'Tienda y Sucursal'!$B$5:$B$19,'Tienda y Sucursal'!$C$5:$C$19)</f>
        <v>Antiguedades FV</v>
      </c>
      <c r="M633" s="13" t="str">
        <f>_xlfn.XLOOKUP(D633,'Tienda y Sucursal'!$E$5:$E$10,'Tienda y Sucursal'!$F$5:$F$10)</f>
        <v>Sucursal 6</v>
      </c>
      <c r="N633" s="13" t="str">
        <f>HLOOKUP(F633,'Vendedores y Clientes'!$F$5:$M$7,2,0)&amp;" "&amp;HLOOKUP(F633,'Vendedores y Clientes'!$F$5:$M$7,3,0)</f>
        <v>Gato Lizana</v>
      </c>
      <c r="O633" s="13" t="str" cm="1">
        <f t="array" ref="O633">_xlfn.XLOOKUP(G633,'Vendedores y Clientes'!$B$6:$B$39,'Vendedores y Clientes'!$C$6:$C$39&amp;" "&amp;_xlfn.XLOOKUP(Ventas!G633,'Vendedores y Clientes'!$B$6:$B$39,'Vendedores y Clientes'!$D$6:$D$39))</f>
        <v>JayJay Barriga</v>
      </c>
      <c r="P633" s="13" t="str">
        <f>_xlfn.XLOOKUP(H633,Productos!$B$5:$B$16,Productos!$C$5:$C$16)</f>
        <v>Cómoda Antigua</v>
      </c>
      <c r="Q633" s="13" t="str">
        <f>VLOOKUP(H633,Productos!$B$4:$E$16,3,0)</f>
        <v>Bellmack</v>
      </c>
      <c r="R633" s="14">
        <f t="shared" si="14"/>
        <v>0.05</v>
      </c>
      <c r="S633" s="15">
        <f>VLOOKUP(Ventas!H633,Productos!$B$23:$I$34,MATCH(Ventas!M633,Productos!$D$22:$I$22)+2,FALSE)</f>
        <v>1000000</v>
      </c>
      <c r="T633" s="16">
        <f t="shared" si="16"/>
        <v>6125000</v>
      </c>
    </row>
    <row r="634" spans="2:20" ht="14.25" customHeight="1">
      <c r="B634" s="10" t="str">
        <f t="shared" si="13"/>
        <v>11-2014122009diciembreJ18</v>
      </c>
      <c r="C634" s="17">
        <v>11</v>
      </c>
      <c r="D634" s="17">
        <v>20</v>
      </c>
      <c r="E634" s="18">
        <v>40161</v>
      </c>
      <c r="F634" s="17">
        <v>17</v>
      </c>
      <c r="G634" s="17">
        <v>10</v>
      </c>
      <c r="H634" s="17" t="s">
        <v>24</v>
      </c>
      <c r="I634" s="79">
        <f>_xlfn.XLOOKUP(H634,Productos!$B$5:$B$16,Productos!$E$5:$E$16)</f>
        <v>850000</v>
      </c>
      <c r="J634" s="17">
        <v>9</v>
      </c>
      <c r="K634" s="99"/>
      <c r="L634" s="13" t="str">
        <f>_xlfn.XLOOKUP(Ventas!C634,'Tienda y Sucursal'!$B$5:$B$19,'Tienda y Sucursal'!$C$5:$C$19)</f>
        <v>Antiguedades FL</v>
      </c>
      <c r="M634" s="13" t="str">
        <f>_xlfn.XLOOKUP(D634,'Tienda y Sucursal'!$E$5:$E$10,'Tienda y Sucursal'!$F$5:$F$10)</f>
        <v>Sucursal 5</v>
      </c>
      <c r="N634" s="13" t="str">
        <f>HLOOKUP(F634,'Vendedores y Clientes'!$F$5:$M$7,2,0)&amp;" "&amp;HLOOKUP(F634,'Vendedores y Clientes'!$F$5:$M$7,3,0)</f>
        <v>Gabriel Manzanero</v>
      </c>
      <c r="O634" s="13" t="str" cm="1">
        <f t="array" ref="O634">_xlfn.XLOOKUP(G634,'Vendedores y Clientes'!$B$6:$B$39,'Vendedores y Clientes'!$C$6:$C$39&amp;" "&amp;_xlfn.XLOOKUP(Ventas!G634,'Vendedores y Clientes'!$B$6:$B$39,'Vendedores y Clientes'!$D$6:$D$39))</f>
        <v>Natalia Safer</v>
      </c>
      <c r="P634" s="13" t="str">
        <f>_xlfn.XLOOKUP(H634,Productos!$B$5:$B$16,Productos!$C$5:$C$16)</f>
        <v>Camarote 3 cuerpos</v>
      </c>
      <c r="Q634" s="13" t="str">
        <f>VLOOKUP(H634,Productos!$B$4:$E$16,3,0)</f>
        <v>Deplos</v>
      </c>
      <c r="R634" s="14">
        <f t="shared" si="14"/>
        <v>0.08</v>
      </c>
      <c r="S634" s="15">
        <f>VLOOKUP(Ventas!H634,Productos!$B$23:$I$34,MATCH(Ventas!M634,Productos!$D$22:$I$22)+2,FALSE)</f>
        <v>100000</v>
      </c>
      <c r="T634" s="16">
        <f t="shared" si="16"/>
        <v>6938000</v>
      </c>
    </row>
    <row r="635" spans="2:20" ht="14.25" customHeight="1">
      <c r="B635" s="10" t="str">
        <f t="shared" si="13"/>
        <v>11-100212010eneroJ18</v>
      </c>
      <c r="C635" s="17">
        <v>11</v>
      </c>
      <c r="D635" s="17">
        <v>100</v>
      </c>
      <c r="E635" s="18">
        <v>40180</v>
      </c>
      <c r="F635" s="17">
        <v>15</v>
      </c>
      <c r="G635" s="17">
        <v>11</v>
      </c>
      <c r="H635" s="17" t="s">
        <v>24</v>
      </c>
      <c r="I635" s="79">
        <f>_xlfn.XLOOKUP(H635,Productos!$B$5:$B$16,Productos!$E$5:$E$16)</f>
        <v>850000</v>
      </c>
      <c r="J635" s="17">
        <v>9</v>
      </c>
      <c r="K635" s="99"/>
      <c r="L635" s="13" t="str">
        <f>_xlfn.XLOOKUP(Ventas!C635,'Tienda y Sucursal'!$B$5:$B$19,'Tienda y Sucursal'!$C$5:$C$19)</f>
        <v>Antiguedades FL</v>
      </c>
      <c r="M635" s="13" t="str">
        <f>_xlfn.XLOOKUP(D635,'Tienda y Sucursal'!$E$5:$E$10,'Tienda y Sucursal'!$F$5:$F$10)</f>
        <v>Sucursal 4</v>
      </c>
      <c r="N635" s="13" t="str">
        <f>HLOOKUP(F635,'Vendedores y Clientes'!$F$5:$M$7,2,0)&amp;" "&amp;HLOOKUP(F635,'Vendedores y Clientes'!$F$5:$M$7,3,0)</f>
        <v>Suárez Mujica</v>
      </c>
      <c r="O635" s="13" t="str" cm="1">
        <f t="array" ref="O635">_xlfn.XLOOKUP(G635,'Vendedores y Clientes'!$B$6:$B$39,'Vendedores y Clientes'!$C$6:$C$39&amp;" "&amp;_xlfn.XLOOKUP(Ventas!G635,'Vendedores y Clientes'!$B$6:$B$39,'Vendedores y Clientes'!$D$6:$D$39))</f>
        <v>Diva Torrengra</v>
      </c>
      <c r="P635" s="13" t="str">
        <f>_xlfn.XLOOKUP(H635,Productos!$B$5:$B$16,Productos!$C$5:$C$16)</f>
        <v>Camarote 3 cuerpos</v>
      </c>
      <c r="Q635" s="13" t="str">
        <f>VLOOKUP(H635,Productos!$B$4:$E$16,3,0)</f>
        <v>Deplos</v>
      </c>
      <c r="R635" s="14">
        <f t="shared" si="14"/>
        <v>0.08</v>
      </c>
      <c r="S635" s="15">
        <f>VLOOKUP(Ventas!H635,Productos!$B$23:$I$34,MATCH(Ventas!M635,Productos!$D$22:$I$22)+2,FALSE)</f>
        <v>10000</v>
      </c>
      <c r="T635" s="16">
        <f t="shared" si="16"/>
        <v>7028000</v>
      </c>
    </row>
    <row r="636" spans="2:20" ht="14.25" customHeight="1">
      <c r="B636" s="10" t="str">
        <f t="shared" si="13"/>
        <v>2-202582010agostoJ18</v>
      </c>
      <c r="C636" s="17">
        <v>2</v>
      </c>
      <c r="D636" s="17">
        <v>20</v>
      </c>
      <c r="E636" s="18">
        <v>40415</v>
      </c>
      <c r="F636" s="17">
        <v>14</v>
      </c>
      <c r="G636" s="17">
        <v>24</v>
      </c>
      <c r="H636" s="17" t="s">
        <v>24</v>
      </c>
      <c r="I636" s="79">
        <f>_xlfn.XLOOKUP(H636,Productos!$B$5:$B$16,Productos!$E$5:$E$16)</f>
        <v>850000</v>
      </c>
      <c r="J636" s="17">
        <v>9</v>
      </c>
      <c r="K636" s="99"/>
      <c r="L636" s="13" t="str">
        <f>_xlfn.XLOOKUP(Ventas!C636,'Tienda y Sucursal'!$B$5:$B$19,'Tienda y Sucursal'!$C$5:$C$19)</f>
        <v>Muebles San Genaro</v>
      </c>
      <c r="M636" s="13" t="str">
        <f>_xlfn.XLOOKUP(D636,'Tienda y Sucursal'!$E$5:$E$10,'Tienda y Sucursal'!$F$5:$F$10)</f>
        <v>Sucursal 5</v>
      </c>
      <c r="N636" s="13" t="str">
        <f>HLOOKUP(F636,'Vendedores y Clientes'!$F$5:$M$7,2,0)&amp;" "&amp;HLOOKUP(F636,'Vendedores y Clientes'!$F$5:$M$7,3,0)</f>
        <v>Hortuiti Felier</v>
      </c>
      <c r="O636" s="13" t="str" cm="1">
        <f t="array" ref="O636">_xlfn.XLOOKUP(G636,'Vendedores y Clientes'!$B$6:$B$39,'Vendedores y Clientes'!$C$6:$C$39&amp;" "&amp;_xlfn.XLOOKUP(Ventas!G636,'Vendedores y Clientes'!$B$6:$B$39,'Vendedores y Clientes'!$D$6:$D$39))</f>
        <v>Andrea Panda</v>
      </c>
      <c r="P636" s="13" t="str">
        <f>_xlfn.XLOOKUP(H636,Productos!$B$5:$B$16,Productos!$C$5:$C$16)</f>
        <v>Camarote 3 cuerpos</v>
      </c>
      <c r="Q636" s="13" t="str">
        <f>VLOOKUP(H636,Productos!$B$4:$E$16,3,0)</f>
        <v>Deplos</v>
      </c>
      <c r="R636" s="14">
        <f t="shared" si="14"/>
        <v>0.08</v>
      </c>
      <c r="S636" s="15">
        <f>VLOOKUP(Ventas!H636,Productos!$B$23:$I$34,MATCH(Ventas!M636,Productos!$D$22:$I$22)+2,FALSE)</f>
        <v>100000</v>
      </c>
      <c r="T636" s="16">
        <f t="shared" si="16"/>
        <v>6938000</v>
      </c>
    </row>
    <row r="637" spans="2:20" ht="14.25" customHeight="1">
      <c r="B637" s="10" t="str">
        <f t="shared" si="13"/>
        <v>15-101342009abrilF16</v>
      </c>
      <c r="C637" s="17">
        <v>15</v>
      </c>
      <c r="D637" s="17">
        <v>10</v>
      </c>
      <c r="E637" s="18">
        <v>39916</v>
      </c>
      <c r="F637" s="17">
        <v>13</v>
      </c>
      <c r="G637" s="17">
        <v>13</v>
      </c>
      <c r="H637" s="17" t="s">
        <v>29</v>
      </c>
      <c r="I637" s="79">
        <f>_xlfn.XLOOKUP(H637,Productos!$B$5:$B$16,Productos!$E$5:$E$16)</f>
        <v>550000</v>
      </c>
      <c r="J637" s="17">
        <v>14</v>
      </c>
      <c r="K637" s="99"/>
      <c r="L637" s="13" t="str">
        <f>_xlfn.XLOOKUP(Ventas!C637,'Tienda y Sucursal'!$B$5:$B$19,'Tienda y Sucursal'!$C$5:$C$19)</f>
        <v>Galería la Tubería</v>
      </c>
      <c r="M637" s="13" t="str">
        <f>_xlfn.XLOOKUP(D637,'Tienda y Sucursal'!$E$5:$E$10,'Tienda y Sucursal'!$F$5:$F$10)</f>
        <v>Sucursal 6</v>
      </c>
      <c r="N637" s="13" t="str">
        <f>HLOOKUP(F637,'Vendedores y Clientes'!$F$5:$M$7,2,0)&amp;" "&amp;HLOOKUP(F637,'Vendedores y Clientes'!$F$5:$M$7,3,0)</f>
        <v>Caesar Ortencia</v>
      </c>
      <c r="O637" s="13" t="str" cm="1">
        <f t="array" ref="O637">_xlfn.XLOOKUP(G637,'Vendedores y Clientes'!$B$6:$B$39,'Vendedores y Clientes'!$C$6:$C$39&amp;" "&amp;_xlfn.XLOOKUP(Ventas!G637,'Vendedores y Clientes'!$B$6:$B$39,'Vendedores y Clientes'!$D$6:$D$39))</f>
        <v>Peter Contreras</v>
      </c>
      <c r="P637" s="13" t="str">
        <f>_xlfn.XLOOKUP(H637,Productos!$B$5:$B$16,Productos!$C$5:$C$16)</f>
        <v>Cama 2 Plazas</v>
      </c>
      <c r="Q637" s="13" t="str">
        <f>VLOOKUP(H637,Productos!$B$4:$E$16,3,0)</f>
        <v>Dardunes</v>
      </c>
      <c r="R637" s="14">
        <f t="shared" si="14"/>
        <v>0.08</v>
      </c>
      <c r="S637" s="15">
        <f>VLOOKUP(Ventas!H637,Productos!$B$23:$I$34,MATCH(Ventas!M637,Productos!$D$22:$I$22)+2,FALSE)</f>
        <v>10000</v>
      </c>
      <c r="T637" s="16">
        <f t="shared" si="16"/>
        <v>7074000</v>
      </c>
    </row>
    <row r="638" spans="2:20" ht="14.25" customHeight="1">
      <c r="B638" s="10" t="str">
        <f t="shared" si="13"/>
        <v>15-3011112010noviembreJ18</v>
      </c>
      <c r="C638" s="17">
        <v>15</v>
      </c>
      <c r="D638" s="17">
        <v>30</v>
      </c>
      <c r="E638" s="18">
        <v>40493</v>
      </c>
      <c r="F638" s="17">
        <v>12</v>
      </c>
      <c r="G638" s="17">
        <v>5</v>
      </c>
      <c r="H638" s="17" t="s">
        <v>24</v>
      </c>
      <c r="I638" s="79">
        <f>_xlfn.XLOOKUP(H638,Productos!$B$5:$B$16,Productos!$E$5:$E$16)</f>
        <v>850000</v>
      </c>
      <c r="J638" s="17">
        <v>9</v>
      </c>
      <c r="K638" s="99"/>
      <c r="L638" s="13" t="str">
        <f>_xlfn.XLOOKUP(Ventas!C638,'Tienda y Sucursal'!$B$5:$B$19,'Tienda y Sucursal'!$C$5:$C$19)</f>
        <v>Galería la Tubería</v>
      </c>
      <c r="M638" s="13" t="str">
        <f>_xlfn.XLOOKUP(D638,'Tienda y Sucursal'!$E$5:$E$10,'Tienda y Sucursal'!$F$5:$F$10)</f>
        <v>Sucursal 2</v>
      </c>
      <c r="N638" s="13" t="str">
        <f>HLOOKUP(F638,'Vendedores y Clientes'!$F$5:$M$7,2,0)&amp;" "&amp;HLOOKUP(F638,'Vendedores y Clientes'!$F$5:$M$7,3,0)</f>
        <v>Feibian Bizancio</v>
      </c>
      <c r="O638" s="13" t="str" cm="1">
        <f t="array" ref="O638">_xlfn.XLOOKUP(G638,'Vendedores y Clientes'!$B$6:$B$39,'Vendedores y Clientes'!$C$6:$C$39&amp;" "&amp;_xlfn.XLOOKUP(Ventas!G638,'Vendedores y Clientes'!$B$6:$B$39,'Vendedores y Clientes'!$D$6:$D$39))</f>
        <v>Alexandra Bully</v>
      </c>
      <c r="P638" s="13" t="str">
        <f>_xlfn.XLOOKUP(H638,Productos!$B$5:$B$16,Productos!$C$5:$C$16)</f>
        <v>Camarote 3 cuerpos</v>
      </c>
      <c r="Q638" s="13" t="str">
        <f>VLOOKUP(H638,Productos!$B$4:$E$16,3,0)</f>
        <v>Deplos</v>
      </c>
      <c r="R638" s="14">
        <f t="shared" si="14"/>
        <v>0.08</v>
      </c>
      <c r="S638" s="15">
        <f>VLOOKUP(Ventas!H638,Productos!$B$23:$I$34,MATCH(Ventas!M638,Productos!$D$22:$I$22)+2,FALSE)</f>
        <v>10000</v>
      </c>
      <c r="T638" s="16">
        <f t="shared" si="16"/>
        <v>7028000</v>
      </c>
    </row>
    <row r="639" spans="2:20" ht="14.25" customHeight="1">
      <c r="B639" s="10" t="str">
        <f t="shared" si="13"/>
        <v>12-100722010febreroF16</v>
      </c>
      <c r="C639" s="17">
        <v>12</v>
      </c>
      <c r="D639" s="17">
        <v>100</v>
      </c>
      <c r="E639" s="18">
        <v>40216</v>
      </c>
      <c r="F639" s="17">
        <v>17</v>
      </c>
      <c r="G639" s="17">
        <v>13</v>
      </c>
      <c r="H639" s="17" t="s">
        <v>29</v>
      </c>
      <c r="I639" s="79">
        <f>_xlfn.XLOOKUP(H639,Productos!$B$5:$B$16,Productos!$E$5:$E$16)</f>
        <v>550000</v>
      </c>
      <c r="J639" s="17">
        <v>14</v>
      </c>
      <c r="K639" s="99"/>
      <c r="L639" s="13" t="str">
        <f>_xlfn.XLOOKUP(Ventas!C639,'Tienda y Sucursal'!$B$5:$B$19,'Tienda y Sucursal'!$C$5:$C$19)</f>
        <v>El Deleite</v>
      </c>
      <c r="M639" s="13" t="str">
        <f>_xlfn.XLOOKUP(D639,'Tienda y Sucursal'!$E$5:$E$10,'Tienda y Sucursal'!$F$5:$F$10)</f>
        <v>Sucursal 4</v>
      </c>
      <c r="N639" s="13" t="str">
        <f>HLOOKUP(F639,'Vendedores y Clientes'!$F$5:$M$7,2,0)&amp;" "&amp;HLOOKUP(F639,'Vendedores y Clientes'!$F$5:$M$7,3,0)</f>
        <v>Gabriel Manzanero</v>
      </c>
      <c r="O639" s="13" t="str" cm="1">
        <f t="array" ref="O639">_xlfn.XLOOKUP(G639,'Vendedores y Clientes'!$B$6:$B$39,'Vendedores y Clientes'!$C$6:$C$39&amp;" "&amp;_xlfn.XLOOKUP(Ventas!G639,'Vendedores y Clientes'!$B$6:$B$39,'Vendedores y Clientes'!$D$6:$D$39))</f>
        <v>Peter Contreras</v>
      </c>
      <c r="P639" s="13" t="str">
        <f>_xlfn.XLOOKUP(H639,Productos!$B$5:$B$16,Productos!$C$5:$C$16)</f>
        <v>Cama 2 Plazas</v>
      </c>
      <c r="Q639" s="13" t="str">
        <f>VLOOKUP(H639,Productos!$B$4:$E$16,3,0)</f>
        <v>Dardunes</v>
      </c>
      <c r="R639" s="14">
        <f t="shared" si="14"/>
        <v>0.08</v>
      </c>
      <c r="S639" s="15">
        <f>VLOOKUP(Ventas!H639,Productos!$B$23:$I$34,MATCH(Ventas!M639,Productos!$D$22:$I$22)+2,FALSE)</f>
        <v>200000</v>
      </c>
      <c r="T639" s="16">
        <f t="shared" si="16"/>
        <v>6884000</v>
      </c>
    </row>
    <row r="640" spans="2:20" ht="14.25" customHeight="1">
      <c r="B640" s="10" t="str">
        <f t="shared" si="13"/>
        <v>7-201952010mayoF16</v>
      </c>
      <c r="C640" s="17">
        <v>7</v>
      </c>
      <c r="D640" s="17">
        <v>20</v>
      </c>
      <c r="E640" s="18">
        <v>40317</v>
      </c>
      <c r="F640" s="17">
        <v>13</v>
      </c>
      <c r="G640" s="17">
        <v>25</v>
      </c>
      <c r="H640" s="17" t="s">
        <v>29</v>
      </c>
      <c r="I640" s="79">
        <f>_xlfn.XLOOKUP(H640,Productos!$B$5:$B$16,Productos!$E$5:$E$16)</f>
        <v>550000</v>
      </c>
      <c r="J640" s="17">
        <v>14</v>
      </c>
      <c r="K640" s="99"/>
      <c r="L640" s="13" t="str">
        <f>_xlfn.XLOOKUP(Ventas!C640,'Tienda y Sucursal'!$B$5:$B$19,'Tienda y Sucursal'!$C$5:$C$19)</f>
        <v>Blanco y En Calada</v>
      </c>
      <c r="M640" s="13" t="str">
        <f>_xlfn.XLOOKUP(D640,'Tienda y Sucursal'!$E$5:$E$10,'Tienda y Sucursal'!$F$5:$F$10)</f>
        <v>Sucursal 5</v>
      </c>
      <c r="N640" s="13" t="str">
        <f>HLOOKUP(F640,'Vendedores y Clientes'!$F$5:$M$7,2,0)&amp;" "&amp;HLOOKUP(F640,'Vendedores y Clientes'!$F$5:$M$7,3,0)</f>
        <v>Caesar Ortencia</v>
      </c>
      <c r="O640" s="13" t="str" cm="1">
        <f t="array" ref="O640">_xlfn.XLOOKUP(G640,'Vendedores y Clientes'!$B$6:$B$39,'Vendedores y Clientes'!$C$6:$C$39&amp;" "&amp;_xlfn.XLOOKUP(Ventas!G640,'Vendedores y Clientes'!$B$6:$B$39,'Vendedores y Clientes'!$D$6:$D$39))</f>
        <v>Felipe Medero</v>
      </c>
      <c r="P640" s="13" t="str">
        <f>_xlfn.XLOOKUP(H640,Productos!$B$5:$B$16,Productos!$C$5:$C$16)</f>
        <v>Cama 2 Plazas</v>
      </c>
      <c r="Q640" s="13" t="str">
        <f>VLOOKUP(H640,Productos!$B$4:$E$16,3,0)</f>
        <v>Dardunes</v>
      </c>
      <c r="R640" s="14">
        <f t="shared" si="14"/>
        <v>0.08</v>
      </c>
      <c r="S640" s="15">
        <f>VLOOKUP(Ventas!H640,Productos!$B$23:$I$34,MATCH(Ventas!M640,Productos!$D$22:$I$22)+2,FALSE)</f>
        <v>30000</v>
      </c>
      <c r="T640" s="16">
        <f t="shared" si="16"/>
        <v>7054000</v>
      </c>
    </row>
    <row r="641" spans="2:20" ht="14.25" customHeight="1">
      <c r="B641" s="10" t="str">
        <f t="shared" si="13"/>
        <v>6-1001032010marzoA18</v>
      </c>
      <c r="C641" s="17">
        <v>6</v>
      </c>
      <c r="D641" s="17">
        <v>100</v>
      </c>
      <c r="E641" s="18">
        <v>40247</v>
      </c>
      <c r="F641" s="17">
        <v>17</v>
      </c>
      <c r="G641" s="17">
        <v>24</v>
      </c>
      <c r="H641" s="17" t="s">
        <v>26</v>
      </c>
      <c r="I641" s="79">
        <f>_xlfn.XLOOKUP(H641,Productos!$B$5:$B$16,Productos!$E$5:$E$16)</f>
        <v>750000</v>
      </c>
      <c r="J641" s="17">
        <v>10</v>
      </c>
      <c r="K641" s="99"/>
      <c r="L641" s="13" t="str">
        <f>_xlfn.XLOOKUP(Ventas!C641,'Tienda y Sucursal'!$B$5:$B$19,'Tienda y Sucursal'!$C$5:$C$19)</f>
        <v>Sucursal Ñuñoa</v>
      </c>
      <c r="M641" s="13" t="str">
        <f>_xlfn.XLOOKUP(D641,'Tienda y Sucursal'!$E$5:$E$10,'Tienda y Sucursal'!$F$5:$F$10)</f>
        <v>Sucursal 4</v>
      </c>
      <c r="N641" s="13" t="str">
        <f>HLOOKUP(F641,'Vendedores y Clientes'!$F$5:$M$7,2,0)&amp;" "&amp;HLOOKUP(F641,'Vendedores y Clientes'!$F$5:$M$7,3,0)</f>
        <v>Gabriel Manzanero</v>
      </c>
      <c r="O641" s="13" t="str" cm="1">
        <f t="array" ref="O641">_xlfn.XLOOKUP(G641,'Vendedores y Clientes'!$B$6:$B$39,'Vendedores y Clientes'!$C$6:$C$39&amp;" "&amp;_xlfn.XLOOKUP(Ventas!G641,'Vendedores y Clientes'!$B$6:$B$39,'Vendedores y Clientes'!$D$6:$D$39))</f>
        <v>Andrea Panda</v>
      </c>
      <c r="P641" s="13" t="str">
        <f>_xlfn.XLOOKUP(H641,Productos!$B$5:$B$16,Productos!$C$5:$C$16)</f>
        <v>Sillón Cama 3 Cuerpos</v>
      </c>
      <c r="Q641" s="13" t="str">
        <f>VLOOKUP(H641,Productos!$B$4:$E$16,3,0)</f>
        <v>Bellmack</v>
      </c>
      <c r="R641" s="14">
        <f t="shared" si="14"/>
        <v>0.08</v>
      </c>
      <c r="S641" s="15">
        <f>VLOOKUP(Ventas!H641,Productos!$B$23:$I$34,MATCH(Ventas!M641,Productos!$D$22:$I$22)+2,FALSE)</f>
        <v>20000</v>
      </c>
      <c r="T641" s="16">
        <f t="shared" si="16"/>
        <v>6880000</v>
      </c>
    </row>
    <row r="642" spans="2:20" ht="14.25" customHeight="1">
      <c r="B642" s="10" t="str">
        <f t="shared" si="13"/>
        <v>14-201172009julioE20</v>
      </c>
      <c r="C642" s="17">
        <v>14</v>
      </c>
      <c r="D642" s="17">
        <v>20</v>
      </c>
      <c r="E642" s="18">
        <v>40005</v>
      </c>
      <c r="F642" s="17">
        <v>16</v>
      </c>
      <c r="G642" s="17">
        <v>14</v>
      </c>
      <c r="H642" s="17" t="s">
        <v>28</v>
      </c>
      <c r="I642" s="79">
        <f>_xlfn.XLOOKUP(H642,Productos!$B$5:$B$16,Productos!$E$5:$E$16)</f>
        <v>650000</v>
      </c>
      <c r="J642" s="17">
        <v>12</v>
      </c>
      <c r="K642" s="99"/>
      <c r="L642" s="13" t="str">
        <f>_xlfn.XLOOKUP(Ventas!C642,'Tienda y Sucursal'!$B$5:$B$19,'Tienda y Sucursal'!$C$5:$C$19)</f>
        <v>Antiguedades FV</v>
      </c>
      <c r="M642" s="13" t="str">
        <f>_xlfn.XLOOKUP(D642,'Tienda y Sucursal'!$E$5:$E$10,'Tienda y Sucursal'!$F$5:$F$10)</f>
        <v>Sucursal 5</v>
      </c>
      <c r="N642" s="13" t="str">
        <f>HLOOKUP(F642,'Vendedores y Clientes'!$F$5:$M$7,2,0)&amp;" "&amp;HLOOKUP(F642,'Vendedores y Clientes'!$F$5:$M$7,3,0)</f>
        <v>Michael Tree</v>
      </c>
      <c r="O642" s="13" t="str" cm="1">
        <f t="array" ref="O642">_xlfn.XLOOKUP(G642,'Vendedores y Clientes'!$B$6:$B$39,'Vendedores y Clientes'!$C$6:$C$39&amp;" "&amp;_xlfn.XLOOKUP(Ventas!G642,'Vendedores y Clientes'!$B$6:$B$39,'Vendedores y Clientes'!$D$6:$D$39))</f>
        <v>Guillermo Franco</v>
      </c>
      <c r="P642" s="13" t="str">
        <f>_xlfn.XLOOKUP(H642,Productos!$B$5:$B$16,Productos!$C$5:$C$16)</f>
        <v>Escritorio Madera 3 Espacios</v>
      </c>
      <c r="Q642" s="13" t="str">
        <f>VLOOKUP(H642,Productos!$B$4:$E$16,3,0)</f>
        <v>Bellmack</v>
      </c>
      <c r="R642" s="14">
        <f t="shared" si="14"/>
        <v>0.08</v>
      </c>
      <c r="S642" s="15">
        <f>VLOOKUP(Ventas!H642,Productos!$B$23:$I$34,MATCH(Ventas!M642,Productos!$D$22:$I$22)+2,FALSE)</f>
        <v>1500000</v>
      </c>
      <c r="T642" s="16">
        <f t="shared" si="16"/>
        <v>5676000</v>
      </c>
    </row>
    <row r="643" spans="2:20" ht="14.25" customHeight="1">
      <c r="B643" s="10" t="str">
        <f t="shared" si="13"/>
        <v>7-20292009septiembreE20</v>
      </c>
      <c r="C643" s="17">
        <v>7</v>
      </c>
      <c r="D643" s="17">
        <v>20</v>
      </c>
      <c r="E643" s="18">
        <v>40058</v>
      </c>
      <c r="F643" s="17">
        <v>12</v>
      </c>
      <c r="G643" s="17">
        <v>24</v>
      </c>
      <c r="H643" s="17" t="s">
        <v>28</v>
      </c>
      <c r="I643" s="79">
        <f>_xlfn.XLOOKUP(H643,Productos!$B$5:$B$16,Productos!$E$5:$E$16)</f>
        <v>650000</v>
      </c>
      <c r="J643" s="17">
        <v>12</v>
      </c>
      <c r="K643" s="99"/>
      <c r="L643" s="13" t="str">
        <f>_xlfn.XLOOKUP(Ventas!C643,'Tienda y Sucursal'!$B$5:$B$19,'Tienda y Sucursal'!$C$5:$C$19)</f>
        <v>Blanco y En Calada</v>
      </c>
      <c r="M643" s="13" t="str">
        <f>_xlfn.XLOOKUP(D643,'Tienda y Sucursal'!$E$5:$E$10,'Tienda y Sucursal'!$F$5:$F$10)</f>
        <v>Sucursal 5</v>
      </c>
      <c r="N643" s="13" t="str">
        <f>HLOOKUP(F643,'Vendedores y Clientes'!$F$5:$M$7,2,0)&amp;" "&amp;HLOOKUP(F643,'Vendedores y Clientes'!$F$5:$M$7,3,0)</f>
        <v>Feibian Bizancio</v>
      </c>
      <c r="O643" s="13" t="str" cm="1">
        <f t="array" ref="O643">_xlfn.XLOOKUP(G643,'Vendedores y Clientes'!$B$6:$B$39,'Vendedores y Clientes'!$C$6:$C$39&amp;" "&amp;_xlfn.XLOOKUP(Ventas!G643,'Vendedores y Clientes'!$B$6:$B$39,'Vendedores y Clientes'!$D$6:$D$39))</f>
        <v>Andrea Panda</v>
      </c>
      <c r="P643" s="13" t="str">
        <f>_xlfn.XLOOKUP(H643,Productos!$B$5:$B$16,Productos!$C$5:$C$16)</f>
        <v>Escritorio Madera 3 Espacios</v>
      </c>
      <c r="Q643" s="13" t="str">
        <f>VLOOKUP(H643,Productos!$B$4:$E$16,3,0)</f>
        <v>Bellmack</v>
      </c>
      <c r="R643" s="14">
        <f t="shared" si="14"/>
        <v>0.08</v>
      </c>
      <c r="S643" s="15">
        <f>VLOOKUP(Ventas!H643,Productos!$B$23:$I$34,MATCH(Ventas!M643,Productos!$D$22:$I$22)+2,FALSE)</f>
        <v>1500000</v>
      </c>
      <c r="T643" s="16">
        <f t="shared" si="16"/>
        <v>5676000</v>
      </c>
    </row>
    <row r="644" spans="2:20" ht="14.25" customHeight="1">
      <c r="B644" s="10" t="str">
        <f t="shared" si="13"/>
        <v>5-10492010septiembreE20</v>
      </c>
      <c r="C644" s="17">
        <v>5</v>
      </c>
      <c r="D644" s="17">
        <v>10</v>
      </c>
      <c r="E644" s="18">
        <v>40425</v>
      </c>
      <c r="F644" s="17">
        <v>15</v>
      </c>
      <c r="G644" s="17">
        <v>34</v>
      </c>
      <c r="H644" s="17" t="s">
        <v>28</v>
      </c>
      <c r="I644" s="79">
        <f>_xlfn.XLOOKUP(H644,Productos!$B$5:$B$16,Productos!$E$5:$E$16)</f>
        <v>650000</v>
      </c>
      <c r="J644" s="17">
        <v>12</v>
      </c>
      <c r="K644" s="99"/>
      <c r="L644" s="13" t="str">
        <f>_xlfn.XLOOKUP(Ventas!C644,'Tienda y Sucursal'!$B$5:$B$19,'Tienda y Sucursal'!$C$5:$C$19)</f>
        <v>Muebles El Oso</v>
      </c>
      <c r="M644" s="13" t="str">
        <f>_xlfn.XLOOKUP(D644,'Tienda y Sucursal'!$E$5:$E$10,'Tienda y Sucursal'!$F$5:$F$10)</f>
        <v>Sucursal 6</v>
      </c>
      <c r="N644" s="13" t="str">
        <f>HLOOKUP(F644,'Vendedores y Clientes'!$F$5:$M$7,2,0)&amp;" "&amp;HLOOKUP(F644,'Vendedores y Clientes'!$F$5:$M$7,3,0)</f>
        <v>Suárez Mujica</v>
      </c>
      <c r="O644" s="13" t="str" cm="1">
        <f t="array" ref="O644">_xlfn.XLOOKUP(G644,'Vendedores y Clientes'!$B$6:$B$39,'Vendedores y Clientes'!$C$6:$C$39&amp;" "&amp;_xlfn.XLOOKUP(Ventas!G644,'Vendedores y Clientes'!$B$6:$B$39,'Vendedores y Clientes'!$D$6:$D$39))</f>
        <v>JP Farfanas</v>
      </c>
      <c r="P644" s="13" t="str">
        <f>_xlfn.XLOOKUP(H644,Productos!$B$5:$B$16,Productos!$C$5:$C$16)</f>
        <v>Escritorio Madera 3 Espacios</v>
      </c>
      <c r="Q644" s="13" t="str">
        <f>VLOOKUP(H644,Productos!$B$4:$E$16,3,0)</f>
        <v>Bellmack</v>
      </c>
      <c r="R644" s="14">
        <f t="shared" si="14"/>
        <v>0.08</v>
      </c>
      <c r="S644" s="15">
        <f>VLOOKUP(Ventas!H644,Productos!$B$23:$I$34,MATCH(Ventas!M644,Productos!$D$22:$I$22)+2,FALSE)</f>
        <v>100000</v>
      </c>
      <c r="T644" s="16">
        <f t="shared" si="16"/>
        <v>7076000</v>
      </c>
    </row>
    <row r="645" spans="2:20" ht="14.25" customHeight="1">
      <c r="B645" s="10" t="str">
        <f t="shared" si="13"/>
        <v>12-20019102010octubreE20</v>
      </c>
      <c r="C645" s="17">
        <v>12</v>
      </c>
      <c r="D645" s="17">
        <v>200</v>
      </c>
      <c r="E645" s="18">
        <v>40470</v>
      </c>
      <c r="F645" s="17">
        <v>18</v>
      </c>
      <c r="G645" s="17">
        <v>10</v>
      </c>
      <c r="H645" s="17" t="s">
        <v>28</v>
      </c>
      <c r="I645" s="79">
        <f>_xlfn.XLOOKUP(H645,Productos!$B$5:$B$16,Productos!$E$5:$E$16)</f>
        <v>650000</v>
      </c>
      <c r="J645" s="17">
        <v>12</v>
      </c>
      <c r="K645" s="99"/>
      <c r="L645" s="13" t="str">
        <f>_xlfn.XLOOKUP(Ventas!C645,'Tienda y Sucursal'!$B$5:$B$19,'Tienda y Sucursal'!$C$5:$C$19)</f>
        <v>El Deleite</v>
      </c>
      <c r="M645" s="13" t="str">
        <f>_xlfn.XLOOKUP(D645,'Tienda y Sucursal'!$E$5:$E$10,'Tienda y Sucursal'!$F$5:$F$10)</f>
        <v>Sucursal 1</v>
      </c>
      <c r="N645" s="13" t="str">
        <f>HLOOKUP(F645,'Vendedores y Clientes'!$F$5:$M$7,2,0)&amp;" "&amp;HLOOKUP(F645,'Vendedores y Clientes'!$F$5:$M$7,3,0)</f>
        <v>Gato Lizana</v>
      </c>
      <c r="O645" s="13" t="str" cm="1">
        <f t="array" ref="O645">_xlfn.XLOOKUP(G645,'Vendedores y Clientes'!$B$6:$B$39,'Vendedores y Clientes'!$C$6:$C$39&amp;" "&amp;_xlfn.XLOOKUP(Ventas!G645,'Vendedores y Clientes'!$B$6:$B$39,'Vendedores y Clientes'!$D$6:$D$39))</f>
        <v>Natalia Safer</v>
      </c>
      <c r="P645" s="13" t="str">
        <f>_xlfn.XLOOKUP(H645,Productos!$B$5:$B$16,Productos!$C$5:$C$16)</f>
        <v>Escritorio Madera 3 Espacios</v>
      </c>
      <c r="Q645" s="13" t="str">
        <f>VLOOKUP(H645,Productos!$B$4:$E$16,3,0)</f>
        <v>Bellmack</v>
      </c>
      <c r="R645" s="14">
        <f t="shared" si="14"/>
        <v>0.08</v>
      </c>
      <c r="S645" s="15">
        <f>VLOOKUP(Ventas!H645,Productos!$B$23:$I$34,MATCH(Ventas!M645,Productos!$D$22:$I$22)+2,FALSE)</f>
        <v>10000</v>
      </c>
      <c r="T645" s="16">
        <f t="shared" si="16"/>
        <v>7166000</v>
      </c>
    </row>
    <row r="646" spans="2:20" ht="14.25" customHeight="1">
      <c r="B646" s="10" t="str">
        <f t="shared" si="13"/>
        <v>2-202172009julioE20</v>
      </c>
      <c r="C646" s="17">
        <v>2</v>
      </c>
      <c r="D646" s="17">
        <v>20</v>
      </c>
      <c r="E646" s="18">
        <v>40015</v>
      </c>
      <c r="F646" s="17">
        <v>17</v>
      </c>
      <c r="G646" s="17">
        <v>33</v>
      </c>
      <c r="H646" s="17" t="s">
        <v>28</v>
      </c>
      <c r="I646" s="79">
        <f>_xlfn.XLOOKUP(H646,Productos!$B$5:$B$16,Productos!$E$5:$E$16)</f>
        <v>650000</v>
      </c>
      <c r="J646" s="17">
        <v>14</v>
      </c>
      <c r="K646" s="99"/>
      <c r="L646" s="13" t="str">
        <f>_xlfn.XLOOKUP(Ventas!C646,'Tienda y Sucursal'!$B$5:$B$19,'Tienda y Sucursal'!$C$5:$C$19)</f>
        <v>Muebles San Genaro</v>
      </c>
      <c r="M646" s="13" t="str">
        <f>_xlfn.XLOOKUP(D646,'Tienda y Sucursal'!$E$5:$E$10,'Tienda y Sucursal'!$F$5:$F$10)</f>
        <v>Sucursal 5</v>
      </c>
      <c r="N646" s="13" t="str">
        <f>HLOOKUP(F646,'Vendedores y Clientes'!$F$5:$M$7,2,0)&amp;" "&amp;HLOOKUP(F646,'Vendedores y Clientes'!$F$5:$M$7,3,0)</f>
        <v>Gabriel Manzanero</v>
      </c>
      <c r="O646" s="13" t="str" cm="1">
        <f t="array" ref="O646">_xlfn.XLOOKUP(G646,'Vendedores y Clientes'!$B$6:$B$39,'Vendedores y Clientes'!$C$6:$C$39&amp;" "&amp;_xlfn.XLOOKUP(Ventas!G646,'Vendedores y Clientes'!$B$6:$B$39,'Vendedores y Clientes'!$D$6:$D$39))</f>
        <v>Maricela Zapur</v>
      </c>
      <c r="P646" s="13" t="str">
        <f>_xlfn.XLOOKUP(H646,Productos!$B$5:$B$16,Productos!$C$5:$C$16)</f>
        <v>Escritorio Madera 3 Espacios</v>
      </c>
      <c r="Q646" s="13" t="str">
        <f>VLOOKUP(H646,Productos!$B$4:$E$16,3,0)</f>
        <v>Bellmack</v>
      </c>
      <c r="R646" s="14">
        <f t="shared" si="14"/>
        <v>0.08</v>
      </c>
      <c r="S646" s="15">
        <f>VLOOKUP(Ventas!H646,Productos!$B$23:$I$34,MATCH(Ventas!M646,Productos!$D$22:$I$22)+2,FALSE)</f>
        <v>1500000</v>
      </c>
      <c r="T646" s="16">
        <f t="shared" si="16"/>
        <v>6872000</v>
      </c>
    </row>
    <row r="647" spans="2:20" ht="14.25" customHeight="1">
      <c r="B647" s="10" t="str">
        <f t="shared" si="13"/>
        <v>7-202362010junioE20</v>
      </c>
      <c r="C647" s="17">
        <v>7</v>
      </c>
      <c r="D647" s="17">
        <v>20</v>
      </c>
      <c r="E647" s="18">
        <v>40352</v>
      </c>
      <c r="F647" s="17">
        <v>12</v>
      </c>
      <c r="G647" s="17">
        <v>16</v>
      </c>
      <c r="H647" s="17" t="s">
        <v>28</v>
      </c>
      <c r="I647" s="79">
        <f>_xlfn.XLOOKUP(H647,Productos!$B$5:$B$16,Productos!$E$5:$E$16)</f>
        <v>650000</v>
      </c>
      <c r="J647" s="17">
        <v>14</v>
      </c>
      <c r="K647" s="99"/>
      <c r="L647" s="13" t="str">
        <f>_xlfn.XLOOKUP(Ventas!C647,'Tienda y Sucursal'!$B$5:$B$19,'Tienda y Sucursal'!$C$5:$C$19)</f>
        <v>Blanco y En Calada</v>
      </c>
      <c r="M647" s="13" t="str">
        <f>_xlfn.XLOOKUP(D647,'Tienda y Sucursal'!$E$5:$E$10,'Tienda y Sucursal'!$F$5:$F$10)</f>
        <v>Sucursal 5</v>
      </c>
      <c r="N647" s="13" t="str">
        <f>HLOOKUP(F647,'Vendedores y Clientes'!$F$5:$M$7,2,0)&amp;" "&amp;HLOOKUP(F647,'Vendedores y Clientes'!$F$5:$M$7,3,0)</f>
        <v>Feibian Bizancio</v>
      </c>
      <c r="O647" s="13" t="str" cm="1">
        <f t="array" ref="O647">_xlfn.XLOOKUP(G647,'Vendedores y Clientes'!$B$6:$B$39,'Vendedores y Clientes'!$C$6:$C$39&amp;" "&amp;_xlfn.XLOOKUP(Ventas!G647,'Vendedores y Clientes'!$B$6:$B$39,'Vendedores y Clientes'!$D$6:$D$39))</f>
        <v>Go Leslier</v>
      </c>
      <c r="P647" s="13" t="str">
        <f>_xlfn.XLOOKUP(H647,Productos!$B$5:$B$16,Productos!$C$5:$C$16)</f>
        <v>Escritorio Madera 3 Espacios</v>
      </c>
      <c r="Q647" s="13" t="str">
        <f>VLOOKUP(H647,Productos!$B$4:$E$16,3,0)</f>
        <v>Bellmack</v>
      </c>
      <c r="R647" s="14">
        <f t="shared" si="14"/>
        <v>0.08</v>
      </c>
      <c r="S647" s="15">
        <f>VLOOKUP(Ventas!H647,Productos!$B$23:$I$34,MATCH(Ventas!M647,Productos!$D$22:$I$22)+2,FALSE)</f>
        <v>1500000</v>
      </c>
      <c r="T647" s="16">
        <f t="shared" ref="T647:T710" si="17">I647*J647-(R647*I647*J647)-S647</f>
        <v>6872000</v>
      </c>
    </row>
    <row r="648" spans="2:20" ht="14.25" customHeight="1">
      <c r="B648" s="10" t="str">
        <f t="shared" si="13"/>
        <v>13-202332010marzoE20</v>
      </c>
      <c r="C648" s="17">
        <v>13</v>
      </c>
      <c r="D648" s="17">
        <v>20</v>
      </c>
      <c r="E648" s="18">
        <v>40260</v>
      </c>
      <c r="F648" s="17">
        <v>12</v>
      </c>
      <c r="G648" s="17">
        <v>12</v>
      </c>
      <c r="H648" s="17" t="s">
        <v>28</v>
      </c>
      <c r="I648" s="79">
        <f>_xlfn.XLOOKUP(H648,Productos!$B$5:$B$16,Productos!$E$5:$E$16)</f>
        <v>650000</v>
      </c>
      <c r="J648" s="17">
        <v>14</v>
      </c>
      <c r="K648" s="99"/>
      <c r="L648" s="13" t="str">
        <f>_xlfn.XLOOKUP(Ventas!C648,'Tienda y Sucursal'!$B$5:$B$19,'Tienda y Sucursal'!$C$5:$C$19)</f>
        <v>Sales</v>
      </c>
      <c r="M648" s="13" t="str">
        <f>_xlfn.XLOOKUP(D648,'Tienda y Sucursal'!$E$5:$E$10,'Tienda y Sucursal'!$F$5:$F$10)</f>
        <v>Sucursal 5</v>
      </c>
      <c r="N648" s="13" t="str">
        <f>HLOOKUP(F648,'Vendedores y Clientes'!$F$5:$M$7,2,0)&amp;" "&amp;HLOOKUP(F648,'Vendedores y Clientes'!$F$5:$M$7,3,0)</f>
        <v>Feibian Bizancio</v>
      </c>
      <c r="O648" s="13" t="str" cm="1">
        <f t="array" ref="O648">_xlfn.XLOOKUP(G648,'Vendedores y Clientes'!$B$6:$B$39,'Vendedores y Clientes'!$C$6:$C$39&amp;" "&amp;_xlfn.XLOOKUP(Ventas!G648,'Vendedores y Clientes'!$B$6:$B$39,'Vendedores y Clientes'!$D$6:$D$39))</f>
        <v>Nga Escandinavo</v>
      </c>
      <c r="P648" s="13" t="str">
        <f>_xlfn.XLOOKUP(H648,Productos!$B$5:$B$16,Productos!$C$5:$C$16)</f>
        <v>Escritorio Madera 3 Espacios</v>
      </c>
      <c r="Q648" s="13" t="str">
        <f>VLOOKUP(H648,Productos!$B$4:$E$16,3,0)</f>
        <v>Bellmack</v>
      </c>
      <c r="R648" s="14">
        <f t="shared" si="14"/>
        <v>0.08</v>
      </c>
      <c r="S648" s="15">
        <f>VLOOKUP(Ventas!H648,Productos!$B$23:$I$34,MATCH(Ventas!M648,Productos!$D$22:$I$22)+2,FALSE)</f>
        <v>1500000</v>
      </c>
      <c r="T648" s="16">
        <f t="shared" si="17"/>
        <v>6872000</v>
      </c>
    </row>
    <row r="649" spans="2:20" ht="14.25" customHeight="1">
      <c r="B649" s="10" t="str">
        <f t="shared" si="13"/>
        <v>6-3001652010mayoA18</v>
      </c>
      <c r="C649" s="17">
        <v>6</v>
      </c>
      <c r="D649" s="17">
        <v>300</v>
      </c>
      <c r="E649" s="18">
        <v>40314</v>
      </c>
      <c r="F649" s="17">
        <v>15</v>
      </c>
      <c r="G649" s="17">
        <v>11</v>
      </c>
      <c r="H649" s="17" t="s">
        <v>26</v>
      </c>
      <c r="I649" s="79">
        <f>_xlfn.XLOOKUP(H649,Productos!$B$5:$B$16,Productos!$E$5:$E$16)</f>
        <v>750000</v>
      </c>
      <c r="J649" s="17">
        <v>10</v>
      </c>
      <c r="K649" s="99"/>
      <c r="L649" s="13" t="str">
        <f>_xlfn.XLOOKUP(Ventas!C649,'Tienda y Sucursal'!$B$5:$B$19,'Tienda y Sucursal'!$C$5:$C$19)</f>
        <v>Sucursal Ñuñoa</v>
      </c>
      <c r="M649" s="13" t="str">
        <f>_xlfn.XLOOKUP(D649,'Tienda y Sucursal'!$E$5:$E$10,'Tienda y Sucursal'!$F$5:$F$10)</f>
        <v>Sucursal 3</v>
      </c>
      <c r="N649" s="13" t="str">
        <f>HLOOKUP(F649,'Vendedores y Clientes'!$F$5:$M$7,2,0)&amp;" "&amp;HLOOKUP(F649,'Vendedores y Clientes'!$F$5:$M$7,3,0)</f>
        <v>Suárez Mujica</v>
      </c>
      <c r="O649" s="13" t="str" cm="1">
        <f t="array" ref="O649">_xlfn.XLOOKUP(G649,'Vendedores y Clientes'!$B$6:$B$39,'Vendedores y Clientes'!$C$6:$C$39&amp;" "&amp;_xlfn.XLOOKUP(Ventas!G649,'Vendedores y Clientes'!$B$6:$B$39,'Vendedores y Clientes'!$D$6:$D$39))</f>
        <v>Diva Torrengra</v>
      </c>
      <c r="P649" s="13" t="str">
        <f>_xlfn.XLOOKUP(H649,Productos!$B$5:$B$16,Productos!$C$5:$C$16)</f>
        <v>Sillón Cama 3 Cuerpos</v>
      </c>
      <c r="Q649" s="13" t="str">
        <f>VLOOKUP(H649,Productos!$B$4:$E$16,3,0)</f>
        <v>Bellmack</v>
      </c>
      <c r="R649" s="14">
        <f t="shared" si="14"/>
        <v>0.08</v>
      </c>
      <c r="S649" s="15">
        <f>VLOOKUP(Ventas!H649,Productos!$B$23:$I$34,MATCH(Ventas!M649,Productos!$D$22:$I$22)+2,FALSE)</f>
        <v>200000</v>
      </c>
      <c r="T649" s="16">
        <f t="shared" si="17"/>
        <v>6700000</v>
      </c>
    </row>
    <row r="650" spans="2:20" ht="14.25" customHeight="1">
      <c r="B650" s="10" t="str">
        <f t="shared" si="13"/>
        <v>15-2002092010septiembreA18</v>
      </c>
      <c r="C650" s="17">
        <v>15</v>
      </c>
      <c r="D650" s="17">
        <v>200</v>
      </c>
      <c r="E650" s="18">
        <v>40441</v>
      </c>
      <c r="F650" s="17">
        <v>16</v>
      </c>
      <c r="G650" s="17">
        <v>17</v>
      </c>
      <c r="H650" s="17" t="s">
        <v>26</v>
      </c>
      <c r="I650" s="79">
        <f>_xlfn.XLOOKUP(H650,Productos!$B$5:$B$16,Productos!$E$5:$E$16)</f>
        <v>750000</v>
      </c>
      <c r="J650" s="17">
        <v>10</v>
      </c>
      <c r="K650" s="99"/>
      <c r="L650" s="13" t="str">
        <f>_xlfn.XLOOKUP(Ventas!C650,'Tienda y Sucursal'!$B$5:$B$19,'Tienda y Sucursal'!$C$5:$C$19)</f>
        <v>Galería la Tubería</v>
      </c>
      <c r="M650" s="13" t="str">
        <f>_xlfn.XLOOKUP(D650,'Tienda y Sucursal'!$E$5:$E$10,'Tienda y Sucursal'!$F$5:$F$10)</f>
        <v>Sucursal 1</v>
      </c>
      <c r="N650" s="13" t="str">
        <f>HLOOKUP(F650,'Vendedores y Clientes'!$F$5:$M$7,2,0)&amp;" "&amp;HLOOKUP(F650,'Vendedores y Clientes'!$F$5:$M$7,3,0)</f>
        <v>Michael Tree</v>
      </c>
      <c r="O650" s="13" t="str" cm="1">
        <f t="array" ref="O650">_xlfn.XLOOKUP(G650,'Vendedores y Clientes'!$B$6:$B$39,'Vendedores y Clientes'!$C$6:$C$39&amp;" "&amp;_xlfn.XLOOKUP(Ventas!G650,'Vendedores y Clientes'!$B$6:$B$39,'Vendedores y Clientes'!$D$6:$D$39))</f>
        <v>Mathias Albus</v>
      </c>
      <c r="P650" s="13" t="str">
        <f>_xlfn.XLOOKUP(H650,Productos!$B$5:$B$16,Productos!$C$5:$C$16)</f>
        <v>Sillón Cama 3 Cuerpos</v>
      </c>
      <c r="Q650" s="13" t="str">
        <f>VLOOKUP(H650,Productos!$B$4:$E$16,3,0)</f>
        <v>Bellmack</v>
      </c>
      <c r="R650" s="14">
        <f t="shared" si="14"/>
        <v>0.08</v>
      </c>
      <c r="S650" s="15">
        <f>VLOOKUP(Ventas!H650,Productos!$B$23:$I$34,MATCH(Ventas!M650,Productos!$D$22:$I$22)+2,FALSE)</f>
        <v>100000</v>
      </c>
      <c r="T650" s="16">
        <f t="shared" si="17"/>
        <v>6800000</v>
      </c>
    </row>
    <row r="651" spans="2:20" ht="14.25" customHeight="1">
      <c r="B651" s="10" t="str">
        <f t="shared" si="13"/>
        <v>12-201992010septiembreJ16</v>
      </c>
      <c r="C651" s="17">
        <v>12</v>
      </c>
      <c r="D651" s="17">
        <v>20</v>
      </c>
      <c r="E651" s="18">
        <v>40440</v>
      </c>
      <c r="F651" s="17">
        <v>15</v>
      </c>
      <c r="G651" s="17">
        <v>17</v>
      </c>
      <c r="H651" s="17" t="s">
        <v>22</v>
      </c>
      <c r="I651" s="79">
        <f>_xlfn.XLOOKUP(H651,Productos!$B$5:$B$16,Productos!$E$5:$E$16)</f>
        <v>1450000</v>
      </c>
      <c r="J651" s="17">
        <v>5</v>
      </c>
      <c r="K651" s="99"/>
      <c r="L651" s="13" t="str">
        <f>_xlfn.XLOOKUP(Ventas!C651,'Tienda y Sucursal'!$B$5:$B$19,'Tienda y Sucursal'!$C$5:$C$19)</f>
        <v>El Deleite</v>
      </c>
      <c r="M651" s="13" t="str">
        <f>_xlfn.XLOOKUP(D651,'Tienda y Sucursal'!$E$5:$E$10,'Tienda y Sucursal'!$F$5:$F$10)</f>
        <v>Sucursal 5</v>
      </c>
      <c r="N651" s="13" t="str">
        <f>HLOOKUP(F651,'Vendedores y Clientes'!$F$5:$M$7,2,0)&amp;" "&amp;HLOOKUP(F651,'Vendedores y Clientes'!$F$5:$M$7,3,0)</f>
        <v>Suárez Mujica</v>
      </c>
      <c r="O651" s="13" t="str" cm="1">
        <f t="array" ref="O651">_xlfn.XLOOKUP(G651,'Vendedores y Clientes'!$B$6:$B$39,'Vendedores y Clientes'!$C$6:$C$39&amp;" "&amp;_xlfn.XLOOKUP(Ventas!G651,'Vendedores y Clientes'!$B$6:$B$39,'Vendedores y Clientes'!$D$6:$D$39))</f>
        <v>Mathias Albus</v>
      </c>
      <c r="P651" s="13" t="str">
        <f>_xlfn.XLOOKUP(H651,Productos!$B$5:$B$16,Productos!$C$5:$C$16)</f>
        <v>Silla de Gargas</v>
      </c>
      <c r="Q651" s="13" t="str">
        <f>VLOOKUP(H651,Productos!$B$4:$E$16,3,0)</f>
        <v>Bellmack</v>
      </c>
      <c r="R651" s="14">
        <f t="shared" si="14"/>
        <v>0.05</v>
      </c>
      <c r="S651" s="15">
        <f>VLOOKUP(Ventas!H651,Productos!$B$23:$I$34,MATCH(Ventas!M651,Productos!$D$22:$I$22)+2,FALSE)</f>
        <v>300000</v>
      </c>
      <c r="T651" s="16">
        <f t="shared" si="17"/>
        <v>6587500</v>
      </c>
    </row>
    <row r="652" spans="2:20" ht="14.25" customHeight="1">
      <c r="B652" s="10" t="str">
        <f t="shared" si="13"/>
        <v>4-30018102009octubreJ16</v>
      </c>
      <c r="C652" s="17">
        <v>4</v>
      </c>
      <c r="D652" s="17">
        <v>300</v>
      </c>
      <c r="E652" s="18">
        <v>40104</v>
      </c>
      <c r="F652" s="17">
        <v>18</v>
      </c>
      <c r="G652" s="17">
        <v>13</v>
      </c>
      <c r="H652" s="17" t="s">
        <v>22</v>
      </c>
      <c r="I652" s="79">
        <f>_xlfn.XLOOKUP(H652,Productos!$B$5:$B$16,Productos!$E$5:$E$16)</f>
        <v>1450000</v>
      </c>
      <c r="J652" s="17">
        <v>5</v>
      </c>
      <c r="K652" s="99"/>
      <c r="L652" s="13" t="str">
        <f>_xlfn.XLOOKUP(Ventas!C652,'Tienda y Sucursal'!$B$5:$B$19,'Tienda y Sucursal'!$C$5:$C$19)</f>
        <v>Galería Ñuble</v>
      </c>
      <c r="M652" s="13" t="str">
        <f>_xlfn.XLOOKUP(D652,'Tienda y Sucursal'!$E$5:$E$10,'Tienda y Sucursal'!$F$5:$F$10)</f>
        <v>Sucursal 3</v>
      </c>
      <c r="N652" s="13" t="str">
        <f>HLOOKUP(F652,'Vendedores y Clientes'!$F$5:$M$7,2,0)&amp;" "&amp;HLOOKUP(F652,'Vendedores y Clientes'!$F$5:$M$7,3,0)</f>
        <v>Gato Lizana</v>
      </c>
      <c r="O652" s="13" t="str" cm="1">
        <f t="array" ref="O652">_xlfn.XLOOKUP(G652,'Vendedores y Clientes'!$B$6:$B$39,'Vendedores y Clientes'!$C$6:$C$39&amp;" "&amp;_xlfn.XLOOKUP(Ventas!G652,'Vendedores y Clientes'!$B$6:$B$39,'Vendedores y Clientes'!$D$6:$D$39))</f>
        <v>Peter Contreras</v>
      </c>
      <c r="P652" s="13" t="str">
        <f>_xlfn.XLOOKUP(H652,Productos!$B$5:$B$16,Productos!$C$5:$C$16)</f>
        <v>Silla de Gargas</v>
      </c>
      <c r="Q652" s="13" t="str">
        <f>VLOOKUP(H652,Productos!$B$4:$E$16,3,0)</f>
        <v>Bellmack</v>
      </c>
      <c r="R652" s="14">
        <f t="shared" si="14"/>
        <v>0.05</v>
      </c>
      <c r="S652" s="15">
        <f>VLOOKUP(Ventas!H652,Productos!$B$23:$I$34,MATCH(Ventas!M652,Productos!$D$22:$I$22)+2,FALSE)</f>
        <v>200000</v>
      </c>
      <c r="T652" s="16">
        <f t="shared" si="17"/>
        <v>6687500</v>
      </c>
    </row>
    <row r="653" spans="2:20" ht="14.25" customHeight="1">
      <c r="B653" s="10" t="str">
        <f t="shared" si="13"/>
        <v>15-2003102009octubreJ16</v>
      </c>
      <c r="C653" s="17">
        <v>15</v>
      </c>
      <c r="D653" s="17">
        <v>200</v>
      </c>
      <c r="E653" s="18">
        <v>40089</v>
      </c>
      <c r="F653" s="17">
        <v>13</v>
      </c>
      <c r="G653" s="17">
        <v>6</v>
      </c>
      <c r="H653" s="17" t="s">
        <v>22</v>
      </c>
      <c r="I653" s="79">
        <f>_xlfn.XLOOKUP(H653,Productos!$B$5:$B$16,Productos!$E$5:$E$16)</f>
        <v>1450000</v>
      </c>
      <c r="J653" s="17">
        <v>5</v>
      </c>
      <c r="K653" s="99"/>
      <c r="L653" s="13" t="str">
        <f>_xlfn.XLOOKUP(Ventas!C653,'Tienda y Sucursal'!$B$5:$B$19,'Tienda y Sucursal'!$C$5:$C$19)</f>
        <v>Galería la Tubería</v>
      </c>
      <c r="M653" s="13" t="str">
        <f>_xlfn.XLOOKUP(D653,'Tienda y Sucursal'!$E$5:$E$10,'Tienda y Sucursal'!$F$5:$F$10)</f>
        <v>Sucursal 1</v>
      </c>
      <c r="N653" s="13" t="str">
        <f>HLOOKUP(F653,'Vendedores y Clientes'!$F$5:$M$7,2,0)&amp;" "&amp;HLOOKUP(F653,'Vendedores y Clientes'!$F$5:$M$7,3,0)</f>
        <v>Caesar Ortencia</v>
      </c>
      <c r="O653" s="13" t="str" cm="1">
        <f t="array" ref="O653">_xlfn.XLOOKUP(G653,'Vendedores y Clientes'!$B$6:$B$39,'Vendedores y Clientes'!$C$6:$C$39&amp;" "&amp;_xlfn.XLOOKUP(Ventas!G653,'Vendedores y Clientes'!$B$6:$B$39,'Vendedores y Clientes'!$D$6:$D$39))</f>
        <v>Deco Valenti</v>
      </c>
      <c r="P653" s="13" t="str">
        <f>_xlfn.XLOOKUP(H653,Productos!$B$5:$B$16,Productos!$C$5:$C$16)</f>
        <v>Silla de Gargas</v>
      </c>
      <c r="Q653" s="13" t="str">
        <f>VLOOKUP(H653,Productos!$B$4:$E$16,3,0)</f>
        <v>Bellmack</v>
      </c>
      <c r="R653" s="14">
        <f t="shared" si="14"/>
        <v>0.05</v>
      </c>
      <c r="S653" s="15">
        <f>VLOOKUP(Ventas!H653,Productos!$B$23:$I$34,MATCH(Ventas!M653,Productos!$D$22:$I$22)+2,FALSE)</f>
        <v>500000</v>
      </c>
      <c r="T653" s="16">
        <f t="shared" si="17"/>
        <v>6387500</v>
      </c>
    </row>
    <row r="654" spans="2:20" ht="14.25" customHeight="1">
      <c r="B654" s="10" t="str">
        <f t="shared" si="13"/>
        <v>11-202222009febreroJ18</v>
      </c>
      <c r="C654" s="17">
        <v>11</v>
      </c>
      <c r="D654" s="17">
        <v>20</v>
      </c>
      <c r="E654" s="18">
        <v>39866</v>
      </c>
      <c r="F654" s="17">
        <v>17</v>
      </c>
      <c r="G654" s="17">
        <v>32</v>
      </c>
      <c r="H654" s="17" t="s">
        <v>24</v>
      </c>
      <c r="I654" s="79">
        <f>_xlfn.XLOOKUP(H654,Productos!$B$5:$B$16,Productos!$E$5:$E$16)</f>
        <v>850000</v>
      </c>
      <c r="J654" s="17">
        <v>9</v>
      </c>
      <c r="K654" s="99"/>
      <c r="L654" s="13" t="str">
        <f>_xlfn.XLOOKUP(Ventas!C654,'Tienda y Sucursal'!$B$5:$B$19,'Tienda y Sucursal'!$C$5:$C$19)</f>
        <v>Antiguedades FL</v>
      </c>
      <c r="M654" s="13" t="str">
        <f>_xlfn.XLOOKUP(D654,'Tienda y Sucursal'!$E$5:$E$10,'Tienda y Sucursal'!$F$5:$F$10)</f>
        <v>Sucursal 5</v>
      </c>
      <c r="N654" s="13" t="str">
        <f>HLOOKUP(F654,'Vendedores y Clientes'!$F$5:$M$7,2,0)&amp;" "&amp;HLOOKUP(F654,'Vendedores y Clientes'!$F$5:$M$7,3,0)</f>
        <v>Gabriel Manzanero</v>
      </c>
      <c r="O654" s="13" t="str" cm="1">
        <f t="array" ref="O654">_xlfn.XLOOKUP(G654,'Vendedores y Clientes'!$B$6:$B$39,'Vendedores y Clientes'!$C$6:$C$39&amp;" "&amp;_xlfn.XLOOKUP(Ventas!G654,'Vendedores y Clientes'!$B$6:$B$39,'Vendedores y Clientes'!$D$6:$D$39))</f>
        <v>Manu Bililar</v>
      </c>
      <c r="P654" s="13" t="str">
        <f>_xlfn.XLOOKUP(H654,Productos!$B$5:$B$16,Productos!$C$5:$C$16)</f>
        <v>Camarote 3 cuerpos</v>
      </c>
      <c r="Q654" s="13" t="str">
        <f>VLOOKUP(H654,Productos!$B$4:$E$16,3,0)</f>
        <v>Deplos</v>
      </c>
      <c r="R654" s="14">
        <f t="shared" si="14"/>
        <v>0.08</v>
      </c>
      <c r="S654" s="15">
        <f>VLOOKUP(Ventas!H654,Productos!$B$23:$I$34,MATCH(Ventas!M654,Productos!$D$22:$I$22)+2,FALSE)</f>
        <v>100000</v>
      </c>
      <c r="T654" s="16">
        <f t="shared" si="17"/>
        <v>6938000</v>
      </c>
    </row>
    <row r="655" spans="2:20" ht="14.25" customHeight="1">
      <c r="B655" s="10" t="str">
        <f t="shared" si="13"/>
        <v>12-2001322009febreroJ18</v>
      </c>
      <c r="C655" s="17">
        <v>12</v>
      </c>
      <c r="D655" s="17">
        <v>200</v>
      </c>
      <c r="E655" s="18">
        <v>39857</v>
      </c>
      <c r="F655" s="17">
        <v>17</v>
      </c>
      <c r="G655" s="17">
        <v>24</v>
      </c>
      <c r="H655" s="17" t="s">
        <v>24</v>
      </c>
      <c r="I655" s="79">
        <f>_xlfn.XLOOKUP(H655,Productos!$B$5:$B$16,Productos!$E$5:$E$16)</f>
        <v>850000</v>
      </c>
      <c r="J655" s="17">
        <v>9</v>
      </c>
      <c r="K655" s="99"/>
      <c r="L655" s="13" t="str">
        <f>_xlfn.XLOOKUP(Ventas!C655,'Tienda y Sucursal'!$B$5:$B$19,'Tienda y Sucursal'!$C$5:$C$19)</f>
        <v>El Deleite</v>
      </c>
      <c r="M655" s="13" t="str">
        <f>_xlfn.XLOOKUP(D655,'Tienda y Sucursal'!$E$5:$E$10,'Tienda y Sucursal'!$F$5:$F$10)</f>
        <v>Sucursal 1</v>
      </c>
      <c r="N655" s="13" t="str">
        <f>HLOOKUP(F655,'Vendedores y Clientes'!$F$5:$M$7,2,0)&amp;" "&amp;HLOOKUP(F655,'Vendedores y Clientes'!$F$5:$M$7,3,0)</f>
        <v>Gabriel Manzanero</v>
      </c>
      <c r="O655" s="13" t="str" cm="1">
        <f t="array" ref="O655">_xlfn.XLOOKUP(G655,'Vendedores y Clientes'!$B$6:$B$39,'Vendedores y Clientes'!$C$6:$C$39&amp;" "&amp;_xlfn.XLOOKUP(Ventas!G655,'Vendedores y Clientes'!$B$6:$B$39,'Vendedores y Clientes'!$D$6:$D$39))</f>
        <v>Andrea Panda</v>
      </c>
      <c r="P655" s="13" t="str">
        <f>_xlfn.XLOOKUP(H655,Productos!$B$5:$B$16,Productos!$C$5:$C$16)</f>
        <v>Camarote 3 cuerpos</v>
      </c>
      <c r="Q655" s="13" t="str">
        <f>VLOOKUP(H655,Productos!$B$4:$E$16,3,0)</f>
        <v>Deplos</v>
      </c>
      <c r="R655" s="14">
        <f t="shared" si="14"/>
        <v>0.08</v>
      </c>
      <c r="S655" s="15">
        <f>VLOOKUP(Ventas!H655,Productos!$B$23:$I$34,MATCH(Ventas!M655,Productos!$D$22:$I$22)+2,FALSE)</f>
        <v>30000</v>
      </c>
      <c r="T655" s="16">
        <f t="shared" si="17"/>
        <v>7008000</v>
      </c>
    </row>
    <row r="656" spans="2:20" ht="14.25" customHeight="1">
      <c r="B656" s="10" t="str">
        <f t="shared" si="13"/>
        <v>4-3001582010agostoJ15</v>
      </c>
      <c r="C656" s="17">
        <v>4</v>
      </c>
      <c r="D656" s="17">
        <v>300</v>
      </c>
      <c r="E656" s="18">
        <v>40405</v>
      </c>
      <c r="F656" s="17">
        <v>12</v>
      </c>
      <c r="G656" s="17">
        <v>33</v>
      </c>
      <c r="H656" s="17" t="s">
        <v>21</v>
      </c>
      <c r="I656" s="79">
        <f>_xlfn.XLOOKUP(H656,Productos!$B$5:$B$16,Productos!$E$5:$E$16)</f>
        <v>1800000</v>
      </c>
      <c r="J656" s="17">
        <v>4</v>
      </c>
      <c r="K656" s="99"/>
      <c r="L656" s="13" t="str">
        <f>_xlfn.XLOOKUP(Ventas!C656,'Tienda y Sucursal'!$B$5:$B$19,'Tienda y Sucursal'!$C$5:$C$19)</f>
        <v>Galería Ñuble</v>
      </c>
      <c r="M656" s="13" t="str">
        <f>_xlfn.XLOOKUP(D656,'Tienda y Sucursal'!$E$5:$E$10,'Tienda y Sucursal'!$F$5:$F$10)</f>
        <v>Sucursal 3</v>
      </c>
      <c r="N656" s="13" t="str">
        <f>HLOOKUP(F656,'Vendedores y Clientes'!$F$5:$M$7,2,0)&amp;" "&amp;HLOOKUP(F656,'Vendedores y Clientes'!$F$5:$M$7,3,0)</f>
        <v>Feibian Bizancio</v>
      </c>
      <c r="O656" s="13" t="str" cm="1">
        <f t="array" ref="O656">_xlfn.XLOOKUP(G656,'Vendedores y Clientes'!$B$6:$B$39,'Vendedores y Clientes'!$C$6:$C$39&amp;" "&amp;_xlfn.XLOOKUP(Ventas!G656,'Vendedores y Clientes'!$B$6:$B$39,'Vendedores y Clientes'!$D$6:$D$39))</f>
        <v>Maricela Zapur</v>
      </c>
      <c r="P656" s="13" t="str">
        <f>_xlfn.XLOOKUP(H656,Productos!$B$5:$B$16,Productos!$C$5:$C$16)</f>
        <v>Bar L Sobredimensionado</v>
      </c>
      <c r="Q656" s="13" t="str">
        <f>VLOOKUP(H656,Productos!$B$4:$E$16,3,0)</f>
        <v>Qwerty</v>
      </c>
      <c r="R656" s="14">
        <f t="shared" si="14"/>
        <v>0.05</v>
      </c>
      <c r="S656" s="15">
        <f>VLOOKUP(Ventas!H656,Productos!$B$23:$I$34,MATCH(Ventas!M656,Productos!$D$22:$I$22)+2,FALSE)</f>
        <v>1500000</v>
      </c>
      <c r="T656" s="16">
        <f t="shared" si="17"/>
        <v>5340000</v>
      </c>
    </row>
    <row r="657" spans="2:20" ht="14.25" customHeight="1">
      <c r="B657" s="10" t="str">
        <f t="shared" si="13"/>
        <v>11-101712009eneroJ15</v>
      </c>
      <c r="C657" s="17">
        <v>11</v>
      </c>
      <c r="D657" s="17">
        <v>10</v>
      </c>
      <c r="E657" s="18">
        <v>39830</v>
      </c>
      <c r="F657" s="17">
        <v>16</v>
      </c>
      <c r="G657" s="17">
        <v>16</v>
      </c>
      <c r="H657" s="17" t="s">
        <v>21</v>
      </c>
      <c r="I657" s="79">
        <f>_xlfn.XLOOKUP(H657,Productos!$B$5:$B$16,Productos!$E$5:$E$16)</f>
        <v>1800000</v>
      </c>
      <c r="J657" s="17">
        <v>4</v>
      </c>
      <c r="K657" s="99"/>
      <c r="L657" s="13" t="str">
        <f>_xlfn.XLOOKUP(Ventas!C657,'Tienda y Sucursal'!$B$5:$B$19,'Tienda y Sucursal'!$C$5:$C$19)</f>
        <v>Antiguedades FL</v>
      </c>
      <c r="M657" s="13" t="str">
        <f>_xlfn.XLOOKUP(D657,'Tienda y Sucursal'!$E$5:$E$10,'Tienda y Sucursal'!$F$5:$F$10)</f>
        <v>Sucursal 6</v>
      </c>
      <c r="N657" s="13" t="str">
        <f>HLOOKUP(F657,'Vendedores y Clientes'!$F$5:$M$7,2,0)&amp;" "&amp;HLOOKUP(F657,'Vendedores y Clientes'!$F$5:$M$7,3,0)</f>
        <v>Michael Tree</v>
      </c>
      <c r="O657" s="13" t="str" cm="1">
        <f t="array" ref="O657">_xlfn.XLOOKUP(G657,'Vendedores y Clientes'!$B$6:$B$39,'Vendedores y Clientes'!$C$6:$C$39&amp;" "&amp;_xlfn.XLOOKUP(Ventas!G657,'Vendedores y Clientes'!$B$6:$B$39,'Vendedores y Clientes'!$D$6:$D$39))</f>
        <v>Go Leslier</v>
      </c>
      <c r="P657" s="13" t="str">
        <f>_xlfn.XLOOKUP(H657,Productos!$B$5:$B$16,Productos!$C$5:$C$16)</f>
        <v>Bar L Sobredimensionado</v>
      </c>
      <c r="Q657" s="13" t="str">
        <f>VLOOKUP(H657,Productos!$B$4:$E$16,3,0)</f>
        <v>Qwerty</v>
      </c>
      <c r="R657" s="14">
        <f t="shared" si="14"/>
        <v>0.05</v>
      </c>
      <c r="S657" s="15">
        <f>VLOOKUP(Ventas!H657,Productos!$B$23:$I$34,MATCH(Ventas!M657,Productos!$D$22:$I$22)+2,FALSE)</f>
        <v>300000</v>
      </c>
      <c r="T657" s="16">
        <f t="shared" si="17"/>
        <v>6540000</v>
      </c>
    </row>
    <row r="658" spans="2:20" ht="14.25" customHeight="1">
      <c r="B658" s="10" t="str">
        <f t="shared" si="13"/>
        <v>14-101552009mayoJ15</v>
      </c>
      <c r="C658" s="17">
        <v>14</v>
      </c>
      <c r="D658" s="17">
        <v>10</v>
      </c>
      <c r="E658" s="18">
        <v>39948</v>
      </c>
      <c r="F658" s="17">
        <v>13</v>
      </c>
      <c r="G658" s="17">
        <v>33</v>
      </c>
      <c r="H658" s="17" t="s">
        <v>21</v>
      </c>
      <c r="I658" s="79">
        <f>_xlfn.XLOOKUP(H658,Productos!$B$5:$B$16,Productos!$E$5:$E$16)</f>
        <v>1800000</v>
      </c>
      <c r="J658" s="17">
        <v>4</v>
      </c>
      <c r="K658" s="99"/>
      <c r="L658" s="13" t="str">
        <f>_xlfn.XLOOKUP(Ventas!C658,'Tienda y Sucursal'!$B$5:$B$19,'Tienda y Sucursal'!$C$5:$C$19)</f>
        <v>Antiguedades FV</v>
      </c>
      <c r="M658" s="13" t="str">
        <f>_xlfn.XLOOKUP(D658,'Tienda y Sucursal'!$E$5:$E$10,'Tienda y Sucursal'!$F$5:$F$10)</f>
        <v>Sucursal 6</v>
      </c>
      <c r="N658" s="13" t="str">
        <f>HLOOKUP(F658,'Vendedores y Clientes'!$F$5:$M$7,2,0)&amp;" "&amp;HLOOKUP(F658,'Vendedores y Clientes'!$F$5:$M$7,3,0)</f>
        <v>Caesar Ortencia</v>
      </c>
      <c r="O658" s="13" t="str" cm="1">
        <f t="array" ref="O658">_xlfn.XLOOKUP(G658,'Vendedores y Clientes'!$B$6:$B$39,'Vendedores y Clientes'!$C$6:$C$39&amp;" "&amp;_xlfn.XLOOKUP(Ventas!G658,'Vendedores y Clientes'!$B$6:$B$39,'Vendedores y Clientes'!$D$6:$D$39))</f>
        <v>Maricela Zapur</v>
      </c>
      <c r="P658" s="13" t="str">
        <f>_xlfn.XLOOKUP(H658,Productos!$B$5:$B$16,Productos!$C$5:$C$16)</f>
        <v>Bar L Sobredimensionado</v>
      </c>
      <c r="Q658" s="13" t="str">
        <f>VLOOKUP(H658,Productos!$B$4:$E$16,3,0)</f>
        <v>Qwerty</v>
      </c>
      <c r="R658" s="14">
        <f t="shared" si="14"/>
        <v>0.05</v>
      </c>
      <c r="S658" s="15">
        <f>VLOOKUP(Ventas!H658,Productos!$B$23:$I$34,MATCH(Ventas!M658,Productos!$D$22:$I$22)+2,FALSE)</f>
        <v>300000</v>
      </c>
      <c r="T658" s="16">
        <f t="shared" si="17"/>
        <v>6540000</v>
      </c>
    </row>
    <row r="659" spans="2:20" ht="14.25" customHeight="1">
      <c r="B659" s="10" t="str">
        <f t="shared" si="13"/>
        <v>1-2001922009febreroJ15</v>
      </c>
      <c r="C659" s="17">
        <v>1</v>
      </c>
      <c r="D659" s="17">
        <v>200</v>
      </c>
      <c r="E659" s="18">
        <v>39863</v>
      </c>
      <c r="F659" s="17">
        <v>16</v>
      </c>
      <c r="G659" s="17">
        <v>5</v>
      </c>
      <c r="H659" s="17" t="s">
        <v>21</v>
      </c>
      <c r="I659" s="79">
        <f>_xlfn.XLOOKUP(H659,Productos!$B$5:$B$16,Productos!$E$5:$E$16)</f>
        <v>1800000</v>
      </c>
      <c r="J659" s="17">
        <v>4</v>
      </c>
      <c r="K659" s="99"/>
      <c r="L659" s="13" t="str">
        <f>_xlfn.XLOOKUP(Ventas!C659,'Tienda y Sucursal'!$B$5:$B$19,'Tienda y Sucursal'!$C$5:$C$19)</f>
        <v>Sucursal Peñalolen Alto</v>
      </c>
      <c r="M659" s="13" t="str">
        <f>_xlfn.XLOOKUP(D659,'Tienda y Sucursal'!$E$5:$E$10,'Tienda y Sucursal'!$F$5:$F$10)</f>
        <v>Sucursal 1</v>
      </c>
      <c r="N659" s="13" t="str">
        <f>HLOOKUP(F659,'Vendedores y Clientes'!$F$5:$M$7,2,0)&amp;" "&amp;HLOOKUP(F659,'Vendedores y Clientes'!$F$5:$M$7,3,0)</f>
        <v>Michael Tree</v>
      </c>
      <c r="O659" s="13" t="str" cm="1">
        <f t="array" ref="O659">_xlfn.XLOOKUP(G659,'Vendedores y Clientes'!$B$6:$B$39,'Vendedores y Clientes'!$C$6:$C$39&amp;" "&amp;_xlfn.XLOOKUP(Ventas!G659,'Vendedores y Clientes'!$B$6:$B$39,'Vendedores y Clientes'!$D$6:$D$39))</f>
        <v>Alexandra Bully</v>
      </c>
      <c r="P659" s="13" t="str">
        <f>_xlfn.XLOOKUP(H659,Productos!$B$5:$B$16,Productos!$C$5:$C$16)</f>
        <v>Bar L Sobredimensionado</v>
      </c>
      <c r="Q659" s="13" t="str">
        <f>VLOOKUP(H659,Productos!$B$4:$E$16,3,0)</f>
        <v>Qwerty</v>
      </c>
      <c r="R659" s="14">
        <f t="shared" si="14"/>
        <v>0.05</v>
      </c>
      <c r="S659" s="15">
        <f>VLOOKUP(Ventas!H659,Productos!$B$23:$I$34,MATCH(Ventas!M659,Productos!$D$22:$I$22)+2,FALSE)</f>
        <v>100000</v>
      </c>
      <c r="T659" s="16">
        <f t="shared" si="17"/>
        <v>6740000</v>
      </c>
    </row>
    <row r="660" spans="2:20" ht="14.25" customHeight="1">
      <c r="B660" s="10" t="str">
        <f t="shared" si="13"/>
        <v>1-301142010abrilJ15</v>
      </c>
      <c r="C660" s="17">
        <v>1</v>
      </c>
      <c r="D660" s="17">
        <v>30</v>
      </c>
      <c r="E660" s="18">
        <v>40279</v>
      </c>
      <c r="F660" s="17">
        <v>16</v>
      </c>
      <c r="G660" s="17">
        <v>5</v>
      </c>
      <c r="H660" s="17" t="s">
        <v>21</v>
      </c>
      <c r="I660" s="79">
        <f>_xlfn.XLOOKUP(H660,Productos!$B$5:$B$16,Productos!$E$5:$E$16)</f>
        <v>1800000</v>
      </c>
      <c r="J660" s="17">
        <v>4</v>
      </c>
      <c r="K660" s="99"/>
      <c r="L660" s="13" t="str">
        <f>_xlfn.XLOOKUP(Ventas!C660,'Tienda y Sucursal'!$B$5:$B$19,'Tienda y Sucursal'!$C$5:$C$19)</f>
        <v>Sucursal Peñalolen Alto</v>
      </c>
      <c r="M660" s="13" t="str">
        <f>_xlfn.XLOOKUP(D660,'Tienda y Sucursal'!$E$5:$E$10,'Tienda y Sucursal'!$F$5:$F$10)</f>
        <v>Sucursal 2</v>
      </c>
      <c r="N660" s="13" t="str">
        <f>HLOOKUP(F660,'Vendedores y Clientes'!$F$5:$M$7,2,0)&amp;" "&amp;HLOOKUP(F660,'Vendedores y Clientes'!$F$5:$M$7,3,0)</f>
        <v>Michael Tree</v>
      </c>
      <c r="O660" s="13" t="str" cm="1">
        <f t="array" ref="O660">_xlfn.XLOOKUP(G660,'Vendedores y Clientes'!$B$6:$B$39,'Vendedores y Clientes'!$C$6:$C$39&amp;" "&amp;_xlfn.XLOOKUP(Ventas!G660,'Vendedores y Clientes'!$B$6:$B$39,'Vendedores y Clientes'!$D$6:$D$39))</f>
        <v>Alexandra Bully</v>
      </c>
      <c r="P660" s="13" t="str">
        <f>_xlfn.XLOOKUP(H660,Productos!$B$5:$B$16,Productos!$C$5:$C$16)</f>
        <v>Bar L Sobredimensionado</v>
      </c>
      <c r="Q660" s="13" t="str">
        <f>VLOOKUP(H660,Productos!$B$4:$E$16,3,0)</f>
        <v>Qwerty</v>
      </c>
      <c r="R660" s="14">
        <f t="shared" si="14"/>
        <v>0.05</v>
      </c>
      <c r="S660" s="15">
        <f>VLOOKUP(Ventas!H660,Productos!$B$23:$I$34,MATCH(Ventas!M660,Productos!$D$22:$I$22)+2,FALSE)</f>
        <v>300000</v>
      </c>
      <c r="T660" s="16">
        <f t="shared" si="17"/>
        <v>6540000</v>
      </c>
    </row>
    <row r="661" spans="2:20" ht="14.25" customHeight="1">
      <c r="B661" s="10" t="str">
        <f t="shared" si="13"/>
        <v>15-3008122009diciembreJ15</v>
      </c>
      <c r="C661" s="17">
        <v>15</v>
      </c>
      <c r="D661" s="17">
        <v>300</v>
      </c>
      <c r="E661" s="18">
        <v>40155</v>
      </c>
      <c r="F661" s="17">
        <v>16</v>
      </c>
      <c r="G661" s="17">
        <v>32</v>
      </c>
      <c r="H661" s="17" t="s">
        <v>21</v>
      </c>
      <c r="I661" s="79">
        <f>_xlfn.XLOOKUP(H661,Productos!$B$5:$B$16,Productos!$E$5:$E$16)</f>
        <v>1800000</v>
      </c>
      <c r="J661" s="17">
        <v>4</v>
      </c>
      <c r="K661" s="99"/>
      <c r="L661" s="13" t="str">
        <f>_xlfn.XLOOKUP(Ventas!C661,'Tienda y Sucursal'!$B$5:$B$19,'Tienda y Sucursal'!$C$5:$C$19)</f>
        <v>Galería la Tubería</v>
      </c>
      <c r="M661" s="13" t="str">
        <f>_xlfn.XLOOKUP(D661,'Tienda y Sucursal'!$E$5:$E$10,'Tienda y Sucursal'!$F$5:$F$10)</f>
        <v>Sucursal 3</v>
      </c>
      <c r="N661" s="13" t="str">
        <f>HLOOKUP(F661,'Vendedores y Clientes'!$F$5:$M$7,2,0)&amp;" "&amp;HLOOKUP(F661,'Vendedores y Clientes'!$F$5:$M$7,3,0)</f>
        <v>Michael Tree</v>
      </c>
      <c r="O661" s="13" t="str" cm="1">
        <f t="array" ref="O661">_xlfn.XLOOKUP(G661,'Vendedores y Clientes'!$B$6:$B$39,'Vendedores y Clientes'!$C$6:$C$39&amp;" "&amp;_xlfn.XLOOKUP(Ventas!G661,'Vendedores y Clientes'!$B$6:$B$39,'Vendedores y Clientes'!$D$6:$D$39))</f>
        <v>Manu Bililar</v>
      </c>
      <c r="P661" s="13" t="str">
        <f>_xlfn.XLOOKUP(H661,Productos!$B$5:$B$16,Productos!$C$5:$C$16)</f>
        <v>Bar L Sobredimensionado</v>
      </c>
      <c r="Q661" s="13" t="str">
        <f>VLOOKUP(H661,Productos!$B$4:$E$16,3,0)</f>
        <v>Qwerty</v>
      </c>
      <c r="R661" s="14">
        <f t="shared" si="14"/>
        <v>0.05</v>
      </c>
      <c r="S661" s="15">
        <f>VLOOKUP(Ventas!H661,Productos!$B$23:$I$34,MATCH(Ventas!M661,Productos!$D$22:$I$22)+2,FALSE)</f>
        <v>1500000</v>
      </c>
      <c r="T661" s="16">
        <f t="shared" si="17"/>
        <v>5340000</v>
      </c>
    </row>
    <row r="662" spans="2:20" ht="14.25" customHeight="1">
      <c r="B662" s="10" t="str">
        <f t="shared" si="13"/>
        <v>8-300342010abrilA18</v>
      </c>
      <c r="C662" s="17">
        <v>8</v>
      </c>
      <c r="D662" s="17">
        <v>300</v>
      </c>
      <c r="E662" s="18">
        <v>40271</v>
      </c>
      <c r="F662" s="17">
        <v>16</v>
      </c>
      <c r="G662" s="17">
        <v>31</v>
      </c>
      <c r="H662" s="17" t="s">
        <v>26</v>
      </c>
      <c r="I662" s="79">
        <f>_xlfn.XLOOKUP(H662,Productos!$B$5:$B$16,Productos!$E$5:$E$16)</f>
        <v>750000</v>
      </c>
      <c r="J662" s="17">
        <v>10</v>
      </c>
      <c r="K662" s="99"/>
      <c r="L662" s="13" t="str">
        <f>_xlfn.XLOOKUP(Ventas!C662,'Tienda y Sucursal'!$B$5:$B$19,'Tienda y Sucursal'!$C$5:$C$19)</f>
        <v>El Rincón de la Madera</v>
      </c>
      <c r="M662" s="13" t="str">
        <f>_xlfn.XLOOKUP(D662,'Tienda y Sucursal'!$E$5:$E$10,'Tienda y Sucursal'!$F$5:$F$10)</f>
        <v>Sucursal 3</v>
      </c>
      <c r="N662" s="13" t="str">
        <f>HLOOKUP(F662,'Vendedores y Clientes'!$F$5:$M$7,2,0)&amp;" "&amp;HLOOKUP(F662,'Vendedores y Clientes'!$F$5:$M$7,3,0)</f>
        <v>Michael Tree</v>
      </c>
      <c r="O662" s="13" t="str" cm="1">
        <f t="array" ref="O662">_xlfn.XLOOKUP(G662,'Vendedores y Clientes'!$B$6:$B$39,'Vendedores y Clientes'!$C$6:$C$39&amp;" "&amp;_xlfn.XLOOKUP(Ventas!G662,'Vendedores y Clientes'!$B$6:$B$39,'Vendedores y Clientes'!$D$6:$D$39))</f>
        <v>Sofia Uribe</v>
      </c>
      <c r="P662" s="13" t="str">
        <f>_xlfn.XLOOKUP(H662,Productos!$B$5:$B$16,Productos!$C$5:$C$16)</f>
        <v>Sillón Cama 3 Cuerpos</v>
      </c>
      <c r="Q662" s="13" t="str">
        <f>VLOOKUP(H662,Productos!$B$4:$E$16,3,0)</f>
        <v>Bellmack</v>
      </c>
      <c r="R662" s="14">
        <f t="shared" si="14"/>
        <v>0.08</v>
      </c>
      <c r="S662" s="15">
        <f>VLOOKUP(Ventas!H662,Productos!$B$23:$I$34,MATCH(Ventas!M662,Productos!$D$22:$I$22)+2,FALSE)</f>
        <v>200000</v>
      </c>
      <c r="T662" s="16">
        <f t="shared" si="17"/>
        <v>6700000</v>
      </c>
    </row>
    <row r="663" spans="2:20" ht="14.25" customHeight="1">
      <c r="B663" s="10" t="str">
        <f t="shared" si="13"/>
        <v>11-2002292009septiembreA18</v>
      </c>
      <c r="C663" s="17">
        <v>11</v>
      </c>
      <c r="D663" s="17">
        <v>200</v>
      </c>
      <c r="E663" s="18">
        <v>40078</v>
      </c>
      <c r="F663" s="17">
        <v>17</v>
      </c>
      <c r="G663" s="17">
        <v>1</v>
      </c>
      <c r="H663" s="17" t="s">
        <v>26</v>
      </c>
      <c r="I663" s="79">
        <f>_xlfn.XLOOKUP(H663,Productos!$B$5:$B$16,Productos!$E$5:$E$16)</f>
        <v>750000</v>
      </c>
      <c r="J663" s="17">
        <v>10</v>
      </c>
      <c r="K663" s="99"/>
      <c r="L663" s="13" t="str">
        <f>_xlfn.XLOOKUP(Ventas!C663,'Tienda y Sucursal'!$B$5:$B$19,'Tienda y Sucursal'!$C$5:$C$19)</f>
        <v>Antiguedades FL</v>
      </c>
      <c r="M663" s="13" t="str">
        <f>_xlfn.XLOOKUP(D663,'Tienda y Sucursal'!$E$5:$E$10,'Tienda y Sucursal'!$F$5:$F$10)</f>
        <v>Sucursal 1</v>
      </c>
      <c r="N663" s="13" t="str">
        <f>HLOOKUP(F663,'Vendedores y Clientes'!$F$5:$M$7,2,0)&amp;" "&amp;HLOOKUP(F663,'Vendedores y Clientes'!$F$5:$M$7,3,0)</f>
        <v>Gabriel Manzanero</v>
      </c>
      <c r="O663" s="13" t="str" cm="1">
        <f t="array" ref="O663">_xlfn.XLOOKUP(G663,'Vendedores y Clientes'!$B$6:$B$39,'Vendedores y Clientes'!$C$6:$C$39&amp;" "&amp;_xlfn.XLOOKUP(Ventas!G663,'Vendedores y Clientes'!$B$6:$B$39,'Vendedores y Clientes'!$D$6:$D$39))</f>
        <v>Alejandro Moledero</v>
      </c>
      <c r="P663" s="13" t="str">
        <f>_xlfn.XLOOKUP(H663,Productos!$B$5:$B$16,Productos!$C$5:$C$16)</f>
        <v>Sillón Cama 3 Cuerpos</v>
      </c>
      <c r="Q663" s="13" t="str">
        <f>VLOOKUP(H663,Productos!$B$4:$E$16,3,0)</f>
        <v>Bellmack</v>
      </c>
      <c r="R663" s="14">
        <f t="shared" si="14"/>
        <v>0.08</v>
      </c>
      <c r="S663" s="15">
        <f>VLOOKUP(Ventas!H663,Productos!$B$23:$I$34,MATCH(Ventas!M663,Productos!$D$22:$I$22)+2,FALSE)</f>
        <v>100000</v>
      </c>
      <c r="T663" s="16">
        <f t="shared" si="17"/>
        <v>6800000</v>
      </c>
    </row>
    <row r="664" spans="2:20" ht="14.25" customHeight="1">
      <c r="B664" s="10" t="str">
        <f t="shared" si="13"/>
        <v>14-3008102010octubreA18</v>
      </c>
      <c r="C664" s="17">
        <v>14</v>
      </c>
      <c r="D664" s="17">
        <v>300</v>
      </c>
      <c r="E664" s="18">
        <v>40459</v>
      </c>
      <c r="F664" s="17">
        <v>15</v>
      </c>
      <c r="G664" s="17">
        <v>25</v>
      </c>
      <c r="H664" s="17" t="s">
        <v>26</v>
      </c>
      <c r="I664" s="79">
        <f>_xlfn.XLOOKUP(H664,Productos!$B$5:$B$16,Productos!$E$5:$E$16)</f>
        <v>750000</v>
      </c>
      <c r="J664" s="17">
        <v>10</v>
      </c>
      <c r="K664" s="99"/>
      <c r="L664" s="13" t="str">
        <f>_xlfn.XLOOKUP(Ventas!C664,'Tienda y Sucursal'!$B$5:$B$19,'Tienda y Sucursal'!$C$5:$C$19)</f>
        <v>Antiguedades FV</v>
      </c>
      <c r="M664" s="13" t="str">
        <f>_xlfn.XLOOKUP(D664,'Tienda y Sucursal'!$E$5:$E$10,'Tienda y Sucursal'!$F$5:$F$10)</f>
        <v>Sucursal 3</v>
      </c>
      <c r="N664" s="13" t="str">
        <f>HLOOKUP(F664,'Vendedores y Clientes'!$F$5:$M$7,2,0)&amp;" "&amp;HLOOKUP(F664,'Vendedores y Clientes'!$F$5:$M$7,3,0)</f>
        <v>Suárez Mujica</v>
      </c>
      <c r="O664" s="13" t="str" cm="1">
        <f t="array" ref="O664">_xlfn.XLOOKUP(G664,'Vendedores y Clientes'!$B$6:$B$39,'Vendedores y Clientes'!$C$6:$C$39&amp;" "&amp;_xlfn.XLOOKUP(Ventas!G664,'Vendedores y Clientes'!$B$6:$B$39,'Vendedores y Clientes'!$D$6:$D$39))</f>
        <v>Felipe Medero</v>
      </c>
      <c r="P664" s="13" t="str">
        <f>_xlfn.XLOOKUP(H664,Productos!$B$5:$B$16,Productos!$C$5:$C$16)</f>
        <v>Sillón Cama 3 Cuerpos</v>
      </c>
      <c r="Q664" s="13" t="str">
        <f>VLOOKUP(H664,Productos!$B$4:$E$16,3,0)</f>
        <v>Bellmack</v>
      </c>
      <c r="R664" s="14">
        <f t="shared" si="14"/>
        <v>0.08</v>
      </c>
      <c r="S664" s="15">
        <f>VLOOKUP(Ventas!H664,Productos!$B$23:$I$34,MATCH(Ventas!M664,Productos!$D$22:$I$22)+2,FALSE)</f>
        <v>200000</v>
      </c>
      <c r="T664" s="16">
        <f t="shared" si="17"/>
        <v>6700000</v>
      </c>
    </row>
    <row r="665" spans="2:20" ht="14.25" customHeight="1">
      <c r="B665" s="10" t="str">
        <f t="shared" si="13"/>
        <v>14-3001482010agostoA18</v>
      </c>
      <c r="C665" s="17">
        <v>14</v>
      </c>
      <c r="D665" s="17">
        <v>300</v>
      </c>
      <c r="E665" s="18">
        <v>40404</v>
      </c>
      <c r="F665" s="17">
        <v>17</v>
      </c>
      <c r="G665" s="17">
        <v>28</v>
      </c>
      <c r="H665" s="17" t="s">
        <v>26</v>
      </c>
      <c r="I665" s="79">
        <f>_xlfn.XLOOKUP(H665,Productos!$B$5:$B$16,Productos!$E$5:$E$16)</f>
        <v>750000</v>
      </c>
      <c r="J665" s="17">
        <v>10</v>
      </c>
      <c r="K665" s="99"/>
      <c r="L665" s="13" t="str">
        <f>_xlfn.XLOOKUP(Ventas!C665,'Tienda y Sucursal'!$B$5:$B$19,'Tienda y Sucursal'!$C$5:$C$19)</f>
        <v>Antiguedades FV</v>
      </c>
      <c r="M665" s="13" t="str">
        <f>_xlfn.XLOOKUP(D665,'Tienda y Sucursal'!$E$5:$E$10,'Tienda y Sucursal'!$F$5:$F$10)</f>
        <v>Sucursal 3</v>
      </c>
      <c r="N665" s="13" t="str">
        <f>HLOOKUP(F665,'Vendedores y Clientes'!$F$5:$M$7,2,0)&amp;" "&amp;HLOOKUP(F665,'Vendedores y Clientes'!$F$5:$M$7,3,0)</f>
        <v>Gabriel Manzanero</v>
      </c>
      <c r="O665" s="13" t="str" cm="1">
        <f t="array" ref="O665">_xlfn.XLOOKUP(G665,'Vendedores y Clientes'!$B$6:$B$39,'Vendedores y Clientes'!$C$6:$C$39&amp;" "&amp;_xlfn.XLOOKUP(Ventas!G665,'Vendedores y Clientes'!$B$6:$B$39,'Vendedores y Clientes'!$D$6:$D$39))</f>
        <v>Sebastián  Venegas</v>
      </c>
      <c r="P665" s="13" t="str">
        <f>_xlfn.XLOOKUP(H665,Productos!$B$5:$B$16,Productos!$C$5:$C$16)</f>
        <v>Sillón Cama 3 Cuerpos</v>
      </c>
      <c r="Q665" s="13" t="str">
        <f>VLOOKUP(H665,Productos!$B$4:$E$16,3,0)</f>
        <v>Bellmack</v>
      </c>
      <c r="R665" s="14">
        <f t="shared" si="14"/>
        <v>0.08</v>
      </c>
      <c r="S665" s="15">
        <f>VLOOKUP(Ventas!H665,Productos!$B$23:$I$34,MATCH(Ventas!M665,Productos!$D$22:$I$22)+2,FALSE)</f>
        <v>200000</v>
      </c>
      <c r="T665" s="16">
        <f t="shared" si="17"/>
        <v>6700000</v>
      </c>
    </row>
    <row r="666" spans="2:20" ht="14.25" customHeight="1">
      <c r="B666" s="10" t="str">
        <f t="shared" si="13"/>
        <v>8-1011112009noviembreA18</v>
      </c>
      <c r="C666" s="17">
        <v>8</v>
      </c>
      <c r="D666" s="17">
        <v>10</v>
      </c>
      <c r="E666" s="18">
        <v>40128</v>
      </c>
      <c r="F666" s="17">
        <v>17</v>
      </c>
      <c r="G666" s="17">
        <v>20</v>
      </c>
      <c r="H666" s="17" t="s">
        <v>26</v>
      </c>
      <c r="I666" s="79">
        <f>_xlfn.XLOOKUP(H666,Productos!$B$5:$B$16,Productos!$E$5:$E$16)</f>
        <v>750000</v>
      </c>
      <c r="J666" s="17">
        <v>10</v>
      </c>
      <c r="K666" s="99"/>
      <c r="L666" s="13" t="str">
        <f>_xlfn.XLOOKUP(Ventas!C666,'Tienda y Sucursal'!$B$5:$B$19,'Tienda y Sucursal'!$C$5:$C$19)</f>
        <v>El Rincón de la Madera</v>
      </c>
      <c r="M666" s="13" t="str">
        <f>_xlfn.XLOOKUP(D666,'Tienda y Sucursal'!$E$5:$E$10,'Tienda y Sucursal'!$F$5:$F$10)</f>
        <v>Sucursal 6</v>
      </c>
      <c r="N666" s="13" t="str">
        <f>HLOOKUP(F666,'Vendedores y Clientes'!$F$5:$M$7,2,0)&amp;" "&amp;HLOOKUP(F666,'Vendedores y Clientes'!$F$5:$M$7,3,0)</f>
        <v>Gabriel Manzanero</v>
      </c>
      <c r="O666" s="13" t="str" cm="1">
        <f t="array" ref="O666">_xlfn.XLOOKUP(G666,'Vendedores y Clientes'!$B$6:$B$39,'Vendedores y Clientes'!$C$6:$C$39&amp;" "&amp;_xlfn.XLOOKUP(Ventas!G666,'Vendedores y Clientes'!$B$6:$B$39,'Vendedores y Clientes'!$D$6:$D$39))</f>
        <v>Tatán Linterna</v>
      </c>
      <c r="P666" s="13" t="str">
        <f>_xlfn.XLOOKUP(H666,Productos!$B$5:$B$16,Productos!$C$5:$C$16)</f>
        <v>Sillón Cama 3 Cuerpos</v>
      </c>
      <c r="Q666" s="13" t="str">
        <f>VLOOKUP(H666,Productos!$B$4:$E$16,3,0)</f>
        <v>Bellmack</v>
      </c>
      <c r="R666" s="14">
        <f t="shared" si="14"/>
        <v>0.08</v>
      </c>
      <c r="S666" s="15">
        <f>VLOOKUP(Ventas!H666,Productos!$B$23:$I$34,MATCH(Ventas!M666,Productos!$D$22:$I$22)+2,FALSE)</f>
        <v>200000</v>
      </c>
      <c r="T666" s="16">
        <f t="shared" si="17"/>
        <v>6700000</v>
      </c>
    </row>
    <row r="667" spans="2:20" ht="14.25" customHeight="1">
      <c r="B667" s="10" t="str">
        <f t="shared" si="13"/>
        <v>1-30182010agostoA18</v>
      </c>
      <c r="C667" s="17">
        <v>1</v>
      </c>
      <c r="D667" s="17">
        <v>30</v>
      </c>
      <c r="E667" s="18">
        <v>40391</v>
      </c>
      <c r="F667" s="17">
        <v>17</v>
      </c>
      <c r="G667" s="17">
        <v>24</v>
      </c>
      <c r="H667" s="17" t="s">
        <v>26</v>
      </c>
      <c r="I667" s="79">
        <f>_xlfn.XLOOKUP(H667,Productos!$B$5:$B$16,Productos!$E$5:$E$16)</f>
        <v>750000</v>
      </c>
      <c r="J667" s="17">
        <v>10</v>
      </c>
      <c r="K667" s="99"/>
      <c r="L667" s="13" t="str">
        <f>_xlfn.XLOOKUP(Ventas!C667,'Tienda y Sucursal'!$B$5:$B$19,'Tienda y Sucursal'!$C$5:$C$19)</f>
        <v>Sucursal Peñalolen Alto</v>
      </c>
      <c r="M667" s="13" t="str">
        <f>_xlfn.XLOOKUP(D667,'Tienda y Sucursal'!$E$5:$E$10,'Tienda y Sucursal'!$F$5:$F$10)</f>
        <v>Sucursal 2</v>
      </c>
      <c r="N667" s="13" t="str">
        <f>HLOOKUP(F667,'Vendedores y Clientes'!$F$5:$M$7,2,0)&amp;" "&amp;HLOOKUP(F667,'Vendedores y Clientes'!$F$5:$M$7,3,0)</f>
        <v>Gabriel Manzanero</v>
      </c>
      <c r="O667" s="13" t="str" cm="1">
        <f t="array" ref="O667">_xlfn.XLOOKUP(G667,'Vendedores y Clientes'!$B$6:$B$39,'Vendedores y Clientes'!$C$6:$C$39&amp;" "&amp;_xlfn.XLOOKUP(Ventas!G667,'Vendedores y Clientes'!$B$6:$B$39,'Vendedores y Clientes'!$D$6:$D$39))</f>
        <v>Andrea Panda</v>
      </c>
      <c r="P667" s="13" t="str">
        <f>_xlfn.XLOOKUP(H667,Productos!$B$5:$B$16,Productos!$C$5:$C$16)</f>
        <v>Sillón Cama 3 Cuerpos</v>
      </c>
      <c r="Q667" s="13" t="str">
        <f>VLOOKUP(H667,Productos!$B$4:$E$16,3,0)</f>
        <v>Bellmack</v>
      </c>
      <c r="R667" s="14">
        <f t="shared" si="14"/>
        <v>0.08</v>
      </c>
      <c r="S667" s="15">
        <f>VLOOKUP(Ventas!H667,Productos!$B$23:$I$34,MATCH(Ventas!M667,Productos!$D$22:$I$22)+2,FALSE)</f>
        <v>300000</v>
      </c>
      <c r="T667" s="16">
        <f t="shared" si="17"/>
        <v>6600000</v>
      </c>
    </row>
    <row r="668" spans="2:20" ht="14.25" customHeight="1">
      <c r="B668" s="10" t="str">
        <f t="shared" si="13"/>
        <v>2-1001642010abrilA18</v>
      </c>
      <c r="C668" s="17">
        <v>2</v>
      </c>
      <c r="D668" s="17">
        <v>100</v>
      </c>
      <c r="E668" s="18">
        <v>40284</v>
      </c>
      <c r="F668" s="17">
        <v>18</v>
      </c>
      <c r="G668" s="17">
        <v>19</v>
      </c>
      <c r="H668" s="17" t="s">
        <v>26</v>
      </c>
      <c r="I668" s="79">
        <f>_xlfn.XLOOKUP(H668,Productos!$B$5:$B$16,Productos!$E$5:$E$16)</f>
        <v>750000</v>
      </c>
      <c r="J668" s="17">
        <v>10</v>
      </c>
      <c r="K668" s="99"/>
      <c r="L668" s="13" t="str">
        <f>_xlfn.XLOOKUP(Ventas!C668,'Tienda y Sucursal'!$B$5:$B$19,'Tienda y Sucursal'!$C$5:$C$19)</f>
        <v>Muebles San Genaro</v>
      </c>
      <c r="M668" s="13" t="str">
        <f>_xlfn.XLOOKUP(D668,'Tienda y Sucursal'!$E$5:$E$10,'Tienda y Sucursal'!$F$5:$F$10)</f>
        <v>Sucursal 4</v>
      </c>
      <c r="N668" s="13" t="str">
        <f>HLOOKUP(F668,'Vendedores y Clientes'!$F$5:$M$7,2,0)&amp;" "&amp;HLOOKUP(F668,'Vendedores y Clientes'!$F$5:$M$7,3,0)</f>
        <v>Gato Lizana</v>
      </c>
      <c r="O668" s="13" t="str" cm="1">
        <f t="array" ref="O668">_xlfn.XLOOKUP(G668,'Vendedores y Clientes'!$B$6:$B$39,'Vendedores y Clientes'!$C$6:$C$39&amp;" "&amp;_xlfn.XLOOKUP(Ventas!G668,'Vendedores y Clientes'!$B$6:$B$39,'Vendedores y Clientes'!$D$6:$D$39))</f>
        <v>Andrea Disappear</v>
      </c>
      <c r="P668" s="13" t="str">
        <f>_xlfn.XLOOKUP(H668,Productos!$B$5:$B$16,Productos!$C$5:$C$16)</f>
        <v>Sillón Cama 3 Cuerpos</v>
      </c>
      <c r="Q668" s="13" t="str">
        <f>VLOOKUP(H668,Productos!$B$4:$E$16,3,0)</f>
        <v>Bellmack</v>
      </c>
      <c r="R668" s="14">
        <f t="shared" si="14"/>
        <v>0.08</v>
      </c>
      <c r="S668" s="15">
        <f>VLOOKUP(Ventas!H668,Productos!$B$23:$I$34,MATCH(Ventas!M668,Productos!$D$22:$I$22)+2,FALSE)</f>
        <v>20000</v>
      </c>
      <c r="T668" s="16">
        <f t="shared" si="17"/>
        <v>6880000</v>
      </c>
    </row>
    <row r="669" spans="2:20" ht="14.25" customHeight="1">
      <c r="B669" s="10" t="str">
        <f t="shared" si="13"/>
        <v>15-200782010agostoG16</v>
      </c>
      <c r="C669" s="17">
        <v>15</v>
      </c>
      <c r="D669" s="17">
        <v>200</v>
      </c>
      <c r="E669" s="18">
        <v>40397</v>
      </c>
      <c r="F669" s="17">
        <v>17</v>
      </c>
      <c r="G669" s="17">
        <v>23</v>
      </c>
      <c r="H669" s="17" t="s">
        <v>30</v>
      </c>
      <c r="I669" s="79">
        <f>_xlfn.XLOOKUP(H669,Productos!$B$5:$B$16,Productos!$E$5:$E$16)</f>
        <v>550000</v>
      </c>
      <c r="J669" s="17">
        <v>14</v>
      </c>
      <c r="K669" s="99"/>
      <c r="L669" s="13" t="str">
        <f>_xlfn.XLOOKUP(Ventas!C669,'Tienda y Sucursal'!$B$5:$B$19,'Tienda y Sucursal'!$C$5:$C$19)</f>
        <v>Galería la Tubería</v>
      </c>
      <c r="M669" s="13" t="str">
        <f>_xlfn.XLOOKUP(D669,'Tienda y Sucursal'!$E$5:$E$10,'Tienda y Sucursal'!$F$5:$F$10)</f>
        <v>Sucursal 1</v>
      </c>
      <c r="N669" s="13" t="str">
        <f>HLOOKUP(F669,'Vendedores y Clientes'!$F$5:$M$7,2,0)&amp;" "&amp;HLOOKUP(F669,'Vendedores y Clientes'!$F$5:$M$7,3,0)</f>
        <v>Gabriel Manzanero</v>
      </c>
      <c r="O669" s="13" t="str" cm="1">
        <f t="array" ref="O669">_xlfn.XLOOKUP(G669,'Vendedores y Clientes'!$B$6:$B$39,'Vendedores y Clientes'!$C$6:$C$39&amp;" "&amp;_xlfn.XLOOKUP(Ventas!G669,'Vendedores y Clientes'!$B$6:$B$39,'Vendedores y Clientes'!$D$6:$D$39))</f>
        <v>Ismael Olavarrieta</v>
      </c>
      <c r="P669" s="13" t="str">
        <f>_xlfn.XLOOKUP(H669,Productos!$B$5:$B$16,Productos!$C$5:$C$16)</f>
        <v>Cómoda 2 cuerpos, 2x1x1,5</v>
      </c>
      <c r="Q669" s="13" t="str">
        <f>VLOOKUP(H669,Productos!$B$4:$E$16,3,0)</f>
        <v>Deplos</v>
      </c>
      <c r="R669" s="14">
        <f t="shared" si="14"/>
        <v>0.08</v>
      </c>
      <c r="S669" s="15">
        <f>VLOOKUP(Ventas!H669,Productos!$B$23:$I$34,MATCH(Ventas!M669,Productos!$D$22:$I$22)+2,FALSE)</f>
        <v>100000</v>
      </c>
      <c r="T669" s="16">
        <f t="shared" si="17"/>
        <v>6984000</v>
      </c>
    </row>
    <row r="670" spans="2:20" ht="14.25" customHeight="1">
      <c r="B670" s="10" t="str">
        <f t="shared" si="13"/>
        <v>6-1001442010abrilG16</v>
      </c>
      <c r="C670" s="17">
        <v>6</v>
      </c>
      <c r="D670" s="17">
        <v>100</v>
      </c>
      <c r="E670" s="18">
        <v>40282</v>
      </c>
      <c r="F670" s="17">
        <v>16</v>
      </c>
      <c r="G670" s="17">
        <v>25</v>
      </c>
      <c r="H670" s="17" t="s">
        <v>30</v>
      </c>
      <c r="I670" s="79">
        <f>_xlfn.XLOOKUP(H670,Productos!$B$5:$B$16,Productos!$E$5:$E$16)</f>
        <v>550000</v>
      </c>
      <c r="J670" s="17">
        <v>14</v>
      </c>
      <c r="K670" s="99"/>
      <c r="L670" s="13" t="str">
        <f>_xlfn.XLOOKUP(Ventas!C670,'Tienda y Sucursal'!$B$5:$B$19,'Tienda y Sucursal'!$C$5:$C$19)</f>
        <v>Sucursal Ñuñoa</v>
      </c>
      <c r="M670" s="13" t="str">
        <f>_xlfn.XLOOKUP(D670,'Tienda y Sucursal'!$E$5:$E$10,'Tienda y Sucursal'!$F$5:$F$10)</f>
        <v>Sucursal 4</v>
      </c>
      <c r="N670" s="13" t="str">
        <f>HLOOKUP(F670,'Vendedores y Clientes'!$F$5:$M$7,2,0)&amp;" "&amp;HLOOKUP(F670,'Vendedores y Clientes'!$F$5:$M$7,3,0)</f>
        <v>Michael Tree</v>
      </c>
      <c r="O670" s="13" t="str" cm="1">
        <f t="array" ref="O670">_xlfn.XLOOKUP(G670,'Vendedores y Clientes'!$B$6:$B$39,'Vendedores y Clientes'!$C$6:$C$39&amp;" "&amp;_xlfn.XLOOKUP(Ventas!G670,'Vendedores y Clientes'!$B$6:$B$39,'Vendedores y Clientes'!$D$6:$D$39))</f>
        <v>Felipe Medero</v>
      </c>
      <c r="P670" s="13" t="str">
        <f>_xlfn.XLOOKUP(H670,Productos!$B$5:$B$16,Productos!$C$5:$C$16)</f>
        <v>Cómoda 2 cuerpos, 2x1x1,5</v>
      </c>
      <c r="Q670" s="13" t="str">
        <f>VLOOKUP(H670,Productos!$B$4:$E$16,3,0)</f>
        <v>Deplos</v>
      </c>
      <c r="R670" s="14">
        <f t="shared" si="14"/>
        <v>0.08</v>
      </c>
      <c r="S670" s="15">
        <f>VLOOKUP(Ventas!H670,Productos!$B$23:$I$34,MATCH(Ventas!M670,Productos!$D$22:$I$22)+2,FALSE)</f>
        <v>20000</v>
      </c>
      <c r="T670" s="16">
        <f t="shared" si="17"/>
        <v>7064000</v>
      </c>
    </row>
    <row r="671" spans="2:20" ht="14.25" customHeight="1">
      <c r="B671" s="10" t="str">
        <f t="shared" si="13"/>
        <v>7-1009112009noviembreG16</v>
      </c>
      <c r="C671" s="17">
        <v>7</v>
      </c>
      <c r="D671" s="17">
        <v>100</v>
      </c>
      <c r="E671" s="18">
        <v>40126</v>
      </c>
      <c r="F671" s="17">
        <v>15</v>
      </c>
      <c r="G671" s="17">
        <v>21</v>
      </c>
      <c r="H671" s="17" t="s">
        <v>30</v>
      </c>
      <c r="I671" s="79">
        <f>_xlfn.XLOOKUP(H671,Productos!$B$5:$B$16,Productos!$E$5:$E$16)</f>
        <v>550000</v>
      </c>
      <c r="J671" s="17">
        <v>14</v>
      </c>
      <c r="K671" s="99"/>
      <c r="L671" s="13" t="str">
        <f>_xlfn.XLOOKUP(Ventas!C671,'Tienda y Sucursal'!$B$5:$B$19,'Tienda y Sucursal'!$C$5:$C$19)</f>
        <v>Blanco y En Calada</v>
      </c>
      <c r="M671" s="13" t="str">
        <f>_xlfn.XLOOKUP(D671,'Tienda y Sucursal'!$E$5:$E$10,'Tienda y Sucursal'!$F$5:$F$10)</f>
        <v>Sucursal 4</v>
      </c>
      <c r="N671" s="13" t="str">
        <f>HLOOKUP(F671,'Vendedores y Clientes'!$F$5:$M$7,2,0)&amp;" "&amp;HLOOKUP(F671,'Vendedores y Clientes'!$F$5:$M$7,3,0)</f>
        <v>Suárez Mujica</v>
      </c>
      <c r="O671" s="13" t="str" cm="1">
        <f t="array" ref="O671">_xlfn.XLOOKUP(G671,'Vendedores y Clientes'!$B$6:$B$39,'Vendedores y Clientes'!$C$6:$C$39&amp;" "&amp;_xlfn.XLOOKUP(Ventas!G671,'Vendedores y Clientes'!$B$6:$B$39,'Vendedores y Clientes'!$D$6:$D$39))</f>
        <v>Alvarón Moledero</v>
      </c>
      <c r="P671" s="13" t="str">
        <f>_xlfn.XLOOKUP(H671,Productos!$B$5:$B$16,Productos!$C$5:$C$16)</f>
        <v>Cómoda 2 cuerpos, 2x1x1,5</v>
      </c>
      <c r="Q671" s="13" t="str">
        <f>VLOOKUP(H671,Productos!$B$4:$E$16,3,0)</f>
        <v>Deplos</v>
      </c>
      <c r="R671" s="14">
        <f t="shared" si="14"/>
        <v>0.08</v>
      </c>
      <c r="S671" s="15">
        <f>VLOOKUP(Ventas!H671,Productos!$B$23:$I$34,MATCH(Ventas!M671,Productos!$D$22:$I$22)+2,FALSE)</f>
        <v>20000</v>
      </c>
      <c r="T671" s="16">
        <f t="shared" si="17"/>
        <v>7064000</v>
      </c>
    </row>
    <row r="672" spans="2:20" ht="14.25" customHeight="1">
      <c r="B672" s="10" t="str">
        <f t="shared" si="13"/>
        <v>11-1008112010noviembreG16</v>
      </c>
      <c r="C672" s="17">
        <v>11</v>
      </c>
      <c r="D672" s="17">
        <v>100</v>
      </c>
      <c r="E672" s="18">
        <v>40490</v>
      </c>
      <c r="F672" s="17">
        <v>18</v>
      </c>
      <c r="G672" s="17">
        <v>21</v>
      </c>
      <c r="H672" s="17" t="s">
        <v>30</v>
      </c>
      <c r="I672" s="79">
        <f>_xlfn.XLOOKUP(H672,Productos!$B$5:$B$16,Productos!$E$5:$E$16)</f>
        <v>550000</v>
      </c>
      <c r="J672" s="17">
        <v>14</v>
      </c>
      <c r="K672" s="99"/>
      <c r="L672" s="13" t="str">
        <f>_xlfn.XLOOKUP(Ventas!C672,'Tienda y Sucursal'!$B$5:$B$19,'Tienda y Sucursal'!$C$5:$C$19)</f>
        <v>Antiguedades FL</v>
      </c>
      <c r="M672" s="13" t="str">
        <f>_xlfn.XLOOKUP(D672,'Tienda y Sucursal'!$E$5:$E$10,'Tienda y Sucursal'!$F$5:$F$10)</f>
        <v>Sucursal 4</v>
      </c>
      <c r="N672" s="13" t="str">
        <f>HLOOKUP(F672,'Vendedores y Clientes'!$F$5:$M$7,2,0)&amp;" "&amp;HLOOKUP(F672,'Vendedores y Clientes'!$F$5:$M$7,3,0)</f>
        <v>Gato Lizana</v>
      </c>
      <c r="O672" s="13" t="str" cm="1">
        <f t="array" ref="O672">_xlfn.XLOOKUP(G672,'Vendedores y Clientes'!$B$6:$B$39,'Vendedores y Clientes'!$C$6:$C$39&amp;" "&amp;_xlfn.XLOOKUP(Ventas!G672,'Vendedores y Clientes'!$B$6:$B$39,'Vendedores y Clientes'!$D$6:$D$39))</f>
        <v>Alvarón Moledero</v>
      </c>
      <c r="P672" s="13" t="str">
        <f>_xlfn.XLOOKUP(H672,Productos!$B$5:$B$16,Productos!$C$5:$C$16)</f>
        <v>Cómoda 2 cuerpos, 2x1x1,5</v>
      </c>
      <c r="Q672" s="13" t="str">
        <f>VLOOKUP(H672,Productos!$B$4:$E$16,3,0)</f>
        <v>Deplos</v>
      </c>
      <c r="R672" s="14">
        <f t="shared" si="14"/>
        <v>0.08</v>
      </c>
      <c r="S672" s="15">
        <f>VLOOKUP(Ventas!H672,Productos!$B$23:$I$34,MATCH(Ventas!M672,Productos!$D$22:$I$22)+2,FALSE)</f>
        <v>20000</v>
      </c>
      <c r="T672" s="16">
        <f t="shared" si="17"/>
        <v>7064000</v>
      </c>
    </row>
    <row r="673" spans="2:20" ht="14.25" customHeight="1">
      <c r="B673" s="10" t="str">
        <f t="shared" si="13"/>
        <v>4-204122009diciembreE20</v>
      </c>
      <c r="C673" s="17">
        <v>4</v>
      </c>
      <c r="D673" s="17">
        <v>20</v>
      </c>
      <c r="E673" s="18">
        <v>40151</v>
      </c>
      <c r="F673" s="17">
        <v>17</v>
      </c>
      <c r="G673" s="17">
        <v>8</v>
      </c>
      <c r="H673" s="17" t="s">
        <v>28</v>
      </c>
      <c r="I673" s="79">
        <f>_xlfn.XLOOKUP(H673,Productos!$B$5:$B$16,Productos!$E$5:$E$16)</f>
        <v>650000</v>
      </c>
      <c r="J673" s="17">
        <v>13</v>
      </c>
      <c r="K673" s="99"/>
      <c r="L673" s="13" t="str">
        <f>_xlfn.XLOOKUP(Ventas!C673,'Tienda y Sucursal'!$B$5:$B$19,'Tienda y Sucursal'!$C$5:$C$19)</f>
        <v>Galería Ñuble</v>
      </c>
      <c r="M673" s="13" t="str">
        <f>_xlfn.XLOOKUP(D673,'Tienda y Sucursal'!$E$5:$E$10,'Tienda y Sucursal'!$F$5:$F$10)</f>
        <v>Sucursal 5</v>
      </c>
      <c r="N673" s="13" t="str">
        <f>HLOOKUP(F673,'Vendedores y Clientes'!$F$5:$M$7,2,0)&amp;" "&amp;HLOOKUP(F673,'Vendedores y Clientes'!$F$5:$M$7,3,0)</f>
        <v>Gabriel Manzanero</v>
      </c>
      <c r="O673" s="13" t="str" cm="1">
        <f t="array" ref="O673">_xlfn.XLOOKUP(G673,'Vendedores y Clientes'!$B$6:$B$39,'Vendedores y Clientes'!$C$6:$C$39&amp;" "&amp;_xlfn.XLOOKUP(Ventas!G673,'Vendedores y Clientes'!$B$6:$B$39,'Vendedores y Clientes'!$D$6:$D$39))</f>
        <v>Nicolás Red</v>
      </c>
      <c r="P673" s="13" t="str">
        <f>_xlfn.XLOOKUP(H673,Productos!$B$5:$B$16,Productos!$C$5:$C$16)</f>
        <v>Escritorio Madera 3 Espacios</v>
      </c>
      <c r="Q673" s="13" t="str">
        <f>VLOOKUP(H673,Productos!$B$4:$E$16,3,0)</f>
        <v>Bellmack</v>
      </c>
      <c r="R673" s="14">
        <f t="shared" si="14"/>
        <v>0.08</v>
      </c>
      <c r="S673" s="15">
        <f>VLOOKUP(Ventas!H673,Productos!$B$23:$I$34,MATCH(Ventas!M673,Productos!$D$22:$I$22)+2,FALSE)</f>
        <v>1500000</v>
      </c>
      <c r="T673" s="16">
        <f t="shared" si="17"/>
        <v>6274000</v>
      </c>
    </row>
    <row r="674" spans="2:20" ht="14.25" customHeight="1">
      <c r="B674" s="10" t="str">
        <f t="shared" si="13"/>
        <v>14-100962009junioE20</v>
      </c>
      <c r="C674" s="17">
        <v>14</v>
      </c>
      <c r="D674" s="17">
        <v>100</v>
      </c>
      <c r="E674" s="18">
        <v>39973</v>
      </c>
      <c r="F674" s="17">
        <v>12</v>
      </c>
      <c r="G674" s="17">
        <v>7</v>
      </c>
      <c r="H674" s="17" t="s">
        <v>28</v>
      </c>
      <c r="I674" s="79">
        <f>_xlfn.XLOOKUP(H674,Productos!$B$5:$B$16,Productos!$E$5:$E$16)</f>
        <v>650000</v>
      </c>
      <c r="J674" s="17">
        <v>13</v>
      </c>
      <c r="K674" s="99"/>
      <c r="L674" s="13" t="str">
        <f>_xlfn.XLOOKUP(Ventas!C674,'Tienda y Sucursal'!$B$5:$B$19,'Tienda y Sucursal'!$C$5:$C$19)</f>
        <v>Antiguedades FV</v>
      </c>
      <c r="M674" s="13" t="str">
        <f>_xlfn.XLOOKUP(D674,'Tienda y Sucursal'!$E$5:$E$10,'Tienda y Sucursal'!$F$5:$F$10)</f>
        <v>Sucursal 4</v>
      </c>
      <c r="N674" s="13" t="str">
        <f>HLOOKUP(F674,'Vendedores y Clientes'!$F$5:$M$7,2,0)&amp;" "&amp;HLOOKUP(F674,'Vendedores y Clientes'!$F$5:$M$7,3,0)</f>
        <v>Feibian Bizancio</v>
      </c>
      <c r="O674" s="13" t="str" cm="1">
        <f t="array" ref="O674">_xlfn.XLOOKUP(G674,'Vendedores y Clientes'!$B$6:$B$39,'Vendedores y Clientes'!$C$6:$C$39&amp;" "&amp;_xlfn.XLOOKUP(Ventas!G674,'Vendedores y Clientes'!$B$6:$B$39,'Vendedores y Clientes'!$D$6:$D$39))</f>
        <v>Veraz Dedal</v>
      </c>
      <c r="P674" s="13" t="str">
        <f>_xlfn.XLOOKUP(H674,Productos!$B$5:$B$16,Productos!$C$5:$C$16)</f>
        <v>Escritorio Madera 3 Espacios</v>
      </c>
      <c r="Q674" s="13" t="str">
        <f>VLOOKUP(H674,Productos!$B$4:$E$16,3,0)</f>
        <v>Bellmack</v>
      </c>
      <c r="R674" s="14">
        <f t="shared" si="14"/>
        <v>0.08</v>
      </c>
      <c r="S674" s="15">
        <f>VLOOKUP(Ventas!H674,Productos!$B$23:$I$34,MATCH(Ventas!M674,Productos!$D$22:$I$22)+2,FALSE)</f>
        <v>1000000</v>
      </c>
      <c r="T674" s="16">
        <f t="shared" si="17"/>
        <v>6774000</v>
      </c>
    </row>
    <row r="675" spans="2:20" ht="14.25" customHeight="1">
      <c r="B675" s="10" t="str">
        <f t="shared" si="13"/>
        <v>4-100372010julioE20</v>
      </c>
      <c r="C675" s="17">
        <v>4</v>
      </c>
      <c r="D675" s="17">
        <v>100</v>
      </c>
      <c r="E675" s="18">
        <v>40362</v>
      </c>
      <c r="F675" s="17">
        <v>13</v>
      </c>
      <c r="G675" s="17">
        <v>8</v>
      </c>
      <c r="H675" s="17" t="s">
        <v>28</v>
      </c>
      <c r="I675" s="79">
        <f>_xlfn.XLOOKUP(H675,Productos!$B$5:$B$16,Productos!$E$5:$E$16)</f>
        <v>650000</v>
      </c>
      <c r="J675" s="17">
        <v>13</v>
      </c>
      <c r="K675" s="99"/>
      <c r="L675" s="13" t="str">
        <f>_xlfn.XLOOKUP(Ventas!C675,'Tienda y Sucursal'!$B$5:$B$19,'Tienda y Sucursal'!$C$5:$C$19)</f>
        <v>Galería Ñuble</v>
      </c>
      <c r="M675" s="13" t="str">
        <f>_xlfn.XLOOKUP(D675,'Tienda y Sucursal'!$E$5:$E$10,'Tienda y Sucursal'!$F$5:$F$10)</f>
        <v>Sucursal 4</v>
      </c>
      <c r="N675" s="13" t="str">
        <f>HLOOKUP(F675,'Vendedores y Clientes'!$F$5:$M$7,2,0)&amp;" "&amp;HLOOKUP(F675,'Vendedores y Clientes'!$F$5:$M$7,3,0)</f>
        <v>Caesar Ortencia</v>
      </c>
      <c r="O675" s="13" t="str" cm="1">
        <f t="array" ref="O675">_xlfn.XLOOKUP(G675,'Vendedores y Clientes'!$B$6:$B$39,'Vendedores y Clientes'!$C$6:$C$39&amp;" "&amp;_xlfn.XLOOKUP(Ventas!G675,'Vendedores y Clientes'!$B$6:$B$39,'Vendedores y Clientes'!$D$6:$D$39))</f>
        <v>Nicolás Red</v>
      </c>
      <c r="P675" s="13" t="str">
        <f>_xlfn.XLOOKUP(H675,Productos!$B$5:$B$16,Productos!$C$5:$C$16)</f>
        <v>Escritorio Madera 3 Espacios</v>
      </c>
      <c r="Q675" s="13" t="str">
        <f>VLOOKUP(H675,Productos!$B$4:$E$16,3,0)</f>
        <v>Bellmack</v>
      </c>
      <c r="R675" s="14">
        <f t="shared" si="14"/>
        <v>0.08</v>
      </c>
      <c r="S675" s="15">
        <f>VLOOKUP(Ventas!H675,Productos!$B$23:$I$34,MATCH(Ventas!M675,Productos!$D$22:$I$22)+2,FALSE)</f>
        <v>1000000</v>
      </c>
      <c r="T675" s="16">
        <f t="shared" si="17"/>
        <v>6774000</v>
      </c>
    </row>
    <row r="676" spans="2:20" ht="14.25" customHeight="1">
      <c r="B676" s="10" t="str">
        <f t="shared" si="13"/>
        <v>4-10712009eneroE20</v>
      </c>
      <c r="C676" s="17">
        <v>4</v>
      </c>
      <c r="D676" s="17">
        <v>10</v>
      </c>
      <c r="E676" s="18">
        <v>39820</v>
      </c>
      <c r="F676" s="17">
        <v>18</v>
      </c>
      <c r="G676" s="17">
        <v>30</v>
      </c>
      <c r="H676" s="17" t="s">
        <v>28</v>
      </c>
      <c r="I676" s="79">
        <f>_xlfn.XLOOKUP(H676,Productos!$B$5:$B$16,Productos!$E$5:$E$16)</f>
        <v>650000</v>
      </c>
      <c r="J676" s="17">
        <v>13</v>
      </c>
      <c r="K676" s="99"/>
      <c r="L676" s="13" t="str">
        <f>_xlfn.XLOOKUP(Ventas!C676,'Tienda y Sucursal'!$B$5:$B$19,'Tienda y Sucursal'!$C$5:$C$19)</f>
        <v>Galería Ñuble</v>
      </c>
      <c r="M676" s="13" t="str">
        <f>_xlfn.XLOOKUP(D676,'Tienda y Sucursal'!$E$5:$E$10,'Tienda y Sucursal'!$F$5:$F$10)</f>
        <v>Sucursal 6</v>
      </c>
      <c r="N676" s="13" t="str">
        <f>HLOOKUP(F676,'Vendedores y Clientes'!$F$5:$M$7,2,0)&amp;" "&amp;HLOOKUP(F676,'Vendedores y Clientes'!$F$5:$M$7,3,0)</f>
        <v>Gato Lizana</v>
      </c>
      <c r="O676" s="13" t="str" cm="1">
        <f t="array" ref="O676">_xlfn.XLOOKUP(G676,'Vendedores y Clientes'!$B$6:$B$39,'Vendedores y Clientes'!$C$6:$C$39&amp;" "&amp;_xlfn.XLOOKUP(Ventas!G676,'Vendedores y Clientes'!$B$6:$B$39,'Vendedores y Clientes'!$D$6:$D$39))</f>
        <v>Javiera Walder</v>
      </c>
      <c r="P676" s="13" t="str">
        <f>_xlfn.XLOOKUP(H676,Productos!$B$5:$B$16,Productos!$C$5:$C$16)</f>
        <v>Escritorio Madera 3 Espacios</v>
      </c>
      <c r="Q676" s="13" t="str">
        <f>VLOOKUP(H676,Productos!$B$4:$E$16,3,0)</f>
        <v>Bellmack</v>
      </c>
      <c r="R676" s="14">
        <f t="shared" si="14"/>
        <v>0.08</v>
      </c>
      <c r="S676" s="15">
        <f>VLOOKUP(Ventas!H676,Productos!$B$23:$I$34,MATCH(Ventas!M676,Productos!$D$22:$I$22)+2,FALSE)</f>
        <v>100000</v>
      </c>
      <c r="T676" s="16">
        <f t="shared" si="17"/>
        <v>7674000</v>
      </c>
    </row>
    <row r="677" spans="2:20" ht="14.25" customHeight="1">
      <c r="B677" s="10" t="str">
        <f t="shared" si="13"/>
        <v>11-30942009abrilA14</v>
      </c>
      <c r="C677" s="17">
        <v>11</v>
      </c>
      <c r="D677" s="17">
        <v>30</v>
      </c>
      <c r="E677" s="18">
        <v>39912</v>
      </c>
      <c r="F677" s="17">
        <v>12</v>
      </c>
      <c r="G677" s="17">
        <v>1</v>
      </c>
      <c r="H677" s="17" t="s">
        <v>27</v>
      </c>
      <c r="I677" s="79">
        <f>_xlfn.XLOOKUP(H677,Productos!$B$5:$B$16,Productos!$E$5:$E$16)</f>
        <v>670000</v>
      </c>
      <c r="J677" s="17">
        <v>11</v>
      </c>
      <c r="K677" s="99"/>
      <c r="L677" s="13" t="str">
        <f>_xlfn.XLOOKUP(Ventas!C677,'Tienda y Sucursal'!$B$5:$B$19,'Tienda y Sucursal'!$C$5:$C$19)</f>
        <v>Antiguedades FL</v>
      </c>
      <c r="M677" s="13" t="str">
        <f>_xlfn.XLOOKUP(D677,'Tienda y Sucursal'!$E$5:$E$10,'Tienda y Sucursal'!$F$5:$F$10)</f>
        <v>Sucursal 2</v>
      </c>
      <c r="N677" s="13" t="str">
        <f>HLOOKUP(F677,'Vendedores y Clientes'!$F$5:$M$7,2,0)&amp;" "&amp;HLOOKUP(F677,'Vendedores y Clientes'!$F$5:$M$7,3,0)</f>
        <v>Feibian Bizancio</v>
      </c>
      <c r="O677" s="13" t="str" cm="1">
        <f t="array" ref="O677">_xlfn.XLOOKUP(G677,'Vendedores y Clientes'!$B$6:$B$39,'Vendedores y Clientes'!$C$6:$C$39&amp;" "&amp;_xlfn.XLOOKUP(Ventas!G677,'Vendedores y Clientes'!$B$6:$B$39,'Vendedores y Clientes'!$D$6:$D$39))</f>
        <v>Alejandro Moledero</v>
      </c>
      <c r="P677" s="13" t="str">
        <f>_xlfn.XLOOKUP(H677,Productos!$B$5:$B$16,Productos!$C$5:$C$16)</f>
        <v>Cama 1,5 plazas</v>
      </c>
      <c r="Q677" s="13" t="str">
        <f>VLOOKUP(H677,Productos!$B$4:$E$16,3,0)</f>
        <v>Dardunes</v>
      </c>
      <c r="R677" s="14">
        <f t="shared" si="14"/>
        <v>0.08</v>
      </c>
      <c r="S677" s="15">
        <f>VLOOKUP(Ventas!H677,Productos!$B$23:$I$34,MATCH(Ventas!M677,Productos!$D$22:$I$22)+2,FALSE)</f>
        <v>200000</v>
      </c>
      <c r="T677" s="16">
        <f t="shared" si="17"/>
        <v>6580400</v>
      </c>
    </row>
    <row r="678" spans="2:20" ht="14.25" customHeight="1">
      <c r="B678" s="10" t="str">
        <f t="shared" si="13"/>
        <v>10-20912010eneroA14</v>
      </c>
      <c r="C678" s="17">
        <v>10</v>
      </c>
      <c r="D678" s="17">
        <v>20</v>
      </c>
      <c r="E678" s="18">
        <v>40187</v>
      </c>
      <c r="F678" s="17">
        <v>15</v>
      </c>
      <c r="G678" s="17">
        <v>16</v>
      </c>
      <c r="H678" s="17" t="s">
        <v>27</v>
      </c>
      <c r="I678" s="79">
        <f>_xlfn.XLOOKUP(H678,Productos!$B$5:$B$16,Productos!$E$5:$E$16)</f>
        <v>670000</v>
      </c>
      <c r="J678" s="17">
        <v>11</v>
      </c>
      <c r="K678" s="99"/>
      <c r="L678" s="13" t="str">
        <f>_xlfn.XLOOKUP(Ventas!C678,'Tienda y Sucursal'!$B$5:$B$19,'Tienda y Sucursal'!$C$5:$C$19)</f>
        <v>Sacrilegios Gloria</v>
      </c>
      <c r="M678" s="13" t="str">
        <f>_xlfn.XLOOKUP(D678,'Tienda y Sucursal'!$E$5:$E$10,'Tienda y Sucursal'!$F$5:$F$10)</f>
        <v>Sucursal 5</v>
      </c>
      <c r="N678" s="13" t="str">
        <f>HLOOKUP(F678,'Vendedores y Clientes'!$F$5:$M$7,2,0)&amp;" "&amp;HLOOKUP(F678,'Vendedores y Clientes'!$F$5:$M$7,3,0)</f>
        <v>Suárez Mujica</v>
      </c>
      <c r="O678" s="13" t="str" cm="1">
        <f t="array" ref="O678">_xlfn.XLOOKUP(G678,'Vendedores y Clientes'!$B$6:$B$39,'Vendedores y Clientes'!$C$6:$C$39&amp;" "&amp;_xlfn.XLOOKUP(Ventas!G678,'Vendedores y Clientes'!$B$6:$B$39,'Vendedores y Clientes'!$D$6:$D$39))</f>
        <v>Go Leslier</v>
      </c>
      <c r="P678" s="13" t="str">
        <f>_xlfn.XLOOKUP(H678,Productos!$B$5:$B$16,Productos!$C$5:$C$16)</f>
        <v>Cama 1,5 plazas</v>
      </c>
      <c r="Q678" s="13" t="str">
        <f>VLOOKUP(H678,Productos!$B$4:$E$16,3,0)</f>
        <v>Dardunes</v>
      </c>
      <c r="R678" s="14">
        <f t="shared" si="14"/>
        <v>0.08</v>
      </c>
      <c r="S678" s="15">
        <f>VLOOKUP(Ventas!H678,Productos!$B$23:$I$34,MATCH(Ventas!M678,Productos!$D$22:$I$22)+2,FALSE)</f>
        <v>100000</v>
      </c>
      <c r="T678" s="16">
        <f t="shared" si="17"/>
        <v>6680400</v>
      </c>
    </row>
    <row r="679" spans="2:20" ht="14.25" customHeight="1">
      <c r="B679" s="10" t="str">
        <f t="shared" si="13"/>
        <v>5-20022122010diciembreJ15</v>
      </c>
      <c r="C679" s="17">
        <v>5</v>
      </c>
      <c r="D679" s="17">
        <v>200</v>
      </c>
      <c r="E679" s="18">
        <v>40534</v>
      </c>
      <c r="F679" s="17">
        <v>13</v>
      </c>
      <c r="G679" s="17">
        <v>2</v>
      </c>
      <c r="H679" s="17" t="s">
        <v>21</v>
      </c>
      <c r="I679" s="79">
        <f>_xlfn.XLOOKUP(H679,Productos!$B$5:$B$16,Productos!$E$5:$E$16)</f>
        <v>1800000</v>
      </c>
      <c r="J679" s="17">
        <v>4</v>
      </c>
      <c r="K679" s="99"/>
      <c r="L679" s="13" t="str">
        <f>_xlfn.XLOOKUP(Ventas!C679,'Tienda y Sucursal'!$B$5:$B$19,'Tienda y Sucursal'!$C$5:$C$19)</f>
        <v>Muebles El Oso</v>
      </c>
      <c r="M679" s="13" t="str">
        <f>_xlfn.XLOOKUP(D679,'Tienda y Sucursal'!$E$5:$E$10,'Tienda y Sucursal'!$F$5:$F$10)</f>
        <v>Sucursal 1</v>
      </c>
      <c r="N679" s="13" t="str">
        <f>HLOOKUP(F679,'Vendedores y Clientes'!$F$5:$M$7,2,0)&amp;" "&amp;HLOOKUP(F679,'Vendedores y Clientes'!$F$5:$M$7,3,0)</f>
        <v>Caesar Ortencia</v>
      </c>
      <c r="O679" s="13" t="str" cm="1">
        <f t="array" ref="O679">_xlfn.XLOOKUP(G679,'Vendedores y Clientes'!$B$6:$B$39,'Vendedores y Clientes'!$C$6:$C$39&amp;" "&amp;_xlfn.XLOOKUP(Ventas!G679,'Vendedores y Clientes'!$B$6:$B$39,'Vendedores y Clientes'!$D$6:$D$39))</f>
        <v>John Chepicano</v>
      </c>
      <c r="P679" s="13" t="str">
        <f>_xlfn.XLOOKUP(H679,Productos!$B$5:$B$16,Productos!$C$5:$C$16)</f>
        <v>Bar L Sobredimensionado</v>
      </c>
      <c r="Q679" s="13" t="str">
        <f>VLOOKUP(H679,Productos!$B$4:$E$16,3,0)</f>
        <v>Qwerty</v>
      </c>
      <c r="R679" s="14">
        <f t="shared" si="14"/>
        <v>0.05</v>
      </c>
      <c r="S679" s="15">
        <f>VLOOKUP(Ventas!H679,Productos!$B$23:$I$34,MATCH(Ventas!M679,Productos!$D$22:$I$22)+2,FALSE)</f>
        <v>100000</v>
      </c>
      <c r="T679" s="16">
        <f t="shared" si="17"/>
        <v>6740000</v>
      </c>
    </row>
    <row r="680" spans="2:20" ht="14.25" customHeight="1">
      <c r="B680" s="10" t="str">
        <f t="shared" si="13"/>
        <v>5-20017112009noviembreA18</v>
      </c>
      <c r="C680" s="17">
        <v>5</v>
      </c>
      <c r="D680" s="17">
        <v>200</v>
      </c>
      <c r="E680" s="18">
        <v>40134</v>
      </c>
      <c r="F680" s="17">
        <v>12</v>
      </c>
      <c r="G680" s="17">
        <v>26</v>
      </c>
      <c r="H680" s="17" t="s">
        <v>26</v>
      </c>
      <c r="I680" s="79">
        <f>_xlfn.XLOOKUP(H680,Productos!$B$5:$B$16,Productos!$E$5:$E$16)</f>
        <v>750000</v>
      </c>
      <c r="J680" s="17">
        <v>10</v>
      </c>
      <c r="K680" s="99"/>
      <c r="L680" s="13" t="str">
        <f>_xlfn.XLOOKUP(Ventas!C680,'Tienda y Sucursal'!$B$5:$B$19,'Tienda y Sucursal'!$C$5:$C$19)</f>
        <v>Muebles El Oso</v>
      </c>
      <c r="M680" s="13" t="str">
        <f>_xlfn.XLOOKUP(D680,'Tienda y Sucursal'!$E$5:$E$10,'Tienda y Sucursal'!$F$5:$F$10)</f>
        <v>Sucursal 1</v>
      </c>
      <c r="N680" s="13" t="str">
        <f>HLOOKUP(F680,'Vendedores y Clientes'!$F$5:$M$7,2,0)&amp;" "&amp;HLOOKUP(F680,'Vendedores y Clientes'!$F$5:$M$7,3,0)</f>
        <v>Feibian Bizancio</v>
      </c>
      <c r="O680" s="13" t="str" cm="1">
        <f t="array" ref="O680">_xlfn.XLOOKUP(G680,'Vendedores y Clientes'!$B$6:$B$39,'Vendedores y Clientes'!$C$6:$C$39&amp;" "&amp;_xlfn.XLOOKUP(Ventas!G680,'Vendedores y Clientes'!$B$6:$B$39,'Vendedores y Clientes'!$D$6:$D$39))</f>
        <v>Edward Phycka</v>
      </c>
      <c r="P680" s="13" t="str">
        <f>_xlfn.XLOOKUP(H680,Productos!$B$5:$B$16,Productos!$C$5:$C$16)</f>
        <v>Sillón Cama 3 Cuerpos</v>
      </c>
      <c r="Q680" s="13" t="str">
        <f>VLOOKUP(H680,Productos!$B$4:$E$16,3,0)</f>
        <v>Bellmack</v>
      </c>
      <c r="R680" s="14">
        <f t="shared" si="14"/>
        <v>0.08</v>
      </c>
      <c r="S680" s="15">
        <f>VLOOKUP(Ventas!H680,Productos!$B$23:$I$34,MATCH(Ventas!M680,Productos!$D$22:$I$22)+2,FALSE)</f>
        <v>100000</v>
      </c>
      <c r="T680" s="16">
        <f t="shared" si="17"/>
        <v>6800000</v>
      </c>
    </row>
    <row r="681" spans="2:20" ht="14.25" customHeight="1">
      <c r="B681" s="10" t="str">
        <f t="shared" si="13"/>
        <v>6-3001812010eneroA18</v>
      </c>
      <c r="C681" s="17">
        <v>6</v>
      </c>
      <c r="D681" s="17">
        <v>300</v>
      </c>
      <c r="E681" s="18">
        <v>40196</v>
      </c>
      <c r="F681" s="17">
        <v>16</v>
      </c>
      <c r="G681" s="17">
        <v>12</v>
      </c>
      <c r="H681" s="17" t="s">
        <v>26</v>
      </c>
      <c r="I681" s="79">
        <f>_xlfn.XLOOKUP(H681,Productos!$B$5:$B$16,Productos!$E$5:$E$16)</f>
        <v>750000</v>
      </c>
      <c r="J681" s="17">
        <v>10</v>
      </c>
      <c r="K681" s="99"/>
      <c r="L681" s="13" t="str">
        <f>_xlfn.XLOOKUP(Ventas!C681,'Tienda y Sucursal'!$B$5:$B$19,'Tienda y Sucursal'!$C$5:$C$19)</f>
        <v>Sucursal Ñuñoa</v>
      </c>
      <c r="M681" s="13" t="str">
        <f>_xlfn.XLOOKUP(D681,'Tienda y Sucursal'!$E$5:$E$10,'Tienda y Sucursal'!$F$5:$F$10)</f>
        <v>Sucursal 3</v>
      </c>
      <c r="N681" s="13" t="str">
        <f>HLOOKUP(F681,'Vendedores y Clientes'!$F$5:$M$7,2,0)&amp;" "&amp;HLOOKUP(F681,'Vendedores y Clientes'!$F$5:$M$7,3,0)</f>
        <v>Michael Tree</v>
      </c>
      <c r="O681" s="13" t="str" cm="1">
        <f t="array" ref="O681">_xlfn.XLOOKUP(G681,'Vendedores y Clientes'!$B$6:$B$39,'Vendedores y Clientes'!$C$6:$C$39&amp;" "&amp;_xlfn.XLOOKUP(Ventas!G681,'Vendedores y Clientes'!$B$6:$B$39,'Vendedores y Clientes'!$D$6:$D$39))</f>
        <v>Nga Escandinavo</v>
      </c>
      <c r="P681" s="13" t="str">
        <f>_xlfn.XLOOKUP(H681,Productos!$B$5:$B$16,Productos!$C$5:$C$16)</f>
        <v>Sillón Cama 3 Cuerpos</v>
      </c>
      <c r="Q681" s="13" t="str">
        <f>VLOOKUP(H681,Productos!$B$4:$E$16,3,0)</f>
        <v>Bellmack</v>
      </c>
      <c r="R681" s="14">
        <f t="shared" si="14"/>
        <v>0.08</v>
      </c>
      <c r="S681" s="15">
        <f>VLOOKUP(Ventas!H681,Productos!$B$23:$I$34,MATCH(Ventas!M681,Productos!$D$22:$I$22)+2,FALSE)</f>
        <v>200000</v>
      </c>
      <c r="T681" s="16">
        <f t="shared" si="17"/>
        <v>6700000</v>
      </c>
    </row>
    <row r="682" spans="2:20" ht="14.25" customHeight="1">
      <c r="B682" s="10" t="str">
        <f t="shared" si="13"/>
        <v>5-302292009septiembreA18</v>
      </c>
      <c r="C682" s="17">
        <v>5</v>
      </c>
      <c r="D682" s="17">
        <v>30</v>
      </c>
      <c r="E682" s="18">
        <v>40078</v>
      </c>
      <c r="F682" s="17">
        <v>13</v>
      </c>
      <c r="G682" s="17">
        <v>23</v>
      </c>
      <c r="H682" s="17" t="s">
        <v>26</v>
      </c>
      <c r="I682" s="79">
        <f>_xlfn.XLOOKUP(H682,Productos!$B$5:$B$16,Productos!$E$5:$E$16)</f>
        <v>750000</v>
      </c>
      <c r="J682" s="17">
        <v>10</v>
      </c>
      <c r="K682" s="99"/>
      <c r="L682" s="13" t="str">
        <f>_xlfn.XLOOKUP(Ventas!C682,'Tienda y Sucursal'!$B$5:$B$19,'Tienda y Sucursal'!$C$5:$C$19)</f>
        <v>Muebles El Oso</v>
      </c>
      <c r="M682" s="13" t="str">
        <f>_xlfn.XLOOKUP(D682,'Tienda y Sucursal'!$E$5:$E$10,'Tienda y Sucursal'!$F$5:$F$10)</f>
        <v>Sucursal 2</v>
      </c>
      <c r="N682" s="13" t="str">
        <f>HLOOKUP(F682,'Vendedores y Clientes'!$F$5:$M$7,2,0)&amp;" "&amp;HLOOKUP(F682,'Vendedores y Clientes'!$F$5:$M$7,3,0)</f>
        <v>Caesar Ortencia</v>
      </c>
      <c r="O682" s="13" t="str" cm="1">
        <f t="array" ref="O682">_xlfn.XLOOKUP(G682,'Vendedores y Clientes'!$B$6:$B$39,'Vendedores y Clientes'!$C$6:$C$39&amp;" "&amp;_xlfn.XLOOKUP(Ventas!G682,'Vendedores y Clientes'!$B$6:$B$39,'Vendedores y Clientes'!$D$6:$D$39))</f>
        <v>Ismael Olavarrieta</v>
      </c>
      <c r="P682" s="13" t="str">
        <f>_xlfn.XLOOKUP(H682,Productos!$B$5:$B$16,Productos!$C$5:$C$16)</f>
        <v>Sillón Cama 3 Cuerpos</v>
      </c>
      <c r="Q682" s="13" t="str">
        <f>VLOOKUP(H682,Productos!$B$4:$E$16,3,0)</f>
        <v>Bellmack</v>
      </c>
      <c r="R682" s="14">
        <f t="shared" si="14"/>
        <v>0.08</v>
      </c>
      <c r="S682" s="15">
        <f>VLOOKUP(Ventas!H682,Productos!$B$23:$I$34,MATCH(Ventas!M682,Productos!$D$22:$I$22)+2,FALSE)</f>
        <v>300000</v>
      </c>
      <c r="T682" s="16">
        <f t="shared" si="17"/>
        <v>6600000</v>
      </c>
    </row>
    <row r="683" spans="2:20" ht="14.25" customHeight="1">
      <c r="B683" s="10" t="str">
        <f t="shared" si="13"/>
        <v>14-2024102009octubreA18</v>
      </c>
      <c r="C683" s="17">
        <v>14</v>
      </c>
      <c r="D683" s="17">
        <v>20</v>
      </c>
      <c r="E683" s="18">
        <v>40110</v>
      </c>
      <c r="F683" s="17">
        <v>16</v>
      </c>
      <c r="G683" s="17">
        <v>23</v>
      </c>
      <c r="H683" s="17" t="s">
        <v>26</v>
      </c>
      <c r="I683" s="79">
        <f>_xlfn.XLOOKUP(H683,Productos!$B$5:$B$16,Productos!$E$5:$E$16)</f>
        <v>750000</v>
      </c>
      <c r="J683" s="17">
        <v>10</v>
      </c>
      <c r="K683" s="99"/>
      <c r="L683" s="13" t="str">
        <f>_xlfn.XLOOKUP(Ventas!C683,'Tienda y Sucursal'!$B$5:$B$19,'Tienda y Sucursal'!$C$5:$C$19)</f>
        <v>Antiguedades FV</v>
      </c>
      <c r="M683" s="13" t="str">
        <f>_xlfn.XLOOKUP(D683,'Tienda y Sucursal'!$E$5:$E$10,'Tienda y Sucursal'!$F$5:$F$10)</f>
        <v>Sucursal 5</v>
      </c>
      <c r="N683" s="13" t="str">
        <f>HLOOKUP(F683,'Vendedores y Clientes'!$F$5:$M$7,2,0)&amp;" "&amp;HLOOKUP(F683,'Vendedores y Clientes'!$F$5:$M$7,3,0)</f>
        <v>Michael Tree</v>
      </c>
      <c r="O683" s="13" t="str" cm="1">
        <f t="array" ref="O683">_xlfn.XLOOKUP(G683,'Vendedores y Clientes'!$B$6:$B$39,'Vendedores y Clientes'!$C$6:$C$39&amp;" "&amp;_xlfn.XLOOKUP(Ventas!G683,'Vendedores y Clientes'!$B$6:$B$39,'Vendedores y Clientes'!$D$6:$D$39))</f>
        <v>Ismael Olavarrieta</v>
      </c>
      <c r="P683" s="13" t="str">
        <f>_xlfn.XLOOKUP(H683,Productos!$B$5:$B$16,Productos!$C$5:$C$16)</f>
        <v>Sillón Cama 3 Cuerpos</v>
      </c>
      <c r="Q683" s="13" t="str">
        <f>VLOOKUP(H683,Productos!$B$4:$E$16,3,0)</f>
        <v>Bellmack</v>
      </c>
      <c r="R683" s="14">
        <f t="shared" si="14"/>
        <v>0.08</v>
      </c>
      <c r="S683" s="15">
        <f>VLOOKUP(Ventas!H683,Productos!$B$23:$I$34,MATCH(Ventas!M683,Productos!$D$22:$I$22)+2,FALSE)</f>
        <v>30000</v>
      </c>
      <c r="T683" s="16">
        <f t="shared" si="17"/>
        <v>6870000</v>
      </c>
    </row>
    <row r="684" spans="2:20" ht="14.25" customHeight="1">
      <c r="B684" s="10" t="str">
        <f t="shared" si="13"/>
        <v>4-1001292010septiembreJ16</v>
      </c>
      <c r="C684" s="17">
        <v>4</v>
      </c>
      <c r="D684" s="17">
        <v>100</v>
      </c>
      <c r="E684" s="18">
        <v>40433</v>
      </c>
      <c r="F684" s="17">
        <v>15</v>
      </c>
      <c r="G684" s="17">
        <v>17</v>
      </c>
      <c r="H684" s="17" t="s">
        <v>22</v>
      </c>
      <c r="I684" s="79">
        <f>_xlfn.XLOOKUP(H684,Productos!$B$5:$B$16,Productos!$E$5:$E$16)</f>
        <v>1450000</v>
      </c>
      <c r="J684" s="17">
        <v>5</v>
      </c>
      <c r="K684" s="99"/>
      <c r="L684" s="13" t="str">
        <f>_xlfn.XLOOKUP(Ventas!C684,'Tienda y Sucursal'!$B$5:$B$19,'Tienda y Sucursal'!$C$5:$C$19)</f>
        <v>Galería Ñuble</v>
      </c>
      <c r="M684" s="13" t="str">
        <f>_xlfn.XLOOKUP(D684,'Tienda y Sucursal'!$E$5:$E$10,'Tienda y Sucursal'!$F$5:$F$10)</f>
        <v>Sucursal 4</v>
      </c>
      <c r="N684" s="13" t="str">
        <f>HLOOKUP(F684,'Vendedores y Clientes'!$F$5:$M$7,2,0)&amp;" "&amp;HLOOKUP(F684,'Vendedores y Clientes'!$F$5:$M$7,3,0)</f>
        <v>Suárez Mujica</v>
      </c>
      <c r="O684" s="13" t="str" cm="1">
        <f t="array" ref="O684">_xlfn.XLOOKUP(G684,'Vendedores y Clientes'!$B$6:$B$39,'Vendedores y Clientes'!$C$6:$C$39&amp;" "&amp;_xlfn.XLOOKUP(Ventas!G684,'Vendedores y Clientes'!$B$6:$B$39,'Vendedores y Clientes'!$D$6:$D$39))</f>
        <v>Mathias Albus</v>
      </c>
      <c r="P684" s="13" t="str">
        <f>_xlfn.XLOOKUP(H684,Productos!$B$5:$B$16,Productos!$C$5:$C$16)</f>
        <v>Silla de Gargas</v>
      </c>
      <c r="Q684" s="13" t="str">
        <f>VLOOKUP(H684,Productos!$B$4:$E$16,3,0)</f>
        <v>Bellmack</v>
      </c>
      <c r="R684" s="14">
        <f t="shared" si="14"/>
        <v>0.05</v>
      </c>
      <c r="S684" s="15">
        <f>VLOOKUP(Ventas!H684,Productos!$B$23:$I$34,MATCH(Ventas!M684,Productos!$D$22:$I$22)+2,FALSE)</f>
        <v>500000</v>
      </c>
      <c r="T684" s="16">
        <f t="shared" si="17"/>
        <v>6387500</v>
      </c>
    </row>
    <row r="685" spans="2:20" ht="14.25" customHeight="1">
      <c r="B685" s="10" t="str">
        <f t="shared" si="13"/>
        <v>3-2023102009octubreJ16</v>
      </c>
      <c r="C685" s="17">
        <v>3</v>
      </c>
      <c r="D685" s="17">
        <v>20</v>
      </c>
      <c r="E685" s="18">
        <v>40109</v>
      </c>
      <c r="F685" s="17">
        <v>17</v>
      </c>
      <c r="G685" s="17">
        <v>29</v>
      </c>
      <c r="H685" s="17" t="s">
        <v>22</v>
      </c>
      <c r="I685" s="79">
        <f>_xlfn.XLOOKUP(H685,Productos!$B$5:$B$16,Productos!$E$5:$E$16)</f>
        <v>1450000</v>
      </c>
      <c r="J685" s="17">
        <v>5</v>
      </c>
      <c r="K685" s="99"/>
      <c r="L685" s="13" t="str">
        <f>_xlfn.XLOOKUP(Ventas!C685,'Tienda y Sucursal'!$B$5:$B$19,'Tienda y Sucursal'!$C$5:$C$19)</f>
        <v>Damiens</v>
      </c>
      <c r="M685" s="13" t="str">
        <f>_xlfn.XLOOKUP(D685,'Tienda y Sucursal'!$E$5:$E$10,'Tienda y Sucursal'!$F$5:$F$10)</f>
        <v>Sucursal 5</v>
      </c>
      <c r="N685" s="13" t="str">
        <f>HLOOKUP(F685,'Vendedores y Clientes'!$F$5:$M$7,2,0)&amp;" "&amp;HLOOKUP(F685,'Vendedores y Clientes'!$F$5:$M$7,3,0)</f>
        <v>Gabriel Manzanero</v>
      </c>
      <c r="O685" s="13" t="str" cm="1">
        <f t="array" ref="O685">_xlfn.XLOOKUP(G685,'Vendedores y Clientes'!$B$6:$B$39,'Vendedores y Clientes'!$C$6:$C$39&amp;" "&amp;_xlfn.XLOOKUP(Ventas!G685,'Vendedores y Clientes'!$B$6:$B$39,'Vendedores y Clientes'!$D$6:$D$39))</f>
        <v>Reina Queen</v>
      </c>
      <c r="P685" s="13" t="str">
        <f>_xlfn.XLOOKUP(H685,Productos!$B$5:$B$16,Productos!$C$5:$C$16)</f>
        <v>Silla de Gargas</v>
      </c>
      <c r="Q685" s="13" t="str">
        <f>VLOOKUP(H685,Productos!$B$4:$E$16,3,0)</f>
        <v>Bellmack</v>
      </c>
      <c r="R685" s="14">
        <f t="shared" si="14"/>
        <v>0.05</v>
      </c>
      <c r="S685" s="15">
        <f>VLOOKUP(Ventas!H685,Productos!$B$23:$I$34,MATCH(Ventas!M685,Productos!$D$22:$I$22)+2,FALSE)</f>
        <v>300000</v>
      </c>
      <c r="T685" s="16">
        <f t="shared" si="17"/>
        <v>6587500</v>
      </c>
    </row>
    <row r="686" spans="2:20" ht="14.25" customHeight="1">
      <c r="B686" s="10" t="str">
        <f t="shared" si="13"/>
        <v>8-102242009abrilA14</v>
      </c>
      <c r="C686" s="17">
        <v>8</v>
      </c>
      <c r="D686" s="17">
        <v>10</v>
      </c>
      <c r="E686" s="18">
        <v>39925</v>
      </c>
      <c r="F686" s="17">
        <v>12</v>
      </c>
      <c r="G686" s="17">
        <v>25</v>
      </c>
      <c r="H686" s="17" t="s">
        <v>27</v>
      </c>
      <c r="I686" s="79">
        <f>_xlfn.XLOOKUP(H686,Productos!$B$5:$B$16,Productos!$E$5:$E$16)</f>
        <v>670000</v>
      </c>
      <c r="J686" s="17">
        <v>11</v>
      </c>
      <c r="K686" s="99"/>
      <c r="L686" s="13" t="str">
        <f>_xlfn.XLOOKUP(Ventas!C686,'Tienda y Sucursal'!$B$5:$B$19,'Tienda y Sucursal'!$C$5:$C$19)</f>
        <v>El Rincón de la Madera</v>
      </c>
      <c r="M686" s="13" t="str">
        <f>_xlfn.XLOOKUP(D686,'Tienda y Sucursal'!$E$5:$E$10,'Tienda y Sucursal'!$F$5:$F$10)</f>
        <v>Sucursal 6</v>
      </c>
      <c r="N686" s="13" t="str">
        <f>HLOOKUP(F686,'Vendedores y Clientes'!$F$5:$M$7,2,0)&amp;" "&amp;HLOOKUP(F686,'Vendedores y Clientes'!$F$5:$M$7,3,0)</f>
        <v>Feibian Bizancio</v>
      </c>
      <c r="O686" s="13" t="str" cm="1">
        <f t="array" ref="O686">_xlfn.XLOOKUP(G686,'Vendedores y Clientes'!$B$6:$B$39,'Vendedores y Clientes'!$C$6:$C$39&amp;" "&amp;_xlfn.XLOOKUP(Ventas!G686,'Vendedores y Clientes'!$B$6:$B$39,'Vendedores y Clientes'!$D$6:$D$39))</f>
        <v>Felipe Medero</v>
      </c>
      <c r="P686" s="13" t="str">
        <f>_xlfn.XLOOKUP(H686,Productos!$B$5:$B$16,Productos!$C$5:$C$16)</f>
        <v>Cama 1,5 plazas</v>
      </c>
      <c r="Q686" s="13" t="str">
        <f>VLOOKUP(H686,Productos!$B$4:$E$16,3,0)</f>
        <v>Dardunes</v>
      </c>
      <c r="R686" s="14">
        <f t="shared" si="14"/>
        <v>0.08</v>
      </c>
      <c r="S686" s="15">
        <f>VLOOKUP(Ventas!H686,Productos!$B$23:$I$34,MATCH(Ventas!M686,Productos!$D$22:$I$22)+2,FALSE)</f>
        <v>200000</v>
      </c>
      <c r="T686" s="16">
        <f t="shared" si="17"/>
        <v>6580400</v>
      </c>
    </row>
    <row r="687" spans="2:20" ht="14.25" customHeight="1">
      <c r="B687" s="10" t="str">
        <f t="shared" si="13"/>
        <v>8-10692009septiembreA14</v>
      </c>
      <c r="C687" s="17">
        <v>8</v>
      </c>
      <c r="D687" s="17">
        <v>10</v>
      </c>
      <c r="E687" s="18">
        <v>40062</v>
      </c>
      <c r="F687" s="17">
        <v>12</v>
      </c>
      <c r="G687" s="17">
        <v>5</v>
      </c>
      <c r="H687" s="17" t="s">
        <v>27</v>
      </c>
      <c r="I687" s="79">
        <f>_xlfn.XLOOKUP(H687,Productos!$B$5:$B$16,Productos!$E$5:$E$16)</f>
        <v>670000</v>
      </c>
      <c r="J687" s="17">
        <v>11</v>
      </c>
      <c r="K687" s="99"/>
      <c r="L687" s="13" t="str">
        <f>_xlfn.XLOOKUP(Ventas!C687,'Tienda y Sucursal'!$B$5:$B$19,'Tienda y Sucursal'!$C$5:$C$19)</f>
        <v>El Rincón de la Madera</v>
      </c>
      <c r="M687" s="13" t="str">
        <f>_xlfn.XLOOKUP(D687,'Tienda y Sucursal'!$E$5:$E$10,'Tienda y Sucursal'!$F$5:$F$10)</f>
        <v>Sucursal 6</v>
      </c>
      <c r="N687" s="13" t="str">
        <f>HLOOKUP(F687,'Vendedores y Clientes'!$F$5:$M$7,2,0)&amp;" "&amp;HLOOKUP(F687,'Vendedores y Clientes'!$F$5:$M$7,3,0)</f>
        <v>Feibian Bizancio</v>
      </c>
      <c r="O687" s="13" t="str" cm="1">
        <f t="array" ref="O687">_xlfn.XLOOKUP(G687,'Vendedores y Clientes'!$B$6:$B$39,'Vendedores y Clientes'!$C$6:$C$39&amp;" "&amp;_xlfn.XLOOKUP(Ventas!G687,'Vendedores y Clientes'!$B$6:$B$39,'Vendedores y Clientes'!$D$6:$D$39))</f>
        <v>Alexandra Bully</v>
      </c>
      <c r="P687" s="13" t="str">
        <f>_xlfn.XLOOKUP(H687,Productos!$B$5:$B$16,Productos!$C$5:$C$16)</f>
        <v>Cama 1,5 plazas</v>
      </c>
      <c r="Q687" s="13" t="str">
        <f>VLOOKUP(H687,Productos!$B$4:$E$16,3,0)</f>
        <v>Dardunes</v>
      </c>
      <c r="R687" s="14">
        <f t="shared" si="14"/>
        <v>0.08</v>
      </c>
      <c r="S687" s="15">
        <f>VLOOKUP(Ventas!H687,Productos!$B$23:$I$34,MATCH(Ventas!M687,Productos!$D$22:$I$22)+2,FALSE)</f>
        <v>200000</v>
      </c>
      <c r="T687" s="16">
        <f t="shared" si="17"/>
        <v>6580400</v>
      </c>
    </row>
    <row r="688" spans="2:20" ht="14.25" customHeight="1">
      <c r="B688" s="10" t="str">
        <f t="shared" si="13"/>
        <v>1-201612010eneroA14</v>
      </c>
      <c r="C688" s="17">
        <v>1</v>
      </c>
      <c r="D688" s="17">
        <v>20</v>
      </c>
      <c r="E688" s="18">
        <v>40194</v>
      </c>
      <c r="F688" s="17">
        <v>14</v>
      </c>
      <c r="G688" s="17">
        <v>5</v>
      </c>
      <c r="H688" s="17" t="s">
        <v>27</v>
      </c>
      <c r="I688" s="79">
        <f>_xlfn.XLOOKUP(H688,Productos!$B$5:$B$16,Productos!$E$5:$E$16)</f>
        <v>670000</v>
      </c>
      <c r="J688" s="17">
        <v>11</v>
      </c>
      <c r="K688" s="99"/>
      <c r="L688" s="13" t="str">
        <f>_xlfn.XLOOKUP(Ventas!C688,'Tienda y Sucursal'!$B$5:$B$19,'Tienda y Sucursal'!$C$5:$C$19)</f>
        <v>Sucursal Peñalolen Alto</v>
      </c>
      <c r="M688" s="13" t="str">
        <f>_xlfn.XLOOKUP(D688,'Tienda y Sucursal'!$E$5:$E$10,'Tienda y Sucursal'!$F$5:$F$10)</f>
        <v>Sucursal 5</v>
      </c>
      <c r="N688" s="13" t="str">
        <f>HLOOKUP(F688,'Vendedores y Clientes'!$F$5:$M$7,2,0)&amp;" "&amp;HLOOKUP(F688,'Vendedores y Clientes'!$F$5:$M$7,3,0)</f>
        <v>Hortuiti Felier</v>
      </c>
      <c r="O688" s="13" t="str" cm="1">
        <f t="array" ref="O688">_xlfn.XLOOKUP(G688,'Vendedores y Clientes'!$B$6:$B$39,'Vendedores y Clientes'!$C$6:$C$39&amp;" "&amp;_xlfn.XLOOKUP(Ventas!G688,'Vendedores y Clientes'!$B$6:$B$39,'Vendedores y Clientes'!$D$6:$D$39))</f>
        <v>Alexandra Bully</v>
      </c>
      <c r="P688" s="13" t="str">
        <f>_xlfn.XLOOKUP(H688,Productos!$B$5:$B$16,Productos!$C$5:$C$16)</f>
        <v>Cama 1,5 plazas</v>
      </c>
      <c r="Q688" s="13" t="str">
        <f>VLOOKUP(H688,Productos!$B$4:$E$16,3,0)</f>
        <v>Dardunes</v>
      </c>
      <c r="R688" s="14">
        <f t="shared" si="14"/>
        <v>0.08</v>
      </c>
      <c r="S688" s="15">
        <f>VLOOKUP(Ventas!H688,Productos!$B$23:$I$34,MATCH(Ventas!M688,Productos!$D$22:$I$22)+2,FALSE)</f>
        <v>100000</v>
      </c>
      <c r="T688" s="16">
        <f t="shared" si="17"/>
        <v>6680400</v>
      </c>
    </row>
    <row r="689" spans="2:20" ht="14.25" customHeight="1">
      <c r="B689" s="10" t="str">
        <f t="shared" si="13"/>
        <v>6-100772010julioA14</v>
      </c>
      <c r="C689" s="17">
        <v>6</v>
      </c>
      <c r="D689" s="17">
        <v>100</v>
      </c>
      <c r="E689" s="18">
        <v>40366</v>
      </c>
      <c r="F689" s="17">
        <v>16</v>
      </c>
      <c r="G689" s="17">
        <v>11</v>
      </c>
      <c r="H689" s="17" t="s">
        <v>27</v>
      </c>
      <c r="I689" s="79">
        <f>_xlfn.XLOOKUP(H689,Productos!$B$5:$B$16,Productos!$E$5:$E$16)</f>
        <v>670000</v>
      </c>
      <c r="J689" s="17">
        <v>11</v>
      </c>
      <c r="K689" s="99"/>
      <c r="L689" s="13" t="str">
        <f>_xlfn.XLOOKUP(Ventas!C689,'Tienda y Sucursal'!$B$5:$B$19,'Tienda y Sucursal'!$C$5:$C$19)</f>
        <v>Sucursal Ñuñoa</v>
      </c>
      <c r="M689" s="13" t="str">
        <f>_xlfn.XLOOKUP(D689,'Tienda y Sucursal'!$E$5:$E$10,'Tienda y Sucursal'!$F$5:$F$10)</f>
        <v>Sucursal 4</v>
      </c>
      <c r="N689" s="13" t="str">
        <f>HLOOKUP(F689,'Vendedores y Clientes'!$F$5:$M$7,2,0)&amp;" "&amp;HLOOKUP(F689,'Vendedores y Clientes'!$F$5:$M$7,3,0)</f>
        <v>Michael Tree</v>
      </c>
      <c r="O689" s="13" t="str" cm="1">
        <f t="array" ref="O689">_xlfn.XLOOKUP(G689,'Vendedores y Clientes'!$B$6:$B$39,'Vendedores y Clientes'!$C$6:$C$39&amp;" "&amp;_xlfn.XLOOKUP(Ventas!G689,'Vendedores y Clientes'!$B$6:$B$39,'Vendedores y Clientes'!$D$6:$D$39))</f>
        <v>Diva Torrengra</v>
      </c>
      <c r="P689" s="13" t="str">
        <f>_xlfn.XLOOKUP(H689,Productos!$B$5:$B$16,Productos!$C$5:$C$16)</f>
        <v>Cama 1,5 plazas</v>
      </c>
      <c r="Q689" s="13" t="str">
        <f>VLOOKUP(H689,Productos!$B$4:$E$16,3,0)</f>
        <v>Dardunes</v>
      </c>
      <c r="R689" s="14">
        <f t="shared" si="14"/>
        <v>0.08</v>
      </c>
      <c r="S689" s="15">
        <f>VLOOKUP(Ventas!H689,Productos!$B$23:$I$34,MATCH(Ventas!M689,Productos!$D$22:$I$22)+2,FALSE)</f>
        <v>10000</v>
      </c>
      <c r="T689" s="16">
        <f t="shared" si="17"/>
        <v>6770400</v>
      </c>
    </row>
    <row r="690" spans="2:20" ht="14.25" customHeight="1">
      <c r="B690" s="10" t="str">
        <f t="shared" si="13"/>
        <v>7-101692010septiembreG12</v>
      </c>
      <c r="C690" s="17">
        <v>7</v>
      </c>
      <c r="D690" s="17">
        <v>10</v>
      </c>
      <c r="E690" s="18">
        <v>40437</v>
      </c>
      <c r="F690" s="17">
        <v>12</v>
      </c>
      <c r="G690" s="17">
        <v>4</v>
      </c>
      <c r="H690" s="17" t="s">
        <v>25</v>
      </c>
      <c r="I690" s="79">
        <f>_xlfn.XLOOKUP(H690,Productos!$B$5:$B$16,Productos!$E$5:$E$16)</f>
        <v>800000</v>
      </c>
      <c r="J690" s="17">
        <v>9</v>
      </c>
      <c r="K690" s="99"/>
      <c r="L690" s="13" t="str">
        <f>_xlfn.XLOOKUP(Ventas!C690,'Tienda y Sucursal'!$B$5:$B$19,'Tienda y Sucursal'!$C$5:$C$19)</f>
        <v>Blanco y En Calada</v>
      </c>
      <c r="M690" s="13" t="str">
        <f>_xlfn.XLOOKUP(D690,'Tienda y Sucursal'!$E$5:$E$10,'Tienda y Sucursal'!$F$5:$F$10)</f>
        <v>Sucursal 6</v>
      </c>
      <c r="N690" s="13" t="str">
        <f>HLOOKUP(F690,'Vendedores y Clientes'!$F$5:$M$7,2,0)&amp;" "&amp;HLOOKUP(F690,'Vendedores y Clientes'!$F$5:$M$7,3,0)</f>
        <v>Feibian Bizancio</v>
      </c>
      <c r="O690" s="13" t="str" cm="1">
        <f t="array" ref="O690">_xlfn.XLOOKUP(G690,'Vendedores y Clientes'!$B$6:$B$39,'Vendedores y Clientes'!$C$6:$C$39&amp;" "&amp;_xlfn.XLOOKUP(Ventas!G690,'Vendedores y Clientes'!$B$6:$B$39,'Vendedores y Clientes'!$D$6:$D$39))</f>
        <v>JayJay Barriga</v>
      </c>
      <c r="P690" s="13" t="str">
        <f>_xlfn.XLOOKUP(H690,Productos!$B$5:$B$16,Productos!$C$5:$C$16)</f>
        <v>Estante Metalico 2mts alt</v>
      </c>
      <c r="Q690" s="13" t="str">
        <f>VLOOKUP(H690,Productos!$B$4:$E$16,3,0)</f>
        <v>Leymas</v>
      </c>
      <c r="R690" s="14">
        <f t="shared" si="14"/>
        <v>0.08</v>
      </c>
      <c r="S690" s="15">
        <f>VLOOKUP(Ventas!H690,Productos!$B$23:$I$34,MATCH(Ventas!M690,Productos!$D$22:$I$22)+2,FALSE)</f>
        <v>100000</v>
      </c>
      <c r="T690" s="16">
        <f t="shared" si="17"/>
        <v>6524000</v>
      </c>
    </row>
    <row r="691" spans="2:20" ht="14.25" customHeight="1">
      <c r="B691" s="10" t="str">
        <f t="shared" si="13"/>
        <v>8-102082009agostoG12</v>
      </c>
      <c r="C691" s="17">
        <v>8</v>
      </c>
      <c r="D691" s="17">
        <v>10</v>
      </c>
      <c r="E691" s="18">
        <v>40045</v>
      </c>
      <c r="F691" s="17">
        <v>14</v>
      </c>
      <c r="G691" s="17">
        <v>26</v>
      </c>
      <c r="H691" s="17" t="s">
        <v>25</v>
      </c>
      <c r="I691" s="79">
        <f>_xlfn.XLOOKUP(H691,Productos!$B$5:$B$16,Productos!$E$5:$E$16)</f>
        <v>800000</v>
      </c>
      <c r="J691" s="17">
        <v>9</v>
      </c>
      <c r="K691" s="99"/>
      <c r="L691" s="13" t="str">
        <f>_xlfn.XLOOKUP(Ventas!C691,'Tienda y Sucursal'!$B$5:$B$19,'Tienda y Sucursal'!$C$5:$C$19)</f>
        <v>El Rincón de la Madera</v>
      </c>
      <c r="M691" s="13" t="str">
        <f>_xlfn.XLOOKUP(D691,'Tienda y Sucursal'!$E$5:$E$10,'Tienda y Sucursal'!$F$5:$F$10)</f>
        <v>Sucursal 6</v>
      </c>
      <c r="N691" s="13" t="str">
        <f>HLOOKUP(F691,'Vendedores y Clientes'!$F$5:$M$7,2,0)&amp;" "&amp;HLOOKUP(F691,'Vendedores y Clientes'!$F$5:$M$7,3,0)</f>
        <v>Hortuiti Felier</v>
      </c>
      <c r="O691" s="13" t="str" cm="1">
        <f t="array" ref="O691">_xlfn.XLOOKUP(G691,'Vendedores y Clientes'!$B$6:$B$39,'Vendedores y Clientes'!$C$6:$C$39&amp;" "&amp;_xlfn.XLOOKUP(Ventas!G691,'Vendedores y Clientes'!$B$6:$B$39,'Vendedores y Clientes'!$D$6:$D$39))</f>
        <v>Edward Phycka</v>
      </c>
      <c r="P691" s="13" t="str">
        <f>_xlfn.XLOOKUP(H691,Productos!$B$5:$B$16,Productos!$C$5:$C$16)</f>
        <v>Estante Metalico 2mts alt</v>
      </c>
      <c r="Q691" s="13" t="str">
        <f>VLOOKUP(H691,Productos!$B$4:$E$16,3,0)</f>
        <v>Leymas</v>
      </c>
      <c r="R691" s="14">
        <f t="shared" si="14"/>
        <v>0.08</v>
      </c>
      <c r="S691" s="15">
        <f>VLOOKUP(Ventas!H691,Productos!$B$23:$I$34,MATCH(Ventas!M691,Productos!$D$22:$I$22)+2,FALSE)</f>
        <v>100000</v>
      </c>
      <c r="T691" s="16">
        <f t="shared" si="17"/>
        <v>6524000</v>
      </c>
    </row>
    <row r="692" spans="2:20" ht="14.25" customHeight="1">
      <c r="B692" s="10" t="str">
        <f t="shared" si="13"/>
        <v>9-302112010noviembreG12</v>
      </c>
      <c r="C692" s="17">
        <v>9</v>
      </c>
      <c r="D692" s="17">
        <v>30</v>
      </c>
      <c r="E692" s="18">
        <v>40484</v>
      </c>
      <c r="F692" s="17">
        <v>15</v>
      </c>
      <c r="G692" s="17">
        <v>30</v>
      </c>
      <c r="H692" s="17" t="s">
        <v>25</v>
      </c>
      <c r="I692" s="79">
        <f>_xlfn.XLOOKUP(H692,Productos!$B$5:$B$16,Productos!$E$5:$E$16)</f>
        <v>800000</v>
      </c>
      <c r="J692" s="17">
        <v>9</v>
      </c>
      <c r="K692" s="99"/>
      <c r="L692" s="13" t="str">
        <f>_xlfn.XLOOKUP(Ventas!C692,'Tienda y Sucursal'!$B$5:$B$19,'Tienda y Sucursal'!$C$5:$C$19)</f>
        <v>Sucursal San Bernardo</v>
      </c>
      <c r="M692" s="13" t="str">
        <f>_xlfn.XLOOKUP(D692,'Tienda y Sucursal'!$E$5:$E$10,'Tienda y Sucursal'!$F$5:$F$10)</f>
        <v>Sucursal 2</v>
      </c>
      <c r="N692" s="13" t="str">
        <f>HLOOKUP(F692,'Vendedores y Clientes'!$F$5:$M$7,2,0)&amp;" "&amp;HLOOKUP(F692,'Vendedores y Clientes'!$F$5:$M$7,3,0)</f>
        <v>Suárez Mujica</v>
      </c>
      <c r="O692" s="13" t="str" cm="1">
        <f t="array" ref="O692">_xlfn.XLOOKUP(G692,'Vendedores y Clientes'!$B$6:$B$39,'Vendedores y Clientes'!$C$6:$C$39&amp;" "&amp;_xlfn.XLOOKUP(Ventas!G692,'Vendedores y Clientes'!$B$6:$B$39,'Vendedores y Clientes'!$D$6:$D$39))</f>
        <v>Javiera Walder</v>
      </c>
      <c r="P692" s="13" t="str">
        <f>_xlfn.XLOOKUP(H692,Productos!$B$5:$B$16,Productos!$C$5:$C$16)</f>
        <v>Estante Metalico 2mts alt</v>
      </c>
      <c r="Q692" s="13" t="str">
        <f>VLOOKUP(H692,Productos!$B$4:$E$16,3,0)</f>
        <v>Leymas</v>
      </c>
      <c r="R692" s="14">
        <f t="shared" si="14"/>
        <v>0.08</v>
      </c>
      <c r="S692" s="15">
        <f>VLOOKUP(Ventas!H692,Productos!$B$23:$I$34,MATCH(Ventas!M692,Productos!$D$22:$I$22)+2,FALSE)</f>
        <v>100000</v>
      </c>
      <c r="T692" s="16">
        <f t="shared" si="17"/>
        <v>6524000</v>
      </c>
    </row>
    <row r="693" spans="2:20" ht="14.25" customHeight="1">
      <c r="B693" s="10" t="str">
        <f t="shared" si="13"/>
        <v>1-2001292009septiembreG12</v>
      </c>
      <c r="C693" s="17">
        <v>1</v>
      </c>
      <c r="D693" s="17">
        <v>200</v>
      </c>
      <c r="E693" s="18">
        <v>40068</v>
      </c>
      <c r="F693" s="17">
        <v>13</v>
      </c>
      <c r="G693" s="17">
        <v>11</v>
      </c>
      <c r="H693" s="17" t="s">
        <v>25</v>
      </c>
      <c r="I693" s="79">
        <f>_xlfn.XLOOKUP(H693,Productos!$B$5:$B$16,Productos!$E$5:$E$16)</f>
        <v>800000</v>
      </c>
      <c r="J693" s="17">
        <v>9</v>
      </c>
      <c r="K693" s="99"/>
      <c r="L693" s="13" t="str">
        <f>_xlfn.XLOOKUP(Ventas!C693,'Tienda y Sucursal'!$B$5:$B$19,'Tienda y Sucursal'!$C$5:$C$19)</f>
        <v>Sucursal Peñalolen Alto</v>
      </c>
      <c r="M693" s="13" t="str">
        <f>_xlfn.XLOOKUP(D693,'Tienda y Sucursal'!$E$5:$E$10,'Tienda y Sucursal'!$F$5:$F$10)</f>
        <v>Sucursal 1</v>
      </c>
      <c r="N693" s="13" t="str">
        <f>HLOOKUP(F693,'Vendedores y Clientes'!$F$5:$M$7,2,0)&amp;" "&amp;HLOOKUP(F693,'Vendedores y Clientes'!$F$5:$M$7,3,0)</f>
        <v>Caesar Ortencia</v>
      </c>
      <c r="O693" s="13" t="str" cm="1">
        <f t="array" ref="O693">_xlfn.XLOOKUP(G693,'Vendedores y Clientes'!$B$6:$B$39,'Vendedores y Clientes'!$C$6:$C$39&amp;" "&amp;_xlfn.XLOOKUP(Ventas!G693,'Vendedores y Clientes'!$B$6:$B$39,'Vendedores y Clientes'!$D$6:$D$39))</f>
        <v>Diva Torrengra</v>
      </c>
      <c r="P693" s="13" t="str">
        <f>_xlfn.XLOOKUP(H693,Productos!$B$5:$B$16,Productos!$C$5:$C$16)</f>
        <v>Estante Metalico 2mts alt</v>
      </c>
      <c r="Q693" s="13" t="str">
        <f>VLOOKUP(H693,Productos!$B$4:$E$16,3,0)</f>
        <v>Leymas</v>
      </c>
      <c r="R693" s="14">
        <f t="shared" si="14"/>
        <v>0.08</v>
      </c>
      <c r="S693" s="15">
        <f>VLOOKUP(Ventas!H693,Productos!$B$23:$I$34,MATCH(Ventas!M693,Productos!$D$22:$I$22)+2,FALSE)</f>
        <v>200000</v>
      </c>
      <c r="T693" s="16">
        <f t="shared" si="17"/>
        <v>6424000</v>
      </c>
    </row>
    <row r="694" spans="2:20" ht="14.25" customHeight="1">
      <c r="B694" s="10" t="str">
        <f t="shared" si="13"/>
        <v>12-3001682009agostoG12</v>
      </c>
      <c r="C694" s="17">
        <v>12</v>
      </c>
      <c r="D694" s="17">
        <v>300</v>
      </c>
      <c r="E694" s="18">
        <v>40041</v>
      </c>
      <c r="F694" s="17">
        <v>16</v>
      </c>
      <c r="G694" s="17">
        <v>26</v>
      </c>
      <c r="H694" s="17" t="s">
        <v>25</v>
      </c>
      <c r="I694" s="79">
        <f>_xlfn.XLOOKUP(H694,Productos!$B$5:$B$16,Productos!$E$5:$E$16)</f>
        <v>800000</v>
      </c>
      <c r="J694" s="17">
        <v>9</v>
      </c>
      <c r="K694" s="99"/>
      <c r="L694" s="13" t="str">
        <f>_xlfn.XLOOKUP(Ventas!C694,'Tienda y Sucursal'!$B$5:$B$19,'Tienda y Sucursal'!$C$5:$C$19)</f>
        <v>El Deleite</v>
      </c>
      <c r="M694" s="13" t="str">
        <f>_xlfn.XLOOKUP(D694,'Tienda y Sucursal'!$E$5:$E$10,'Tienda y Sucursal'!$F$5:$F$10)</f>
        <v>Sucursal 3</v>
      </c>
      <c r="N694" s="13" t="str">
        <f>HLOOKUP(F694,'Vendedores y Clientes'!$F$5:$M$7,2,0)&amp;" "&amp;HLOOKUP(F694,'Vendedores y Clientes'!$F$5:$M$7,3,0)</f>
        <v>Michael Tree</v>
      </c>
      <c r="O694" s="13" t="str" cm="1">
        <f t="array" ref="O694">_xlfn.XLOOKUP(G694,'Vendedores y Clientes'!$B$6:$B$39,'Vendedores y Clientes'!$C$6:$C$39&amp;" "&amp;_xlfn.XLOOKUP(Ventas!G694,'Vendedores y Clientes'!$B$6:$B$39,'Vendedores y Clientes'!$D$6:$D$39))</f>
        <v>Edward Phycka</v>
      </c>
      <c r="P694" s="13" t="str">
        <f>_xlfn.XLOOKUP(H694,Productos!$B$5:$B$16,Productos!$C$5:$C$16)</f>
        <v>Estante Metalico 2mts alt</v>
      </c>
      <c r="Q694" s="13" t="str">
        <f>VLOOKUP(H694,Productos!$B$4:$E$16,3,0)</f>
        <v>Leymas</v>
      </c>
      <c r="R694" s="14">
        <f t="shared" si="14"/>
        <v>0.08</v>
      </c>
      <c r="S694" s="15">
        <f>VLOOKUP(Ventas!H694,Productos!$B$23:$I$34,MATCH(Ventas!M694,Productos!$D$22:$I$22)+2,FALSE)</f>
        <v>10000</v>
      </c>
      <c r="T694" s="16">
        <f t="shared" si="17"/>
        <v>6614000</v>
      </c>
    </row>
    <row r="695" spans="2:20" ht="14.25" customHeight="1">
      <c r="B695" s="10" t="str">
        <f t="shared" si="13"/>
        <v>12-201952009mayoJ16</v>
      </c>
      <c r="C695" s="17">
        <v>12</v>
      </c>
      <c r="D695" s="17">
        <v>20</v>
      </c>
      <c r="E695" s="18">
        <v>39952</v>
      </c>
      <c r="F695" s="17">
        <v>15</v>
      </c>
      <c r="G695" s="17">
        <v>30</v>
      </c>
      <c r="H695" s="17" t="s">
        <v>22</v>
      </c>
      <c r="I695" s="79">
        <f>_xlfn.XLOOKUP(H695,Productos!$B$5:$B$16,Productos!$E$5:$E$16)</f>
        <v>1450000</v>
      </c>
      <c r="J695" s="17">
        <v>5</v>
      </c>
      <c r="K695" s="99"/>
      <c r="L695" s="13" t="str">
        <f>_xlfn.XLOOKUP(Ventas!C695,'Tienda y Sucursal'!$B$5:$B$19,'Tienda y Sucursal'!$C$5:$C$19)</f>
        <v>El Deleite</v>
      </c>
      <c r="M695" s="13" t="str">
        <f>_xlfn.XLOOKUP(D695,'Tienda y Sucursal'!$E$5:$E$10,'Tienda y Sucursal'!$F$5:$F$10)</f>
        <v>Sucursal 5</v>
      </c>
      <c r="N695" s="13" t="str">
        <f>HLOOKUP(F695,'Vendedores y Clientes'!$F$5:$M$7,2,0)&amp;" "&amp;HLOOKUP(F695,'Vendedores y Clientes'!$F$5:$M$7,3,0)</f>
        <v>Suárez Mujica</v>
      </c>
      <c r="O695" s="13" t="str" cm="1">
        <f t="array" ref="O695">_xlfn.XLOOKUP(G695,'Vendedores y Clientes'!$B$6:$B$39,'Vendedores y Clientes'!$C$6:$C$39&amp;" "&amp;_xlfn.XLOOKUP(Ventas!G695,'Vendedores y Clientes'!$B$6:$B$39,'Vendedores y Clientes'!$D$6:$D$39))</f>
        <v>Javiera Walder</v>
      </c>
      <c r="P695" s="13" t="str">
        <f>_xlfn.XLOOKUP(H695,Productos!$B$5:$B$16,Productos!$C$5:$C$16)</f>
        <v>Silla de Gargas</v>
      </c>
      <c r="Q695" s="13" t="str">
        <f>VLOOKUP(H695,Productos!$B$4:$E$16,3,0)</f>
        <v>Bellmack</v>
      </c>
      <c r="R695" s="14">
        <f t="shared" si="14"/>
        <v>0.05</v>
      </c>
      <c r="S695" s="15">
        <f>VLOOKUP(Ventas!H695,Productos!$B$23:$I$34,MATCH(Ventas!M695,Productos!$D$22:$I$22)+2,FALSE)</f>
        <v>300000</v>
      </c>
      <c r="T695" s="16">
        <f t="shared" si="17"/>
        <v>6587500</v>
      </c>
    </row>
    <row r="696" spans="2:20" ht="14.25" customHeight="1">
      <c r="B696" s="10" t="str">
        <f t="shared" si="13"/>
        <v>4-2001882010agostoJ16</v>
      </c>
      <c r="C696" s="17">
        <v>4</v>
      </c>
      <c r="D696" s="17">
        <v>200</v>
      </c>
      <c r="E696" s="18">
        <v>40408</v>
      </c>
      <c r="F696" s="17">
        <v>17</v>
      </c>
      <c r="G696" s="17">
        <v>20</v>
      </c>
      <c r="H696" s="17" t="s">
        <v>22</v>
      </c>
      <c r="I696" s="79">
        <f>_xlfn.XLOOKUP(H696,Productos!$B$5:$B$16,Productos!$E$5:$E$16)</f>
        <v>1450000</v>
      </c>
      <c r="J696" s="17">
        <v>5</v>
      </c>
      <c r="K696" s="99"/>
      <c r="L696" s="13" t="str">
        <f>_xlfn.XLOOKUP(Ventas!C696,'Tienda y Sucursal'!$B$5:$B$19,'Tienda y Sucursal'!$C$5:$C$19)</f>
        <v>Galería Ñuble</v>
      </c>
      <c r="M696" s="13" t="str">
        <f>_xlfn.XLOOKUP(D696,'Tienda y Sucursal'!$E$5:$E$10,'Tienda y Sucursal'!$F$5:$F$10)</f>
        <v>Sucursal 1</v>
      </c>
      <c r="N696" s="13" t="str">
        <f>HLOOKUP(F696,'Vendedores y Clientes'!$F$5:$M$7,2,0)&amp;" "&amp;HLOOKUP(F696,'Vendedores y Clientes'!$F$5:$M$7,3,0)</f>
        <v>Gabriel Manzanero</v>
      </c>
      <c r="O696" s="13" t="str" cm="1">
        <f t="array" ref="O696">_xlfn.XLOOKUP(G696,'Vendedores y Clientes'!$B$6:$B$39,'Vendedores y Clientes'!$C$6:$C$39&amp;" "&amp;_xlfn.XLOOKUP(Ventas!G696,'Vendedores y Clientes'!$B$6:$B$39,'Vendedores y Clientes'!$D$6:$D$39))</f>
        <v>Tatán Linterna</v>
      </c>
      <c r="P696" s="13" t="str">
        <f>_xlfn.XLOOKUP(H696,Productos!$B$5:$B$16,Productos!$C$5:$C$16)</f>
        <v>Silla de Gargas</v>
      </c>
      <c r="Q696" s="13" t="str">
        <f>VLOOKUP(H696,Productos!$B$4:$E$16,3,0)</f>
        <v>Bellmack</v>
      </c>
      <c r="R696" s="14">
        <f t="shared" si="14"/>
        <v>0.05</v>
      </c>
      <c r="S696" s="15">
        <f>VLOOKUP(Ventas!H696,Productos!$B$23:$I$34,MATCH(Ventas!M696,Productos!$D$22:$I$22)+2,FALSE)</f>
        <v>500000</v>
      </c>
      <c r="T696" s="16">
        <f t="shared" si="17"/>
        <v>6387500</v>
      </c>
    </row>
    <row r="697" spans="2:20" ht="14.25" customHeight="1">
      <c r="B697" s="10" t="str">
        <f t="shared" si="13"/>
        <v>8-201732009marzoG16</v>
      </c>
      <c r="C697" s="17">
        <v>8</v>
      </c>
      <c r="D697" s="17">
        <v>20</v>
      </c>
      <c r="E697" s="18">
        <v>39889</v>
      </c>
      <c r="F697" s="17">
        <v>14</v>
      </c>
      <c r="G697" s="17">
        <v>8</v>
      </c>
      <c r="H697" s="17" t="s">
        <v>30</v>
      </c>
      <c r="I697" s="79">
        <f>_xlfn.XLOOKUP(H697,Productos!$B$5:$B$16,Productos!$E$5:$E$16)</f>
        <v>550000</v>
      </c>
      <c r="J697" s="17">
        <v>14</v>
      </c>
      <c r="K697" s="99"/>
      <c r="L697" s="13" t="str">
        <f>_xlfn.XLOOKUP(Ventas!C697,'Tienda y Sucursal'!$B$5:$B$19,'Tienda y Sucursal'!$C$5:$C$19)</f>
        <v>El Rincón de la Madera</v>
      </c>
      <c r="M697" s="13" t="str">
        <f>_xlfn.XLOOKUP(D697,'Tienda y Sucursal'!$E$5:$E$10,'Tienda y Sucursal'!$F$5:$F$10)</f>
        <v>Sucursal 5</v>
      </c>
      <c r="N697" s="13" t="str">
        <f>HLOOKUP(F697,'Vendedores y Clientes'!$F$5:$M$7,2,0)&amp;" "&amp;HLOOKUP(F697,'Vendedores y Clientes'!$F$5:$M$7,3,0)</f>
        <v>Hortuiti Felier</v>
      </c>
      <c r="O697" s="13" t="str" cm="1">
        <f t="array" ref="O697">_xlfn.XLOOKUP(G697,'Vendedores y Clientes'!$B$6:$B$39,'Vendedores y Clientes'!$C$6:$C$39&amp;" "&amp;_xlfn.XLOOKUP(Ventas!G697,'Vendedores y Clientes'!$B$6:$B$39,'Vendedores y Clientes'!$D$6:$D$39))</f>
        <v>Nicolás Red</v>
      </c>
      <c r="P697" s="13" t="str">
        <f>_xlfn.XLOOKUP(H697,Productos!$B$5:$B$16,Productos!$C$5:$C$16)</f>
        <v>Cómoda 2 cuerpos, 2x1x1,5</v>
      </c>
      <c r="Q697" s="13" t="str">
        <f>VLOOKUP(H697,Productos!$B$4:$E$16,3,0)</f>
        <v>Deplos</v>
      </c>
      <c r="R697" s="14">
        <f t="shared" si="14"/>
        <v>0.08</v>
      </c>
      <c r="S697" s="15">
        <f>VLOOKUP(Ventas!H697,Productos!$B$23:$I$34,MATCH(Ventas!M697,Productos!$D$22:$I$22)+2,FALSE)</f>
        <v>300000</v>
      </c>
      <c r="T697" s="16">
        <f t="shared" si="17"/>
        <v>6784000</v>
      </c>
    </row>
    <row r="698" spans="2:20" ht="14.25" customHeight="1">
      <c r="B698" s="10" t="str">
        <f t="shared" si="13"/>
        <v>2-103112009noviembreA14</v>
      </c>
      <c r="C698" s="17">
        <v>2</v>
      </c>
      <c r="D698" s="17">
        <v>10</v>
      </c>
      <c r="E698" s="18">
        <v>40120</v>
      </c>
      <c r="F698" s="17">
        <v>14</v>
      </c>
      <c r="G698" s="17">
        <v>21</v>
      </c>
      <c r="H698" s="17" t="s">
        <v>27</v>
      </c>
      <c r="I698" s="79">
        <f>_xlfn.XLOOKUP(H698,Productos!$B$5:$B$16,Productos!$E$5:$E$16)</f>
        <v>670000</v>
      </c>
      <c r="J698" s="17">
        <v>11</v>
      </c>
      <c r="K698" s="99"/>
      <c r="L698" s="13" t="str">
        <f>_xlfn.XLOOKUP(Ventas!C698,'Tienda y Sucursal'!$B$5:$B$19,'Tienda y Sucursal'!$C$5:$C$19)</f>
        <v>Muebles San Genaro</v>
      </c>
      <c r="M698" s="13" t="str">
        <f>_xlfn.XLOOKUP(D698,'Tienda y Sucursal'!$E$5:$E$10,'Tienda y Sucursal'!$F$5:$F$10)</f>
        <v>Sucursal 6</v>
      </c>
      <c r="N698" s="13" t="str">
        <f>HLOOKUP(F698,'Vendedores y Clientes'!$F$5:$M$7,2,0)&amp;" "&amp;HLOOKUP(F698,'Vendedores y Clientes'!$F$5:$M$7,3,0)</f>
        <v>Hortuiti Felier</v>
      </c>
      <c r="O698" s="13" t="str" cm="1">
        <f t="array" ref="O698">_xlfn.XLOOKUP(G698,'Vendedores y Clientes'!$B$6:$B$39,'Vendedores y Clientes'!$C$6:$C$39&amp;" "&amp;_xlfn.XLOOKUP(Ventas!G698,'Vendedores y Clientes'!$B$6:$B$39,'Vendedores y Clientes'!$D$6:$D$39))</f>
        <v>Alvarón Moledero</v>
      </c>
      <c r="P698" s="13" t="str">
        <f>_xlfn.XLOOKUP(H698,Productos!$B$5:$B$16,Productos!$C$5:$C$16)</f>
        <v>Cama 1,5 plazas</v>
      </c>
      <c r="Q698" s="13" t="str">
        <f>VLOOKUP(H698,Productos!$B$4:$E$16,3,0)</f>
        <v>Dardunes</v>
      </c>
      <c r="R698" s="14">
        <f t="shared" si="14"/>
        <v>0.08</v>
      </c>
      <c r="S698" s="15">
        <f>VLOOKUP(Ventas!H698,Productos!$B$23:$I$34,MATCH(Ventas!M698,Productos!$D$22:$I$22)+2,FALSE)</f>
        <v>200000</v>
      </c>
      <c r="T698" s="16">
        <f t="shared" si="17"/>
        <v>6580400</v>
      </c>
    </row>
    <row r="699" spans="2:20" ht="14.25" customHeight="1">
      <c r="B699" s="10" t="str">
        <f t="shared" si="13"/>
        <v>4-2001352010mayoA14</v>
      </c>
      <c r="C699" s="17">
        <v>4</v>
      </c>
      <c r="D699" s="17">
        <v>200</v>
      </c>
      <c r="E699" s="18">
        <v>40311</v>
      </c>
      <c r="F699" s="17">
        <v>12</v>
      </c>
      <c r="G699" s="17">
        <v>9</v>
      </c>
      <c r="H699" s="17" t="s">
        <v>27</v>
      </c>
      <c r="I699" s="79">
        <f>_xlfn.XLOOKUP(H699,Productos!$B$5:$B$16,Productos!$E$5:$E$16)</f>
        <v>670000</v>
      </c>
      <c r="J699" s="17">
        <v>11</v>
      </c>
      <c r="K699" s="99"/>
      <c r="L699" s="13" t="str">
        <f>_xlfn.XLOOKUP(Ventas!C699,'Tienda y Sucursal'!$B$5:$B$19,'Tienda y Sucursal'!$C$5:$C$19)</f>
        <v>Galería Ñuble</v>
      </c>
      <c r="M699" s="13" t="str">
        <f>_xlfn.XLOOKUP(D699,'Tienda y Sucursal'!$E$5:$E$10,'Tienda y Sucursal'!$F$5:$F$10)</f>
        <v>Sucursal 1</v>
      </c>
      <c r="N699" s="13" t="str">
        <f>HLOOKUP(F699,'Vendedores y Clientes'!$F$5:$M$7,2,0)&amp;" "&amp;HLOOKUP(F699,'Vendedores y Clientes'!$F$5:$M$7,3,0)</f>
        <v>Feibian Bizancio</v>
      </c>
      <c r="O699" s="13" t="str" cm="1">
        <f t="array" ref="O699">_xlfn.XLOOKUP(G699,'Vendedores y Clientes'!$B$6:$B$39,'Vendedores y Clientes'!$C$6:$C$39&amp;" "&amp;_xlfn.XLOOKUP(Ventas!G699,'Vendedores y Clientes'!$B$6:$B$39,'Vendedores y Clientes'!$D$6:$D$39))</f>
        <v>Camilo Parranda</v>
      </c>
      <c r="P699" s="13" t="str">
        <f>_xlfn.XLOOKUP(H699,Productos!$B$5:$B$16,Productos!$C$5:$C$16)</f>
        <v>Cama 1,5 plazas</v>
      </c>
      <c r="Q699" s="13" t="str">
        <f>VLOOKUP(H699,Productos!$B$4:$E$16,3,0)</f>
        <v>Dardunes</v>
      </c>
      <c r="R699" s="14">
        <f t="shared" si="14"/>
        <v>0.08</v>
      </c>
      <c r="S699" s="15">
        <f>VLOOKUP(Ventas!H699,Productos!$B$23:$I$34,MATCH(Ventas!M699,Productos!$D$22:$I$22)+2,FALSE)</f>
        <v>200000</v>
      </c>
      <c r="T699" s="16">
        <f t="shared" si="17"/>
        <v>6580400</v>
      </c>
    </row>
    <row r="700" spans="2:20" ht="14.25" customHeight="1">
      <c r="B700" s="10" t="str">
        <f t="shared" si="13"/>
        <v>12-201722009febreroA14</v>
      </c>
      <c r="C700" s="17">
        <v>12</v>
      </c>
      <c r="D700" s="17">
        <v>20</v>
      </c>
      <c r="E700" s="18">
        <v>39861</v>
      </c>
      <c r="F700" s="17">
        <v>18</v>
      </c>
      <c r="G700" s="17">
        <v>11</v>
      </c>
      <c r="H700" s="17" t="s">
        <v>27</v>
      </c>
      <c r="I700" s="79">
        <f>_xlfn.XLOOKUP(H700,Productos!$B$5:$B$16,Productos!$E$5:$E$16)</f>
        <v>670000</v>
      </c>
      <c r="J700" s="17">
        <v>11</v>
      </c>
      <c r="K700" s="99"/>
      <c r="L700" s="13" t="str">
        <f>_xlfn.XLOOKUP(Ventas!C700,'Tienda y Sucursal'!$B$5:$B$19,'Tienda y Sucursal'!$C$5:$C$19)</f>
        <v>El Deleite</v>
      </c>
      <c r="M700" s="13" t="str">
        <f>_xlfn.XLOOKUP(D700,'Tienda y Sucursal'!$E$5:$E$10,'Tienda y Sucursal'!$F$5:$F$10)</f>
        <v>Sucursal 5</v>
      </c>
      <c r="N700" s="13" t="str">
        <f>HLOOKUP(F700,'Vendedores y Clientes'!$F$5:$M$7,2,0)&amp;" "&amp;HLOOKUP(F700,'Vendedores y Clientes'!$F$5:$M$7,3,0)</f>
        <v>Gato Lizana</v>
      </c>
      <c r="O700" s="13" t="str" cm="1">
        <f t="array" ref="O700">_xlfn.XLOOKUP(G700,'Vendedores y Clientes'!$B$6:$B$39,'Vendedores y Clientes'!$C$6:$C$39&amp;" "&amp;_xlfn.XLOOKUP(Ventas!G700,'Vendedores y Clientes'!$B$6:$B$39,'Vendedores y Clientes'!$D$6:$D$39))</f>
        <v>Diva Torrengra</v>
      </c>
      <c r="P700" s="13" t="str">
        <f>_xlfn.XLOOKUP(H700,Productos!$B$5:$B$16,Productos!$C$5:$C$16)</f>
        <v>Cama 1,5 plazas</v>
      </c>
      <c r="Q700" s="13" t="str">
        <f>VLOOKUP(H700,Productos!$B$4:$E$16,3,0)</f>
        <v>Dardunes</v>
      </c>
      <c r="R700" s="14">
        <f t="shared" si="14"/>
        <v>0.08</v>
      </c>
      <c r="S700" s="15">
        <f>VLOOKUP(Ventas!H700,Productos!$B$23:$I$34,MATCH(Ventas!M700,Productos!$D$22:$I$22)+2,FALSE)</f>
        <v>100000</v>
      </c>
      <c r="T700" s="16">
        <f t="shared" si="17"/>
        <v>6680400</v>
      </c>
    </row>
    <row r="701" spans="2:20" ht="14.25" customHeight="1">
      <c r="B701" s="10" t="str">
        <f t="shared" si="13"/>
        <v>7-300432009marzoG16</v>
      </c>
      <c r="C701" s="17">
        <v>7</v>
      </c>
      <c r="D701" s="17">
        <v>300</v>
      </c>
      <c r="E701" s="18">
        <v>39876</v>
      </c>
      <c r="F701" s="17">
        <v>15</v>
      </c>
      <c r="G701" s="17">
        <v>1</v>
      </c>
      <c r="H701" s="17" t="s">
        <v>30</v>
      </c>
      <c r="I701" s="79">
        <f>_xlfn.XLOOKUP(H701,Productos!$B$5:$B$16,Productos!$E$5:$E$16)</f>
        <v>550000</v>
      </c>
      <c r="J701" s="17">
        <v>13</v>
      </c>
      <c r="K701" s="99"/>
      <c r="L701" s="13" t="str">
        <f>_xlfn.XLOOKUP(Ventas!C701,'Tienda y Sucursal'!$B$5:$B$19,'Tienda y Sucursal'!$C$5:$C$19)</f>
        <v>Blanco y En Calada</v>
      </c>
      <c r="M701" s="13" t="str">
        <f>_xlfn.XLOOKUP(D701,'Tienda y Sucursal'!$E$5:$E$10,'Tienda y Sucursal'!$F$5:$F$10)</f>
        <v>Sucursal 3</v>
      </c>
      <c r="N701" s="13" t="str">
        <f>HLOOKUP(F701,'Vendedores y Clientes'!$F$5:$M$7,2,0)&amp;" "&amp;HLOOKUP(F701,'Vendedores y Clientes'!$F$5:$M$7,3,0)</f>
        <v>Suárez Mujica</v>
      </c>
      <c r="O701" s="13" t="str" cm="1">
        <f t="array" ref="O701">_xlfn.XLOOKUP(G701,'Vendedores y Clientes'!$B$6:$B$39,'Vendedores y Clientes'!$C$6:$C$39&amp;" "&amp;_xlfn.XLOOKUP(Ventas!G701,'Vendedores y Clientes'!$B$6:$B$39,'Vendedores y Clientes'!$D$6:$D$39))</f>
        <v>Alejandro Moledero</v>
      </c>
      <c r="P701" s="13" t="str">
        <f>_xlfn.XLOOKUP(H701,Productos!$B$5:$B$16,Productos!$C$5:$C$16)</f>
        <v>Cómoda 2 cuerpos, 2x1x1,5</v>
      </c>
      <c r="Q701" s="13" t="str">
        <f>VLOOKUP(H701,Productos!$B$4:$E$16,3,0)</f>
        <v>Deplos</v>
      </c>
      <c r="R701" s="14">
        <f t="shared" si="14"/>
        <v>0.08</v>
      </c>
      <c r="S701" s="15">
        <f>VLOOKUP(Ventas!H701,Productos!$B$23:$I$34,MATCH(Ventas!M701,Productos!$D$22:$I$22)+2,FALSE)</f>
        <v>30000</v>
      </c>
      <c r="T701" s="16">
        <f t="shared" si="17"/>
        <v>6548000</v>
      </c>
    </row>
    <row r="702" spans="2:20" ht="14.25" customHeight="1">
      <c r="B702" s="10" t="str">
        <f t="shared" si="13"/>
        <v>8-1004122009diciembreF16</v>
      </c>
      <c r="C702" s="17">
        <v>8</v>
      </c>
      <c r="D702" s="17">
        <v>100</v>
      </c>
      <c r="E702" s="18">
        <v>40151</v>
      </c>
      <c r="F702" s="17">
        <v>13</v>
      </c>
      <c r="G702" s="17">
        <v>30</v>
      </c>
      <c r="H702" s="17" t="s">
        <v>29</v>
      </c>
      <c r="I702" s="79">
        <f>_xlfn.XLOOKUP(H702,Productos!$B$5:$B$16,Productos!$E$5:$E$16)</f>
        <v>550000</v>
      </c>
      <c r="J702" s="17">
        <v>13</v>
      </c>
      <c r="K702" s="99"/>
      <c r="L702" s="13" t="str">
        <f>_xlfn.XLOOKUP(Ventas!C702,'Tienda y Sucursal'!$B$5:$B$19,'Tienda y Sucursal'!$C$5:$C$19)</f>
        <v>El Rincón de la Madera</v>
      </c>
      <c r="M702" s="13" t="str">
        <f>_xlfn.XLOOKUP(D702,'Tienda y Sucursal'!$E$5:$E$10,'Tienda y Sucursal'!$F$5:$F$10)</f>
        <v>Sucursal 4</v>
      </c>
      <c r="N702" s="13" t="str">
        <f>HLOOKUP(F702,'Vendedores y Clientes'!$F$5:$M$7,2,0)&amp;" "&amp;HLOOKUP(F702,'Vendedores y Clientes'!$F$5:$M$7,3,0)</f>
        <v>Caesar Ortencia</v>
      </c>
      <c r="O702" s="13" t="str" cm="1">
        <f t="array" ref="O702">_xlfn.XLOOKUP(G702,'Vendedores y Clientes'!$B$6:$B$39,'Vendedores y Clientes'!$C$6:$C$39&amp;" "&amp;_xlfn.XLOOKUP(Ventas!G702,'Vendedores y Clientes'!$B$6:$B$39,'Vendedores y Clientes'!$D$6:$D$39))</f>
        <v>Javiera Walder</v>
      </c>
      <c r="P702" s="13" t="str">
        <f>_xlfn.XLOOKUP(H702,Productos!$B$5:$B$16,Productos!$C$5:$C$16)</f>
        <v>Cama 2 Plazas</v>
      </c>
      <c r="Q702" s="13" t="str">
        <f>VLOOKUP(H702,Productos!$B$4:$E$16,3,0)</f>
        <v>Dardunes</v>
      </c>
      <c r="R702" s="14">
        <f t="shared" si="14"/>
        <v>0.08</v>
      </c>
      <c r="S702" s="15">
        <f>VLOOKUP(Ventas!H702,Productos!$B$23:$I$34,MATCH(Ventas!M702,Productos!$D$22:$I$22)+2,FALSE)</f>
        <v>200000</v>
      </c>
      <c r="T702" s="16">
        <f t="shared" si="17"/>
        <v>6378000</v>
      </c>
    </row>
    <row r="703" spans="2:20" ht="14.25" customHeight="1">
      <c r="B703" s="10" t="str">
        <f t="shared" si="13"/>
        <v>5-102252009mayoF16</v>
      </c>
      <c r="C703" s="17">
        <v>5</v>
      </c>
      <c r="D703" s="17">
        <v>10</v>
      </c>
      <c r="E703" s="18">
        <v>39955</v>
      </c>
      <c r="F703" s="17">
        <v>13</v>
      </c>
      <c r="G703" s="17">
        <v>23</v>
      </c>
      <c r="H703" s="17" t="s">
        <v>29</v>
      </c>
      <c r="I703" s="79">
        <f>_xlfn.XLOOKUP(H703,Productos!$B$5:$B$16,Productos!$E$5:$E$16)</f>
        <v>550000</v>
      </c>
      <c r="J703" s="17">
        <v>13</v>
      </c>
      <c r="K703" s="99"/>
      <c r="L703" s="13" t="str">
        <f>_xlfn.XLOOKUP(Ventas!C703,'Tienda y Sucursal'!$B$5:$B$19,'Tienda y Sucursal'!$C$5:$C$19)</f>
        <v>Muebles El Oso</v>
      </c>
      <c r="M703" s="13" t="str">
        <f>_xlfn.XLOOKUP(D703,'Tienda y Sucursal'!$E$5:$E$10,'Tienda y Sucursal'!$F$5:$F$10)</f>
        <v>Sucursal 6</v>
      </c>
      <c r="N703" s="13" t="str">
        <f>HLOOKUP(F703,'Vendedores y Clientes'!$F$5:$M$7,2,0)&amp;" "&amp;HLOOKUP(F703,'Vendedores y Clientes'!$F$5:$M$7,3,0)</f>
        <v>Caesar Ortencia</v>
      </c>
      <c r="O703" s="13" t="str" cm="1">
        <f t="array" ref="O703">_xlfn.XLOOKUP(G703,'Vendedores y Clientes'!$B$6:$B$39,'Vendedores y Clientes'!$C$6:$C$39&amp;" "&amp;_xlfn.XLOOKUP(Ventas!G703,'Vendedores y Clientes'!$B$6:$B$39,'Vendedores y Clientes'!$D$6:$D$39))</f>
        <v>Ismael Olavarrieta</v>
      </c>
      <c r="P703" s="13" t="str">
        <f>_xlfn.XLOOKUP(H703,Productos!$B$5:$B$16,Productos!$C$5:$C$16)</f>
        <v>Cama 2 Plazas</v>
      </c>
      <c r="Q703" s="13" t="str">
        <f>VLOOKUP(H703,Productos!$B$4:$E$16,3,0)</f>
        <v>Dardunes</v>
      </c>
      <c r="R703" s="14">
        <f t="shared" si="14"/>
        <v>0.08</v>
      </c>
      <c r="S703" s="15">
        <f>VLOOKUP(Ventas!H703,Productos!$B$23:$I$34,MATCH(Ventas!M703,Productos!$D$22:$I$22)+2,FALSE)</f>
        <v>10000</v>
      </c>
      <c r="T703" s="16">
        <f t="shared" si="17"/>
        <v>6568000</v>
      </c>
    </row>
    <row r="704" spans="2:20" ht="14.25" customHeight="1">
      <c r="B704" s="10" t="str">
        <f t="shared" si="13"/>
        <v>12-10442009abrilG16</v>
      </c>
      <c r="C704" s="17">
        <v>12</v>
      </c>
      <c r="D704" s="17">
        <v>10</v>
      </c>
      <c r="E704" s="18">
        <v>39907</v>
      </c>
      <c r="F704" s="17">
        <v>17</v>
      </c>
      <c r="G704" s="17">
        <v>33</v>
      </c>
      <c r="H704" s="17" t="s">
        <v>30</v>
      </c>
      <c r="I704" s="79">
        <f>_xlfn.XLOOKUP(H704,Productos!$B$5:$B$16,Productos!$E$5:$E$16)</f>
        <v>550000</v>
      </c>
      <c r="J704" s="17">
        <v>13</v>
      </c>
      <c r="K704" s="99"/>
      <c r="L704" s="13" t="str">
        <f>_xlfn.XLOOKUP(Ventas!C704,'Tienda y Sucursal'!$B$5:$B$19,'Tienda y Sucursal'!$C$5:$C$19)</f>
        <v>El Deleite</v>
      </c>
      <c r="M704" s="13" t="str">
        <f>_xlfn.XLOOKUP(D704,'Tienda y Sucursal'!$E$5:$E$10,'Tienda y Sucursal'!$F$5:$F$10)</f>
        <v>Sucursal 6</v>
      </c>
      <c r="N704" s="13" t="str">
        <f>HLOOKUP(F704,'Vendedores y Clientes'!$F$5:$M$7,2,0)&amp;" "&amp;HLOOKUP(F704,'Vendedores y Clientes'!$F$5:$M$7,3,0)</f>
        <v>Gabriel Manzanero</v>
      </c>
      <c r="O704" s="13" t="str" cm="1">
        <f t="array" ref="O704">_xlfn.XLOOKUP(G704,'Vendedores y Clientes'!$B$6:$B$39,'Vendedores y Clientes'!$C$6:$C$39&amp;" "&amp;_xlfn.XLOOKUP(Ventas!G704,'Vendedores y Clientes'!$B$6:$B$39,'Vendedores y Clientes'!$D$6:$D$39))</f>
        <v>Maricela Zapur</v>
      </c>
      <c r="P704" s="13" t="str">
        <f>_xlfn.XLOOKUP(H704,Productos!$B$5:$B$16,Productos!$C$5:$C$16)</f>
        <v>Cómoda 2 cuerpos, 2x1x1,5</v>
      </c>
      <c r="Q704" s="13" t="str">
        <f>VLOOKUP(H704,Productos!$B$4:$E$16,3,0)</f>
        <v>Deplos</v>
      </c>
      <c r="R704" s="14">
        <f t="shared" si="14"/>
        <v>0.08</v>
      </c>
      <c r="S704" s="15">
        <f>VLOOKUP(Ventas!H704,Productos!$B$23:$I$34,MATCH(Ventas!M704,Productos!$D$22:$I$22)+2,FALSE)</f>
        <v>300000</v>
      </c>
      <c r="T704" s="16">
        <f t="shared" si="17"/>
        <v>6278000</v>
      </c>
    </row>
    <row r="705" spans="2:20" ht="14.25" customHeight="1">
      <c r="B705" s="10" t="str">
        <f t="shared" si="13"/>
        <v>11-3022122009diciembreG16</v>
      </c>
      <c r="C705" s="17">
        <v>11</v>
      </c>
      <c r="D705" s="17">
        <v>30</v>
      </c>
      <c r="E705" s="18">
        <v>40169</v>
      </c>
      <c r="F705" s="17">
        <v>12</v>
      </c>
      <c r="G705" s="17">
        <v>29</v>
      </c>
      <c r="H705" s="17" t="s">
        <v>30</v>
      </c>
      <c r="I705" s="79">
        <f>_xlfn.XLOOKUP(H705,Productos!$B$5:$B$16,Productos!$E$5:$E$16)</f>
        <v>550000</v>
      </c>
      <c r="J705" s="17">
        <v>13</v>
      </c>
      <c r="K705" s="99"/>
      <c r="L705" s="13" t="str">
        <f>_xlfn.XLOOKUP(Ventas!C705,'Tienda y Sucursal'!$B$5:$B$19,'Tienda y Sucursal'!$C$5:$C$19)</f>
        <v>Antiguedades FL</v>
      </c>
      <c r="M705" s="13" t="str">
        <f>_xlfn.XLOOKUP(D705,'Tienda y Sucursal'!$E$5:$E$10,'Tienda y Sucursal'!$F$5:$F$10)</f>
        <v>Sucursal 2</v>
      </c>
      <c r="N705" s="13" t="str">
        <f>HLOOKUP(F705,'Vendedores y Clientes'!$F$5:$M$7,2,0)&amp;" "&amp;HLOOKUP(F705,'Vendedores y Clientes'!$F$5:$M$7,3,0)</f>
        <v>Feibian Bizancio</v>
      </c>
      <c r="O705" s="13" t="str" cm="1">
        <f t="array" ref="O705">_xlfn.XLOOKUP(G705,'Vendedores y Clientes'!$B$6:$B$39,'Vendedores y Clientes'!$C$6:$C$39&amp;" "&amp;_xlfn.XLOOKUP(Ventas!G705,'Vendedores y Clientes'!$B$6:$B$39,'Vendedores y Clientes'!$D$6:$D$39))</f>
        <v>Reina Queen</v>
      </c>
      <c r="P705" s="13" t="str">
        <f>_xlfn.XLOOKUP(H705,Productos!$B$5:$B$16,Productos!$C$5:$C$16)</f>
        <v>Cómoda 2 cuerpos, 2x1x1,5</v>
      </c>
      <c r="Q705" s="13" t="str">
        <f>VLOOKUP(H705,Productos!$B$4:$E$16,3,0)</f>
        <v>Deplos</v>
      </c>
      <c r="R705" s="14">
        <f t="shared" si="14"/>
        <v>0.08</v>
      </c>
      <c r="S705" s="15">
        <f>VLOOKUP(Ventas!H705,Productos!$B$23:$I$34,MATCH(Ventas!M705,Productos!$D$22:$I$22)+2,FALSE)</f>
        <v>500000</v>
      </c>
      <c r="T705" s="16">
        <f t="shared" si="17"/>
        <v>6078000</v>
      </c>
    </row>
    <row r="706" spans="2:20" ht="14.25" customHeight="1">
      <c r="B706" s="10" t="str">
        <f t="shared" si="13"/>
        <v>8-300442009abrilF16</v>
      </c>
      <c r="C706" s="17">
        <v>8</v>
      </c>
      <c r="D706" s="17">
        <v>300</v>
      </c>
      <c r="E706" s="18">
        <v>39907</v>
      </c>
      <c r="F706" s="17">
        <v>16</v>
      </c>
      <c r="G706" s="17">
        <v>6</v>
      </c>
      <c r="H706" s="17" t="s">
        <v>29</v>
      </c>
      <c r="I706" s="79">
        <f>_xlfn.XLOOKUP(H706,Productos!$B$5:$B$16,Productos!$E$5:$E$16)</f>
        <v>550000</v>
      </c>
      <c r="J706" s="17">
        <v>13</v>
      </c>
      <c r="K706" s="99"/>
      <c r="L706" s="13" t="str">
        <f>_xlfn.XLOOKUP(Ventas!C706,'Tienda y Sucursal'!$B$5:$B$19,'Tienda y Sucursal'!$C$5:$C$19)</f>
        <v>El Rincón de la Madera</v>
      </c>
      <c r="M706" s="13" t="str">
        <f>_xlfn.XLOOKUP(D706,'Tienda y Sucursal'!$E$5:$E$10,'Tienda y Sucursal'!$F$5:$F$10)</f>
        <v>Sucursal 3</v>
      </c>
      <c r="N706" s="13" t="str">
        <f>HLOOKUP(F706,'Vendedores y Clientes'!$F$5:$M$7,2,0)&amp;" "&amp;HLOOKUP(F706,'Vendedores y Clientes'!$F$5:$M$7,3,0)</f>
        <v>Michael Tree</v>
      </c>
      <c r="O706" s="13" t="str" cm="1">
        <f t="array" ref="O706">_xlfn.XLOOKUP(G706,'Vendedores y Clientes'!$B$6:$B$39,'Vendedores y Clientes'!$C$6:$C$39&amp;" "&amp;_xlfn.XLOOKUP(Ventas!G706,'Vendedores y Clientes'!$B$6:$B$39,'Vendedores y Clientes'!$D$6:$D$39))</f>
        <v>Deco Valenti</v>
      </c>
      <c r="P706" s="13" t="str">
        <f>_xlfn.XLOOKUP(H706,Productos!$B$5:$B$16,Productos!$C$5:$C$16)</f>
        <v>Cama 2 Plazas</v>
      </c>
      <c r="Q706" s="13" t="str">
        <f>VLOOKUP(H706,Productos!$B$4:$E$16,3,0)</f>
        <v>Dardunes</v>
      </c>
      <c r="R706" s="14">
        <f t="shared" si="14"/>
        <v>0.08</v>
      </c>
      <c r="S706" s="15">
        <f>VLOOKUP(Ventas!H706,Productos!$B$23:$I$34,MATCH(Ventas!M706,Productos!$D$22:$I$22)+2,FALSE)</f>
        <v>30000</v>
      </c>
      <c r="T706" s="16">
        <f t="shared" si="17"/>
        <v>6548000</v>
      </c>
    </row>
    <row r="707" spans="2:20" ht="14.25" customHeight="1">
      <c r="B707" s="10" t="str">
        <f t="shared" si="13"/>
        <v>11-202182009agostoF16</v>
      </c>
      <c r="C707" s="17">
        <v>11</v>
      </c>
      <c r="D707" s="17">
        <v>20</v>
      </c>
      <c r="E707" s="18">
        <v>40046</v>
      </c>
      <c r="F707" s="17">
        <v>12</v>
      </c>
      <c r="G707" s="17">
        <v>4</v>
      </c>
      <c r="H707" s="17" t="s">
        <v>29</v>
      </c>
      <c r="I707" s="79">
        <f>_xlfn.XLOOKUP(H707,Productos!$B$5:$B$16,Productos!$E$5:$E$16)</f>
        <v>550000</v>
      </c>
      <c r="J707" s="17">
        <v>13</v>
      </c>
      <c r="K707" s="99"/>
      <c r="L707" s="13" t="str">
        <f>_xlfn.XLOOKUP(Ventas!C707,'Tienda y Sucursal'!$B$5:$B$19,'Tienda y Sucursal'!$C$5:$C$19)</f>
        <v>Antiguedades FL</v>
      </c>
      <c r="M707" s="13" t="str">
        <f>_xlfn.XLOOKUP(D707,'Tienda y Sucursal'!$E$5:$E$10,'Tienda y Sucursal'!$F$5:$F$10)</f>
        <v>Sucursal 5</v>
      </c>
      <c r="N707" s="13" t="str">
        <f>HLOOKUP(F707,'Vendedores y Clientes'!$F$5:$M$7,2,0)&amp;" "&amp;HLOOKUP(F707,'Vendedores y Clientes'!$F$5:$M$7,3,0)</f>
        <v>Feibian Bizancio</v>
      </c>
      <c r="O707" s="13" t="str" cm="1">
        <f t="array" ref="O707">_xlfn.XLOOKUP(G707,'Vendedores y Clientes'!$B$6:$B$39,'Vendedores y Clientes'!$C$6:$C$39&amp;" "&amp;_xlfn.XLOOKUP(Ventas!G707,'Vendedores y Clientes'!$B$6:$B$39,'Vendedores y Clientes'!$D$6:$D$39))</f>
        <v>JayJay Barriga</v>
      </c>
      <c r="P707" s="13" t="str">
        <f>_xlfn.XLOOKUP(H707,Productos!$B$5:$B$16,Productos!$C$5:$C$16)</f>
        <v>Cama 2 Plazas</v>
      </c>
      <c r="Q707" s="13" t="str">
        <f>VLOOKUP(H707,Productos!$B$4:$E$16,3,0)</f>
        <v>Dardunes</v>
      </c>
      <c r="R707" s="14">
        <f t="shared" si="14"/>
        <v>0.08</v>
      </c>
      <c r="S707" s="15">
        <f>VLOOKUP(Ventas!H707,Productos!$B$23:$I$34,MATCH(Ventas!M707,Productos!$D$22:$I$22)+2,FALSE)</f>
        <v>30000</v>
      </c>
      <c r="T707" s="16">
        <f t="shared" si="17"/>
        <v>6548000</v>
      </c>
    </row>
    <row r="708" spans="2:20" ht="14.25" customHeight="1">
      <c r="B708" s="10" t="str">
        <f t="shared" si="13"/>
        <v>5-301362009junioF16</v>
      </c>
      <c r="C708" s="17">
        <v>5</v>
      </c>
      <c r="D708" s="17">
        <v>30</v>
      </c>
      <c r="E708" s="18">
        <v>39977</v>
      </c>
      <c r="F708" s="17">
        <v>12</v>
      </c>
      <c r="G708" s="17">
        <v>31</v>
      </c>
      <c r="H708" s="17" t="s">
        <v>29</v>
      </c>
      <c r="I708" s="79">
        <f>_xlfn.XLOOKUP(H708,Productos!$B$5:$B$16,Productos!$E$5:$E$16)</f>
        <v>550000</v>
      </c>
      <c r="J708" s="17">
        <v>13</v>
      </c>
      <c r="K708" s="99"/>
      <c r="L708" s="13" t="str">
        <f>_xlfn.XLOOKUP(Ventas!C708,'Tienda y Sucursal'!$B$5:$B$19,'Tienda y Sucursal'!$C$5:$C$19)</f>
        <v>Muebles El Oso</v>
      </c>
      <c r="M708" s="13" t="str">
        <f>_xlfn.XLOOKUP(D708,'Tienda y Sucursal'!$E$5:$E$10,'Tienda y Sucursal'!$F$5:$F$10)</f>
        <v>Sucursal 2</v>
      </c>
      <c r="N708" s="13" t="str">
        <f>HLOOKUP(F708,'Vendedores y Clientes'!$F$5:$M$7,2,0)&amp;" "&amp;HLOOKUP(F708,'Vendedores y Clientes'!$F$5:$M$7,3,0)</f>
        <v>Feibian Bizancio</v>
      </c>
      <c r="O708" s="13" t="str" cm="1">
        <f t="array" ref="O708">_xlfn.XLOOKUP(G708,'Vendedores y Clientes'!$B$6:$B$39,'Vendedores y Clientes'!$C$6:$C$39&amp;" "&amp;_xlfn.XLOOKUP(Ventas!G708,'Vendedores y Clientes'!$B$6:$B$39,'Vendedores y Clientes'!$D$6:$D$39))</f>
        <v>Sofia Uribe</v>
      </c>
      <c r="P708" s="13" t="str">
        <f>_xlfn.XLOOKUP(H708,Productos!$B$5:$B$16,Productos!$C$5:$C$16)</f>
        <v>Cama 2 Plazas</v>
      </c>
      <c r="Q708" s="13" t="str">
        <f>VLOOKUP(H708,Productos!$B$4:$E$16,3,0)</f>
        <v>Dardunes</v>
      </c>
      <c r="R708" s="14">
        <f t="shared" si="14"/>
        <v>0.08</v>
      </c>
      <c r="S708" s="15">
        <f>VLOOKUP(Ventas!H708,Productos!$B$23:$I$34,MATCH(Ventas!M708,Productos!$D$22:$I$22)+2,FALSE)</f>
        <v>100000</v>
      </c>
      <c r="T708" s="16">
        <f t="shared" si="17"/>
        <v>6478000</v>
      </c>
    </row>
    <row r="709" spans="2:20" ht="14.25" customHeight="1">
      <c r="B709" s="10" t="str">
        <f t="shared" si="13"/>
        <v>3-102182010agostoJ15</v>
      </c>
      <c r="C709" s="17">
        <v>3</v>
      </c>
      <c r="D709" s="17">
        <v>10</v>
      </c>
      <c r="E709" s="18">
        <v>40411</v>
      </c>
      <c r="F709" s="17">
        <v>15</v>
      </c>
      <c r="G709" s="17">
        <v>31</v>
      </c>
      <c r="H709" s="17" t="s">
        <v>21</v>
      </c>
      <c r="I709" s="79">
        <f>_xlfn.XLOOKUP(H709,Productos!$B$5:$B$16,Productos!$E$5:$E$16)</f>
        <v>1800000</v>
      </c>
      <c r="J709" s="17">
        <v>4</v>
      </c>
      <c r="K709" s="99"/>
      <c r="L709" s="13" t="str">
        <f>_xlfn.XLOOKUP(Ventas!C709,'Tienda y Sucursal'!$B$5:$B$19,'Tienda y Sucursal'!$C$5:$C$19)</f>
        <v>Damiens</v>
      </c>
      <c r="M709" s="13" t="str">
        <f>_xlfn.XLOOKUP(D709,'Tienda y Sucursal'!$E$5:$E$10,'Tienda y Sucursal'!$F$5:$F$10)</f>
        <v>Sucursal 6</v>
      </c>
      <c r="N709" s="13" t="str">
        <f>HLOOKUP(F709,'Vendedores y Clientes'!$F$5:$M$7,2,0)&amp;" "&amp;HLOOKUP(F709,'Vendedores y Clientes'!$F$5:$M$7,3,0)</f>
        <v>Suárez Mujica</v>
      </c>
      <c r="O709" s="13" t="str" cm="1">
        <f t="array" ref="O709">_xlfn.XLOOKUP(G709,'Vendedores y Clientes'!$B$6:$B$39,'Vendedores y Clientes'!$C$6:$C$39&amp;" "&amp;_xlfn.XLOOKUP(Ventas!G709,'Vendedores y Clientes'!$B$6:$B$39,'Vendedores y Clientes'!$D$6:$D$39))</f>
        <v>Sofia Uribe</v>
      </c>
      <c r="P709" s="13" t="str">
        <f>_xlfn.XLOOKUP(H709,Productos!$B$5:$B$16,Productos!$C$5:$C$16)</f>
        <v>Bar L Sobredimensionado</v>
      </c>
      <c r="Q709" s="13" t="str">
        <f>VLOOKUP(H709,Productos!$B$4:$E$16,3,0)</f>
        <v>Qwerty</v>
      </c>
      <c r="R709" s="14">
        <f t="shared" si="14"/>
        <v>0.05</v>
      </c>
      <c r="S709" s="15">
        <f>VLOOKUP(Ventas!H709,Productos!$B$23:$I$34,MATCH(Ventas!M709,Productos!$D$22:$I$22)+2,FALSE)</f>
        <v>300000</v>
      </c>
      <c r="T709" s="16">
        <f t="shared" si="17"/>
        <v>6540000</v>
      </c>
    </row>
    <row r="710" spans="2:20" ht="14.25" customHeight="1">
      <c r="B710" s="10" t="str">
        <f t="shared" si="13"/>
        <v>14-10542010abrilG12</v>
      </c>
      <c r="C710" s="17">
        <v>14</v>
      </c>
      <c r="D710" s="17">
        <v>10</v>
      </c>
      <c r="E710" s="18">
        <v>40273</v>
      </c>
      <c r="F710" s="17">
        <v>16</v>
      </c>
      <c r="G710" s="17">
        <v>15</v>
      </c>
      <c r="H710" s="17" t="s">
        <v>25</v>
      </c>
      <c r="I710" s="79">
        <f>_xlfn.XLOOKUP(H710,Productos!$B$5:$B$16,Productos!$E$5:$E$16)</f>
        <v>800000</v>
      </c>
      <c r="J710" s="17">
        <v>9</v>
      </c>
      <c r="K710" s="99"/>
      <c r="L710" s="13" t="str">
        <f>_xlfn.XLOOKUP(Ventas!C710,'Tienda y Sucursal'!$B$5:$B$19,'Tienda y Sucursal'!$C$5:$C$19)</f>
        <v>Antiguedades FV</v>
      </c>
      <c r="M710" s="13" t="str">
        <f>_xlfn.XLOOKUP(D710,'Tienda y Sucursal'!$E$5:$E$10,'Tienda y Sucursal'!$F$5:$F$10)</f>
        <v>Sucursal 6</v>
      </c>
      <c r="N710" s="13" t="str">
        <f>HLOOKUP(F710,'Vendedores y Clientes'!$F$5:$M$7,2,0)&amp;" "&amp;HLOOKUP(F710,'Vendedores y Clientes'!$F$5:$M$7,3,0)</f>
        <v>Michael Tree</v>
      </c>
      <c r="O710" s="13" t="str" cm="1">
        <f t="array" ref="O710">_xlfn.XLOOKUP(G710,'Vendedores y Clientes'!$B$6:$B$39,'Vendedores y Clientes'!$C$6:$C$39&amp;" "&amp;_xlfn.XLOOKUP(Ventas!G710,'Vendedores y Clientes'!$B$6:$B$39,'Vendedores y Clientes'!$D$6:$D$39))</f>
        <v>Maki Parachute</v>
      </c>
      <c r="P710" s="13" t="str">
        <f>_xlfn.XLOOKUP(H710,Productos!$B$5:$B$16,Productos!$C$5:$C$16)</f>
        <v>Estante Metalico 2mts alt</v>
      </c>
      <c r="Q710" s="13" t="str">
        <f>VLOOKUP(H710,Productos!$B$4:$E$16,3,0)</f>
        <v>Leymas</v>
      </c>
      <c r="R710" s="14">
        <f t="shared" si="14"/>
        <v>0.08</v>
      </c>
      <c r="S710" s="15">
        <f>VLOOKUP(Ventas!H710,Productos!$B$23:$I$34,MATCH(Ventas!M710,Productos!$D$22:$I$22)+2,FALSE)</f>
        <v>100000</v>
      </c>
      <c r="T710" s="16">
        <f t="shared" si="17"/>
        <v>6524000</v>
      </c>
    </row>
    <row r="711" spans="2:20" ht="14.25" customHeight="1">
      <c r="B711" s="10" t="str">
        <f t="shared" si="13"/>
        <v>10-301522010febreroG12</v>
      </c>
      <c r="C711" s="17">
        <v>10</v>
      </c>
      <c r="D711" s="17">
        <v>30</v>
      </c>
      <c r="E711" s="18">
        <v>40224</v>
      </c>
      <c r="F711" s="17">
        <v>12</v>
      </c>
      <c r="G711" s="17">
        <v>10</v>
      </c>
      <c r="H711" s="17" t="s">
        <v>25</v>
      </c>
      <c r="I711" s="79">
        <f>_xlfn.XLOOKUP(H711,Productos!$B$5:$B$16,Productos!$E$5:$E$16)</f>
        <v>800000</v>
      </c>
      <c r="J711" s="17">
        <v>9</v>
      </c>
      <c r="K711" s="99"/>
      <c r="L711" s="13" t="str">
        <f>_xlfn.XLOOKUP(Ventas!C711,'Tienda y Sucursal'!$B$5:$B$19,'Tienda y Sucursal'!$C$5:$C$19)</f>
        <v>Sacrilegios Gloria</v>
      </c>
      <c r="M711" s="13" t="str">
        <f>_xlfn.XLOOKUP(D711,'Tienda y Sucursal'!$E$5:$E$10,'Tienda y Sucursal'!$F$5:$F$10)</f>
        <v>Sucursal 2</v>
      </c>
      <c r="N711" s="13" t="str">
        <f>HLOOKUP(F711,'Vendedores y Clientes'!$F$5:$M$7,2,0)&amp;" "&amp;HLOOKUP(F711,'Vendedores y Clientes'!$F$5:$M$7,3,0)</f>
        <v>Feibian Bizancio</v>
      </c>
      <c r="O711" s="13" t="str" cm="1">
        <f t="array" ref="O711">_xlfn.XLOOKUP(G711,'Vendedores y Clientes'!$B$6:$B$39,'Vendedores y Clientes'!$C$6:$C$39&amp;" "&amp;_xlfn.XLOOKUP(Ventas!G711,'Vendedores y Clientes'!$B$6:$B$39,'Vendedores y Clientes'!$D$6:$D$39))</f>
        <v>Natalia Safer</v>
      </c>
      <c r="P711" s="13" t="str">
        <f>_xlfn.XLOOKUP(H711,Productos!$B$5:$B$16,Productos!$C$5:$C$16)</f>
        <v>Estante Metalico 2mts alt</v>
      </c>
      <c r="Q711" s="13" t="str">
        <f>VLOOKUP(H711,Productos!$B$4:$E$16,3,0)</f>
        <v>Leymas</v>
      </c>
      <c r="R711" s="14">
        <f t="shared" si="14"/>
        <v>0.08</v>
      </c>
      <c r="S711" s="15">
        <f>VLOOKUP(Ventas!H711,Productos!$B$23:$I$34,MATCH(Ventas!M711,Productos!$D$22:$I$22)+2,FALSE)</f>
        <v>100000</v>
      </c>
      <c r="T711" s="16">
        <f t="shared" ref="T711:T774" si="18">I711*J711-(R711*I711*J711)-S711</f>
        <v>6524000</v>
      </c>
    </row>
    <row r="712" spans="2:20" ht="14.25" customHeight="1">
      <c r="B712" s="10" t="str">
        <f t="shared" si="13"/>
        <v>3-30016112010noviembreG12</v>
      </c>
      <c r="C712" s="17">
        <v>3</v>
      </c>
      <c r="D712" s="17">
        <v>300</v>
      </c>
      <c r="E712" s="18">
        <v>40498</v>
      </c>
      <c r="F712" s="17">
        <v>16</v>
      </c>
      <c r="G712" s="17">
        <v>30</v>
      </c>
      <c r="H712" s="17" t="s">
        <v>25</v>
      </c>
      <c r="I712" s="79">
        <f>_xlfn.XLOOKUP(H712,Productos!$B$5:$B$16,Productos!$E$5:$E$16)</f>
        <v>800000</v>
      </c>
      <c r="J712" s="17">
        <v>9</v>
      </c>
      <c r="K712" s="99"/>
      <c r="L712" s="13" t="str">
        <f>_xlfn.XLOOKUP(Ventas!C712,'Tienda y Sucursal'!$B$5:$B$19,'Tienda y Sucursal'!$C$5:$C$19)</f>
        <v>Damiens</v>
      </c>
      <c r="M712" s="13" t="str">
        <f>_xlfn.XLOOKUP(D712,'Tienda y Sucursal'!$E$5:$E$10,'Tienda y Sucursal'!$F$5:$F$10)</f>
        <v>Sucursal 3</v>
      </c>
      <c r="N712" s="13" t="str">
        <f>HLOOKUP(F712,'Vendedores y Clientes'!$F$5:$M$7,2,0)&amp;" "&amp;HLOOKUP(F712,'Vendedores y Clientes'!$F$5:$M$7,3,0)</f>
        <v>Michael Tree</v>
      </c>
      <c r="O712" s="13" t="str" cm="1">
        <f t="array" ref="O712">_xlfn.XLOOKUP(G712,'Vendedores y Clientes'!$B$6:$B$39,'Vendedores y Clientes'!$C$6:$C$39&amp;" "&amp;_xlfn.XLOOKUP(Ventas!G712,'Vendedores y Clientes'!$B$6:$B$39,'Vendedores y Clientes'!$D$6:$D$39))</f>
        <v>Javiera Walder</v>
      </c>
      <c r="P712" s="13" t="str">
        <f>_xlfn.XLOOKUP(H712,Productos!$B$5:$B$16,Productos!$C$5:$C$16)</f>
        <v>Estante Metalico 2mts alt</v>
      </c>
      <c r="Q712" s="13" t="str">
        <f>VLOOKUP(H712,Productos!$B$4:$E$16,3,0)</f>
        <v>Leymas</v>
      </c>
      <c r="R712" s="14">
        <f t="shared" si="14"/>
        <v>0.08</v>
      </c>
      <c r="S712" s="15">
        <f>VLOOKUP(Ventas!H712,Productos!$B$23:$I$34,MATCH(Ventas!M712,Productos!$D$22:$I$22)+2,FALSE)</f>
        <v>10000</v>
      </c>
      <c r="T712" s="16">
        <f t="shared" si="18"/>
        <v>6614000</v>
      </c>
    </row>
    <row r="713" spans="2:20" ht="14.25" customHeight="1">
      <c r="B713" s="10" t="str">
        <f t="shared" si="13"/>
        <v>9-204112009noviembreG12</v>
      </c>
      <c r="C713" s="17">
        <v>9</v>
      </c>
      <c r="D713" s="17">
        <v>20</v>
      </c>
      <c r="E713" s="18">
        <v>40121</v>
      </c>
      <c r="F713" s="17">
        <v>14</v>
      </c>
      <c r="G713" s="17">
        <v>26</v>
      </c>
      <c r="H713" s="17" t="s">
        <v>25</v>
      </c>
      <c r="I713" s="79">
        <f>_xlfn.XLOOKUP(H713,Productos!$B$5:$B$16,Productos!$E$5:$E$16)</f>
        <v>800000</v>
      </c>
      <c r="J713" s="17">
        <v>9</v>
      </c>
      <c r="K713" s="99"/>
      <c r="L713" s="13" t="str">
        <f>_xlfn.XLOOKUP(Ventas!C713,'Tienda y Sucursal'!$B$5:$B$19,'Tienda y Sucursal'!$C$5:$C$19)</f>
        <v>Sucursal San Bernardo</v>
      </c>
      <c r="M713" s="13" t="str">
        <f>_xlfn.XLOOKUP(D713,'Tienda y Sucursal'!$E$5:$E$10,'Tienda y Sucursal'!$F$5:$F$10)</f>
        <v>Sucursal 5</v>
      </c>
      <c r="N713" s="13" t="str">
        <f>HLOOKUP(F713,'Vendedores y Clientes'!$F$5:$M$7,2,0)&amp;" "&amp;HLOOKUP(F713,'Vendedores y Clientes'!$F$5:$M$7,3,0)</f>
        <v>Hortuiti Felier</v>
      </c>
      <c r="O713" s="13" t="str" cm="1">
        <f t="array" ref="O713">_xlfn.XLOOKUP(G713,'Vendedores y Clientes'!$B$6:$B$39,'Vendedores y Clientes'!$C$6:$C$39&amp;" "&amp;_xlfn.XLOOKUP(Ventas!G713,'Vendedores y Clientes'!$B$6:$B$39,'Vendedores y Clientes'!$D$6:$D$39))</f>
        <v>Edward Phycka</v>
      </c>
      <c r="P713" s="13" t="str">
        <f>_xlfn.XLOOKUP(H713,Productos!$B$5:$B$16,Productos!$C$5:$C$16)</f>
        <v>Estante Metalico 2mts alt</v>
      </c>
      <c r="Q713" s="13" t="str">
        <f>VLOOKUP(H713,Productos!$B$4:$E$16,3,0)</f>
        <v>Leymas</v>
      </c>
      <c r="R713" s="14">
        <f t="shared" si="14"/>
        <v>0.08</v>
      </c>
      <c r="S713" s="15">
        <f>VLOOKUP(Ventas!H713,Productos!$B$23:$I$34,MATCH(Ventas!M713,Productos!$D$22:$I$22)+2,FALSE)</f>
        <v>10000</v>
      </c>
      <c r="T713" s="16">
        <f t="shared" si="18"/>
        <v>6614000</v>
      </c>
    </row>
    <row r="714" spans="2:20" ht="14.25" customHeight="1">
      <c r="B714" s="10" t="str">
        <f t="shared" si="13"/>
        <v>8-201952009mayoA14</v>
      </c>
      <c r="C714" s="17">
        <v>8</v>
      </c>
      <c r="D714" s="17">
        <v>20</v>
      </c>
      <c r="E714" s="18">
        <v>39952</v>
      </c>
      <c r="F714" s="17">
        <v>17</v>
      </c>
      <c r="G714" s="17">
        <v>8</v>
      </c>
      <c r="H714" s="17" t="s">
        <v>27</v>
      </c>
      <c r="I714" s="79">
        <f>_xlfn.XLOOKUP(H714,Productos!$B$5:$B$16,Productos!$E$5:$E$16)</f>
        <v>670000</v>
      </c>
      <c r="J714" s="17">
        <v>11</v>
      </c>
      <c r="K714" s="99"/>
      <c r="L714" s="13" t="str">
        <f>_xlfn.XLOOKUP(Ventas!C714,'Tienda y Sucursal'!$B$5:$B$19,'Tienda y Sucursal'!$C$5:$C$19)</f>
        <v>El Rincón de la Madera</v>
      </c>
      <c r="M714" s="13" t="str">
        <f>_xlfn.XLOOKUP(D714,'Tienda y Sucursal'!$E$5:$E$10,'Tienda y Sucursal'!$F$5:$F$10)</f>
        <v>Sucursal 5</v>
      </c>
      <c r="N714" s="13" t="str">
        <f>HLOOKUP(F714,'Vendedores y Clientes'!$F$5:$M$7,2,0)&amp;" "&amp;HLOOKUP(F714,'Vendedores y Clientes'!$F$5:$M$7,3,0)</f>
        <v>Gabriel Manzanero</v>
      </c>
      <c r="O714" s="13" t="str" cm="1">
        <f t="array" ref="O714">_xlfn.XLOOKUP(G714,'Vendedores y Clientes'!$B$6:$B$39,'Vendedores y Clientes'!$C$6:$C$39&amp;" "&amp;_xlfn.XLOOKUP(Ventas!G714,'Vendedores y Clientes'!$B$6:$B$39,'Vendedores y Clientes'!$D$6:$D$39))</f>
        <v>Nicolás Red</v>
      </c>
      <c r="P714" s="13" t="str">
        <f>_xlfn.XLOOKUP(H714,Productos!$B$5:$B$16,Productos!$C$5:$C$16)</f>
        <v>Cama 1,5 plazas</v>
      </c>
      <c r="Q714" s="13" t="str">
        <f>VLOOKUP(H714,Productos!$B$4:$E$16,3,0)</f>
        <v>Dardunes</v>
      </c>
      <c r="R714" s="14">
        <f t="shared" si="14"/>
        <v>0.08</v>
      </c>
      <c r="S714" s="15">
        <f>VLOOKUP(Ventas!H714,Productos!$B$23:$I$34,MATCH(Ventas!M714,Productos!$D$22:$I$22)+2,FALSE)</f>
        <v>100000</v>
      </c>
      <c r="T714" s="16">
        <f t="shared" si="18"/>
        <v>6680400</v>
      </c>
    </row>
    <row r="715" spans="2:20" ht="14.25" customHeight="1">
      <c r="B715" s="10" t="str">
        <f t="shared" si="13"/>
        <v>14-201132009marzoE20</v>
      </c>
      <c r="C715" s="17">
        <v>14</v>
      </c>
      <c r="D715" s="17">
        <v>20</v>
      </c>
      <c r="E715" s="18">
        <v>39883</v>
      </c>
      <c r="F715" s="17">
        <v>12</v>
      </c>
      <c r="G715" s="17">
        <v>10</v>
      </c>
      <c r="H715" s="17" t="s">
        <v>28</v>
      </c>
      <c r="I715" s="79">
        <f>_xlfn.XLOOKUP(H715,Productos!$B$5:$B$16,Productos!$E$5:$E$16)</f>
        <v>650000</v>
      </c>
      <c r="J715" s="17">
        <v>11</v>
      </c>
      <c r="K715" s="99"/>
      <c r="L715" s="13" t="str">
        <f>_xlfn.XLOOKUP(Ventas!C715,'Tienda y Sucursal'!$B$5:$B$19,'Tienda y Sucursal'!$C$5:$C$19)</f>
        <v>Antiguedades FV</v>
      </c>
      <c r="M715" s="13" t="str">
        <f>_xlfn.XLOOKUP(D715,'Tienda y Sucursal'!$E$5:$E$10,'Tienda y Sucursal'!$F$5:$F$10)</f>
        <v>Sucursal 5</v>
      </c>
      <c r="N715" s="13" t="str">
        <f>HLOOKUP(F715,'Vendedores y Clientes'!$F$5:$M$7,2,0)&amp;" "&amp;HLOOKUP(F715,'Vendedores y Clientes'!$F$5:$M$7,3,0)</f>
        <v>Feibian Bizancio</v>
      </c>
      <c r="O715" s="13" t="str" cm="1">
        <f t="array" ref="O715">_xlfn.XLOOKUP(G715,'Vendedores y Clientes'!$B$6:$B$39,'Vendedores y Clientes'!$C$6:$C$39&amp;" "&amp;_xlfn.XLOOKUP(Ventas!G715,'Vendedores y Clientes'!$B$6:$B$39,'Vendedores y Clientes'!$D$6:$D$39))</f>
        <v>Natalia Safer</v>
      </c>
      <c r="P715" s="13" t="str">
        <f>_xlfn.XLOOKUP(H715,Productos!$B$5:$B$16,Productos!$C$5:$C$16)</f>
        <v>Escritorio Madera 3 Espacios</v>
      </c>
      <c r="Q715" s="13" t="str">
        <f>VLOOKUP(H715,Productos!$B$4:$E$16,3,0)</f>
        <v>Bellmack</v>
      </c>
      <c r="R715" s="14">
        <f t="shared" si="14"/>
        <v>0.08</v>
      </c>
      <c r="S715" s="15">
        <f>VLOOKUP(Ventas!H715,Productos!$B$23:$I$34,MATCH(Ventas!M715,Productos!$D$22:$I$22)+2,FALSE)</f>
        <v>1500000</v>
      </c>
      <c r="T715" s="16">
        <f t="shared" si="18"/>
        <v>5078000</v>
      </c>
    </row>
    <row r="716" spans="2:20" ht="14.25" customHeight="1">
      <c r="B716" s="10" t="str">
        <f t="shared" si="13"/>
        <v>12-1002162009junioE20</v>
      </c>
      <c r="C716" s="17">
        <v>12</v>
      </c>
      <c r="D716" s="17">
        <v>100</v>
      </c>
      <c r="E716" s="18">
        <v>39985</v>
      </c>
      <c r="F716" s="17">
        <v>14</v>
      </c>
      <c r="G716" s="17">
        <v>4</v>
      </c>
      <c r="H716" s="17" t="s">
        <v>28</v>
      </c>
      <c r="I716" s="79">
        <f>_xlfn.XLOOKUP(H716,Productos!$B$5:$B$16,Productos!$E$5:$E$16)</f>
        <v>650000</v>
      </c>
      <c r="J716" s="17">
        <v>11</v>
      </c>
      <c r="K716" s="99"/>
      <c r="L716" s="13" t="str">
        <f>_xlfn.XLOOKUP(Ventas!C716,'Tienda y Sucursal'!$B$5:$B$19,'Tienda y Sucursal'!$C$5:$C$19)</f>
        <v>El Deleite</v>
      </c>
      <c r="M716" s="13" t="str">
        <f>_xlfn.XLOOKUP(D716,'Tienda y Sucursal'!$E$5:$E$10,'Tienda y Sucursal'!$F$5:$F$10)</f>
        <v>Sucursal 4</v>
      </c>
      <c r="N716" s="13" t="str">
        <f>HLOOKUP(F716,'Vendedores y Clientes'!$F$5:$M$7,2,0)&amp;" "&amp;HLOOKUP(F716,'Vendedores y Clientes'!$F$5:$M$7,3,0)</f>
        <v>Hortuiti Felier</v>
      </c>
      <c r="O716" s="13" t="str" cm="1">
        <f t="array" ref="O716">_xlfn.XLOOKUP(G716,'Vendedores y Clientes'!$B$6:$B$39,'Vendedores y Clientes'!$C$6:$C$39&amp;" "&amp;_xlfn.XLOOKUP(Ventas!G716,'Vendedores y Clientes'!$B$6:$B$39,'Vendedores y Clientes'!$D$6:$D$39))</f>
        <v>JayJay Barriga</v>
      </c>
      <c r="P716" s="13" t="str">
        <f>_xlfn.XLOOKUP(H716,Productos!$B$5:$B$16,Productos!$C$5:$C$16)</f>
        <v>Escritorio Madera 3 Espacios</v>
      </c>
      <c r="Q716" s="13" t="str">
        <f>VLOOKUP(H716,Productos!$B$4:$E$16,3,0)</f>
        <v>Bellmack</v>
      </c>
      <c r="R716" s="14">
        <f t="shared" si="14"/>
        <v>0.08</v>
      </c>
      <c r="S716" s="15">
        <f>VLOOKUP(Ventas!H716,Productos!$B$23:$I$34,MATCH(Ventas!M716,Productos!$D$22:$I$22)+2,FALSE)</f>
        <v>1000000</v>
      </c>
      <c r="T716" s="16">
        <f t="shared" si="18"/>
        <v>5578000</v>
      </c>
    </row>
    <row r="717" spans="2:20" ht="14.25" customHeight="1">
      <c r="B717" s="10" t="str">
        <f t="shared" si="13"/>
        <v>9-1001572009julioE20</v>
      </c>
      <c r="C717" s="17">
        <v>9</v>
      </c>
      <c r="D717" s="17">
        <v>100</v>
      </c>
      <c r="E717" s="18">
        <v>40009</v>
      </c>
      <c r="F717" s="17">
        <v>14</v>
      </c>
      <c r="G717" s="17">
        <v>2</v>
      </c>
      <c r="H717" s="17" t="s">
        <v>28</v>
      </c>
      <c r="I717" s="79">
        <f>_xlfn.XLOOKUP(H717,Productos!$B$5:$B$16,Productos!$E$5:$E$16)</f>
        <v>650000</v>
      </c>
      <c r="J717" s="17">
        <v>11</v>
      </c>
      <c r="K717" s="99"/>
      <c r="L717" s="13" t="str">
        <f>_xlfn.XLOOKUP(Ventas!C717,'Tienda y Sucursal'!$B$5:$B$19,'Tienda y Sucursal'!$C$5:$C$19)</f>
        <v>Sucursal San Bernardo</v>
      </c>
      <c r="M717" s="13" t="str">
        <f>_xlfn.XLOOKUP(D717,'Tienda y Sucursal'!$E$5:$E$10,'Tienda y Sucursal'!$F$5:$F$10)</f>
        <v>Sucursal 4</v>
      </c>
      <c r="N717" s="13" t="str">
        <f>HLOOKUP(F717,'Vendedores y Clientes'!$F$5:$M$7,2,0)&amp;" "&amp;HLOOKUP(F717,'Vendedores y Clientes'!$F$5:$M$7,3,0)</f>
        <v>Hortuiti Felier</v>
      </c>
      <c r="O717" s="13" t="str" cm="1">
        <f t="array" ref="O717">_xlfn.XLOOKUP(G717,'Vendedores y Clientes'!$B$6:$B$39,'Vendedores y Clientes'!$C$6:$C$39&amp;" "&amp;_xlfn.XLOOKUP(Ventas!G717,'Vendedores y Clientes'!$B$6:$B$39,'Vendedores y Clientes'!$D$6:$D$39))</f>
        <v>John Chepicano</v>
      </c>
      <c r="P717" s="13" t="str">
        <f>_xlfn.XLOOKUP(H717,Productos!$B$5:$B$16,Productos!$C$5:$C$16)</f>
        <v>Escritorio Madera 3 Espacios</v>
      </c>
      <c r="Q717" s="13" t="str">
        <f>VLOOKUP(H717,Productos!$B$4:$E$16,3,0)</f>
        <v>Bellmack</v>
      </c>
      <c r="R717" s="14">
        <f t="shared" si="14"/>
        <v>0.08</v>
      </c>
      <c r="S717" s="15">
        <f>VLOOKUP(Ventas!H717,Productos!$B$23:$I$34,MATCH(Ventas!M717,Productos!$D$22:$I$22)+2,FALSE)</f>
        <v>1000000</v>
      </c>
      <c r="T717" s="16">
        <f t="shared" si="18"/>
        <v>5578000</v>
      </c>
    </row>
    <row r="718" spans="2:20" ht="14.25" customHeight="1">
      <c r="B718" s="10" t="str">
        <f t="shared" si="13"/>
        <v>6-100752009mayoE20</v>
      </c>
      <c r="C718" s="17">
        <v>6</v>
      </c>
      <c r="D718" s="17">
        <v>100</v>
      </c>
      <c r="E718" s="18">
        <v>39940</v>
      </c>
      <c r="F718" s="17">
        <v>12</v>
      </c>
      <c r="G718" s="17">
        <v>31</v>
      </c>
      <c r="H718" s="17" t="s">
        <v>28</v>
      </c>
      <c r="I718" s="79">
        <f>_xlfn.XLOOKUP(H718,Productos!$B$5:$B$16,Productos!$E$5:$E$16)</f>
        <v>650000</v>
      </c>
      <c r="J718" s="17">
        <v>11</v>
      </c>
      <c r="K718" s="99"/>
      <c r="L718" s="13" t="str">
        <f>_xlfn.XLOOKUP(Ventas!C718,'Tienda y Sucursal'!$B$5:$B$19,'Tienda y Sucursal'!$C$5:$C$19)</f>
        <v>Sucursal Ñuñoa</v>
      </c>
      <c r="M718" s="13" t="str">
        <f>_xlfn.XLOOKUP(D718,'Tienda y Sucursal'!$E$5:$E$10,'Tienda y Sucursal'!$F$5:$F$10)</f>
        <v>Sucursal 4</v>
      </c>
      <c r="N718" s="13" t="str">
        <f>HLOOKUP(F718,'Vendedores y Clientes'!$F$5:$M$7,2,0)&amp;" "&amp;HLOOKUP(F718,'Vendedores y Clientes'!$F$5:$M$7,3,0)</f>
        <v>Feibian Bizancio</v>
      </c>
      <c r="O718" s="13" t="str" cm="1">
        <f t="array" ref="O718">_xlfn.XLOOKUP(G718,'Vendedores y Clientes'!$B$6:$B$39,'Vendedores y Clientes'!$C$6:$C$39&amp;" "&amp;_xlfn.XLOOKUP(Ventas!G718,'Vendedores y Clientes'!$B$6:$B$39,'Vendedores y Clientes'!$D$6:$D$39))</f>
        <v>Sofia Uribe</v>
      </c>
      <c r="P718" s="13" t="str">
        <f>_xlfn.XLOOKUP(H718,Productos!$B$5:$B$16,Productos!$C$5:$C$16)</f>
        <v>Escritorio Madera 3 Espacios</v>
      </c>
      <c r="Q718" s="13" t="str">
        <f>VLOOKUP(H718,Productos!$B$4:$E$16,3,0)</f>
        <v>Bellmack</v>
      </c>
      <c r="R718" s="14">
        <f t="shared" si="14"/>
        <v>0.08</v>
      </c>
      <c r="S718" s="15">
        <f>VLOOKUP(Ventas!H718,Productos!$B$23:$I$34,MATCH(Ventas!M718,Productos!$D$22:$I$22)+2,FALSE)</f>
        <v>1000000</v>
      </c>
      <c r="T718" s="16">
        <f t="shared" si="18"/>
        <v>5578000</v>
      </c>
    </row>
    <row r="719" spans="2:20" ht="14.25" customHeight="1">
      <c r="B719" s="10" t="str">
        <f t="shared" si="13"/>
        <v>7-2017112009noviembreG16</v>
      </c>
      <c r="C719" s="17">
        <v>7</v>
      </c>
      <c r="D719" s="17">
        <v>20</v>
      </c>
      <c r="E719" s="18">
        <v>40134</v>
      </c>
      <c r="F719" s="17">
        <v>15</v>
      </c>
      <c r="G719" s="17">
        <v>34</v>
      </c>
      <c r="H719" s="17" t="s">
        <v>30</v>
      </c>
      <c r="I719" s="79">
        <f>_xlfn.XLOOKUP(H719,Productos!$B$5:$B$16,Productos!$E$5:$E$16)</f>
        <v>550000</v>
      </c>
      <c r="J719" s="17">
        <v>13</v>
      </c>
      <c r="K719" s="99"/>
      <c r="L719" s="13" t="str">
        <f>_xlfn.XLOOKUP(Ventas!C719,'Tienda y Sucursal'!$B$5:$B$19,'Tienda y Sucursal'!$C$5:$C$19)</f>
        <v>Blanco y En Calada</v>
      </c>
      <c r="M719" s="13" t="str">
        <f>_xlfn.XLOOKUP(D719,'Tienda y Sucursal'!$E$5:$E$10,'Tienda y Sucursal'!$F$5:$F$10)</f>
        <v>Sucursal 5</v>
      </c>
      <c r="N719" s="13" t="str">
        <f>HLOOKUP(F719,'Vendedores y Clientes'!$F$5:$M$7,2,0)&amp;" "&amp;HLOOKUP(F719,'Vendedores y Clientes'!$F$5:$M$7,3,0)</f>
        <v>Suárez Mujica</v>
      </c>
      <c r="O719" s="13" t="str" cm="1">
        <f t="array" ref="O719">_xlfn.XLOOKUP(G719,'Vendedores y Clientes'!$B$6:$B$39,'Vendedores y Clientes'!$C$6:$C$39&amp;" "&amp;_xlfn.XLOOKUP(Ventas!G719,'Vendedores y Clientes'!$B$6:$B$39,'Vendedores y Clientes'!$D$6:$D$39))</f>
        <v>JP Farfanas</v>
      </c>
      <c r="P719" s="13" t="str">
        <f>_xlfn.XLOOKUP(H719,Productos!$B$5:$B$16,Productos!$C$5:$C$16)</f>
        <v>Cómoda 2 cuerpos, 2x1x1,5</v>
      </c>
      <c r="Q719" s="13" t="str">
        <f>VLOOKUP(H719,Productos!$B$4:$E$16,3,0)</f>
        <v>Deplos</v>
      </c>
      <c r="R719" s="14">
        <f t="shared" si="14"/>
        <v>0.08</v>
      </c>
      <c r="S719" s="15">
        <f>VLOOKUP(Ventas!H719,Productos!$B$23:$I$34,MATCH(Ventas!M719,Productos!$D$22:$I$22)+2,FALSE)</f>
        <v>300000</v>
      </c>
      <c r="T719" s="16">
        <f t="shared" si="18"/>
        <v>6278000</v>
      </c>
    </row>
    <row r="720" spans="2:20" ht="14.25" customHeight="1">
      <c r="B720" s="10" t="str">
        <f t="shared" si="13"/>
        <v>4-2007122010diciembreE20</v>
      </c>
      <c r="C720" s="17">
        <v>4</v>
      </c>
      <c r="D720" s="17">
        <v>200</v>
      </c>
      <c r="E720" s="18">
        <v>40519</v>
      </c>
      <c r="F720" s="17">
        <v>18</v>
      </c>
      <c r="G720" s="17">
        <v>12</v>
      </c>
      <c r="H720" s="17" t="s">
        <v>28</v>
      </c>
      <c r="I720" s="79">
        <f>_xlfn.XLOOKUP(H720,Productos!$B$5:$B$16,Productos!$E$5:$E$16)</f>
        <v>650000</v>
      </c>
      <c r="J720" s="17">
        <v>11</v>
      </c>
      <c r="K720" s="99"/>
      <c r="L720" s="13" t="str">
        <f>_xlfn.XLOOKUP(Ventas!C720,'Tienda y Sucursal'!$B$5:$B$19,'Tienda y Sucursal'!$C$5:$C$19)</f>
        <v>Galería Ñuble</v>
      </c>
      <c r="M720" s="13" t="str">
        <f>_xlfn.XLOOKUP(D720,'Tienda y Sucursal'!$E$5:$E$10,'Tienda y Sucursal'!$F$5:$F$10)</f>
        <v>Sucursal 1</v>
      </c>
      <c r="N720" s="13" t="str">
        <f>HLOOKUP(F720,'Vendedores y Clientes'!$F$5:$M$7,2,0)&amp;" "&amp;HLOOKUP(F720,'Vendedores y Clientes'!$F$5:$M$7,3,0)</f>
        <v>Gato Lizana</v>
      </c>
      <c r="O720" s="13" t="str" cm="1">
        <f t="array" ref="O720">_xlfn.XLOOKUP(G720,'Vendedores y Clientes'!$B$6:$B$39,'Vendedores y Clientes'!$C$6:$C$39&amp;" "&amp;_xlfn.XLOOKUP(Ventas!G720,'Vendedores y Clientes'!$B$6:$B$39,'Vendedores y Clientes'!$D$6:$D$39))</f>
        <v>Nga Escandinavo</v>
      </c>
      <c r="P720" s="13" t="str">
        <f>_xlfn.XLOOKUP(H720,Productos!$B$5:$B$16,Productos!$C$5:$C$16)</f>
        <v>Escritorio Madera 3 Espacios</v>
      </c>
      <c r="Q720" s="13" t="str">
        <f>VLOOKUP(H720,Productos!$B$4:$E$16,3,0)</f>
        <v>Bellmack</v>
      </c>
      <c r="R720" s="14">
        <f t="shared" si="14"/>
        <v>0.08</v>
      </c>
      <c r="S720" s="15">
        <f>VLOOKUP(Ventas!H720,Productos!$B$23:$I$34,MATCH(Ventas!M720,Productos!$D$22:$I$22)+2,FALSE)</f>
        <v>10000</v>
      </c>
      <c r="T720" s="16">
        <f t="shared" si="18"/>
        <v>6568000</v>
      </c>
    </row>
    <row r="721" spans="2:20" ht="14.25" customHeight="1">
      <c r="B721" s="10" t="str">
        <f t="shared" si="13"/>
        <v>15-30012112010noviembreG16</v>
      </c>
      <c r="C721" s="17">
        <v>15</v>
      </c>
      <c r="D721" s="17">
        <v>300</v>
      </c>
      <c r="E721" s="18">
        <v>40494</v>
      </c>
      <c r="F721" s="17">
        <v>15</v>
      </c>
      <c r="G721" s="17">
        <v>32</v>
      </c>
      <c r="H721" s="17" t="s">
        <v>30</v>
      </c>
      <c r="I721" s="79">
        <f>_xlfn.XLOOKUP(H721,Productos!$B$5:$B$16,Productos!$E$5:$E$16)</f>
        <v>550000</v>
      </c>
      <c r="J721" s="17">
        <v>13</v>
      </c>
      <c r="K721" s="99"/>
      <c r="L721" s="13" t="str">
        <f>_xlfn.XLOOKUP(Ventas!C721,'Tienda y Sucursal'!$B$5:$B$19,'Tienda y Sucursal'!$C$5:$C$19)</f>
        <v>Galería la Tubería</v>
      </c>
      <c r="M721" s="13" t="str">
        <f>_xlfn.XLOOKUP(D721,'Tienda y Sucursal'!$E$5:$E$10,'Tienda y Sucursal'!$F$5:$F$10)</f>
        <v>Sucursal 3</v>
      </c>
      <c r="N721" s="13" t="str">
        <f>HLOOKUP(F721,'Vendedores y Clientes'!$F$5:$M$7,2,0)&amp;" "&amp;HLOOKUP(F721,'Vendedores y Clientes'!$F$5:$M$7,3,0)</f>
        <v>Suárez Mujica</v>
      </c>
      <c r="O721" s="13" t="str" cm="1">
        <f t="array" ref="O721">_xlfn.XLOOKUP(G721,'Vendedores y Clientes'!$B$6:$B$39,'Vendedores y Clientes'!$C$6:$C$39&amp;" "&amp;_xlfn.XLOOKUP(Ventas!G721,'Vendedores y Clientes'!$B$6:$B$39,'Vendedores y Clientes'!$D$6:$D$39))</f>
        <v>Manu Bililar</v>
      </c>
      <c r="P721" s="13" t="str">
        <f>_xlfn.XLOOKUP(H721,Productos!$B$5:$B$16,Productos!$C$5:$C$16)</f>
        <v>Cómoda 2 cuerpos, 2x1x1,5</v>
      </c>
      <c r="Q721" s="13" t="str">
        <f>VLOOKUP(H721,Productos!$B$4:$E$16,3,0)</f>
        <v>Deplos</v>
      </c>
      <c r="R721" s="14">
        <f t="shared" si="14"/>
        <v>0.08</v>
      </c>
      <c r="S721" s="15">
        <f>VLOOKUP(Ventas!H721,Productos!$B$23:$I$34,MATCH(Ventas!M721,Productos!$D$22:$I$22)+2,FALSE)</f>
        <v>30000</v>
      </c>
      <c r="T721" s="16">
        <f t="shared" si="18"/>
        <v>6548000</v>
      </c>
    </row>
    <row r="722" spans="2:20" ht="14.25" customHeight="1">
      <c r="B722" s="10" t="str">
        <f t="shared" si="13"/>
        <v>11-103122009diciembreE20</v>
      </c>
      <c r="C722" s="17">
        <v>11</v>
      </c>
      <c r="D722" s="17">
        <v>10</v>
      </c>
      <c r="E722" s="18">
        <v>40150</v>
      </c>
      <c r="F722" s="17">
        <v>16</v>
      </c>
      <c r="G722" s="17">
        <v>31</v>
      </c>
      <c r="H722" s="17" t="s">
        <v>28</v>
      </c>
      <c r="I722" s="79">
        <f>_xlfn.XLOOKUP(H722,Productos!$B$5:$B$16,Productos!$E$5:$E$16)</f>
        <v>650000</v>
      </c>
      <c r="J722" s="17">
        <v>11</v>
      </c>
      <c r="K722" s="99"/>
      <c r="L722" s="13" t="str">
        <f>_xlfn.XLOOKUP(Ventas!C722,'Tienda y Sucursal'!$B$5:$B$19,'Tienda y Sucursal'!$C$5:$C$19)</f>
        <v>Antiguedades FL</v>
      </c>
      <c r="M722" s="13" t="str">
        <f>_xlfn.XLOOKUP(D722,'Tienda y Sucursal'!$E$5:$E$10,'Tienda y Sucursal'!$F$5:$F$10)</f>
        <v>Sucursal 6</v>
      </c>
      <c r="N722" s="13" t="str">
        <f>HLOOKUP(F722,'Vendedores y Clientes'!$F$5:$M$7,2,0)&amp;" "&amp;HLOOKUP(F722,'Vendedores y Clientes'!$F$5:$M$7,3,0)</f>
        <v>Michael Tree</v>
      </c>
      <c r="O722" s="13" t="str" cm="1">
        <f t="array" ref="O722">_xlfn.XLOOKUP(G722,'Vendedores y Clientes'!$B$6:$B$39,'Vendedores y Clientes'!$C$6:$C$39&amp;" "&amp;_xlfn.XLOOKUP(Ventas!G722,'Vendedores y Clientes'!$B$6:$B$39,'Vendedores y Clientes'!$D$6:$D$39))</f>
        <v>Sofia Uribe</v>
      </c>
      <c r="P722" s="13" t="str">
        <f>_xlfn.XLOOKUP(H722,Productos!$B$5:$B$16,Productos!$C$5:$C$16)</f>
        <v>Escritorio Madera 3 Espacios</v>
      </c>
      <c r="Q722" s="13" t="str">
        <f>VLOOKUP(H722,Productos!$B$4:$E$16,3,0)</f>
        <v>Bellmack</v>
      </c>
      <c r="R722" s="14">
        <f t="shared" si="14"/>
        <v>0.08</v>
      </c>
      <c r="S722" s="15">
        <f>VLOOKUP(Ventas!H722,Productos!$B$23:$I$34,MATCH(Ventas!M722,Productos!$D$22:$I$22)+2,FALSE)</f>
        <v>100000</v>
      </c>
      <c r="T722" s="16">
        <f t="shared" si="18"/>
        <v>6478000</v>
      </c>
    </row>
    <row r="723" spans="2:20" ht="14.25" customHeight="1">
      <c r="B723" s="10" t="str">
        <f t="shared" si="13"/>
        <v>1-20011102010octubreF16</v>
      </c>
      <c r="C723" s="17">
        <v>1</v>
      </c>
      <c r="D723" s="17">
        <v>200</v>
      </c>
      <c r="E723" s="18">
        <v>40462</v>
      </c>
      <c r="F723" s="17">
        <v>18</v>
      </c>
      <c r="G723" s="17">
        <v>28</v>
      </c>
      <c r="H723" s="17" t="s">
        <v>29</v>
      </c>
      <c r="I723" s="79">
        <f>_xlfn.XLOOKUP(H723,Productos!$B$5:$B$16,Productos!$E$5:$E$16)</f>
        <v>550000</v>
      </c>
      <c r="J723" s="17">
        <v>13</v>
      </c>
      <c r="K723" s="99"/>
      <c r="L723" s="13" t="str">
        <f>_xlfn.XLOOKUP(Ventas!C723,'Tienda y Sucursal'!$B$5:$B$19,'Tienda y Sucursal'!$C$5:$C$19)</f>
        <v>Sucursal Peñalolen Alto</v>
      </c>
      <c r="M723" s="13" t="str">
        <f>_xlfn.XLOOKUP(D723,'Tienda y Sucursal'!$E$5:$E$10,'Tienda y Sucursal'!$F$5:$F$10)</f>
        <v>Sucursal 1</v>
      </c>
      <c r="N723" s="13" t="str">
        <f>HLOOKUP(F723,'Vendedores y Clientes'!$F$5:$M$7,2,0)&amp;" "&amp;HLOOKUP(F723,'Vendedores y Clientes'!$F$5:$M$7,3,0)</f>
        <v>Gato Lizana</v>
      </c>
      <c r="O723" s="13" t="str" cm="1">
        <f t="array" ref="O723">_xlfn.XLOOKUP(G723,'Vendedores y Clientes'!$B$6:$B$39,'Vendedores y Clientes'!$C$6:$C$39&amp;" "&amp;_xlfn.XLOOKUP(Ventas!G723,'Vendedores y Clientes'!$B$6:$B$39,'Vendedores y Clientes'!$D$6:$D$39))</f>
        <v>Sebastián  Venegas</v>
      </c>
      <c r="P723" s="13" t="str">
        <f>_xlfn.XLOOKUP(H723,Productos!$B$5:$B$16,Productos!$C$5:$C$16)</f>
        <v>Cama 2 Plazas</v>
      </c>
      <c r="Q723" s="13" t="str">
        <f>VLOOKUP(H723,Productos!$B$4:$E$16,3,0)</f>
        <v>Dardunes</v>
      </c>
      <c r="R723" s="14">
        <f t="shared" si="14"/>
        <v>0.08</v>
      </c>
      <c r="S723" s="15">
        <f>VLOOKUP(Ventas!H723,Productos!$B$23:$I$34,MATCH(Ventas!M723,Productos!$D$22:$I$22)+2,FALSE)</f>
        <v>30000</v>
      </c>
      <c r="T723" s="16">
        <f t="shared" si="18"/>
        <v>6548000</v>
      </c>
    </row>
    <row r="724" spans="2:20" ht="14.25" customHeight="1">
      <c r="B724" s="10" t="str">
        <f t="shared" si="13"/>
        <v>8-102322009febreroG12</v>
      </c>
      <c r="C724" s="17">
        <v>8</v>
      </c>
      <c r="D724" s="17">
        <v>10</v>
      </c>
      <c r="E724" s="18">
        <v>39867</v>
      </c>
      <c r="F724" s="17">
        <v>18</v>
      </c>
      <c r="G724" s="17">
        <v>25</v>
      </c>
      <c r="H724" s="17" t="s">
        <v>25</v>
      </c>
      <c r="I724" s="79">
        <f>_xlfn.XLOOKUP(H724,Productos!$B$5:$B$16,Productos!$E$5:$E$16)</f>
        <v>800000</v>
      </c>
      <c r="J724" s="17">
        <v>9</v>
      </c>
      <c r="K724" s="99"/>
      <c r="L724" s="13" t="str">
        <f>_xlfn.XLOOKUP(Ventas!C724,'Tienda y Sucursal'!$B$5:$B$19,'Tienda y Sucursal'!$C$5:$C$19)</f>
        <v>El Rincón de la Madera</v>
      </c>
      <c r="M724" s="13" t="str">
        <f>_xlfn.XLOOKUP(D724,'Tienda y Sucursal'!$E$5:$E$10,'Tienda y Sucursal'!$F$5:$F$10)</f>
        <v>Sucursal 6</v>
      </c>
      <c r="N724" s="13" t="str">
        <f>HLOOKUP(F724,'Vendedores y Clientes'!$F$5:$M$7,2,0)&amp;" "&amp;HLOOKUP(F724,'Vendedores y Clientes'!$F$5:$M$7,3,0)</f>
        <v>Gato Lizana</v>
      </c>
      <c r="O724" s="13" t="str" cm="1">
        <f t="array" ref="O724">_xlfn.XLOOKUP(G724,'Vendedores y Clientes'!$B$6:$B$39,'Vendedores y Clientes'!$C$6:$C$39&amp;" "&amp;_xlfn.XLOOKUP(Ventas!G724,'Vendedores y Clientes'!$B$6:$B$39,'Vendedores y Clientes'!$D$6:$D$39))</f>
        <v>Felipe Medero</v>
      </c>
      <c r="P724" s="13" t="str">
        <f>_xlfn.XLOOKUP(H724,Productos!$B$5:$B$16,Productos!$C$5:$C$16)</f>
        <v>Estante Metalico 2mts alt</v>
      </c>
      <c r="Q724" s="13" t="str">
        <f>VLOOKUP(H724,Productos!$B$4:$E$16,3,0)</f>
        <v>Leymas</v>
      </c>
      <c r="R724" s="14">
        <f t="shared" si="14"/>
        <v>0.08</v>
      </c>
      <c r="S724" s="15">
        <f>VLOOKUP(Ventas!H724,Productos!$B$23:$I$34,MATCH(Ventas!M724,Productos!$D$22:$I$22)+2,FALSE)</f>
        <v>100000</v>
      </c>
      <c r="T724" s="16">
        <f t="shared" si="18"/>
        <v>6524000</v>
      </c>
    </row>
    <row r="725" spans="2:20" ht="14.25" customHeight="1">
      <c r="B725" s="10" t="str">
        <f t="shared" si="13"/>
        <v>12-2001052010mayoG12</v>
      </c>
      <c r="C725" s="17">
        <v>12</v>
      </c>
      <c r="D725" s="17">
        <v>200</v>
      </c>
      <c r="E725" s="18">
        <v>40308</v>
      </c>
      <c r="F725" s="17">
        <v>12</v>
      </c>
      <c r="G725" s="17">
        <v>11</v>
      </c>
      <c r="H725" s="17" t="s">
        <v>25</v>
      </c>
      <c r="I725" s="79">
        <f>_xlfn.XLOOKUP(H725,Productos!$B$5:$B$16,Productos!$E$5:$E$16)</f>
        <v>800000</v>
      </c>
      <c r="J725" s="17">
        <v>9</v>
      </c>
      <c r="K725" s="99"/>
      <c r="L725" s="13" t="str">
        <f>_xlfn.XLOOKUP(Ventas!C725,'Tienda y Sucursal'!$B$5:$B$19,'Tienda y Sucursal'!$C$5:$C$19)</f>
        <v>El Deleite</v>
      </c>
      <c r="M725" s="13" t="str">
        <f>_xlfn.XLOOKUP(D725,'Tienda y Sucursal'!$E$5:$E$10,'Tienda y Sucursal'!$F$5:$F$10)</f>
        <v>Sucursal 1</v>
      </c>
      <c r="N725" s="13" t="str">
        <f>HLOOKUP(F725,'Vendedores y Clientes'!$F$5:$M$7,2,0)&amp;" "&amp;HLOOKUP(F725,'Vendedores y Clientes'!$F$5:$M$7,3,0)</f>
        <v>Feibian Bizancio</v>
      </c>
      <c r="O725" s="13" t="str" cm="1">
        <f t="array" ref="O725">_xlfn.XLOOKUP(G725,'Vendedores y Clientes'!$B$6:$B$39,'Vendedores y Clientes'!$C$6:$C$39&amp;" "&amp;_xlfn.XLOOKUP(Ventas!G725,'Vendedores y Clientes'!$B$6:$B$39,'Vendedores y Clientes'!$D$6:$D$39))</f>
        <v>Diva Torrengra</v>
      </c>
      <c r="P725" s="13" t="str">
        <f>_xlfn.XLOOKUP(H725,Productos!$B$5:$B$16,Productos!$C$5:$C$16)</f>
        <v>Estante Metalico 2mts alt</v>
      </c>
      <c r="Q725" s="13" t="str">
        <f>VLOOKUP(H725,Productos!$B$4:$E$16,3,0)</f>
        <v>Leymas</v>
      </c>
      <c r="R725" s="14">
        <f t="shared" si="14"/>
        <v>0.08</v>
      </c>
      <c r="S725" s="15">
        <f>VLOOKUP(Ventas!H725,Productos!$B$23:$I$34,MATCH(Ventas!M725,Productos!$D$22:$I$22)+2,FALSE)</f>
        <v>200000</v>
      </c>
      <c r="T725" s="16">
        <f t="shared" si="18"/>
        <v>6424000</v>
      </c>
    </row>
    <row r="726" spans="2:20" ht="14.25" customHeight="1">
      <c r="B726" s="10" t="str">
        <f t="shared" si="13"/>
        <v>4-1001962010junioG12</v>
      </c>
      <c r="C726" s="17">
        <v>4</v>
      </c>
      <c r="D726" s="17">
        <v>100</v>
      </c>
      <c r="E726" s="18">
        <v>40348</v>
      </c>
      <c r="F726" s="17">
        <v>17</v>
      </c>
      <c r="G726" s="17">
        <v>23</v>
      </c>
      <c r="H726" s="17" t="s">
        <v>25</v>
      </c>
      <c r="I726" s="79">
        <f>_xlfn.XLOOKUP(H726,Productos!$B$5:$B$16,Productos!$E$5:$E$16)</f>
        <v>800000</v>
      </c>
      <c r="J726" s="17">
        <v>9</v>
      </c>
      <c r="K726" s="99"/>
      <c r="L726" s="13" t="str">
        <f>_xlfn.XLOOKUP(Ventas!C726,'Tienda y Sucursal'!$B$5:$B$19,'Tienda y Sucursal'!$C$5:$C$19)</f>
        <v>Galería Ñuble</v>
      </c>
      <c r="M726" s="13" t="str">
        <f>_xlfn.XLOOKUP(D726,'Tienda y Sucursal'!$E$5:$E$10,'Tienda y Sucursal'!$F$5:$F$10)</f>
        <v>Sucursal 4</v>
      </c>
      <c r="N726" s="13" t="str">
        <f>HLOOKUP(F726,'Vendedores y Clientes'!$F$5:$M$7,2,0)&amp;" "&amp;HLOOKUP(F726,'Vendedores y Clientes'!$F$5:$M$7,3,0)</f>
        <v>Gabriel Manzanero</v>
      </c>
      <c r="O726" s="13" t="str" cm="1">
        <f t="array" ref="O726">_xlfn.XLOOKUP(G726,'Vendedores y Clientes'!$B$6:$B$39,'Vendedores y Clientes'!$C$6:$C$39&amp;" "&amp;_xlfn.XLOOKUP(Ventas!G726,'Vendedores y Clientes'!$B$6:$B$39,'Vendedores y Clientes'!$D$6:$D$39))</f>
        <v>Ismael Olavarrieta</v>
      </c>
      <c r="P726" s="13" t="str">
        <f>_xlfn.XLOOKUP(H726,Productos!$B$5:$B$16,Productos!$C$5:$C$16)</f>
        <v>Estante Metalico 2mts alt</v>
      </c>
      <c r="Q726" s="13" t="str">
        <f>VLOOKUP(H726,Productos!$B$4:$E$16,3,0)</f>
        <v>Leymas</v>
      </c>
      <c r="R726" s="14">
        <f t="shared" si="14"/>
        <v>0.08</v>
      </c>
      <c r="S726" s="15">
        <f>VLOOKUP(Ventas!H726,Productos!$B$23:$I$34,MATCH(Ventas!M726,Productos!$D$22:$I$22)+2,FALSE)</f>
        <v>100000</v>
      </c>
      <c r="T726" s="16">
        <f t="shared" si="18"/>
        <v>6524000</v>
      </c>
    </row>
    <row r="727" spans="2:20" ht="14.25" customHeight="1">
      <c r="B727" s="10" t="str">
        <f t="shared" si="13"/>
        <v>10-100732009marzoG12</v>
      </c>
      <c r="C727" s="17">
        <v>10</v>
      </c>
      <c r="D727" s="17">
        <v>100</v>
      </c>
      <c r="E727" s="18">
        <v>39879</v>
      </c>
      <c r="F727" s="17">
        <v>16</v>
      </c>
      <c r="G727" s="17">
        <v>1</v>
      </c>
      <c r="H727" s="17" t="s">
        <v>25</v>
      </c>
      <c r="I727" s="79">
        <f>_xlfn.XLOOKUP(H727,Productos!$B$5:$B$16,Productos!$E$5:$E$16)</f>
        <v>800000</v>
      </c>
      <c r="J727" s="17">
        <v>9</v>
      </c>
      <c r="K727" s="99"/>
      <c r="L727" s="13" t="str">
        <f>_xlfn.XLOOKUP(Ventas!C727,'Tienda y Sucursal'!$B$5:$B$19,'Tienda y Sucursal'!$C$5:$C$19)</f>
        <v>Sacrilegios Gloria</v>
      </c>
      <c r="M727" s="13" t="str">
        <f>_xlfn.XLOOKUP(D727,'Tienda y Sucursal'!$E$5:$E$10,'Tienda y Sucursal'!$F$5:$F$10)</f>
        <v>Sucursal 4</v>
      </c>
      <c r="N727" s="13" t="str">
        <f>HLOOKUP(F727,'Vendedores y Clientes'!$F$5:$M$7,2,0)&amp;" "&amp;HLOOKUP(F727,'Vendedores y Clientes'!$F$5:$M$7,3,0)</f>
        <v>Michael Tree</v>
      </c>
      <c r="O727" s="13" t="str" cm="1">
        <f t="array" ref="O727">_xlfn.XLOOKUP(G727,'Vendedores y Clientes'!$B$6:$B$39,'Vendedores y Clientes'!$C$6:$C$39&amp;" "&amp;_xlfn.XLOOKUP(Ventas!G727,'Vendedores y Clientes'!$B$6:$B$39,'Vendedores y Clientes'!$D$6:$D$39))</f>
        <v>Alejandro Moledero</v>
      </c>
      <c r="P727" s="13" t="str">
        <f>_xlfn.XLOOKUP(H727,Productos!$B$5:$B$16,Productos!$C$5:$C$16)</f>
        <v>Estante Metalico 2mts alt</v>
      </c>
      <c r="Q727" s="13" t="str">
        <f>VLOOKUP(H727,Productos!$B$4:$E$16,3,0)</f>
        <v>Leymas</v>
      </c>
      <c r="R727" s="14">
        <f t="shared" si="14"/>
        <v>0.08</v>
      </c>
      <c r="S727" s="15">
        <f>VLOOKUP(Ventas!H727,Productos!$B$23:$I$34,MATCH(Ventas!M727,Productos!$D$22:$I$22)+2,FALSE)</f>
        <v>100000</v>
      </c>
      <c r="T727" s="16">
        <f t="shared" si="18"/>
        <v>6524000</v>
      </c>
    </row>
    <row r="728" spans="2:20" ht="14.25" customHeight="1">
      <c r="B728" s="10" t="str">
        <f t="shared" si="13"/>
        <v>13-200192009septiembreJ16</v>
      </c>
      <c r="C728" s="17">
        <v>13</v>
      </c>
      <c r="D728" s="17">
        <v>200</v>
      </c>
      <c r="E728" s="18">
        <v>40057</v>
      </c>
      <c r="F728" s="17">
        <v>16</v>
      </c>
      <c r="G728" s="17">
        <v>11</v>
      </c>
      <c r="H728" s="17" t="s">
        <v>22</v>
      </c>
      <c r="I728" s="79">
        <f>_xlfn.XLOOKUP(H728,Productos!$B$5:$B$16,Productos!$E$5:$E$16)</f>
        <v>1450000</v>
      </c>
      <c r="J728" s="17">
        <v>5</v>
      </c>
      <c r="K728" s="99"/>
      <c r="L728" s="13" t="str">
        <f>_xlfn.XLOOKUP(Ventas!C728,'Tienda y Sucursal'!$B$5:$B$19,'Tienda y Sucursal'!$C$5:$C$19)</f>
        <v>Sales</v>
      </c>
      <c r="M728" s="13" t="str">
        <f>_xlfn.XLOOKUP(D728,'Tienda y Sucursal'!$E$5:$E$10,'Tienda y Sucursal'!$F$5:$F$10)</f>
        <v>Sucursal 1</v>
      </c>
      <c r="N728" s="13" t="str">
        <f>HLOOKUP(F728,'Vendedores y Clientes'!$F$5:$M$7,2,0)&amp;" "&amp;HLOOKUP(F728,'Vendedores y Clientes'!$F$5:$M$7,3,0)</f>
        <v>Michael Tree</v>
      </c>
      <c r="O728" s="13" t="str" cm="1">
        <f t="array" ref="O728">_xlfn.XLOOKUP(G728,'Vendedores y Clientes'!$B$6:$B$39,'Vendedores y Clientes'!$C$6:$C$39&amp;" "&amp;_xlfn.XLOOKUP(Ventas!G728,'Vendedores y Clientes'!$B$6:$B$39,'Vendedores y Clientes'!$D$6:$D$39))</f>
        <v>Diva Torrengra</v>
      </c>
      <c r="P728" s="13" t="str">
        <f>_xlfn.XLOOKUP(H728,Productos!$B$5:$B$16,Productos!$C$5:$C$16)</f>
        <v>Silla de Gargas</v>
      </c>
      <c r="Q728" s="13" t="str">
        <f>VLOOKUP(H728,Productos!$B$4:$E$16,3,0)</f>
        <v>Bellmack</v>
      </c>
      <c r="R728" s="14">
        <f t="shared" si="14"/>
        <v>0.05</v>
      </c>
      <c r="S728" s="15">
        <f>VLOOKUP(Ventas!H728,Productos!$B$23:$I$34,MATCH(Ventas!M728,Productos!$D$22:$I$22)+2,FALSE)</f>
        <v>500000</v>
      </c>
      <c r="T728" s="16">
        <f t="shared" si="18"/>
        <v>6387500</v>
      </c>
    </row>
    <row r="729" spans="2:20" ht="14.25" customHeight="1">
      <c r="B729" s="10" t="str">
        <f t="shared" si="13"/>
        <v>14-20017102009octubreJ16</v>
      </c>
      <c r="C729" s="17">
        <v>14</v>
      </c>
      <c r="D729" s="17">
        <v>200</v>
      </c>
      <c r="E729" s="18">
        <v>40103</v>
      </c>
      <c r="F729" s="17">
        <v>18</v>
      </c>
      <c r="G729" s="17">
        <v>26</v>
      </c>
      <c r="H729" s="17" t="s">
        <v>22</v>
      </c>
      <c r="I729" s="79">
        <f>_xlfn.XLOOKUP(H729,Productos!$B$5:$B$16,Productos!$E$5:$E$16)</f>
        <v>1450000</v>
      </c>
      <c r="J729" s="17">
        <v>5</v>
      </c>
      <c r="K729" s="99"/>
      <c r="L729" s="13" t="str">
        <f>_xlfn.XLOOKUP(Ventas!C729,'Tienda y Sucursal'!$B$5:$B$19,'Tienda y Sucursal'!$C$5:$C$19)</f>
        <v>Antiguedades FV</v>
      </c>
      <c r="M729" s="13" t="str">
        <f>_xlfn.XLOOKUP(D729,'Tienda y Sucursal'!$E$5:$E$10,'Tienda y Sucursal'!$F$5:$F$10)</f>
        <v>Sucursal 1</v>
      </c>
      <c r="N729" s="13" t="str">
        <f>HLOOKUP(F729,'Vendedores y Clientes'!$F$5:$M$7,2,0)&amp;" "&amp;HLOOKUP(F729,'Vendedores y Clientes'!$F$5:$M$7,3,0)</f>
        <v>Gato Lizana</v>
      </c>
      <c r="O729" s="13" t="str" cm="1">
        <f t="array" ref="O729">_xlfn.XLOOKUP(G729,'Vendedores y Clientes'!$B$6:$B$39,'Vendedores y Clientes'!$C$6:$C$39&amp;" "&amp;_xlfn.XLOOKUP(Ventas!G729,'Vendedores y Clientes'!$B$6:$B$39,'Vendedores y Clientes'!$D$6:$D$39))</f>
        <v>Edward Phycka</v>
      </c>
      <c r="P729" s="13" t="str">
        <f>_xlfn.XLOOKUP(H729,Productos!$B$5:$B$16,Productos!$C$5:$C$16)</f>
        <v>Silla de Gargas</v>
      </c>
      <c r="Q729" s="13" t="str">
        <f>VLOOKUP(H729,Productos!$B$4:$E$16,3,0)</f>
        <v>Bellmack</v>
      </c>
      <c r="R729" s="14">
        <f t="shared" si="14"/>
        <v>0.05</v>
      </c>
      <c r="S729" s="15">
        <f>VLOOKUP(Ventas!H729,Productos!$B$23:$I$34,MATCH(Ventas!M729,Productos!$D$22:$I$22)+2,FALSE)</f>
        <v>500000</v>
      </c>
      <c r="T729" s="16">
        <f t="shared" si="18"/>
        <v>6387500</v>
      </c>
    </row>
    <row r="730" spans="2:20" ht="14.25" customHeight="1">
      <c r="B730" s="10" t="str">
        <f t="shared" si="13"/>
        <v>12-3002042009abrilJ16</v>
      </c>
      <c r="C730" s="17">
        <v>12</v>
      </c>
      <c r="D730" s="17">
        <v>300</v>
      </c>
      <c r="E730" s="18">
        <v>39923</v>
      </c>
      <c r="F730" s="17">
        <v>12</v>
      </c>
      <c r="G730" s="17">
        <v>7</v>
      </c>
      <c r="H730" s="17" t="s">
        <v>22</v>
      </c>
      <c r="I730" s="79">
        <f>_xlfn.XLOOKUP(H730,Productos!$B$5:$B$16,Productos!$E$5:$E$16)</f>
        <v>1450000</v>
      </c>
      <c r="J730" s="17">
        <v>5</v>
      </c>
      <c r="K730" s="99"/>
      <c r="L730" s="13" t="str">
        <f>_xlfn.XLOOKUP(Ventas!C730,'Tienda y Sucursal'!$B$5:$B$19,'Tienda y Sucursal'!$C$5:$C$19)</f>
        <v>El Deleite</v>
      </c>
      <c r="M730" s="13" t="str">
        <f>_xlfn.XLOOKUP(D730,'Tienda y Sucursal'!$E$5:$E$10,'Tienda y Sucursal'!$F$5:$F$10)</f>
        <v>Sucursal 3</v>
      </c>
      <c r="N730" s="13" t="str">
        <f>HLOOKUP(F730,'Vendedores y Clientes'!$F$5:$M$7,2,0)&amp;" "&amp;HLOOKUP(F730,'Vendedores y Clientes'!$F$5:$M$7,3,0)</f>
        <v>Feibian Bizancio</v>
      </c>
      <c r="O730" s="13" t="str" cm="1">
        <f t="array" ref="O730">_xlfn.XLOOKUP(G730,'Vendedores y Clientes'!$B$6:$B$39,'Vendedores y Clientes'!$C$6:$C$39&amp;" "&amp;_xlfn.XLOOKUP(Ventas!G730,'Vendedores y Clientes'!$B$6:$B$39,'Vendedores y Clientes'!$D$6:$D$39))</f>
        <v>Veraz Dedal</v>
      </c>
      <c r="P730" s="13" t="str">
        <f>_xlfn.XLOOKUP(H730,Productos!$B$5:$B$16,Productos!$C$5:$C$16)</f>
        <v>Silla de Gargas</v>
      </c>
      <c r="Q730" s="13" t="str">
        <f>VLOOKUP(H730,Productos!$B$4:$E$16,3,0)</f>
        <v>Bellmack</v>
      </c>
      <c r="R730" s="14">
        <f t="shared" si="14"/>
        <v>0.05</v>
      </c>
      <c r="S730" s="15">
        <f>VLOOKUP(Ventas!H730,Productos!$B$23:$I$34,MATCH(Ventas!M730,Productos!$D$22:$I$22)+2,FALSE)</f>
        <v>200000</v>
      </c>
      <c r="T730" s="16">
        <f t="shared" si="18"/>
        <v>6687500</v>
      </c>
    </row>
    <row r="731" spans="2:20" ht="14.25" customHeight="1">
      <c r="B731" s="10" t="str">
        <f t="shared" si="13"/>
        <v>5-1001492009septiembreF16</v>
      </c>
      <c r="C731" s="17">
        <v>5</v>
      </c>
      <c r="D731" s="17">
        <v>100</v>
      </c>
      <c r="E731" s="18">
        <v>40070</v>
      </c>
      <c r="F731" s="17">
        <v>13</v>
      </c>
      <c r="G731" s="17">
        <v>19</v>
      </c>
      <c r="H731" s="17" t="s">
        <v>29</v>
      </c>
      <c r="I731" s="79">
        <f>_xlfn.XLOOKUP(H731,Productos!$B$5:$B$16,Productos!$E$5:$E$16)</f>
        <v>550000</v>
      </c>
      <c r="J731" s="17">
        <v>13</v>
      </c>
      <c r="K731" s="99"/>
      <c r="L731" s="13" t="str">
        <f>_xlfn.XLOOKUP(Ventas!C731,'Tienda y Sucursal'!$B$5:$B$19,'Tienda y Sucursal'!$C$5:$C$19)</f>
        <v>Muebles El Oso</v>
      </c>
      <c r="M731" s="13" t="str">
        <f>_xlfn.XLOOKUP(D731,'Tienda y Sucursal'!$E$5:$E$10,'Tienda y Sucursal'!$F$5:$F$10)</f>
        <v>Sucursal 4</v>
      </c>
      <c r="N731" s="13" t="str">
        <f>HLOOKUP(F731,'Vendedores y Clientes'!$F$5:$M$7,2,0)&amp;" "&amp;HLOOKUP(F731,'Vendedores y Clientes'!$F$5:$M$7,3,0)</f>
        <v>Caesar Ortencia</v>
      </c>
      <c r="O731" s="13" t="str" cm="1">
        <f t="array" ref="O731">_xlfn.XLOOKUP(G731,'Vendedores y Clientes'!$B$6:$B$39,'Vendedores y Clientes'!$C$6:$C$39&amp;" "&amp;_xlfn.XLOOKUP(Ventas!G731,'Vendedores y Clientes'!$B$6:$B$39,'Vendedores y Clientes'!$D$6:$D$39))</f>
        <v>Andrea Disappear</v>
      </c>
      <c r="P731" s="13" t="str">
        <f>_xlfn.XLOOKUP(H731,Productos!$B$5:$B$16,Productos!$C$5:$C$16)</f>
        <v>Cama 2 Plazas</v>
      </c>
      <c r="Q731" s="13" t="str">
        <f>VLOOKUP(H731,Productos!$B$4:$E$16,3,0)</f>
        <v>Dardunes</v>
      </c>
      <c r="R731" s="14">
        <f t="shared" si="14"/>
        <v>0.08</v>
      </c>
      <c r="S731" s="15">
        <f>VLOOKUP(Ventas!H731,Productos!$B$23:$I$34,MATCH(Ventas!M731,Productos!$D$22:$I$22)+2,FALSE)</f>
        <v>200000</v>
      </c>
      <c r="T731" s="16">
        <f t="shared" si="18"/>
        <v>6378000</v>
      </c>
    </row>
    <row r="732" spans="2:20" ht="14.25" customHeight="1">
      <c r="B732" s="10" t="str">
        <f t="shared" si="13"/>
        <v>15-30162010junioG16</v>
      </c>
      <c r="C732" s="17">
        <v>15</v>
      </c>
      <c r="D732" s="17">
        <v>30</v>
      </c>
      <c r="E732" s="18">
        <v>40330</v>
      </c>
      <c r="F732" s="17">
        <v>16</v>
      </c>
      <c r="G732" s="17">
        <v>25</v>
      </c>
      <c r="H732" s="17" t="s">
        <v>30</v>
      </c>
      <c r="I732" s="79">
        <f>_xlfn.XLOOKUP(H732,Productos!$B$5:$B$16,Productos!$E$5:$E$16)</f>
        <v>550000</v>
      </c>
      <c r="J732" s="17">
        <v>13</v>
      </c>
      <c r="K732" s="99"/>
      <c r="L732" s="13" t="str">
        <f>_xlfn.XLOOKUP(Ventas!C732,'Tienda y Sucursal'!$B$5:$B$19,'Tienda y Sucursal'!$C$5:$C$19)</f>
        <v>Galería la Tubería</v>
      </c>
      <c r="M732" s="13" t="str">
        <f>_xlfn.XLOOKUP(D732,'Tienda y Sucursal'!$E$5:$E$10,'Tienda y Sucursal'!$F$5:$F$10)</f>
        <v>Sucursal 2</v>
      </c>
      <c r="N732" s="13" t="str">
        <f>HLOOKUP(F732,'Vendedores y Clientes'!$F$5:$M$7,2,0)&amp;" "&amp;HLOOKUP(F732,'Vendedores y Clientes'!$F$5:$M$7,3,0)</f>
        <v>Michael Tree</v>
      </c>
      <c r="O732" s="13" t="str" cm="1">
        <f t="array" ref="O732">_xlfn.XLOOKUP(G732,'Vendedores y Clientes'!$B$6:$B$39,'Vendedores y Clientes'!$C$6:$C$39&amp;" "&amp;_xlfn.XLOOKUP(Ventas!G732,'Vendedores y Clientes'!$B$6:$B$39,'Vendedores y Clientes'!$D$6:$D$39))</f>
        <v>Felipe Medero</v>
      </c>
      <c r="P732" s="13" t="str">
        <f>_xlfn.XLOOKUP(H732,Productos!$B$5:$B$16,Productos!$C$5:$C$16)</f>
        <v>Cómoda 2 cuerpos, 2x1x1,5</v>
      </c>
      <c r="Q732" s="13" t="str">
        <f>VLOOKUP(H732,Productos!$B$4:$E$16,3,0)</f>
        <v>Deplos</v>
      </c>
      <c r="R732" s="14">
        <f t="shared" si="14"/>
        <v>0.08</v>
      </c>
      <c r="S732" s="15">
        <f>VLOOKUP(Ventas!H732,Productos!$B$23:$I$34,MATCH(Ventas!M732,Productos!$D$22:$I$22)+2,FALSE)</f>
        <v>500000</v>
      </c>
      <c r="T732" s="16">
        <f t="shared" si="18"/>
        <v>6078000</v>
      </c>
    </row>
    <row r="733" spans="2:20" ht="14.25" customHeight="1">
      <c r="B733" s="10" t="str">
        <f t="shared" si="13"/>
        <v>4-20010102009octubreE20</v>
      </c>
      <c r="C733" s="17">
        <v>4</v>
      </c>
      <c r="D733" s="17">
        <v>200</v>
      </c>
      <c r="E733" s="18">
        <v>40096</v>
      </c>
      <c r="F733" s="17">
        <v>17</v>
      </c>
      <c r="G733" s="17">
        <v>32</v>
      </c>
      <c r="H733" s="17" t="s">
        <v>28</v>
      </c>
      <c r="I733" s="79">
        <f>_xlfn.XLOOKUP(H733,Productos!$B$5:$B$16,Productos!$E$5:$E$16)</f>
        <v>650000</v>
      </c>
      <c r="J733" s="17">
        <v>11</v>
      </c>
      <c r="K733" s="99"/>
      <c r="L733" s="13" t="str">
        <f>_xlfn.XLOOKUP(Ventas!C733,'Tienda y Sucursal'!$B$5:$B$19,'Tienda y Sucursal'!$C$5:$C$19)</f>
        <v>Galería Ñuble</v>
      </c>
      <c r="M733" s="13" t="str">
        <f>_xlfn.XLOOKUP(D733,'Tienda y Sucursal'!$E$5:$E$10,'Tienda y Sucursal'!$F$5:$F$10)</f>
        <v>Sucursal 1</v>
      </c>
      <c r="N733" s="13" t="str">
        <f>HLOOKUP(F733,'Vendedores y Clientes'!$F$5:$M$7,2,0)&amp;" "&amp;HLOOKUP(F733,'Vendedores y Clientes'!$F$5:$M$7,3,0)</f>
        <v>Gabriel Manzanero</v>
      </c>
      <c r="O733" s="13" t="str" cm="1">
        <f t="array" ref="O733">_xlfn.XLOOKUP(G733,'Vendedores y Clientes'!$B$6:$B$39,'Vendedores y Clientes'!$C$6:$C$39&amp;" "&amp;_xlfn.XLOOKUP(Ventas!G733,'Vendedores y Clientes'!$B$6:$B$39,'Vendedores y Clientes'!$D$6:$D$39))</f>
        <v>Manu Bililar</v>
      </c>
      <c r="P733" s="13" t="str">
        <f>_xlfn.XLOOKUP(H733,Productos!$B$5:$B$16,Productos!$C$5:$C$16)</f>
        <v>Escritorio Madera 3 Espacios</v>
      </c>
      <c r="Q733" s="13" t="str">
        <f>VLOOKUP(H733,Productos!$B$4:$E$16,3,0)</f>
        <v>Bellmack</v>
      </c>
      <c r="R733" s="14">
        <f t="shared" si="14"/>
        <v>0.08</v>
      </c>
      <c r="S733" s="15">
        <f>VLOOKUP(Ventas!H733,Productos!$B$23:$I$34,MATCH(Ventas!M733,Productos!$D$22:$I$22)+2,FALSE)</f>
        <v>10000</v>
      </c>
      <c r="T733" s="16">
        <f t="shared" si="18"/>
        <v>6568000</v>
      </c>
    </row>
    <row r="734" spans="2:20" ht="14.25" customHeight="1">
      <c r="B734" s="10" t="str">
        <f t="shared" si="13"/>
        <v>8-2001132009marzoG16</v>
      </c>
      <c r="C734" s="17">
        <v>8</v>
      </c>
      <c r="D734" s="17">
        <v>200</v>
      </c>
      <c r="E734" s="18">
        <v>39883</v>
      </c>
      <c r="F734" s="17">
        <v>12</v>
      </c>
      <c r="G734" s="17">
        <v>7</v>
      </c>
      <c r="H734" s="17" t="s">
        <v>30</v>
      </c>
      <c r="I734" s="79">
        <f>_xlfn.XLOOKUP(H734,Productos!$B$5:$B$16,Productos!$E$5:$E$16)</f>
        <v>550000</v>
      </c>
      <c r="J734" s="17">
        <v>13</v>
      </c>
      <c r="K734" s="99"/>
      <c r="L734" s="13" t="str">
        <f>_xlfn.XLOOKUP(Ventas!C734,'Tienda y Sucursal'!$B$5:$B$19,'Tienda y Sucursal'!$C$5:$C$19)</f>
        <v>El Rincón de la Madera</v>
      </c>
      <c r="M734" s="13" t="str">
        <f>_xlfn.XLOOKUP(D734,'Tienda y Sucursal'!$E$5:$E$10,'Tienda y Sucursal'!$F$5:$F$10)</f>
        <v>Sucursal 1</v>
      </c>
      <c r="N734" s="13" t="str">
        <f>HLOOKUP(F734,'Vendedores y Clientes'!$F$5:$M$7,2,0)&amp;" "&amp;HLOOKUP(F734,'Vendedores y Clientes'!$F$5:$M$7,3,0)</f>
        <v>Feibian Bizancio</v>
      </c>
      <c r="O734" s="13" t="str" cm="1">
        <f t="array" ref="O734">_xlfn.XLOOKUP(G734,'Vendedores y Clientes'!$B$6:$B$39,'Vendedores y Clientes'!$C$6:$C$39&amp;" "&amp;_xlfn.XLOOKUP(Ventas!G734,'Vendedores y Clientes'!$B$6:$B$39,'Vendedores y Clientes'!$D$6:$D$39))</f>
        <v>Veraz Dedal</v>
      </c>
      <c r="P734" s="13" t="str">
        <f>_xlfn.XLOOKUP(H734,Productos!$B$5:$B$16,Productos!$C$5:$C$16)</f>
        <v>Cómoda 2 cuerpos, 2x1x1,5</v>
      </c>
      <c r="Q734" s="13" t="str">
        <f>VLOOKUP(H734,Productos!$B$4:$E$16,3,0)</f>
        <v>Deplos</v>
      </c>
      <c r="R734" s="14">
        <f t="shared" si="14"/>
        <v>0.08</v>
      </c>
      <c r="S734" s="15">
        <f>VLOOKUP(Ventas!H734,Productos!$B$23:$I$34,MATCH(Ventas!M734,Productos!$D$22:$I$22)+2,FALSE)</f>
        <v>100000</v>
      </c>
      <c r="T734" s="16">
        <f t="shared" si="18"/>
        <v>6478000</v>
      </c>
    </row>
    <row r="735" spans="2:20" ht="14.25" customHeight="1">
      <c r="B735" s="10" t="str">
        <f t="shared" si="13"/>
        <v>12-2002552009mayoG16</v>
      </c>
      <c r="C735" s="17">
        <v>12</v>
      </c>
      <c r="D735" s="17">
        <v>200</v>
      </c>
      <c r="E735" s="18">
        <v>39958</v>
      </c>
      <c r="F735" s="17">
        <v>17</v>
      </c>
      <c r="G735" s="17">
        <v>8</v>
      </c>
      <c r="H735" s="17" t="s">
        <v>30</v>
      </c>
      <c r="I735" s="79">
        <f>_xlfn.XLOOKUP(H735,Productos!$B$5:$B$16,Productos!$E$5:$E$16)</f>
        <v>550000</v>
      </c>
      <c r="J735" s="17">
        <v>13</v>
      </c>
      <c r="K735" s="99"/>
      <c r="L735" s="13" t="str">
        <f>_xlfn.XLOOKUP(Ventas!C735,'Tienda y Sucursal'!$B$5:$B$19,'Tienda y Sucursal'!$C$5:$C$19)</f>
        <v>El Deleite</v>
      </c>
      <c r="M735" s="13" t="str">
        <f>_xlfn.XLOOKUP(D735,'Tienda y Sucursal'!$E$5:$E$10,'Tienda y Sucursal'!$F$5:$F$10)</f>
        <v>Sucursal 1</v>
      </c>
      <c r="N735" s="13" t="str">
        <f>HLOOKUP(F735,'Vendedores y Clientes'!$F$5:$M$7,2,0)&amp;" "&amp;HLOOKUP(F735,'Vendedores y Clientes'!$F$5:$M$7,3,0)</f>
        <v>Gabriel Manzanero</v>
      </c>
      <c r="O735" s="13" t="str" cm="1">
        <f t="array" ref="O735">_xlfn.XLOOKUP(G735,'Vendedores y Clientes'!$B$6:$B$39,'Vendedores y Clientes'!$C$6:$C$39&amp;" "&amp;_xlfn.XLOOKUP(Ventas!G735,'Vendedores y Clientes'!$B$6:$B$39,'Vendedores y Clientes'!$D$6:$D$39))</f>
        <v>Nicolás Red</v>
      </c>
      <c r="P735" s="13" t="str">
        <f>_xlfn.XLOOKUP(H735,Productos!$B$5:$B$16,Productos!$C$5:$C$16)</f>
        <v>Cómoda 2 cuerpos, 2x1x1,5</v>
      </c>
      <c r="Q735" s="13" t="str">
        <f>VLOOKUP(H735,Productos!$B$4:$E$16,3,0)</f>
        <v>Deplos</v>
      </c>
      <c r="R735" s="14">
        <f t="shared" si="14"/>
        <v>0.08</v>
      </c>
      <c r="S735" s="15">
        <f>VLOOKUP(Ventas!H735,Productos!$B$23:$I$34,MATCH(Ventas!M735,Productos!$D$22:$I$22)+2,FALSE)</f>
        <v>100000</v>
      </c>
      <c r="T735" s="16">
        <f t="shared" si="18"/>
        <v>6478000</v>
      </c>
    </row>
    <row r="736" spans="2:20" ht="14.25" customHeight="1">
      <c r="B736" s="10" t="str">
        <f t="shared" si="13"/>
        <v>12-101732010marzoG16</v>
      </c>
      <c r="C736" s="17">
        <v>12</v>
      </c>
      <c r="D736" s="17">
        <v>10</v>
      </c>
      <c r="E736" s="18">
        <v>40254</v>
      </c>
      <c r="F736" s="17">
        <v>13</v>
      </c>
      <c r="G736" s="17">
        <v>14</v>
      </c>
      <c r="H736" s="17" t="s">
        <v>30</v>
      </c>
      <c r="I736" s="79">
        <f>_xlfn.XLOOKUP(H736,Productos!$B$5:$B$16,Productos!$E$5:$E$16)</f>
        <v>550000</v>
      </c>
      <c r="J736" s="17">
        <v>13</v>
      </c>
      <c r="K736" s="99"/>
      <c r="L736" s="13" t="str">
        <f>_xlfn.XLOOKUP(Ventas!C736,'Tienda y Sucursal'!$B$5:$B$19,'Tienda y Sucursal'!$C$5:$C$19)</f>
        <v>El Deleite</v>
      </c>
      <c r="M736" s="13" t="str">
        <f>_xlfn.XLOOKUP(D736,'Tienda y Sucursal'!$E$5:$E$10,'Tienda y Sucursal'!$F$5:$F$10)</f>
        <v>Sucursal 6</v>
      </c>
      <c r="N736" s="13" t="str">
        <f>HLOOKUP(F736,'Vendedores y Clientes'!$F$5:$M$7,2,0)&amp;" "&amp;HLOOKUP(F736,'Vendedores y Clientes'!$F$5:$M$7,3,0)</f>
        <v>Caesar Ortencia</v>
      </c>
      <c r="O736" s="13" t="str" cm="1">
        <f t="array" ref="O736">_xlfn.XLOOKUP(G736,'Vendedores y Clientes'!$B$6:$B$39,'Vendedores y Clientes'!$C$6:$C$39&amp;" "&amp;_xlfn.XLOOKUP(Ventas!G736,'Vendedores y Clientes'!$B$6:$B$39,'Vendedores y Clientes'!$D$6:$D$39))</f>
        <v>Guillermo Franco</v>
      </c>
      <c r="P736" s="13" t="str">
        <f>_xlfn.XLOOKUP(H736,Productos!$B$5:$B$16,Productos!$C$5:$C$16)</f>
        <v>Cómoda 2 cuerpos, 2x1x1,5</v>
      </c>
      <c r="Q736" s="13" t="str">
        <f>VLOOKUP(H736,Productos!$B$4:$E$16,3,0)</f>
        <v>Deplos</v>
      </c>
      <c r="R736" s="14">
        <f t="shared" si="14"/>
        <v>0.08</v>
      </c>
      <c r="S736" s="15">
        <f>VLOOKUP(Ventas!H736,Productos!$B$23:$I$34,MATCH(Ventas!M736,Productos!$D$22:$I$22)+2,FALSE)</f>
        <v>300000</v>
      </c>
      <c r="T736" s="16">
        <f t="shared" si="18"/>
        <v>6278000</v>
      </c>
    </row>
    <row r="737" spans="2:20" ht="14.25" customHeight="1">
      <c r="B737" s="10" t="str">
        <f t="shared" si="13"/>
        <v>7-301542010abrilG16</v>
      </c>
      <c r="C737" s="17">
        <v>7</v>
      </c>
      <c r="D737" s="17">
        <v>30</v>
      </c>
      <c r="E737" s="18">
        <v>40283</v>
      </c>
      <c r="F737" s="17">
        <v>18</v>
      </c>
      <c r="G737" s="17">
        <v>23</v>
      </c>
      <c r="H737" s="17" t="s">
        <v>30</v>
      </c>
      <c r="I737" s="79">
        <f>_xlfn.XLOOKUP(H737,Productos!$B$5:$B$16,Productos!$E$5:$E$16)</f>
        <v>550000</v>
      </c>
      <c r="J737" s="17">
        <v>13</v>
      </c>
      <c r="K737" s="99"/>
      <c r="L737" s="13" t="str">
        <f>_xlfn.XLOOKUP(Ventas!C737,'Tienda y Sucursal'!$B$5:$B$19,'Tienda y Sucursal'!$C$5:$C$19)</f>
        <v>Blanco y En Calada</v>
      </c>
      <c r="M737" s="13" t="str">
        <f>_xlfn.XLOOKUP(D737,'Tienda y Sucursal'!$E$5:$E$10,'Tienda y Sucursal'!$F$5:$F$10)</f>
        <v>Sucursal 2</v>
      </c>
      <c r="N737" s="13" t="str">
        <f>HLOOKUP(F737,'Vendedores y Clientes'!$F$5:$M$7,2,0)&amp;" "&amp;HLOOKUP(F737,'Vendedores y Clientes'!$F$5:$M$7,3,0)</f>
        <v>Gato Lizana</v>
      </c>
      <c r="O737" s="13" t="str" cm="1">
        <f t="array" ref="O737">_xlfn.XLOOKUP(G737,'Vendedores y Clientes'!$B$6:$B$39,'Vendedores y Clientes'!$C$6:$C$39&amp;" "&amp;_xlfn.XLOOKUP(Ventas!G737,'Vendedores y Clientes'!$B$6:$B$39,'Vendedores y Clientes'!$D$6:$D$39))</f>
        <v>Ismael Olavarrieta</v>
      </c>
      <c r="P737" s="13" t="str">
        <f>_xlfn.XLOOKUP(H737,Productos!$B$5:$B$16,Productos!$C$5:$C$16)</f>
        <v>Cómoda 2 cuerpos, 2x1x1,5</v>
      </c>
      <c r="Q737" s="13" t="str">
        <f>VLOOKUP(H737,Productos!$B$4:$E$16,3,0)</f>
        <v>Deplos</v>
      </c>
      <c r="R737" s="14">
        <f t="shared" si="14"/>
        <v>0.08</v>
      </c>
      <c r="S737" s="15">
        <f>VLOOKUP(Ventas!H737,Productos!$B$23:$I$34,MATCH(Ventas!M737,Productos!$D$22:$I$22)+2,FALSE)</f>
        <v>500000</v>
      </c>
      <c r="T737" s="16">
        <f t="shared" si="18"/>
        <v>6078000</v>
      </c>
    </row>
    <row r="738" spans="2:20" ht="14.25" customHeight="1">
      <c r="B738" s="10" t="str">
        <f t="shared" si="13"/>
        <v>1-3002582009agostoE20</v>
      </c>
      <c r="C738" s="17">
        <v>1</v>
      </c>
      <c r="D738" s="17">
        <v>300</v>
      </c>
      <c r="E738" s="18">
        <v>40050</v>
      </c>
      <c r="F738" s="17">
        <v>18</v>
      </c>
      <c r="G738" s="17">
        <v>17</v>
      </c>
      <c r="H738" s="17" t="s">
        <v>28</v>
      </c>
      <c r="I738" s="79">
        <f>_xlfn.XLOOKUP(H738,Productos!$B$5:$B$16,Productos!$E$5:$E$16)</f>
        <v>650000</v>
      </c>
      <c r="J738" s="17">
        <v>11</v>
      </c>
      <c r="K738" s="99"/>
      <c r="L738" s="13" t="str">
        <f>_xlfn.XLOOKUP(Ventas!C738,'Tienda y Sucursal'!$B$5:$B$19,'Tienda y Sucursal'!$C$5:$C$19)</f>
        <v>Sucursal Peñalolen Alto</v>
      </c>
      <c r="M738" s="13" t="str">
        <f>_xlfn.XLOOKUP(D738,'Tienda y Sucursal'!$E$5:$E$10,'Tienda y Sucursal'!$F$5:$F$10)</f>
        <v>Sucursal 3</v>
      </c>
      <c r="N738" s="13" t="str">
        <f>HLOOKUP(F738,'Vendedores y Clientes'!$F$5:$M$7,2,0)&amp;" "&amp;HLOOKUP(F738,'Vendedores y Clientes'!$F$5:$M$7,3,0)</f>
        <v>Gato Lizana</v>
      </c>
      <c r="O738" s="13" t="str" cm="1">
        <f t="array" ref="O738">_xlfn.XLOOKUP(G738,'Vendedores y Clientes'!$B$6:$B$39,'Vendedores y Clientes'!$C$6:$C$39&amp;" "&amp;_xlfn.XLOOKUP(Ventas!G738,'Vendedores y Clientes'!$B$6:$B$39,'Vendedores y Clientes'!$D$6:$D$39))</f>
        <v>Mathias Albus</v>
      </c>
      <c r="P738" s="13" t="str">
        <f>_xlfn.XLOOKUP(H738,Productos!$B$5:$B$16,Productos!$C$5:$C$16)</f>
        <v>Escritorio Madera 3 Espacios</v>
      </c>
      <c r="Q738" s="13" t="str">
        <f>VLOOKUP(H738,Productos!$B$4:$E$16,3,0)</f>
        <v>Bellmack</v>
      </c>
      <c r="R738" s="14">
        <f t="shared" si="14"/>
        <v>0.08</v>
      </c>
      <c r="S738" s="15">
        <f>VLOOKUP(Ventas!H738,Productos!$B$23:$I$34,MATCH(Ventas!M738,Productos!$D$22:$I$22)+2,FALSE)</f>
        <v>100000</v>
      </c>
      <c r="T738" s="16">
        <f t="shared" si="18"/>
        <v>6478000</v>
      </c>
    </row>
    <row r="739" spans="2:20" ht="14.25" customHeight="1">
      <c r="B739" s="10" t="str">
        <f t="shared" si="13"/>
        <v>10-300232009marzoE20</v>
      </c>
      <c r="C739" s="17">
        <v>10</v>
      </c>
      <c r="D739" s="17">
        <v>300</v>
      </c>
      <c r="E739" s="18">
        <v>39874</v>
      </c>
      <c r="F739" s="17">
        <v>14</v>
      </c>
      <c r="G739" s="17">
        <v>17</v>
      </c>
      <c r="H739" s="17" t="s">
        <v>28</v>
      </c>
      <c r="I739" s="79">
        <f>_xlfn.XLOOKUP(H739,Productos!$B$5:$B$16,Productos!$E$5:$E$16)</f>
        <v>650000</v>
      </c>
      <c r="J739" s="17">
        <v>11</v>
      </c>
      <c r="K739" s="99"/>
      <c r="L739" s="13" t="str">
        <f>_xlfn.XLOOKUP(Ventas!C739,'Tienda y Sucursal'!$B$5:$B$19,'Tienda y Sucursal'!$C$5:$C$19)</f>
        <v>Sacrilegios Gloria</v>
      </c>
      <c r="M739" s="13" t="str">
        <f>_xlfn.XLOOKUP(D739,'Tienda y Sucursal'!$E$5:$E$10,'Tienda y Sucursal'!$F$5:$F$10)</f>
        <v>Sucursal 3</v>
      </c>
      <c r="N739" s="13" t="str">
        <f>HLOOKUP(F739,'Vendedores y Clientes'!$F$5:$M$7,2,0)&amp;" "&amp;HLOOKUP(F739,'Vendedores y Clientes'!$F$5:$M$7,3,0)</f>
        <v>Hortuiti Felier</v>
      </c>
      <c r="O739" s="13" t="str" cm="1">
        <f t="array" ref="O739">_xlfn.XLOOKUP(G739,'Vendedores y Clientes'!$B$6:$B$39,'Vendedores y Clientes'!$C$6:$C$39&amp;" "&amp;_xlfn.XLOOKUP(Ventas!G739,'Vendedores y Clientes'!$B$6:$B$39,'Vendedores y Clientes'!$D$6:$D$39))</f>
        <v>Mathias Albus</v>
      </c>
      <c r="P739" s="13" t="str">
        <f>_xlfn.XLOOKUP(H739,Productos!$B$5:$B$16,Productos!$C$5:$C$16)</f>
        <v>Escritorio Madera 3 Espacios</v>
      </c>
      <c r="Q739" s="13" t="str">
        <f>VLOOKUP(H739,Productos!$B$4:$E$16,3,0)</f>
        <v>Bellmack</v>
      </c>
      <c r="R739" s="14">
        <f t="shared" si="14"/>
        <v>0.08</v>
      </c>
      <c r="S739" s="15">
        <f>VLOOKUP(Ventas!H739,Productos!$B$23:$I$34,MATCH(Ventas!M739,Productos!$D$22:$I$22)+2,FALSE)</f>
        <v>100000</v>
      </c>
      <c r="T739" s="16">
        <f t="shared" si="18"/>
        <v>6478000</v>
      </c>
    </row>
    <row r="740" spans="2:20" ht="14.25" customHeight="1">
      <c r="B740" s="10" t="str">
        <f t="shared" si="13"/>
        <v>10-1001292010septiembreG16</v>
      </c>
      <c r="C740" s="17">
        <v>10</v>
      </c>
      <c r="D740" s="17">
        <v>100</v>
      </c>
      <c r="E740" s="18">
        <v>40433</v>
      </c>
      <c r="F740" s="17">
        <v>16</v>
      </c>
      <c r="G740" s="17">
        <v>15</v>
      </c>
      <c r="H740" s="17" t="s">
        <v>30</v>
      </c>
      <c r="I740" s="79">
        <f>_xlfn.XLOOKUP(H740,Productos!$B$5:$B$16,Productos!$E$5:$E$16)</f>
        <v>550000</v>
      </c>
      <c r="J740" s="17">
        <v>13</v>
      </c>
      <c r="K740" s="99"/>
      <c r="L740" s="13" t="str">
        <f>_xlfn.XLOOKUP(Ventas!C740,'Tienda y Sucursal'!$B$5:$B$19,'Tienda y Sucursal'!$C$5:$C$19)</f>
        <v>Sacrilegios Gloria</v>
      </c>
      <c r="M740" s="13" t="str">
        <f>_xlfn.XLOOKUP(D740,'Tienda y Sucursal'!$E$5:$E$10,'Tienda y Sucursal'!$F$5:$F$10)</f>
        <v>Sucursal 4</v>
      </c>
      <c r="N740" s="13" t="str">
        <f>HLOOKUP(F740,'Vendedores y Clientes'!$F$5:$M$7,2,0)&amp;" "&amp;HLOOKUP(F740,'Vendedores y Clientes'!$F$5:$M$7,3,0)</f>
        <v>Michael Tree</v>
      </c>
      <c r="O740" s="13" t="str" cm="1">
        <f t="array" ref="O740">_xlfn.XLOOKUP(G740,'Vendedores y Clientes'!$B$6:$B$39,'Vendedores y Clientes'!$C$6:$C$39&amp;" "&amp;_xlfn.XLOOKUP(Ventas!G740,'Vendedores y Clientes'!$B$6:$B$39,'Vendedores y Clientes'!$D$6:$D$39))</f>
        <v>Maki Parachute</v>
      </c>
      <c r="P740" s="13" t="str">
        <f>_xlfn.XLOOKUP(H740,Productos!$B$5:$B$16,Productos!$C$5:$C$16)</f>
        <v>Cómoda 2 cuerpos, 2x1x1,5</v>
      </c>
      <c r="Q740" s="13" t="str">
        <f>VLOOKUP(H740,Productos!$B$4:$E$16,3,0)</f>
        <v>Deplos</v>
      </c>
      <c r="R740" s="14">
        <f t="shared" si="14"/>
        <v>0.08</v>
      </c>
      <c r="S740" s="15">
        <f>VLOOKUP(Ventas!H740,Productos!$B$23:$I$34,MATCH(Ventas!M740,Productos!$D$22:$I$22)+2,FALSE)</f>
        <v>20000</v>
      </c>
      <c r="T740" s="16">
        <f t="shared" si="18"/>
        <v>6558000</v>
      </c>
    </row>
    <row r="741" spans="2:20" ht="14.25" customHeight="1">
      <c r="B741" s="10" t="str">
        <f t="shared" si="13"/>
        <v>6-1001192009septiembreG16</v>
      </c>
      <c r="C741" s="17">
        <v>6</v>
      </c>
      <c r="D741" s="17">
        <v>100</v>
      </c>
      <c r="E741" s="18">
        <v>40067</v>
      </c>
      <c r="F741" s="17">
        <v>18</v>
      </c>
      <c r="G741" s="17">
        <v>24</v>
      </c>
      <c r="H741" s="17" t="s">
        <v>30</v>
      </c>
      <c r="I741" s="79">
        <f>_xlfn.XLOOKUP(H741,Productos!$B$5:$B$16,Productos!$E$5:$E$16)</f>
        <v>550000</v>
      </c>
      <c r="J741" s="17">
        <v>13</v>
      </c>
      <c r="K741" s="99"/>
      <c r="L741" s="13" t="str">
        <f>_xlfn.XLOOKUP(Ventas!C741,'Tienda y Sucursal'!$B$5:$B$19,'Tienda y Sucursal'!$C$5:$C$19)</f>
        <v>Sucursal Ñuñoa</v>
      </c>
      <c r="M741" s="13" t="str">
        <f>_xlfn.XLOOKUP(D741,'Tienda y Sucursal'!$E$5:$E$10,'Tienda y Sucursal'!$F$5:$F$10)</f>
        <v>Sucursal 4</v>
      </c>
      <c r="N741" s="13" t="str">
        <f>HLOOKUP(F741,'Vendedores y Clientes'!$F$5:$M$7,2,0)&amp;" "&amp;HLOOKUP(F741,'Vendedores y Clientes'!$F$5:$M$7,3,0)</f>
        <v>Gato Lizana</v>
      </c>
      <c r="O741" s="13" t="str" cm="1">
        <f t="array" ref="O741">_xlfn.XLOOKUP(G741,'Vendedores y Clientes'!$B$6:$B$39,'Vendedores y Clientes'!$C$6:$C$39&amp;" "&amp;_xlfn.XLOOKUP(Ventas!G741,'Vendedores y Clientes'!$B$6:$B$39,'Vendedores y Clientes'!$D$6:$D$39))</f>
        <v>Andrea Panda</v>
      </c>
      <c r="P741" s="13" t="str">
        <f>_xlfn.XLOOKUP(H741,Productos!$B$5:$B$16,Productos!$C$5:$C$16)</f>
        <v>Cómoda 2 cuerpos, 2x1x1,5</v>
      </c>
      <c r="Q741" s="13" t="str">
        <f>VLOOKUP(H741,Productos!$B$4:$E$16,3,0)</f>
        <v>Deplos</v>
      </c>
      <c r="R741" s="14">
        <f t="shared" si="14"/>
        <v>0.08</v>
      </c>
      <c r="S741" s="15">
        <f>VLOOKUP(Ventas!H741,Productos!$B$23:$I$34,MATCH(Ventas!M741,Productos!$D$22:$I$22)+2,FALSE)</f>
        <v>20000</v>
      </c>
      <c r="T741" s="16">
        <f t="shared" si="18"/>
        <v>6558000</v>
      </c>
    </row>
    <row r="742" spans="2:20" ht="14.25" customHeight="1">
      <c r="B742" s="10" t="str">
        <f t="shared" si="13"/>
        <v>9-308122010diciembreE20</v>
      </c>
      <c r="C742" s="17">
        <v>9</v>
      </c>
      <c r="D742" s="17">
        <v>30</v>
      </c>
      <c r="E742" s="18">
        <v>40520</v>
      </c>
      <c r="F742" s="17">
        <v>15</v>
      </c>
      <c r="G742" s="17">
        <v>4</v>
      </c>
      <c r="H742" s="17" t="s">
        <v>28</v>
      </c>
      <c r="I742" s="79">
        <f>_xlfn.XLOOKUP(H742,Productos!$B$5:$B$16,Productos!$E$5:$E$16)</f>
        <v>650000</v>
      </c>
      <c r="J742" s="17">
        <v>13</v>
      </c>
      <c r="K742" s="99"/>
      <c r="L742" s="13" t="str">
        <f>_xlfn.XLOOKUP(Ventas!C742,'Tienda y Sucursal'!$B$5:$B$19,'Tienda y Sucursal'!$C$5:$C$19)</f>
        <v>Sucursal San Bernardo</v>
      </c>
      <c r="M742" s="13" t="str">
        <f>_xlfn.XLOOKUP(D742,'Tienda y Sucursal'!$E$5:$E$10,'Tienda y Sucursal'!$F$5:$F$10)</f>
        <v>Sucursal 2</v>
      </c>
      <c r="N742" s="13" t="str">
        <f>HLOOKUP(F742,'Vendedores y Clientes'!$F$5:$M$7,2,0)&amp;" "&amp;HLOOKUP(F742,'Vendedores y Clientes'!$F$5:$M$7,3,0)</f>
        <v>Suárez Mujica</v>
      </c>
      <c r="O742" s="13" t="str" cm="1">
        <f t="array" ref="O742">_xlfn.XLOOKUP(G742,'Vendedores y Clientes'!$B$6:$B$39,'Vendedores y Clientes'!$C$6:$C$39&amp;" "&amp;_xlfn.XLOOKUP(Ventas!G742,'Vendedores y Clientes'!$B$6:$B$39,'Vendedores y Clientes'!$D$6:$D$39))</f>
        <v>JayJay Barriga</v>
      </c>
      <c r="P742" s="13" t="str">
        <f>_xlfn.XLOOKUP(H742,Productos!$B$5:$B$16,Productos!$C$5:$C$16)</f>
        <v>Escritorio Madera 3 Espacios</v>
      </c>
      <c r="Q742" s="13" t="str">
        <f>VLOOKUP(H742,Productos!$B$4:$E$16,3,0)</f>
        <v>Bellmack</v>
      </c>
      <c r="R742" s="14">
        <f t="shared" si="14"/>
        <v>0.08</v>
      </c>
      <c r="S742" s="15">
        <f>VLOOKUP(Ventas!H742,Productos!$B$23:$I$34,MATCH(Ventas!M742,Productos!$D$22:$I$22)+2,FALSE)</f>
        <v>300000</v>
      </c>
      <c r="T742" s="16">
        <f t="shared" si="18"/>
        <v>7474000</v>
      </c>
    </row>
    <row r="743" spans="2:20" ht="14.25" customHeight="1">
      <c r="B743" s="10" t="str">
        <f t="shared" si="13"/>
        <v>12-202532009marzoJ18</v>
      </c>
      <c r="C743" s="17">
        <v>12</v>
      </c>
      <c r="D743" s="17">
        <v>20</v>
      </c>
      <c r="E743" s="18">
        <v>39897</v>
      </c>
      <c r="F743" s="17">
        <v>15</v>
      </c>
      <c r="G743" s="17">
        <v>34</v>
      </c>
      <c r="H743" s="17" t="s">
        <v>24</v>
      </c>
      <c r="I743" s="79">
        <f>_xlfn.XLOOKUP(H743,Productos!$B$5:$B$16,Productos!$E$5:$E$16)</f>
        <v>850000</v>
      </c>
      <c r="J743" s="17">
        <v>8</v>
      </c>
      <c r="K743" s="99"/>
      <c r="L743" s="13" t="str">
        <f>_xlfn.XLOOKUP(Ventas!C743,'Tienda y Sucursal'!$B$5:$B$19,'Tienda y Sucursal'!$C$5:$C$19)</f>
        <v>El Deleite</v>
      </c>
      <c r="M743" s="13" t="str">
        <f>_xlfn.XLOOKUP(D743,'Tienda y Sucursal'!$E$5:$E$10,'Tienda y Sucursal'!$F$5:$F$10)</f>
        <v>Sucursal 5</v>
      </c>
      <c r="N743" s="13" t="str">
        <f>HLOOKUP(F743,'Vendedores y Clientes'!$F$5:$M$7,2,0)&amp;" "&amp;HLOOKUP(F743,'Vendedores y Clientes'!$F$5:$M$7,3,0)</f>
        <v>Suárez Mujica</v>
      </c>
      <c r="O743" s="13" t="str" cm="1">
        <f t="array" ref="O743">_xlfn.XLOOKUP(G743,'Vendedores y Clientes'!$B$6:$B$39,'Vendedores y Clientes'!$C$6:$C$39&amp;" "&amp;_xlfn.XLOOKUP(Ventas!G743,'Vendedores y Clientes'!$B$6:$B$39,'Vendedores y Clientes'!$D$6:$D$39))</f>
        <v>JP Farfanas</v>
      </c>
      <c r="P743" s="13" t="str">
        <f>_xlfn.XLOOKUP(H743,Productos!$B$5:$B$16,Productos!$C$5:$C$16)</f>
        <v>Camarote 3 cuerpos</v>
      </c>
      <c r="Q743" s="13" t="str">
        <f>VLOOKUP(H743,Productos!$B$4:$E$16,3,0)</f>
        <v>Deplos</v>
      </c>
      <c r="R743" s="14">
        <f t="shared" si="14"/>
        <v>0.08</v>
      </c>
      <c r="S743" s="15">
        <f>VLOOKUP(Ventas!H743,Productos!$B$23:$I$34,MATCH(Ventas!M743,Productos!$D$22:$I$22)+2,FALSE)</f>
        <v>100000</v>
      </c>
      <c r="T743" s="16">
        <f t="shared" si="18"/>
        <v>6156000</v>
      </c>
    </row>
    <row r="744" spans="2:20" ht="14.25" customHeight="1">
      <c r="B744" s="10" t="str">
        <f t="shared" si="13"/>
        <v>1-1023102009octubreJ18</v>
      </c>
      <c r="C744" s="17">
        <v>1</v>
      </c>
      <c r="D744" s="17">
        <v>10</v>
      </c>
      <c r="E744" s="18">
        <v>40109</v>
      </c>
      <c r="F744" s="17">
        <v>16</v>
      </c>
      <c r="G744" s="17">
        <v>30</v>
      </c>
      <c r="H744" s="17" t="s">
        <v>24</v>
      </c>
      <c r="I744" s="79">
        <f>_xlfn.XLOOKUP(H744,Productos!$B$5:$B$16,Productos!$E$5:$E$16)</f>
        <v>850000</v>
      </c>
      <c r="J744" s="17">
        <v>8</v>
      </c>
      <c r="K744" s="99"/>
      <c r="L744" s="13" t="str">
        <f>_xlfn.XLOOKUP(Ventas!C744,'Tienda y Sucursal'!$B$5:$B$19,'Tienda y Sucursal'!$C$5:$C$19)</f>
        <v>Sucursal Peñalolen Alto</v>
      </c>
      <c r="M744" s="13" t="str">
        <f>_xlfn.XLOOKUP(D744,'Tienda y Sucursal'!$E$5:$E$10,'Tienda y Sucursal'!$F$5:$F$10)</f>
        <v>Sucursal 6</v>
      </c>
      <c r="N744" s="13" t="str">
        <f>HLOOKUP(F744,'Vendedores y Clientes'!$F$5:$M$7,2,0)&amp;" "&amp;HLOOKUP(F744,'Vendedores y Clientes'!$F$5:$M$7,3,0)</f>
        <v>Michael Tree</v>
      </c>
      <c r="O744" s="13" t="str" cm="1">
        <f t="array" ref="O744">_xlfn.XLOOKUP(G744,'Vendedores y Clientes'!$B$6:$B$39,'Vendedores y Clientes'!$C$6:$C$39&amp;" "&amp;_xlfn.XLOOKUP(Ventas!G744,'Vendedores y Clientes'!$B$6:$B$39,'Vendedores y Clientes'!$D$6:$D$39))</f>
        <v>Javiera Walder</v>
      </c>
      <c r="P744" s="13" t="str">
        <f>_xlfn.XLOOKUP(H744,Productos!$B$5:$B$16,Productos!$C$5:$C$16)</f>
        <v>Camarote 3 cuerpos</v>
      </c>
      <c r="Q744" s="13" t="str">
        <f>VLOOKUP(H744,Productos!$B$4:$E$16,3,0)</f>
        <v>Deplos</v>
      </c>
      <c r="R744" s="14">
        <f t="shared" si="14"/>
        <v>0.08</v>
      </c>
      <c r="S744" s="15">
        <f>VLOOKUP(Ventas!H744,Productos!$B$23:$I$34,MATCH(Ventas!M744,Productos!$D$22:$I$22)+2,FALSE)</f>
        <v>20000</v>
      </c>
      <c r="T744" s="16">
        <f t="shared" si="18"/>
        <v>6236000</v>
      </c>
    </row>
    <row r="745" spans="2:20" ht="14.25" customHeight="1">
      <c r="B745" s="10" t="str">
        <f t="shared" si="13"/>
        <v>4-10922010febreroJ18</v>
      </c>
      <c r="C745" s="17">
        <v>4</v>
      </c>
      <c r="D745" s="17">
        <v>10</v>
      </c>
      <c r="E745" s="18">
        <v>40218</v>
      </c>
      <c r="F745" s="17">
        <v>13</v>
      </c>
      <c r="G745" s="17">
        <v>2</v>
      </c>
      <c r="H745" s="17" t="s">
        <v>24</v>
      </c>
      <c r="I745" s="79">
        <f>_xlfn.XLOOKUP(H745,Productos!$B$5:$B$16,Productos!$E$5:$E$16)</f>
        <v>850000</v>
      </c>
      <c r="J745" s="17">
        <v>8</v>
      </c>
      <c r="K745" s="99"/>
      <c r="L745" s="13" t="str">
        <f>_xlfn.XLOOKUP(Ventas!C745,'Tienda y Sucursal'!$B$5:$B$19,'Tienda y Sucursal'!$C$5:$C$19)</f>
        <v>Galería Ñuble</v>
      </c>
      <c r="M745" s="13" t="str">
        <f>_xlfn.XLOOKUP(D745,'Tienda y Sucursal'!$E$5:$E$10,'Tienda y Sucursal'!$F$5:$F$10)</f>
        <v>Sucursal 6</v>
      </c>
      <c r="N745" s="13" t="str">
        <f>HLOOKUP(F745,'Vendedores y Clientes'!$F$5:$M$7,2,0)&amp;" "&amp;HLOOKUP(F745,'Vendedores y Clientes'!$F$5:$M$7,3,0)</f>
        <v>Caesar Ortencia</v>
      </c>
      <c r="O745" s="13" t="str" cm="1">
        <f t="array" ref="O745">_xlfn.XLOOKUP(G745,'Vendedores y Clientes'!$B$6:$B$39,'Vendedores y Clientes'!$C$6:$C$39&amp;" "&amp;_xlfn.XLOOKUP(Ventas!G745,'Vendedores y Clientes'!$B$6:$B$39,'Vendedores y Clientes'!$D$6:$D$39))</f>
        <v>John Chepicano</v>
      </c>
      <c r="P745" s="13" t="str">
        <f>_xlfn.XLOOKUP(H745,Productos!$B$5:$B$16,Productos!$C$5:$C$16)</f>
        <v>Camarote 3 cuerpos</v>
      </c>
      <c r="Q745" s="13" t="str">
        <f>VLOOKUP(H745,Productos!$B$4:$E$16,3,0)</f>
        <v>Deplos</v>
      </c>
      <c r="R745" s="14">
        <f t="shared" si="14"/>
        <v>0.08</v>
      </c>
      <c r="S745" s="15">
        <f>VLOOKUP(Ventas!H745,Productos!$B$23:$I$34,MATCH(Ventas!M745,Productos!$D$22:$I$22)+2,FALSE)</f>
        <v>20000</v>
      </c>
      <c r="T745" s="16">
        <f t="shared" si="18"/>
        <v>6236000</v>
      </c>
    </row>
    <row r="746" spans="2:20" ht="14.25" customHeight="1">
      <c r="B746" s="10" t="str">
        <f t="shared" si="13"/>
        <v>1-20932009marzoJ18</v>
      </c>
      <c r="C746" s="17">
        <v>1</v>
      </c>
      <c r="D746" s="17">
        <v>20</v>
      </c>
      <c r="E746" s="18">
        <v>39881</v>
      </c>
      <c r="F746" s="17">
        <v>14</v>
      </c>
      <c r="G746" s="17">
        <v>15</v>
      </c>
      <c r="H746" s="17" t="s">
        <v>24</v>
      </c>
      <c r="I746" s="79">
        <f>_xlfn.XLOOKUP(H746,Productos!$B$5:$B$16,Productos!$E$5:$E$16)</f>
        <v>850000</v>
      </c>
      <c r="J746" s="17">
        <v>8</v>
      </c>
      <c r="K746" s="99"/>
      <c r="L746" s="13" t="str">
        <f>_xlfn.XLOOKUP(Ventas!C746,'Tienda y Sucursal'!$B$5:$B$19,'Tienda y Sucursal'!$C$5:$C$19)</f>
        <v>Sucursal Peñalolen Alto</v>
      </c>
      <c r="M746" s="13" t="str">
        <f>_xlfn.XLOOKUP(D746,'Tienda y Sucursal'!$E$5:$E$10,'Tienda y Sucursal'!$F$5:$F$10)</f>
        <v>Sucursal 5</v>
      </c>
      <c r="N746" s="13" t="str">
        <f>HLOOKUP(F746,'Vendedores y Clientes'!$F$5:$M$7,2,0)&amp;" "&amp;HLOOKUP(F746,'Vendedores y Clientes'!$F$5:$M$7,3,0)</f>
        <v>Hortuiti Felier</v>
      </c>
      <c r="O746" s="13" t="str" cm="1">
        <f t="array" ref="O746">_xlfn.XLOOKUP(G746,'Vendedores y Clientes'!$B$6:$B$39,'Vendedores y Clientes'!$C$6:$C$39&amp;" "&amp;_xlfn.XLOOKUP(Ventas!G746,'Vendedores y Clientes'!$B$6:$B$39,'Vendedores y Clientes'!$D$6:$D$39))</f>
        <v>Maki Parachute</v>
      </c>
      <c r="P746" s="13" t="str">
        <f>_xlfn.XLOOKUP(H746,Productos!$B$5:$B$16,Productos!$C$5:$C$16)</f>
        <v>Camarote 3 cuerpos</v>
      </c>
      <c r="Q746" s="13" t="str">
        <f>VLOOKUP(H746,Productos!$B$4:$E$16,3,0)</f>
        <v>Deplos</v>
      </c>
      <c r="R746" s="14">
        <f t="shared" si="14"/>
        <v>0.08</v>
      </c>
      <c r="S746" s="15">
        <f>VLOOKUP(Ventas!H746,Productos!$B$23:$I$34,MATCH(Ventas!M746,Productos!$D$22:$I$22)+2,FALSE)</f>
        <v>100000</v>
      </c>
      <c r="T746" s="16">
        <f t="shared" si="18"/>
        <v>6156000</v>
      </c>
    </row>
    <row r="747" spans="2:20" ht="14.25" customHeight="1">
      <c r="B747" s="10" t="str">
        <f t="shared" si="13"/>
        <v>9-202352010mayoJ18</v>
      </c>
      <c r="C747" s="17">
        <v>9</v>
      </c>
      <c r="D747" s="17">
        <v>20</v>
      </c>
      <c r="E747" s="18">
        <v>40321</v>
      </c>
      <c r="F747" s="17">
        <v>16</v>
      </c>
      <c r="G747" s="17">
        <v>25</v>
      </c>
      <c r="H747" s="17" t="s">
        <v>24</v>
      </c>
      <c r="I747" s="79">
        <f>_xlfn.XLOOKUP(H747,Productos!$B$5:$B$16,Productos!$E$5:$E$16)</f>
        <v>850000</v>
      </c>
      <c r="J747" s="17">
        <v>8</v>
      </c>
      <c r="K747" s="99"/>
      <c r="L747" s="13" t="str">
        <f>_xlfn.XLOOKUP(Ventas!C747,'Tienda y Sucursal'!$B$5:$B$19,'Tienda y Sucursal'!$C$5:$C$19)</f>
        <v>Sucursal San Bernardo</v>
      </c>
      <c r="M747" s="13" t="str">
        <f>_xlfn.XLOOKUP(D747,'Tienda y Sucursal'!$E$5:$E$10,'Tienda y Sucursal'!$F$5:$F$10)</f>
        <v>Sucursal 5</v>
      </c>
      <c r="N747" s="13" t="str">
        <f>HLOOKUP(F747,'Vendedores y Clientes'!$F$5:$M$7,2,0)&amp;" "&amp;HLOOKUP(F747,'Vendedores y Clientes'!$F$5:$M$7,3,0)</f>
        <v>Michael Tree</v>
      </c>
      <c r="O747" s="13" t="str" cm="1">
        <f t="array" ref="O747">_xlfn.XLOOKUP(G747,'Vendedores y Clientes'!$B$6:$B$39,'Vendedores y Clientes'!$C$6:$C$39&amp;" "&amp;_xlfn.XLOOKUP(Ventas!G747,'Vendedores y Clientes'!$B$6:$B$39,'Vendedores y Clientes'!$D$6:$D$39))</f>
        <v>Felipe Medero</v>
      </c>
      <c r="P747" s="13" t="str">
        <f>_xlfn.XLOOKUP(H747,Productos!$B$5:$B$16,Productos!$C$5:$C$16)</f>
        <v>Camarote 3 cuerpos</v>
      </c>
      <c r="Q747" s="13" t="str">
        <f>VLOOKUP(H747,Productos!$B$4:$E$16,3,0)</f>
        <v>Deplos</v>
      </c>
      <c r="R747" s="14">
        <f t="shared" si="14"/>
        <v>0.08</v>
      </c>
      <c r="S747" s="15">
        <f>VLOOKUP(Ventas!H747,Productos!$B$23:$I$34,MATCH(Ventas!M747,Productos!$D$22:$I$22)+2,FALSE)</f>
        <v>100000</v>
      </c>
      <c r="T747" s="16">
        <f t="shared" si="18"/>
        <v>6156000</v>
      </c>
    </row>
    <row r="748" spans="2:20" ht="14.25" customHeight="1">
      <c r="B748" s="10" t="str">
        <f t="shared" si="13"/>
        <v>9-101842009abrilJ18</v>
      </c>
      <c r="C748" s="17">
        <v>9</v>
      </c>
      <c r="D748" s="17">
        <v>10</v>
      </c>
      <c r="E748" s="18">
        <v>39921</v>
      </c>
      <c r="F748" s="17">
        <v>15</v>
      </c>
      <c r="G748" s="17">
        <v>23</v>
      </c>
      <c r="H748" s="17" t="s">
        <v>24</v>
      </c>
      <c r="I748" s="79">
        <f>_xlfn.XLOOKUP(H748,Productos!$B$5:$B$16,Productos!$E$5:$E$16)</f>
        <v>850000</v>
      </c>
      <c r="J748" s="17">
        <v>8</v>
      </c>
      <c r="K748" s="99"/>
      <c r="L748" s="13" t="str">
        <f>_xlfn.XLOOKUP(Ventas!C748,'Tienda y Sucursal'!$B$5:$B$19,'Tienda y Sucursal'!$C$5:$C$19)</f>
        <v>Sucursal San Bernardo</v>
      </c>
      <c r="M748" s="13" t="str">
        <f>_xlfn.XLOOKUP(D748,'Tienda y Sucursal'!$E$5:$E$10,'Tienda y Sucursal'!$F$5:$F$10)</f>
        <v>Sucursal 6</v>
      </c>
      <c r="N748" s="13" t="str">
        <f>HLOOKUP(F748,'Vendedores y Clientes'!$F$5:$M$7,2,0)&amp;" "&amp;HLOOKUP(F748,'Vendedores y Clientes'!$F$5:$M$7,3,0)</f>
        <v>Suárez Mujica</v>
      </c>
      <c r="O748" s="13" t="str" cm="1">
        <f t="array" ref="O748">_xlfn.XLOOKUP(G748,'Vendedores y Clientes'!$B$6:$B$39,'Vendedores y Clientes'!$C$6:$C$39&amp;" "&amp;_xlfn.XLOOKUP(Ventas!G748,'Vendedores y Clientes'!$B$6:$B$39,'Vendedores y Clientes'!$D$6:$D$39))</f>
        <v>Ismael Olavarrieta</v>
      </c>
      <c r="P748" s="13" t="str">
        <f>_xlfn.XLOOKUP(H748,Productos!$B$5:$B$16,Productos!$C$5:$C$16)</f>
        <v>Camarote 3 cuerpos</v>
      </c>
      <c r="Q748" s="13" t="str">
        <f>VLOOKUP(H748,Productos!$B$4:$E$16,3,0)</f>
        <v>Deplos</v>
      </c>
      <c r="R748" s="14">
        <f t="shared" si="14"/>
        <v>0.08</v>
      </c>
      <c r="S748" s="15">
        <f>VLOOKUP(Ventas!H748,Productos!$B$23:$I$34,MATCH(Ventas!M748,Productos!$D$22:$I$22)+2,FALSE)</f>
        <v>20000</v>
      </c>
      <c r="T748" s="16">
        <f t="shared" si="18"/>
        <v>6236000</v>
      </c>
    </row>
    <row r="749" spans="2:20" ht="14.25" customHeight="1">
      <c r="B749" s="10" t="str">
        <f t="shared" si="13"/>
        <v>14-3001422009febreroA18</v>
      </c>
      <c r="C749" s="17">
        <v>14</v>
      </c>
      <c r="D749" s="17">
        <v>300</v>
      </c>
      <c r="E749" s="18">
        <v>39858</v>
      </c>
      <c r="F749" s="17">
        <v>13</v>
      </c>
      <c r="G749" s="17">
        <v>2</v>
      </c>
      <c r="H749" s="17" t="s">
        <v>26</v>
      </c>
      <c r="I749" s="79">
        <f>_xlfn.XLOOKUP(H749,Productos!$B$5:$B$16,Productos!$E$5:$E$16)</f>
        <v>750000</v>
      </c>
      <c r="J749" s="17">
        <v>9</v>
      </c>
      <c r="K749" s="99"/>
      <c r="L749" s="13" t="str">
        <f>_xlfn.XLOOKUP(Ventas!C749,'Tienda y Sucursal'!$B$5:$B$19,'Tienda y Sucursal'!$C$5:$C$19)</f>
        <v>Antiguedades FV</v>
      </c>
      <c r="M749" s="13" t="str">
        <f>_xlfn.XLOOKUP(D749,'Tienda y Sucursal'!$E$5:$E$10,'Tienda y Sucursal'!$F$5:$F$10)</f>
        <v>Sucursal 3</v>
      </c>
      <c r="N749" s="13" t="str">
        <f>HLOOKUP(F749,'Vendedores y Clientes'!$F$5:$M$7,2,0)&amp;" "&amp;HLOOKUP(F749,'Vendedores y Clientes'!$F$5:$M$7,3,0)</f>
        <v>Caesar Ortencia</v>
      </c>
      <c r="O749" s="13" t="str" cm="1">
        <f t="array" ref="O749">_xlfn.XLOOKUP(G749,'Vendedores y Clientes'!$B$6:$B$39,'Vendedores y Clientes'!$C$6:$C$39&amp;" "&amp;_xlfn.XLOOKUP(Ventas!G749,'Vendedores y Clientes'!$B$6:$B$39,'Vendedores y Clientes'!$D$6:$D$39))</f>
        <v>John Chepicano</v>
      </c>
      <c r="P749" s="13" t="str">
        <f>_xlfn.XLOOKUP(H749,Productos!$B$5:$B$16,Productos!$C$5:$C$16)</f>
        <v>Sillón Cama 3 Cuerpos</v>
      </c>
      <c r="Q749" s="13" t="str">
        <f>VLOOKUP(H749,Productos!$B$4:$E$16,3,0)</f>
        <v>Bellmack</v>
      </c>
      <c r="R749" s="14">
        <f t="shared" si="14"/>
        <v>0.08</v>
      </c>
      <c r="S749" s="15">
        <f>VLOOKUP(Ventas!H749,Productos!$B$23:$I$34,MATCH(Ventas!M749,Productos!$D$22:$I$22)+2,FALSE)</f>
        <v>200000</v>
      </c>
      <c r="T749" s="16">
        <f t="shared" si="18"/>
        <v>6010000</v>
      </c>
    </row>
    <row r="750" spans="2:20" ht="14.25" customHeight="1">
      <c r="B750" s="10" t="str">
        <f t="shared" si="13"/>
        <v>8-2001582010agostoA18</v>
      </c>
      <c r="C750" s="17">
        <v>8</v>
      </c>
      <c r="D750" s="17">
        <v>200</v>
      </c>
      <c r="E750" s="18">
        <v>40405</v>
      </c>
      <c r="F750" s="17">
        <v>13</v>
      </c>
      <c r="G750" s="17">
        <v>9</v>
      </c>
      <c r="H750" s="17" t="s">
        <v>26</v>
      </c>
      <c r="I750" s="79">
        <f>_xlfn.XLOOKUP(H750,Productos!$B$5:$B$16,Productos!$E$5:$E$16)</f>
        <v>750000</v>
      </c>
      <c r="J750" s="17">
        <v>9</v>
      </c>
      <c r="K750" s="99"/>
      <c r="L750" s="13" t="str">
        <f>_xlfn.XLOOKUP(Ventas!C750,'Tienda y Sucursal'!$B$5:$B$19,'Tienda y Sucursal'!$C$5:$C$19)</f>
        <v>El Rincón de la Madera</v>
      </c>
      <c r="M750" s="13" t="str">
        <f>_xlfn.XLOOKUP(D750,'Tienda y Sucursal'!$E$5:$E$10,'Tienda y Sucursal'!$F$5:$F$10)</f>
        <v>Sucursal 1</v>
      </c>
      <c r="N750" s="13" t="str">
        <f>HLOOKUP(F750,'Vendedores y Clientes'!$F$5:$M$7,2,0)&amp;" "&amp;HLOOKUP(F750,'Vendedores y Clientes'!$F$5:$M$7,3,0)</f>
        <v>Caesar Ortencia</v>
      </c>
      <c r="O750" s="13" t="str" cm="1">
        <f t="array" ref="O750">_xlfn.XLOOKUP(G750,'Vendedores y Clientes'!$B$6:$B$39,'Vendedores y Clientes'!$C$6:$C$39&amp;" "&amp;_xlfn.XLOOKUP(Ventas!G750,'Vendedores y Clientes'!$B$6:$B$39,'Vendedores y Clientes'!$D$6:$D$39))</f>
        <v>Camilo Parranda</v>
      </c>
      <c r="P750" s="13" t="str">
        <f>_xlfn.XLOOKUP(H750,Productos!$B$5:$B$16,Productos!$C$5:$C$16)</f>
        <v>Sillón Cama 3 Cuerpos</v>
      </c>
      <c r="Q750" s="13" t="str">
        <f>VLOOKUP(H750,Productos!$B$4:$E$16,3,0)</f>
        <v>Bellmack</v>
      </c>
      <c r="R750" s="14">
        <f t="shared" si="14"/>
        <v>0.08</v>
      </c>
      <c r="S750" s="15">
        <f>VLOOKUP(Ventas!H750,Productos!$B$23:$I$34,MATCH(Ventas!M750,Productos!$D$22:$I$22)+2,FALSE)</f>
        <v>100000</v>
      </c>
      <c r="T750" s="16">
        <f t="shared" si="18"/>
        <v>6110000</v>
      </c>
    </row>
    <row r="751" spans="2:20" ht="14.25" customHeight="1">
      <c r="B751" s="10" t="str">
        <f t="shared" si="13"/>
        <v>13-3002282010agostoE20</v>
      </c>
      <c r="C751" s="17">
        <v>13</v>
      </c>
      <c r="D751" s="17">
        <v>300</v>
      </c>
      <c r="E751" s="18">
        <v>40412</v>
      </c>
      <c r="F751" s="17">
        <v>15</v>
      </c>
      <c r="G751" s="17">
        <v>33</v>
      </c>
      <c r="H751" s="17" t="s">
        <v>28</v>
      </c>
      <c r="I751" s="79">
        <f>_xlfn.XLOOKUP(H751,Productos!$B$5:$B$16,Productos!$E$5:$E$16)</f>
        <v>650000</v>
      </c>
      <c r="J751" s="17">
        <v>12</v>
      </c>
      <c r="K751" s="99"/>
      <c r="L751" s="13" t="str">
        <f>_xlfn.XLOOKUP(Ventas!C751,'Tienda y Sucursal'!$B$5:$B$19,'Tienda y Sucursal'!$C$5:$C$19)</f>
        <v>Sales</v>
      </c>
      <c r="M751" s="13" t="str">
        <f>_xlfn.XLOOKUP(D751,'Tienda y Sucursal'!$E$5:$E$10,'Tienda y Sucursal'!$F$5:$F$10)</f>
        <v>Sucursal 3</v>
      </c>
      <c r="N751" s="13" t="str">
        <f>HLOOKUP(F751,'Vendedores y Clientes'!$F$5:$M$7,2,0)&amp;" "&amp;HLOOKUP(F751,'Vendedores y Clientes'!$F$5:$M$7,3,0)</f>
        <v>Suárez Mujica</v>
      </c>
      <c r="O751" s="13" t="str" cm="1">
        <f t="array" ref="O751">_xlfn.XLOOKUP(G751,'Vendedores y Clientes'!$B$6:$B$39,'Vendedores y Clientes'!$C$6:$C$39&amp;" "&amp;_xlfn.XLOOKUP(Ventas!G751,'Vendedores y Clientes'!$B$6:$B$39,'Vendedores y Clientes'!$D$6:$D$39))</f>
        <v>Maricela Zapur</v>
      </c>
      <c r="P751" s="13" t="str">
        <f>_xlfn.XLOOKUP(H751,Productos!$B$5:$B$16,Productos!$C$5:$C$16)</f>
        <v>Escritorio Madera 3 Espacios</v>
      </c>
      <c r="Q751" s="13" t="str">
        <f>VLOOKUP(H751,Productos!$B$4:$E$16,3,0)</f>
        <v>Bellmack</v>
      </c>
      <c r="R751" s="14">
        <f t="shared" si="14"/>
        <v>0.08</v>
      </c>
      <c r="S751" s="15">
        <f>VLOOKUP(Ventas!H751,Productos!$B$23:$I$34,MATCH(Ventas!M751,Productos!$D$22:$I$22)+2,FALSE)</f>
        <v>100000</v>
      </c>
      <c r="T751" s="16">
        <f t="shared" si="18"/>
        <v>7076000</v>
      </c>
    </row>
    <row r="752" spans="2:20" ht="14.25" customHeight="1">
      <c r="B752" s="10" t="str">
        <f t="shared" si="13"/>
        <v>3-300952010mayoE20</v>
      </c>
      <c r="C752" s="17">
        <v>3</v>
      </c>
      <c r="D752" s="17">
        <v>300</v>
      </c>
      <c r="E752" s="18">
        <v>40307</v>
      </c>
      <c r="F752" s="17">
        <v>14</v>
      </c>
      <c r="G752" s="17">
        <v>24</v>
      </c>
      <c r="H752" s="17" t="s">
        <v>28</v>
      </c>
      <c r="I752" s="79">
        <f>_xlfn.XLOOKUP(H752,Productos!$B$5:$B$16,Productos!$E$5:$E$16)</f>
        <v>650000</v>
      </c>
      <c r="J752" s="17">
        <v>12</v>
      </c>
      <c r="K752" s="99"/>
      <c r="L752" s="13" t="str">
        <f>_xlfn.XLOOKUP(Ventas!C752,'Tienda y Sucursal'!$B$5:$B$19,'Tienda y Sucursal'!$C$5:$C$19)</f>
        <v>Damiens</v>
      </c>
      <c r="M752" s="13" t="str">
        <f>_xlfn.XLOOKUP(D752,'Tienda y Sucursal'!$E$5:$E$10,'Tienda y Sucursal'!$F$5:$F$10)</f>
        <v>Sucursal 3</v>
      </c>
      <c r="N752" s="13" t="str">
        <f>HLOOKUP(F752,'Vendedores y Clientes'!$F$5:$M$7,2,0)&amp;" "&amp;HLOOKUP(F752,'Vendedores y Clientes'!$F$5:$M$7,3,0)</f>
        <v>Hortuiti Felier</v>
      </c>
      <c r="O752" s="13" t="str" cm="1">
        <f t="array" ref="O752">_xlfn.XLOOKUP(G752,'Vendedores y Clientes'!$B$6:$B$39,'Vendedores y Clientes'!$C$6:$C$39&amp;" "&amp;_xlfn.XLOOKUP(Ventas!G752,'Vendedores y Clientes'!$B$6:$B$39,'Vendedores y Clientes'!$D$6:$D$39))</f>
        <v>Andrea Panda</v>
      </c>
      <c r="P752" s="13" t="str">
        <f>_xlfn.XLOOKUP(H752,Productos!$B$5:$B$16,Productos!$C$5:$C$16)</f>
        <v>Escritorio Madera 3 Espacios</v>
      </c>
      <c r="Q752" s="13" t="str">
        <f>VLOOKUP(H752,Productos!$B$4:$E$16,3,0)</f>
        <v>Bellmack</v>
      </c>
      <c r="R752" s="14">
        <f t="shared" si="14"/>
        <v>0.08</v>
      </c>
      <c r="S752" s="15">
        <f>VLOOKUP(Ventas!H752,Productos!$B$23:$I$34,MATCH(Ventas!M752,Productos!$D$22:$I$22)+2,FALSE)</f>
        <v>100000</v>
      </c>
      <c r="T752" s="16">
        <f t="shared" si="18"/>
        <v>7076000</v>
      </c>
    </row>
    <row r="753" spans="2:20" ht="14.25" customHeight="1">
      <c r="B753" s="10" t="str">
        <f t="shared" si="13"/>
        <v>6-3001292009septiembreJ18</v>
      </c>
      <c r="C753" s="17">
        <v>6</v>
      </c>
      <c r="D753" s="17">
        <v>300</v>
      </c>
      <c r="E753" s="18">
        <v>40068</v>
      </c>
      <c r="F753" s="17">
        <v>17</v>
      </c>
      <c r="G753" s="17">
        <v>8</v>
      </c>
      <c r="H753" s="17" t="s">
        <v>24</v>
      </c>
      <c r="I753" s="79">
        <f>_xlfn.XLOOKUP(H753,Productos!$B$5:$B$16,Productos!$E$5:$E$16)</f>
        <v>850000</v>
      </c>
      <c r="J753" s="17">
        <v>8</v>
      </c>
      <c r="K753" s="99"/>
      <c r="L753" s="13" t="str">
        <f>_xlfn.XLOOKUP(Ventas!C753,'Tienda y Sucursal'!$B$5:$B$19,'Tienda y Sucursal'!$C$5:$C$19)</f>
        <v>Sucursal Ñuñoa</v>
      </c>
      <c r="M753" s="13" t="str">
        <f>_xlfn.XLOOKUP(D753,'Tienda y Sucursal'!$E$5:$E$10,'Tienda y Sucursal'!$F$5:$F$10)</f>
        <v>Sucursal 3</v>
      </c>
      <c r="N753" s="13" t="str">
        <f>HLOOKUP(F753,'Vendedores y Clientes'!$F$5:$M$7,2,0)&amp;" "&amp;HLOOKUP(F753,'Vendedores y Clientes'!$F$5:$M$7,3,0)</f>
        <v>Gabriel Manzanero</v>
      </c>
      <c r="O753" s="13" t="str" cm="1">
        <f t="array" ref="O753">_xlfn.XLOOKUP(G753,'Vendedores y Clientes'!$B$6:$B$39,'Vendedores y Clientes'!$C$6:$C$39&amp;" "&amp;_xlfn.XLOOKUP(Ventas!G753,'Vendedores y Clientes'!$B$6:$B$39,'Vendedores y Clientes'!$D$6:$D$39))</f>
        <v>Nicolás Red</v>
      </c>
      <c r="P753" s="13" t="str">
        <f>_xlfn.XLOOKUP(H753,Productos!$B$5:$B$16,Productos!$C$5:$C$16)</f>
        <v>Camarote 3 cuerpos</v>
      </c>
      <c r="Q753" s="13" t="str">
        <f>VLOOKUP(H753,Productos!$B$4:$E$16,3,0)</f>
        <v>Deplos</v>
      </c>
      <c r="R753" s="14">
        <f t="shared" si="14"/>
        <v>0.08</v>
      </c>
      <c r="S753" s="15">
        <f>VLOOKUP(Ventas!H753,Productos!$B$23:$I$34,MATCH(Ventas!M753,Productos!$D$22:$I$22)+2,FALSE)</f>
        <v>200000</v>
      </c>
      <c r="T753" s="16">
        <f t="shared" si="18"/>
        <v>6056000</v>
      </c>
    </row>
    <row r="754" spans="2:20" ht="14.25" customHeight="1">
      <c r="B754" s="10" t="str">
        <f t="shared" si="13"/>
        <v>10-20492010septiembreJ18</v>
      </c>
      <c r="C754" s="17">
        <v>10</v>
      </c>
      <c r="D754" s="17">
        <v>20</v>
      </c>
      <c r="E754" s="18">
        <v>40425</v>
      </c>
      <c r="F754" s="17">
        <v>14</v>
      </c>
      <c r="G754" s="17">
        <v>24</v>
      </c>
      <c r="H754" s="17" t="s">
        <v>24</v>
      </c>
      <c r="I754" s="79">
        <f>_xlfn.XLOOKUP(H754,Productos!$B$5:$B$16,Productos!$E$5:$E$16)</f>
        <v>850000</v>
      </c>
      <c r="J754" s="17">
        <v>8</v>
      </c>
      <c r="K754" s="99"/>
      <c r="L754" s="13" t="str">
        <f>_xlfn.XLOOKUP(Ventas!C754,'Tienda y Sucursal'!$B$5:$B$19,'Tienda y Sucursal'!$C$5:$C$19)</f>
        <v>Sacrilegios Gloria</v>
      </c>
      <c r="M754" s="13" t="str">
        <f>_xlfn.XLOOKUP(D754,'Tienda y Sucursal'!$E$5:$E$10,'Tienda y Sucursal'!$F$5:$F$10)</f>
        <v>Sucursal 5</v>
      </c>
      <c r="N754" s="13" t="str">
        <f>HLOOKUP(F754,'Vendedores y Clientes'!$F$5:$M$7,2,0)&amp;" "&amp;HLOOKUP(F754,'Vendedores y Clientes'!$F$5:$M$7,3,0)</f>
        <v>Hortuiti Felier</v>
      </c>
      <c r="O754" s="13" t="str" cm="1">
        <f t="array" ref="O754">_xlfn.XLOOKUP(G754,'Vendedores y Clientes'!$B$6:$B$39,'Vendedores y Clientes'!$C$6:$C$39&amp;" "&amp;_xlfn.XLOOKUP(Ventas!G754,'Vendedores y Clientes'!$B$6:$B$39,'Vendedores y Clientes'!$D$6:$D$39))</f>
        <v>Andrea Panda</v>
      </c>
      <c r="P754" s="13" t="str">
        <f>_xlfn.XLOOKUP(H754,Productos!$B$5:$B$16,Productos!$C$5:$C$16)</f>
        <v>Camarote 3 cuerpos</v>
      </c>
      <c r="Q754" s="13" t="str">
        <f>VLOOKUP(H754,Productos!$B$4:$E$16,3,0)</f>
        <v>Deplos</v>
      </c>
      <c r="R754" s="14">
        <f t="shared" si="14"/>
        <v>0.08</v>
      </c>
      <c r="S754" s="15">
        <f>VLOOKUP(Ventas!H754,Productos!$B$23:$I$34,MATCH(Ventas!M754,Productos!$D$22:$I$22)+2,FALSE)</f>
        <v>100000</v>
      </c>
      <c r="T754" s="16">
        <f t="shared" si="18"/>
        <v>6156000</v>
      </c>
    </row>
    <row r="755" spans="2:20" ht="14.25" customHeight="1">
      <c r="B755" s="10" t="str">
        <f t="shared" si="13"/>
        <v>6-2001232010marzoJ18</v>
      </c>
      <c r="C755" s="17">
        <v>6</v>
      </c>
      <c r="D755" s="17">
        <v>200</v>
      </c>
      <c r="E755" s="18">
        <v>40249</v>
      </c>
      <c r="F755" s="17">
        <v>17</v>
      </c>
      <c r="G755" s="17">
        <v>6</v>
      </c>
      <c r="H755" s="17" t="s">
        <v>24</v>
      </c>
      <c r="I755" s="79">
        <f>_xlfn.XLOOKUP(H755,Productos!$B$5:$B$16,Productos!$E$5:$E$16)</f>
        <v>850000</v>
      </c>
      <c r="J755" s="17">
        <v>8</v>
      </c>
      <c r="K755" s="99"/>
      <c r="L755" s="13" t="str">
        <f>_xlfn.XLOOKUP(Ventas!C755,'Tienda y Sucursal'!$B$5:$B$19,'Tienda y Sucursal'!$C$5:$C$19)</f>
        <v>Sucursal Ñuñoa</v>
      </c>
      <c r="M755" s="13" t="str">
        <f>_xlfn.XLOOKUP(D755,'Tienda y Sucursal'!$E$5:$E$10,'Tienda y Sucursal'!$F$5:$F$10)</f>
        <v>Sucursal 1</v>
      </c>
      <c r="N755" s="13" t="str">
        <f>HLOOKUP(F755,'Vendedores y Clientes'!$F$5:$M$7,2,0)&amp;" "&amp;HLOOKUP(F755,'Vendedores y Clientes'!$F$5:$M$7,3,0)</f>
        <v>Gabriel Manzanero</v>
      </c>
      <c r="O755" s="13" t="str" cm="1">
        <f t="array" ref="O755">_xlfn.XLOOKUP(G755,'Vendedores y Clientes'!$B$6:$B$39,'Vendedores y Clientes'!$C$6:$C$39&amp;" "&amp;_xlfn.XLOOKUP(Ventas!G755,'Vendedores y Clientes'!$B$6:$B$39,'Vendedores y Clientes'!$D$6:$D$39))</f>
        <v>Deco Valenti</v>
      </c>
      <c r="P755" s="13" t="str">
        <f>_xlfn.XLOOKUP(H755,Productos!$B$5:$B$16,Productos!$C$5:$C$16)</f>
        <v>Camarote 3 cuerpos</v>
      </c>
      <c r="Q755" s="13" t="str">
        <f>VLOOKUP(H755,Productos!$B$4:$E$16,3,0)</f>
        <v>Deplos</v>
      </c>
      <c r="R755" s="14">
        <f t="shared" si="14"/>
        <v>0.08</v>
      </c>
      <c r="S755" s="15">
        <f>VLOOKUP(Ventas!H755,Productos!$B$23:$I$34,MATCH(Ventas!M755,Productos!$D$22:$I$22)+2,FALSE)</f>
        <v>30000</v>
      </c>
      <c r="T755" s="16">
        <f t="shared" si="18"/>
        <v>6226000</v>
      </c>
    </row>
    <row r="756" spans="2:20" ht="14.25" customHeight="1">
      <c r="B756" s="10" t="str">
        <f t="shared" si="13"/>
        <v>13-300752010mayoA14</v>
      </c>
      <c r="C756" s="17">
        <v>13</v>
      </c>
      <c r="D756" s="17">
        <v>300</v>
      </c>
      <c r="E756" s="18">
        <v>40305</v>
      </c>
      <c r="F756" s="17">
        <v>15</v>
      </c>
      <c r="G756" s="17">
        <v>23</v>
      </c>
      <c r="H756" s="17" t="s">
        <v>27</v>
      </c>
      <c r="I756" s="79">
        <f>_xlfn.XLOOKUP(H756,Productos!$B$5:$B$16,Productos!$E$5:$E$16)</f>
        <v>670000</v>
      </c>
      <c r="J756" s="17">
        <v>10</v>
      </c>
      <c r="K756" s="99"/>
      <c r="L756" s="13" t="str">
        <f>_xlfn.XLOOKUP(Ventas!C756,'Tienda y Sucursal'!$B$5:$B$19,'Tienda y Sucursal'!$C$5:$C$19)</f>
        <v>Sales</v>
      </c>
      <c r="M756" s="13" t="str">
        <f>_xlfn.XLOOKUP(D756,'Tienda y Sucursal'!$E$5:$E$10,'Tienda y Sucursal'!$F$5:$F$10)</f>
        <v>Sucursal 3</v>
      </c>
      <c r="N756" s="13" t="str">
        <f>HLOOKUP(F756,'Vendedores y Clientes'!$F$5:$M$7,2,0)&amp;" "&amp;HLOOKUP(F756,'Vendedores y Clientes'!$F$5:$M$7,3,0)</f>
        <v>Suárez Mujica</v>
      </c>
      <c r="O756" s="13" t="str" cm="1">
        <f t="array" ref="O756">_xlfn.XLOOKUP(G756,'Vendedores y Clientes'!$B$6:$B$39,'Vendedores y Clientes'!$C$6:$C$39&amp;" "&amp;_xlfn.XLOOKUP(Ventas!G756,'Vendedores y Clientes'!$B$6:$B$39,'Vendedores y Clientes'!$D$6:$D$39))</f>
        <v>Ismael Olavarrieta</v>
      </c>
      <c r="P756" s="13" t="str">
        <f>_xlfn.XLOOKUP(H756,Productos!$B$5:$B$16,Productos!$C$5:$C$16)</f>
        <v>Cama 1,5 plazas</v>
      </c>
      <c r="Q756" s="13" t="str">
        <f>VLOOKUP(H756,Productos!$B$4:$E$16,3,0)</f>
        <v>Dardunes</v>
      </c>
      <c r="R756" s="14">
        <f t="shared" si="14"/>
        <v>0.08</v>
      </c>
      <c r="S756" s="15">
        <f>VLOOKUP(Ventas!H756,Productos!$B$23:$I$34,MATCH(Ventas!M756,Productos!$D$22:$I$22)+2,FALSE)</f>
        <v>300000</v>
      </c>
      <c r="T756" s="16">
        <f t="shared" si="18"/>
        <v>5864000</v>
      </c>
    </row>
    <row r="757" spans="2:20" ht="14.25" customHeight="1">
      <c r="B757" s="10" t="str">
        <f t="shared" si="13"/>
        <v>13-201442009abrilA14</v>
      </c>
      <c r="C757" s="17">
        <v>13</v>
      </c>
      <c r="D757" s="17">
        <v>20</v>
      </c>
      <c r="E757" s="18">
        <v>39917</v>
      </c>
      <c r="F757" s="17">
        <v>16</v>
      </c>
      <c r="G757" s="17">
        <v>8</v>
      </c>
      <c r="H757" s="17" t="s">
        <v>27</v>
      </c>
      <c r="I757" s="79">
        <f>_xlfn.XLOOKUP(H757,Productos!$B$5:$B$16,Productos!$E$5:$E$16)</f>
        <v>670000</v>
      </c>
      <c r="J757" s="17">
        <v>10</v>
      </c>
      <c r="K757" s="99"/>
      <c r="L757" s="13" t="str">
        <f>_xlfn.XLOOKUP(Ventas!C757,'Tienda y Sucursal'!$B$5:$B$19,'Tienda y Sucursal'!$C$5:$C$19)</f>
        <v>Sales</v>
      </c>
      <c r="M757" s="13" t="str">
        <f>_xlfn.XLOOKUP(D757,'Tienda y Sucursal'!$E$5:$E$10,'Tienda y Sucursal'!$F$5:$F$10)</f>
        <v>Sucursal 5</v>
      </c>
      <c r="N757" s="13" t="str">
        <f>HLOOKUP(F757,'Vendedores y Clientes'!$F$5:$M$7,2,0)&amp;" "&amp;HLOOKUP(F757,'Vendedores y Clientes'!$F$5:$M$7,3,0)</f>
        <v>Michael Tree</v>
      </c>
      <c r="O757" s="13" t="str" cm="1">
        <f t="array" ref="O757">_xlfn.XLOOKUP(G757,'Vendedores y Clientes'!$B$6:$B$39,'Vendedores y Clientes'!$C$6:$C$39&amp;" "&amp;_xlfn.XLOOKUP(Ventas!G757,'Vendedores y Clientes'!$B$6:$B$39,'Vendedores y Clientes'!$D$6:$D$39))</f>
        <v>Nicolás Red</v>
      </c>
      <c r="P757" s="13" t="str">
        <f>_xlfn.XLOOKUP(H757,Productos!$B$5:$B$16,Productos!$C$5:$C$16)</f>
        <v>Cama 1,5 plazas</v>
      </c>
      <c r="Q757" s="13" t="str">
        <f>VLOOKUP(H757,Productos!$B$4:$E$16,3,0)</f>
        <v>Dardunes</v>
      </c>
      <c r="R757" s="14">
        <f t="shared" si="14"/>
        <v>0.08</v>
      </c>
      <c r="S757" s="15">
        <f>VLOOKUP(Ventas!H757,Productos!$B$23:$I$34,MATCH(Ventas!M757,Productos!$D$22:$I$22)+2,FALSE)</f>
        <v>100000</v>
      </c>
      <c r="T757" s="16">
        <f t="shared" si="18"/>
        <v>6064000</v>
      </c>
    </row>
    <row r="758" spans="2:20" ht="14.25" customHeight="1">
      <c r="B758" s="10" t="str">
        <f t="shared" si="13"/>
        <v>9-201342009abrilA14</v>
      </c>
      <c r="C758" s="17">
        <v>9</v>
      </c>
      <c r="D758" s="17">
        <v>20</v>
      </c>
      <c r="E758" s="18">
        <v>39916</v>
      </c>
      <c r="F758" s="17">
        <v>14</v>
      </c>
      <c r="G758" s="17">
        <v>22</v>
      </c>
      <c r="H758" s="17" t="s">
        <v>27</v>
      </c>
      <c r="I758" s="79">
        <f>_xlfn.XLOOKUP(H758,Productos!$B$5:$B$16,Productos!$E$5:$E$16)</f>
        <v>670000</v>
      </c>
      <c r="J758" s="17">
        <v>10</v>
      </c>
      <c r="K758" s="99"/>
      <c r="L758" s="13" t="str">
        <f>_xlfn.XLOOKUP(Ventas!C758,'Tienda y Sucursal'!$B$5:$B$19,'Tienda y Sucursal'!$C$5:$C$19)</f>
        <v>Sucursal San Bernardo</v>
      </c>
      <c r="M758" s="13" t="str">
        <f>_xlfn.XLOOKUP(D758,'Tienda y Sucursal'!$E$5:$E$10,'Tienda y Sucursal'!$F$5:$F$10)</f>
        <v>Sucursal 5</v>
      </c>
      <c r="N758" s="13" t="str">
        <f>HLOOKUP(F758,'Vendedores y Clientes'!$F$5:$M$7,2,0)&amp;" "&amp;HLOOKUP(F758,'Vendedores y Clientes'!$F$5:$M$7,3,0)</f>
        <v>Hortuiti Felier</v>
      </c>
      <c r="O758" s="13" t="str" cm="1">
        <f t="array" ref="O758">_xlfn.XLOOKUP(G758,'Vendedores y Clientes'!$B$6:$B$39,'Vendedores y Clientes'!$C$6:$C$39&amp;" "&amp;_xlfn.XLOOKUP(Ventas!G758,'Vendedores y Clientes'!$B$6:$B$39,'Vendedores y Clientes'!$D$6:$D$39))</f>
        <v>Sergio Oliva</v>
      </c>
      <c r="P758" s="13" t="str">
        <f>_xlfn.XLOOKUP(H758,Productos!$B$5:$B$16,Productos!$C$5:$C$16)</f>
        <v>Cama 1,5 plazas</v>
      </c>
      <c r="Q758" s="13" t="str">
        <f>VLOOKUP(H758,Productos!$B$4:$E$16,3,0)</f>
        <v>Dardunes</v>
      </c>
      <c r="R758" s="14">
        <f t="shared" si="14"/>
        <v>0.08</v>
      </c>
      <c r="S758" s="15">
        <f>VLOOKUP(Ventas!H758,Productos!$B$23:$I$34,MATCH(Ventas!M758,Productos!$D$22:$I$22)+2,FALSE)</f>
        <v>100000</v>
      </c>
      <c r="T758" s="16">
        <f t="shared" si="18"/>
        <v>6064000</v>
      </c>
    </row>
    <row r="759" spans="2:20" ht="14.25" customHeight="1">
      <c r="B759" s="10" t="str">
        <f t="shared" si="13"/>
        <v>11-1001032009marzoA14</v>
      </c>
      <c r="C759" s="17">
        <v>11</v>
      </c>
      <c r="D759" s="17">
        <v>100</v>
      </c>
      <c r="E759" s="18">
        <v>39882</v>
      </c>
      <c r="F759" s="17">
        <v>18</v>
      </c>
      <c r="G759" s="17">
        <v>6</v>
      </c>
      <c r="H759" s="17" t="s">
        <v>27</v>
      </c>
      <c r="I759" s="79">
        <f>_xlfn.XLOOKUP(H759,Productos!$B$5:$B$16,Productos!$E$5:$E$16)</f>
        <v>670000</v>
      </c>
      <c r="J759" s="17">
        <v>10</v>
      </c>
      <c r="K759" s="99"/>
      <c r="L759" s="13" t="str">
        <f>_xlfn.XLOOKUP(Ventas!C759,'Tienda y Sucursal'!$B$5:$B$19,'Tienda y Sucursal'!$C$5:$C$19)</f>
        <v>Antiguedades FL</v>
      </c>
      <c r="M759" s="13" t="str">
        <f>_xlfn.XLOOKUP(D759,'Tienda y Sucursal'!$E$5:$E$10,'Tienda y Sucursal'!$F$5:$F$10)</f>
        <v>Sucursal 4</v>
      </c>
      <c r="N759" s="13" t="str">
        <f>HLOOKUP(F759,'Vendedores y Clientes'!$F$5:$M$7,2,0)&amp;" "&amp;HLOOKUP(F759,'Vendedores y Clientes'!$F$5:$M$7,3,0)</f>
        <v>Gato Lizana</v>
      </c>
      <c r="O759" s="13" t="str" cm="1">
        <f t="array" ref="O759">_xlfn.XLOOKUP(G759,'Vendedores y Clientes'!$B$6:$B$39,'Vendedores y Clientes'!$C$6:$C$39&amp;" "&amp;_xlfn.XLOOKUP(Ventas!G759,'Vendedores y Clientes'!$B$6:$B$39,'Vendedores y Clientes'!$D$6:$D$39))</f>
        <v>Deco Valenti</v>
      </c>
      <c r="P759" s="13" t="str">
        <f>_xlfn.XLOOKUP(H759,Productos!$B$5:$B$16,Productos!$C$5:$C$16)</f>
        <v>Cama 1,5 plazas</v>
      </c>
      <c r="Q759" s="13" t="str">
        <f>VLOOKUP(H759,Productos!$B$4:$E$16,3,0)</f>
        <v>Dardunes</v>
      </c>
      <c r="R759" s="14">
        <f t="shared" si="14"/>
        <v>0.08</v>
      </c>
      <c r="S759" s="15">
        <f>VLOOKUP(Ventas!H759,Productos!$B$23:$I$34,MATCH(Ventas!M759,Productos!$D$22:$I$22)+2,FALSE)</f>
        <v>10000</v>
      </c>
      <c r="T759" s="16">
        <f t="shared" si="18"/>
        <v>6154000</v>
      </c>
    </row>
    <row r="760" spans="2:20" ht="14.25" customHeight="1">
      <c r="B760" s="10" t="str">
        <f t="shared" si="13"/>
        <v>1-101842010abrilG16</v>
      </c>
      <c r="C760" s="17">
        <v>1</v>
      </c>
      <c r="D760" s="17">
        <v>10</v>
      </c>
      <c r="E760" s="18">
        <v>40286</v>
      </c>
      <c r="F760" s="17">
        <v>16</v>
      </c>
      <c r="G760" s="17">
        <v>18</v>
      </c>
      <c r="H760" s="17" t="s">
        <v>30</v>
      </c>
      <c r="I760" s="79">
        <f>_xlfn.XLOOKUP(H760,Productos!$B$5:$B$16,Productos!$E$5:$E$16)</f>
        <v>550000</v>
      </c>
      <c r="J760" s="17">
        <v>13</v>
      </c>
      <c r="K760" s="99"/>
      <c r="L760" s="13" t="str">
        <f>_xlfn.XLOOKUP(Ventas!C760,'Tienda y Sucursal'!$B$5:$B$19,'Tienda y Sucursal'!$C$5:$C$19)</f>
        <v>Sucursal Peñalolen Alto</v>
      </c>
      <c r="M760" s="13" t="str">
        <f>_xlfn.XLOOKUP(D760,'Tienda y Sucursal'!$E$5:$E$10,'Tienda y Sucursal'!$F$5:$F$10)</f>
        <v>Sucursal 6</v>
      </c>
      <c r="N760" s="13" t="str">
        <f>HLOOKUP(F760,'Vendedores y Clientes'!$F$5:$M$7,2,0)&amp;" "&amp;HLOOKUP(F760,'Vendedores y Clientes'!$F$5:$M$7,3,0)</f>
        <v>Michael Tree</v>
      </c>
      <c r="O760" s="13" t="str" cm="1">
        <f t="array" ref="O760">_xlfn.XLOOKUP(G760,'Vendedores y Clientes'!$B$6:$B$39,'Vendedores y Clientes'!$C$6:$C$39&amp;" "&amp;_xlfn.XLOOKUP(Ventas!G760,'Vendedores y Clientes'!$B$6:$B$39,'Vendedores y Clientes'!$D$6:$D$39))</f>
        <v>Di Angelo Bonini</v>
      </c>
      <c r="P760" s="13" t="str">
        <f>_xlfn.XLOOKUP(H760,Productos!$B$5:$B$16,Productos!$C$5:$C$16)</f>
        <v>Cómoda 2 cuerpos, 2x1x1,5</v>
      </c>
      <c r="Q760" s="13" t="str">
        <f>VLOOKUP(H760,Productos!$B$4:$E$16,3,0)</f>
        <v>Deplos</v>
      </c>
      <c r="R760" s="14">
        <f t="shared" si="14"/>
        <v>0.08</v>
      </c>
      <c r="S760" s="15">
        <f>VLOOKUP(Ventas!H760,Productos!$B$23:$I$34,MATCH(Ventas!M760,Productos!$D$22:$I$22)+2,FALSE)</f>
        <v>300000</v>
      </c>
      <c r="T760" s="16">
        <f t="shared" si="18"/>
        <v>6278000</v>
      </c>
    </row>
    <row r="761" spans="2:20" ht="14.25" customHeight="1">
      <c r="B761" s="10" t="str">
        <f t="shared" si="13"/>
        <v>3-301532009marzoG16</v>
      </c>
      <c r="C761" s="17">
        <v>3</v>
      </c>
      <c r="D761" s="17">
        <v>30</v>
      </c>
      <c r="E761" s="18">
        <v>39887</v>
      </c>
      <c r="F761" s="17">
        <v>18</v>
      </c>
      <c r="G761" s="17">
        <v>7</v>
      </c>
      <c r="H761" s="17" t="s">
        <v>30</v>
      </c>
      <c r="I761" s="79">
        <f>_xlfn.XLOOKUP(H761,Productos!$B$5:$B$16,Productos!$E$5:$E$16)</f>
        <v>550000</v>
      </c>
      <c r="J761" s="17">
        <v>13</v>
      </c>
      <c r="K761" s="99"/>
      <c r="L761" s="13" t="str">
        <f>_xlfn.XLOOKUP(Ventas!C761,'Tienda y Sucursal'!$B$5:$B$19,'Tienda y Sucursal'!$C$5:$C$19)</f>
        <v>Damiens</v>
      </c>
      <c r="M761" s="13" t="str">
        <f>_xlfn.XLOOKUP(D761,'Tienda y Sucursal'!$E$5:$E$10,'Tienda y Sucursal'!$F$5:$F$10)</f>
        <v>Sucursal 2</v>
      </c>
      <c r="N761" s="13" t="str">
        <f>HLOOKUP(F761,'Vendedores y Clientes'!$F$5:$M$7,2,0)&amp;" "&amp;HLOOKUP(F761,'Vendedores y Clientes'!$F$5:$M$7,3,0)</f>
        <v>Gato Lizana</v>
      </c>
      <c r="O761" s="13" t="str" cm="1">
        <f t="array" ref="O761">_xlfn.XLOOKUP(G761,'Vendedores y Clientes'!$B$6:$B$39,'Vendedores y Clientes'!$C$6:$C$39&amp;" "&amp;_xlfn.XLOOKUP(Ventas!G761,'Vendedores y Clientes'!$B$6:$B$39,'Vendedores y Clientes'!$D$6:$D$39))</f>
        <v>Veraz Dedal</v>
      </c>
      <c r="P761" s="13" t="str">
        <f>_xlfn.XLOOKUP(H761,Productos!$B$5:$B$16,Productos!$C$5:$C$16)</f>
        <v>Cómoda 2 cuerpos, 2x1x1,5</v>
      </c>
      <c r="Q761" s="13" t="str">
        <f>VLOOKUP(H761,Productos!$B$4:$E$16,3,0)</f>
        <v>Deplos</v>
      </c>
      <c r="R761" s="14">
        <f t="shared" si="14"/>
        <v>0.08</v>
      </c>
      <c r="S761" s="15">
        <f>VLOOKUP(Ventas!H761,Productos!$B$23:$I$34,MATCH(Ventas!M761,Productos!$D$22:$I$22)+2,FALSE)</f>
        <v>500000</v>
      </c>
      <c r="T761" s="16">
        <f t="shared" si="18"/>
        <v>6078000</v>
      </c>
    </row>
    <row r="762" spans="2:20" ht="14.25" customHeight="1">
      <c r="B762" s="10" t="str">
        <f t="shared" si="13"/>
        <v>1-3001102010octubreA14</v>
      </c>
      <c r="C762" s="17">
        <v>1</v>
      </c>
      <c r="D762" s="17">
        <v>300</v>
      </c>
      <c r="E762" s="18">
        <v>40452</v>
      </c>
      <c r="F762" s="17">
        <v>12</v>
      </c>
      <c r="G762" s="17">
        <v>10</v>
      </c>
      <c r="H762" s="17" t="s">
        <v>27</v>
      </c>
      <c r="I762" s="79">
        <f>_xlfn.XLOOKUP(H762,Productos!$B$5:$B$16,Productos!$E$5:$E$16)</f>
        <v>670000</v>
      </c>
      <c r="J762" s="17">
        <v>10</v>
      </c>
      <c r="K762" s="99"/>
      <c r="L762" s="13" t="str">
        <f>_xlfn.XLOOKUP(Ventas!C762,'Tienda y Sucursal'!$B$5:$B$19,'Tienda y Sucursal'!$C$5:$C$19)</f>
        <v>Sucursal Peñalolen Alto</v>
      </c>
      <c r="M762" s="13" t="str">
        <f>_xlfn.XLOOKUP(D762,'Tienda y Sucursal'!$E$5:$E$10,'Tienda y Sucursal'!$F$5:$F$10)</f>
        <v>Sucursal 3</v>
      </c>
      <c r="N762" s="13" t="str">
        <f>HLOOKUP(F762,'Vendedores y Clientes'!$F$5:$M$7,2,0)&amp;" "&amp;HLOOKUP(F762,'Vendedores y Clientes'!$F$5:$M$7,3,0)</f>
        <v>Feibian Bizancio</v>
      </c>
      <c r="O762" s="13" t="str" cm="1">
        <f t="array" ref="O762">_xlfn.XLOOKUP(G762,'Vendedores y Clientes'!$B$6:$B$39,'Vendedores y Clientes'!$C$6:$C$39&amp;" "&amp;_xlfn.XLOOKUP(Ventas!G762,'Vendedores y Clientes'!$B$6:$B$39,'Vendedores y Clientes'!$D$6:$D$39))</f>
        <v>Natalia Safer</v>
      </c>
      <c r="P762" s="13" t="str">
        <f>_xlfn.XLOOKUP(H762,Productos!$B$5:$B$16,Productos!$C$5:$C$16)</f>
        <v>Cama 1,5 plazas</v>
      </c>
      <c r="Q762" s="13" t="str">
        <f>VLOOKUP(H762,Productos!$B$4:$E$16,3,0)</f>
        <v>Dardunes</v>
      </c>
      <c r="R762" s="14">
        <f t="shared" si="14"/>
        <v>0.08</v>
      </c>
      <c r="S762" s="15">
        <f>VLOOKUP(Ventas!H762,Productos!$B$23:$I$34,MATCH(Ventas!M762,Productos!$D$22:$I$22)+2,FALSE)</f>
        <v>300000</v>
      </c>
      <c r="T762" s="16">
        <f t="shared" si="18"/>
        <v>5864000</v>
      </c>
    </row>
    <row r="763" spans="2:20" ht="14.25" customHeight="1">
      <c r="B763" s="10" t="str">
        <f t="shared" si="13"/>
        <v>12-3004112009noviembreF16</v>
      </c>
      <c r="C763" s="17">
        <v>12</v>
      </c>
      <c r="D763" s="17">
        <v>300</v>
      </c>
      <c r="E763" s="18">
        <v>40121</v>
      </c>
      <c r="F763" s="17">
        <v>14</v>
      </c>
      <c r="G763" s="17">
        <v>34</v>
      </c>
      <c r="H763" s="17" t="s">
        <v>29</v>
      </c>
      <c r="I763" s="79">
        <f>_xlfn.XLOOKUP(H763,Productos!$B$5:$B$16,Productos!$E$5:$E$16)</f>
        <v>550000</v>
      </c>
      <c r="J763" s="17">
        <v>12</v>
      </c>
      <c r="K763" s="99"/>
      <c r="L763" s="13" t="str">
        <f>_xlfn.XLOOKUP(Ventas!C763,'Tienda y Sucursal'!$B$5:$B$19,'Tienda y Sucursal'!$C$5:$C$19)</f>
        <v>El Deleite</v>
      </c>
      <c r="M763" s="13" t="str">
        <f>_xlfn.XLOOKUP(D763,'Tienda y Sucursal'!$E$5:$E$10,'Tienda y Sucursal'!$F$5:$F$10)</f>
        <v>Sucursal 3</v>
      </c>
      <c r="N763" s="13" t="str">
        <f>HLOOKUP(F763,'Vendedores y Clientes'!$F$5:$M$7,2,0)&amp;" "&amp;HLOOKUP(F763,'Vendedores y Clientes'!$F$5:$M$7,3,0)</f>
        <v>Hortuiti Felier</v>
      </c>
      <c r="O763" s="13" t="str" cm="1">
        <f t="array" ref="O763">_xlfn.XLOOKUP(G763,'Vendedores y Clientes'!$B$6:$B$39,'Vendedores y Clientes'!$C$6:$C$39&amp;" "&amp;_xlfn.XLOOKUP(Ventas!G763,'Vendedores y Clientes'!$B$6:$B$39,'Vendedores y Clientes'!$D$6:$D$39))</f>
        <v>JP Farfanas</v>
      </c>
      <c r="P763" s="13" t="str">
        <f>_xlfn.XLOOKUP(H763,Productos!$B$5:$B$16,Productos!$C$5:$C$16)</f>
        <v>Cama 2 Plazas</v>
      </c>
      <c r="Q763" s="13" t="str">
        <f>VLOOKUP(H763,Productos!$B$4:$E$16,3,0)</f>
        <v>Dardunes</v>
      </c>
      <c r="R763" s="14">
        <f t="shared" si="14"/>
        <v>0.08</v>
      </c>
      <c r="S763" s="15">
        <f>VLOOKUP(Ventas!H763,Productos!$B$23:$I$34,MATCH(Ventas!M763,Productos!$D$22:$I$22)+2,FALSE)</f>
        <v>30000</v>
      </c>
      <c r="T763" s="16">
        <f t="shared" si="18"/>
        <v>6042000</v>
      </c>
    </row>
    <row r="764" spans="2:20" ht="14.25" customHeight="1">
      <c r="B764" s="10" t="str">
        <f t="shared" si="13"/>
        <v>11-201072009julioF16</v>
      </c>
      <c r="C764" s="17">
        <v>11</v>
      </c>
      <c r="D764" s="17">
        <v>20</v>
      </c>
      <c r="E764" s="18">
        <v>40004</v>
      </c>
      <c r="F764" s="17">
        <v>18</v>
      </c>
      <c r="G764" s="17">
        <v>15</v>
      </c>
      <c r="H764" s="17" t="s">
        <v>29</v>
      </c>
      <c r="I764" s="79">
        <f>_xlfn.XLOOKUP(H764,Productos!$B$5:$B$16,Productos!$E$5:$E$16)</f>
        <v>550000</v>
      </c>
      <c r="J764" s="17">
        <v>12</v>
      </c>
      <c r="K764" s="99"/>
      <c r="L764" s="13" t="str">
        <f>_xlfn.XLOOKUP(Ventas!C764,'Tienda y Sucursal'!$B$5:$B$19,'Tienda y Sucursal'!$C$5:$C$19)</f>
        <v>Antiguedades FL</v>
      </c>
      <c r="M764" s="13" t="str">
        <f>_xlfn.XLOOKUP(D764,'Tienda y Sucursal'!$E$5:$E$10,'Tienda y Sucursal'!$F$5:$F$10)</f>
        <v>Sucursal 5</v>
      </c>
      <c r="N764" s="13" t="str">
        <f>HLOOKUP(F764,'Vendedores y Clientes'!$F$5:$M$7,2,0)&amp;" "&amp;HLOOKUP(F764,'Vendedores y Clientes'!$F$5:$M$7,3,0)</f>
        <v>Gato Lizana</v>
      </c>
      <c r="O764" s="13" t="str" cm="1">
        <f t="array" ref="O764">_xlfn.XLOOKUP(G764,'Vendedores y Clientes'!$B$6:$B$39,'Vendedores y Clientes'!$C$6:$C$39&amp;" "&amp;_xlfn.XLOOKUP(Ventas!G764,'Vendedores y Clientes'!$B$6:$B$39,'Vendedores y Clientes'!$D$6:$D$39))</f>
        <v>Maki Parachute</v>
      </c>
      <c r="P764" s="13" t="str">
        <f>_xlfn.XLOOKUP(H764,Productos!$B$5:$B$16,Productos!$C$5:$C$16)</f>
        <v>Cama 2 Plazas</v>
      </c>
      <c r="Q764" s="13" t="str">
        <f>VLOOKUP(H764,Productos!$B$4:$E$16,3,0)</f>
        <v>Dardunes</v>
      </c>
      <c r="R764" s="14">
        <f t="shared" si="14"/>
        <v>0.08</v>
      </c>
      <c r="S764" s="15">
        <f>VLOOKUP(Ventas!H764,Productos!$B$23:$I$34,MATCH(Ventas!M764,Productos!$D$22:$I$22)+2,FALSE)</f>
        <v>30000</v>
      </c>
      <c r="T764" s="16">
        <f t="shared" si="18"/>
        <v>6042000</v>
      </c>
    </row>
    <row r="765" spans="2:20" ht="14.25" customHeight="1">
      <c r="B765" s="10" t="str">
        <f t="shared" si="13"/>
        <v>11-302032010marzoJ18</v>
      </c>
      <c r="C765" s="17">
        <v>11</v>
      </c>
      <c r="D765" s="17">
        <v>30</v>
      </c>
      <c r="E765" s="18">
        <v>40257</v>
      </c>
      <c r="F765" s="17">
        <v>14</v>
      </c>
      <c r="G765" s="17">
        <v>34</v>
      </c>
      <c r="H765" s="17" t="s">
        <v>24</v>
      </c>
      <c r="I765" s="79">
        <f>_xlfn.XLOOKUP(H765,Productos!$B$5:$B$16,Productos!$E$5:$E$16)</f>
        <v>850000</v>
      </c>
      <c r="J765" s="17">
        <v>8</v>
      </c>
      <c r="K765" s="99"/>
      <c r="L765" s="13" t="str">
        <f>_xlfn.XLOOKUP(Ventas!C765,'Tienda y Sucursal'!$B$5:$B$19,'Tienda y Sucursal'!$C$5:$C$19)</f>
        <v>Antiguedades FL</v>
      </c>
      <c r="M765" s="13" t="str">
        <f>_xlfn.XLOOKUP(D765,'Tienda y Sucursal'!$E$5:$E$10,'Tienda y Sucursal'!$F$5:$F$10)</f>
        <v>Sucursal 2</v>
      </c>
      <c r="N765" s="13" t="str">
        <f>HLOOKUP(F765,'Vendedores y Clientes'!$F$5:$M$7,2,0)&amp;" "&amp;HLOOKUP(F765,'Vendedores y Clientes'!$F$5:$M$7,3,0)</f>
        <v>Hortuiti Felier</v>
      </c>
      <c r="O765" s="13" t="str" cm="1">
        <f t="array" ref="O765">_xlfn.XLOOKUP(G765,'Vendedores y Clientes'!$B$6:$B$39,'Vendedores y Clientes'!$C$6:$C$39&amp;" "&amp;_xlfn.XLOOKUP(Ventas!G765,'Vendedores y Clientes'!$B$6:$B$39,'Vendedores y Clientes'!$D$6:$D$39))</f>
        <v>JP Farfanas</v>
      </c>
      <c r="P765" s="13" t="str">
        <f>_xlfn.XLOOKUP(H765,Productos!$B$5:$B$16,Productos!$C$5:$C$16)</f>
        <v>Camarote 3 cuerpos</v>
      </c>
      <c r="Q765" s="13" t="str">
        <f>VLOOKUP(H765,Productos!$B$4:$E$16,3,0)</f>
        <v>Deplos</v>
      </c>
      <c r="R765" s="14">
        <f t="shared" si="14"/>
        <v>0.08</v>
      </c>
      <c r="S765" s="15">
        <f>VLOOKUP(Ventas!H765,Productos!$B$23:$I$34,MATCH(Ventas!M765,Productos!$D$22:$I$22)+2,FALSE)</f>
        <v>10000</v>
      </c>
      <c r="T765" s="16">
        <f t="shared" si="18"/>
        <v>6246000</v>
      </c>
    </row>
    <row r="766" spans="2:20" ht="14.25" customHeight="1">
      <c r="B766" s="10" t="str">
        <f t="shared" si="13"/>
        <v>7-20812010eneroG16</v>
      </c>
      <c r="C766" s="17">
        <v>7</v>
      </c>
      <c r="D766" s="17">
        <v>20</v>
      </c>
      <c r="E766" s="18">
        <v>40186</v>
      </c>
      <c r="F766" s="17">
        <v>13</v>
      </c>
      <c r="G766" s="17">
        <v>27</v>
      </c>
      <c r="H766" s="17" t="s">
        <v>30</v>
      </c>
      <c r="I766" s="79">
        <f>_xlfn.XLOOKUP(H766,Productos!$B$5:$B$16,Productos!$E$5:$E$16)</f>
        <v>550000</v>
      </c>
      <c r="J766" s="17">
        <v>12</v>
      </c>
      <c r="K766" s="99"/>
      <c r="L766" s="13" t="str">
        <f>_xlfn.XLOOKUP(Ventas!C766,'Tienda y Sucursal'!$B$5:$B$19,'Tienda y Sucursal'!$C$5:$C$19)</f>
        <v>Blanco y En Calada</v>
      </c>
      <c r="M766" s="13" t="str">
        <f>_xlfn.XLOOKUP(D766,'Tienda y Sucursal'!$E$5:$E$10,'Tienda y Sucursal'!$F$5:$F$10)</f>
        <v>Sucursal 5</v>
      </c>
      <c r="N766" s="13" t="str">
        <f>HLOOKUP(F766,'Vendedores y Clientes'!$F$5:$M$7,2,0)&amp;" "&amp;HLOOKUP(F766,'Vendedores y Clientes'!$F$5:$M$7,3,0)</f>
        <v>Caesar Ortencia</v>
      </c>
      <c r="O766" s="13" t="str" cm="1">
        <f t="array" ref="O766">_xlfn.XLOOKUP(G766,'Vendedores y Clientes'!$B$6:$B$39,'Vendedores y Clientes'!$C$6:$C$39&amp;" "&amp;_xlfn.XLOOKUP(Ventas!G766,'Vendedores y Clientes'!$B$6:$B$39,'Vendedores y Clientes'!$D$6:$D$39))</f>
        <v>Daniel Saint John</v>
      </c>
      <c r="P766" s="13" t="str">
        <f>_xlfn.XLOOKUP(H766,Productos!$B$5:$B$16,Productos!$C$5:$C$16)</f>
        <v>Cómoda 2 cuerpos, 2x1x1,5</v>
      </c>
      <c r="Q766" s="13" t="str">
        <f>VLOOKUP(H766,Productos!$B$4:$E$16,3,0)</f>
        <v>Deplos</v>
      </c>
      <c r="R766" s="14">
        <f t="shared" si="14"/>
        <v>0.08</v>
      </c>
      <c r="S766" s="15">
        <f>VLOOKUP(Ventas!H766,Productos!$B$23:$I$34,MATCH(Ventas!M766,Productos!$D$22:$I$22)+2,FALSE)</f>
        <v>300000</v>
      </c>
      <c r="T766" s="16">
        <f t="shared" si="18"/>
        <v>5772000</v>
      </c>
    </row>
    <row r="767" spans="2:20" ht="14.25" customHeight="1">
      <c r="B767" s="10" t="str">
        <f t="shared" si="13"/>
        <v>2-100812010eneroG16</v>
      </c>
      <c r="C767" s="17">
        <v>2</v>
      </c>
      <c r="D767" s="17">
        <v>100</v>
      </c>
      <c r="E767" s="18">
        <v>40186</v>
      </c>
      <c r="F767" s="17">
        <v>15</v>
      </c>
      <c r="G767" s="17">
        <v>27</v>
      </c>
      <c r="H767" s="17" t="s">
        <v>30</v>
      </c>
      <c r="I767" s="79">
        <f>_xlfn.XLOOKUP(H767,Productos!$B$5:$B$16,Productos!$E$5:$E$16)</f>
        <v>550000</v>
      </c>
      <c r="J767" s="17">
        <v>12</v>
      </c>
      <c r="K767" s="99"/>
      <c r="L767" s="13" t="str">
        <f>_xlfn.XLOOKUP(Ventas!C767,'Tienda y Sucursal'!$B$5:$B$19,'Tienda y Sucursal'!$C$5:$C$19)</f>
        <v>Muebles San Genaro</v>
      </c>
      <c r="M767" s="13" t="str">
        <f>_xlfn.XLOOKUP(D767,'Tienda y Sucursal'!$E$5:$E$10,'Tienda y Sucursal'!$F$5:$F$10)</f>
        <v>Sucursal 4</v>
      </c>
      <c r="N767" s="13" t="str">
        <f>HLOOKUP(F767,'Vendedores y Clientes'!$F$5:$M$7,2,0)&amp;" "&amp;HLOOKUP(F767,'Vendedores y Clientes'!$F$5:$M$7,3,0)</f>
        <v>Suárez Mujica</v>
      </c>
      <c r="O767" s="13" t="str" cm="1">
        <f t="array" ref="O767">_xlfn.XLOOKUP(G767,'Vendedores y Clientes'!$B$6:$B$39,'Vendedores y Clientes'!$C$6:$C$39&amp;" "&amp;_xlfn.XLOOKUP(Ventas!G767,'Vendedores y Clientes'!$B$6:$B$39,'Vendedores y Clientes'!$D$6:$D$39))</f>
        <v>Daniel Saint John</v>
      </c>
      <c r="P767" s="13" t="str">
        <f>_xlfn.XLOOKUP(H767,Productos!$B$5:$B$16,Productos!$C$5:$C$16)</f>
        <v>Cómoda 2 cuerpos, 2x1x1,5</v>
      </c>
      <c r="Q767" s="13" t="str">
        <f>VLOOKUP(H767,Productos!$B$4:$E$16,3,0)</f>
        <v>Deplos</v>
      </c>
      <c r="R767" s="14">
        <f t="shared" si="14"/>
        <v>0.08</v>
      </c>
      <c r="S767" s="15">
        <f>VLOOKUP(Ventas!H767,Productos!$B$23:$I$34,MATCH(Ventas!M767,Productos!$D$22:$I$22)+2,FALSE)</f>
        <v>20000</v>
      </c>
      <c r="T767" s="16">
        <f t="shared" si="18"/>
        <v>6052000</v>
      </c>
    </row>
    <row r="768" spans="2:20" ht="14.25" customHeight="1">
      <c r="B768" s="10" t="str">
        <f t="shared" si="13"/>
        <v>2-202012010eneroG16</v>
      </c>
      <c r="C768" s="17">
        <v>2</v>
      </c>
      <c r="D768" s="17">
        <v>20</v>
      </c>
      <c r="E768" s="18">
        <v>40198</v>
      </c>
      <c r="F768" s="17">
        <v>12</v>
      </c>
      <c r="G768" s="17">
        <v>22</v>
      </c>
      <c r="H768" s="17" t="s">
        <v>30</v>
      </c>
      <c r="I768" s="79">
        <f>_xlfn.XLOOKUP(H768,Productos!$B$5:$B$16,Productos!$E$5:$E$16)</f>
        <v>550000</v>
      </c>
      <c r="J768" s="17">
        <v>12</v>
      </c>
      <c r="K768" s="99"/>
      <c r="L768" s="13" t="str">
        <f>_xlfn.XLOOKUP(Ventas!C768,'Tienda y Sucursal'!$B$5:$B$19,'Tienda y Sucursal'!$C$5:$C$19)</f>
        <v>Muebles San Genaro</v>
      </c>
      <c r="M768" s="13" t="str">
        <f>_xlfn.XLOOKUP(D768,'Tienda y Sucursal'!$E$5:$E$10,'Tienda y Sucursal'!$F$5:$F$10)</f>
        <v>Sucursal 5</v>
      </c>
      <c r="N768" s="13" t="str">
        <f>HLOOKUP(F768,'Vendedores y Clientes'!$F$5:$M$7,2,0)&amp;" "&amp;HLOOKUP(F768,'Vendedores y Clientes'!$F$5:$M$7,3,0)</f>
        <v>Feibian Bizancio</v>
      </c>
      <c r="O768" s="13" t="str" cm="1">
        <f t="array" ref="O768">_xlfn.XLOOKUP(G768,'Vendedores y Clientes'!$B$6:$B$39,'Vendedores y Clientes'!$C$6:$C$39&amp;" "&amp;_xlfn.XLOOKUP(Ventas!G768,'Vendedores y Clientes'!$B$6:$B$39,'Vendedores y Clientes'!$D$6:$D$39))</f>
        <v>Sergio Oliva</v>
      </c>
      <c r="P768" s="13" t="str">
        <f>_xlfn.XLOOKUP(H768,Productos!$B$5:$B$16,Productos!$C$5:$C$16)</f>
        <v>Cómoda 2 cuerpos, 2x1x1,5</v>
      </c>
      <c r="Q768" s="13" t="str">
        <f>VLOOKUP(H768,Productos!$B$4:$E$16,3,0)</f>
        <v>Deplos</v>
      </c>
      <c r="R768" s="14">
        <f t="shared" si="14"/>
        <v>0.08</v>
      </c>
      <c r="S768" s="15">
        <f>VLOOKUP(Ventas!H768,Productos!$B$23:$I$34,MATCH(Ventas!M768,Productos!$D$22:$I$22)+2,FALSE)</f>
        <v>300000</v>
      </c>
      <c r="T768" s="16">
        <f t="shared" si="18"/>
        <v>5772000</v>
      </c>
    </row>
    <row r="769" spans="2:20" ht="14.25" customHeight="1">
      <c r="B769" s="10" t="str">
        <f t="shared" si="13"/>
        <v>7-100112009eneroF16</v>
      </c>
      <c r="C769" s="17">
        <v>7</v>
      </c>
      <c r="D769" s="17">
        <v>100</v>
      </c>
      <c r="E769" s="18">
        <v>39814</v>
      </c>
      <c r="F769" s="17">
        <v>15</v>
      </c>
      <c r="G769" s="17">
        <v>9</v>
      </c>
      <c r="H769" s="17" t="s">
        <v>29</v>
      </c>
      <c r="I769" s="79">
        <f>_xlfn.XLOOKUP(H769,Productos!$B$5:$B$16,Productos!$E$5:$E$16)</f>
        <v>550000</v>
      </c>
      <c r="J769" s="17">
        <v>12</v>
      </c>
      <c r="K769" s="99"/>
      <c r="L769" s="13" t="str">
        <f>_xlfn.XLOOKUP(Ventas!C769,'Tienda y Sucursal'!$B$5:$B$19,'Tienda y Sucursal'!$C$5:$C$19)</f>
        <v>Blanco y En Calada</v>
      </c>
      <c r="M769" s="13" t="str">
        <f>_xlfn.XLOOKUP(D769,'Tienda y Sucursal'!$E$5:$E$10,'Tienda y Sucursal'!$F$5:$F$10)</f>
        <v>Sucursal 4</v>
      </c>
      <c r="N769" s="13" t="str">
        <f>HLOOKUP(F769,'Vendedores y Clientes'!$F$5:$M$7,2,0)&amp;" "&amp;HLOOKUP(F769,'Vendedores y Clientes'!$F$5:$M$7,3,0)</f>
        <v>Suárez Mujica</v>
      </c>
      <c r="O769" s="13" t="str" cm="1">
        <f t="array" ref="O769">_xlfn.XLOOKUP(G769,'Vendedores y Clientes'!$B$6:$B$39,'Vendedores y Clientes'!$C$6:$C$39&amp;" "&amp;_xlfn.XLOOKUP(Ventas!G769,'Vendedores y Clientes'!$B$6:$B$39,'Vendedores y Clientes'!$D$6:$D$39))</f>
        <v>Camilo Parranda</v>
      </c>
      <c r="P769" s="13" t="str">
        <f>_xlfn.XLOOKUP(H769,Productos!$B$5:$B$16,Productos!$C$5:$C$16)</f>
        <v>Cama 2 Plazas</v>
      </c>
      <c r="Q769" s="13" t="str">
        <f>VLOOKUP(H769,Productos!$B$4:$E$16,3,0)</f>
        <v>Dardunes</v>
      </c>
      <c r="R769" s="14">
        <f t="shared" si="14"/>
        <v>0.08</v>
      </c>
      <c r="S769" s="15">
        <f>VLOOKUP(Ventas!H769,Productos!$B$23:$I$34,MATCH(Ventas!M769,Productos!$D$22:$I$22)+2,FALSE)</f>
        <v>200000</v>
      </c>
      <c r="T769" s="16">
        <f t="shared" si="18"/>
        <v>5872000</v>
      </c>
    </row>
    <row r="770" spans="2:20" ht="14.25" customHeight="1">
      <c r="B770" s="10" t="str">
        <f t="shared" si="13"/>
        <v>12-101372009julioG16</v>
      </c>
      <c r="C770" s="17">
        <v>12</v>
      </c>
      <c r="D770" s="17">
        <v>10</v>
      </c>
      <c r="E770" s="18">
        <v>40007</v>
      </c>
      <c r="F770" s="17">
        <v>18</v>
      </c>
      <c r="G770" s="17">
        <v>14</v>
      </c>
      <c r="H770" s="17" t="s">
        <v>30</v>
      </c>
      <c r="I770" s="79">
        <f>_xlfn.XLOOKUP(H770,Productos!$B$5:$B$16,Productos!$E$5:$E$16)</f>
        <v>550000</v>
      </c>
      <c r="J770" s="17">
        <v>12</v>
      </c>
      <c r="K770" s="99"/>
      <c r="L770" s="13" t="str">
        <f>_xlfn.XLOOKUP(Ventas!C770,'Tienda y Sucursal'!$B$5:$B$19,'Tienda y Sucursal'!$C$5:$C$19)</f>
        <v>El Deleite</v>
      </c>
      <c r="M770" s="13" t="str">
        <f>_xlfn.XLOOKUP(D770,'Tienda y Sucursal'!$E$5:$E$10,'Tienda y Sucursal'!$F$5:$F$10)</f>
        <v>Sucursal 6</v>
      </c>
      <c r="N770" s="13" t="str">
        <f>HLOOKUP(F770,'Vendedores y Clientes'!$F$5:$M$7,2,0)&amp;" "&amp;HLOOKUP(F770,'Vendedores y Clientes'!$F$5:$M$7,3,0)</f>
        <v>Gato Lizana</v>
      </c>
      <c r="O770" s="13" t="str" cm="1">
        <f t="array" ref="O770">_xlfn.XLOOKUP(G770,'Vendedores y Clientes'!$B$6:$B$39,'Vendedores y Clientes'!$C$6:$C$39&amp;" "&amp;_xlfn.XLOOKUP(Ventas!G770,'Vendedores y Clientes'!$B$6:$B$39,'Vendedores y Clientes'!$D$6:$D$39))</f>
        <v>Guillermo Franco</v>
      </c>
      <c r="P770" s="13" t="str">
        <f>_xlfn.XLOOKUP(H770,Productos!$B$5:$B$16,Productos!$C$5:$C$16)</f>
        <v>Cómoda 2 cuerpos, 2x1x1,5</v>
      </c>
      <c r="Q770" s="13" t="str">
        <f>VLOOKUP(H770,Productos!$B$4:$E$16,3,0)</f>
        <v>Deplos</v>
      </c>
      <c r="R770" s="14">
        <f t="shared" si="14"/>
        <v>0.08</v>
      </c>
      <c r="S770" s="15">
        <f>VLOOKUP(Ventas!H770,Productos!$B$23:$I$34,MATCH(Ventas!M770,Productos!$D$22:$I$22)+2,FALSE)</f>
        <v>300000</v>
      </c>
      <c r="T770" s="16">
        <f t="shared" si="18"/>
        <v>5772000</v>
      </c>
    </row>
    <row r="771" spans="2:20" ht="14.25" customHeight="1">
      <c r="B771" s="10" t="str">
        <f t="shared" ref="B771:B1025" si="19">CONCATENATE(C771,"-",D771,DAY(E771),MONTH(E771),YEAR(E771),TEXT(E771,"mmmm"),LEFT(H771,1)&amp;RIGHT(H771,2))</f>
        <v>9-3001062009junioF16</v>
      </c>
      <c r="C771" s="17">
        <v>9</v>
      </c>
      <c r="D771" s="17">
        <v>300</v>
      </c>
      <c r="E771" s="18">
        <v>39974</v>
      </c>
      <c r="F771" s="17">
        <v>14</v>
      </c>
      <c r="G771" s="17">
        <v>23</v>
      </c>
      <c r="H771" s="17" t="s">
        <v>29</v>
      </c>
      <c r="I771" s="79">
        <f>_xlfn.XLOOKUP(H771,Productos!$B$5:$B$16,Productos!$E$5:$E$16)</f>
        <v>550000</v>
      </c>
      <c r="J771" s="17">
        <v>12</v>
      </c>
      <c r="K771" s="99"/>
      <c r="L771" s="13" t="str">
        <f>_xlfn.XLOOKUP(Ventas!C771,'Tienda y Sucursal'!$B$5:$B$19,'Tienda y Sucursal'!$C$5:$C$19)</f>
        <v>Sucursal San Bernardo</v>
      </c>
      <c r="M771" s="13" t="str">
        <f>_xlfn.XLOOKUP(D771,'Tienda y Sucursal'!$E$5:$E$10,'Tienda y Sucursal'!$F$5:$F$10)</f>
        <v>Sucursal 3</v>
      </c>
      <c r="N771" s="13" t="str">
        <f>HLOOKUP(F771,'Vendedores y Clientes'!$F$5:$M$7,2,0)&amp;" "&amp;HLOOKUP(F771,'Vendedores y Clientes'!$F$5:$M$7,3,0)</f>
        <v>Hortuiti Felier</v>
      </c>
      <c r="O771" s="13" t="str" cm="1">
        <f t="array" ref="O771">_xlfn.XLOOKUP(G771,'Vendedores y Clientes'!$B$6:$B$39,'Vendedores y Clientes'!$C$6:$C$39&amp;" "&amp;_xlfn.XLOOKUP(Ventas!G771,'Vendedores y Clientes'!$B$6:$B$39,'Vendedores y Clientes'!$D$6:$D$39))</f>
        <v>Ismael Olavarrieta</v>
      </c>
      <c r="P771" s="13" t="str">
        <f>_xlfn.XLOOKUP(H771,Productos!$B$5:$B$16,Productos!$C$5:$C$16)</f>
        <v>Cama 2 Plazas</v>
      </c>
      <c r="Q771" s="13" t="str">
        <f>VLOOKUP(H771,Productos!$B$4:$E$16,3,0)</f>
        <v>Dardunes</v>
      </c>
      <c r="R771" s="14">
        <f t="shared" ref="R771:R1025" si="20">IF(AND(J771&gt;=1,J771&lt;=3),0,IF(AND(J771&gt;=4,J771&lt;=6),0.05,IF(J771&gt;=7,0.08,"")))</f>
        <v>0.08</v>
      </c>
      <c r="S771" s="15">
        <f>VLOOKUP(Ventas!H771,Productos!$B$23:$I$34,MATCH(Ventas!M771,Productos!$D$22:$I$22)+2,FALSE)</f>
        <v>30000</v>
      </c>
      <c r="T771" s="16">
        <f t="shared" si="18"/>
        <v>6042000</v>
      </c>
    </row>
    <row r="772" spans="2:20" ht="14.25" customHeight="1">
      <c r="B772" s="10" t="str">
        <f t="shared" si="19"/>
        <v>4-106102010octubreF16</v>
      </c>
      <c r="C772" s="17">
        <v>4</v>
      </c>
      <c r="D772" s="17">
        <v>10</v>
      </c>
      <c r="E772" s="18">
        <v>40457</v>
      </c>
      <c r="F772" s="17">
        <v>14</v>
      </c>
      <c r="G772" s="17">
        <v>32</v>
      </c>
      <c r="H772" s="17" t="s">
        <v>29</v>
      </c>
      <c r="I772" s="79">
        <f>_xlfn.XLOOKUP(H772,Productos!$B$5:$B$16,Productos!$E$5:$E$16)</f>
        <v>550000</v>
      </c>
      <c r="J772" s="17">
        <v>12</v>
      </c>
      <c r="K772" s="99"/>
      <c r="L772" s="13" t="str">
        <f>_xlfn.XLOOKUP(Ventas!C772,'Tienda y Sucursal'!$B$5:$B$19,'Tienda y Sucursal'!$C$5:$C$19)</f>
        <v>Galería Ñuble</v>
      </c>
      <c r="M772" s="13" t="str">
        <f>_xlfn.XLOOKUP(D772,'Tienda y Sucursal'!$E$5:$E$10,'Tienda y Sucursal'!$F$5:$F$10)</f>
        <v>Sucursal 6</v>
      </c>
      <c r="N772" s="13" t="str">
        <f>HLOOKUP(F772,'Vendedores y Clientes'!$F$5:$M$7,2,0)&amp;" "&amp;HLOOKUP(F772,'Vendedores y Clientes'!$F$5:$M$7,3,0)</f>
        <v>Hortuiti Felier</v>
      </c>
      <c r="O772" s="13" t="str" cm="1">
        <f t="array" ref="O772">_xlfn.XLOOKUP(G772,'Vendedores y Clientes'!$B$6:$B$39,'Vendedores y Clientes'!$C$6:$C$39&amp;" "&amp;_xlfn.XLOOKUP(Ventas!G772,'Vendedores y Clientes'!$B$6:$B$39,'Vendedores y Clientes'!$D$6:$D$39))</f>
        <v>Manu Bililar</v>
      </c>
      <c r="P772" s="13" t="str">
        <f>_xlfn.XLOOKUP(H772,Productos!$B$5:$B$16,Productos!$C$5:$C$16)</f>
        <v>Cama 2 Plazas</v>
      </c>
      <c r="Q772" s="13" t="str">
        <f>VLOOKUP(H772,Productos!$B$4:$E$16,3,0)</f>
        <v>Dardunes</v>
      </c>
      <c r="R772" s="14">
        <f t="shared" si="20"/>
        <v>0.08</v>
      </c>
      <c r="S772" s="15">
        <f>VLOOKUP(Ventas!H772,Productos!$B$23:$I$34,MATCH(Ventas!M772,Productos!$D$22:$I$22)+2,FALSE)</f>
        <v>10000</v>
      </c>
      <c r="T772" s="16">
        <f t="shared" si="18"/>
        <v>6062000</v>
      </c>
    </row>
    <row r="773" spans="2:20" ht="14.25" customHeight="1">
      <c r="B773" s="10" t="str">
        <f t="shared" si="19"/>
        <v>14-201012009eneroF16</v>
      </c>
      <c r="C773" s="17">
        <v>14</v>
      </c>
      <c r="D773" s="17">
        <v>20</v>
      </c>
      <c r="E773" s="18">
        <v>39823</v>
      </c>
      <c r="F773" s="17">
        <v>16</v>
      </c>
      <c r="G773" s="17">
        <v>11</v>
      </c>
      <c r="H773" s="17" t="s">
        <v>29</v>
      </c>
      <c r="I773" s="79">
        <f>_xlfn.XLOOKUP(H773,Productos!$B$5:$B$16,Productos!$E$5:$E$16)</f>
        <v>550000</v>
      </c>
      <c r="J773" s="17">
        <v>12</v>
      </c>
      <c r="K773" s="99"/>
      <c r="L773" s="13" t="str">
        <f>_xlfn.XLOOKUP(Ventas!C773,'Tienda y Sucursal'!$B$5:$B$19,'Tienda y Sucursal'!$C$5:$C$19)</f>
        <v>Antiguedades FV</v>
      </c>
      <c r="M773" s="13" t="str">
        <f>_xlfn.XLOOKUP(D773,'Tienda y Sucursal'!$E$5:$E$10,'Tienda y Sucursal'!$F$5:$F$10)</f>
        <v>Sucursal 5</v>
      </c>
      <c r="N773" s="13" t="str">
        <f>HLOOKUP(F773,'Vendedores y Clientes'!$F$5:$M$7,2,0)&amp;" "&amp;HLOOKUP(F773,'Vendedores y Clientes'!$F$5:$M$7,3,0)</f>
        <v>Michael Tree</v>
      </c>
      <c r="O773" s="13" t="str" cm="1">
        <f t="array" ref="O773">_xlfn.XLOOKUP(G773,'Vendedores y Clientes'!$B$6:$B$39,'Vendedores y Clientes'!$C$6:$C$39&amp;" "&amp;_xlfn.XLOOKUP(Ventas!G773,'Vendedores y Clientes'!$B$6:$B$39,'Vendedores y Clientes'!$D$6:$D$39))</f>
        <v>Diva Torrengra</v>
      </c>
      <c r="P773" s="13" t="str">
        <f>_xlfn.XLOOKUP(H773,Productos!$B$5:$B$16,Productos!$C$5:$C$16)</f>
        <v>Cama 2 Plazas</v>
      </c>
      <c r="Q773" s="13" t="str">
        <f>VLOOKUP(H773,Productos!$B$4:$E$16,3,0)</f>
        <v>Dardunes</v>
      </c>
      <c r="R773" s="14">
        <f t="shared" si="20"/>
        <v>0.08</v>
      </c>
      <c r="S773" s="15">
        <f>VLOOKUP(Ventas!H773,Productos!$B$23:$I$34,MATCH(Ventas!M773,Productos!$D$22:$I$22)+2,FALSE)</f>
        <v>30000</v>
      </c>
      <c r="T773" s="16">
        <f t="shared" si="18"/>
        <v>6042000</v>
      </c>
    </row>
    <row r="774" spans="2:20" ht="14.25" customHeight="1">
      <c r="B774" s="10" t="str">
        <f t="shared" si="19"/>
        <v>13-301492009septiembreA18</v>
      </c>
      <c r="C774" s="17">
        <v>13</v>
      </c>
      <c r="D774" s="17">
        <v>30</v>
      </c>
      <c r="E774" s="18">
        <v>40070</v>
      </c>
      <c r="F774" s="17">
        <v>17</v>
      </c>
      <c r="G774" s="17">
        <v>12</v>
      </c>
      <c r="H774" s="17" t="s">
        <v>26</v>
      </c>
      <c r="I774" s="79">
        <f>_xlfn.XLOOKUP(H774,Productos!$B$5:$B$16,Productos!$E$5:$E$16)</f>
        <v>750000</v>
      </c>
      <c r="J774" s="17">
        <v>9</v>
      </c>
      <c r="K774" s="99"/>
      <c r="L774" s="13" t="str">
        <f>_xlfn.XLOOKUP(Ventas!C774,'Tienda y Sucursal'!$B$5:$B$19,'Tienda y Sucursal'!$C$5:$C$19)</f>
        <v>Sales</v>
      </c>
      <c r="M774" s="13" t="str">
        <f>_xlfn.XLOOKUP(D774,'Tienda y Sucursal'!$E$5:$E$10,'Tienda y Sucursal'!$F$5:$F$10)</f>
        <v>Sucursal 2</v>
      </c>
      <c r="N774" s="13" t="str">
        <f>HLOOKUP(F774,'Vendedores y Clientes'!$F$5:$M$7,2,0)&amp;" "&amp;HLOOKUP(F774,'Vendedores y Clientes'!$F$5:$M$7,3,0)</f>
        <v>Gabriel Manzanero</v>
      </c>
      <c r="O774" s="13" t="str" cm="1">
        <f t="array" ref="O774">_xlfn.XLOOKUP(G774,'Vendedores y Clientes'!$B$6:$B$39,'Vendedores y Clientes'!$C$6:$C$39&amp;" "&amp;_xlfn.XLOOKUP(Ventas!G774,'Vendedores y Clientes'!$B$6:$B$39,'Vendedores y Clientes'!$D$6:$D$39))</f>
        <v>Nga Escandinavo</v>
      </c>
      <c r="P774" s="13" t="str">
        <f>_xlfn.XLOOKUP(H774,Productos!$B$5:$B$16,Productos!$C$5:$C$16)</f>
        <v>Sillón Cama 3 Cuerpos</v>
      </c>
      <c r="Q774" s="13" t="str">
        <f>VLOOKUP(H774,Productos!$B$4:$E$16,3,0)</f>
        <v>Bellmack</v>
      </c>
      <c r="R774" s="14">
        <f t="shared" si="20"/>
        <v>0.08</v>
      </c>
      <c r="S774" s="15">
        <f>VLOOKUP(Ventas!H774,Productos!$B$23:$I$34,MATCH(Ventas!M774,Productos!$D$22:$I$22)+2,FALSE)</f>
        <v>300000</v>
      </c>
      <c r="T774" s="16">
        <f t="shared" si="18"/>
        <v>5910000</v>
      </c>
    </row>
    <row r="775" spans="2:20" ht="14.25" customHeight="1">
      <c r="B775" s="10" t="str">
        <f t="shared" si="19"/>
        <v>5-30012122010diciembreA18</v>
      </c>
      <c r="C775" s="17">
        <v>5</v>
      </c>
      <c r="D775" s="17">
        <v>300</v>
      </c>
      <c r="E775" s="18">
        <v>40524</v>
      </c>
      <c r="F775" s="17">
        <v>13</v>
      </c>
      <c r="G775" s="17">
        <v>12</v>
      </c>
      <c r="H775" s="17" t="s">
        <v>26</v>
      </c>
      <c r="I775" s="79">
        <f>_xlfn.XLOOKUP(H775,Productos!$B$5:$B$16,Productos!$E$5:$E$16)</f>
        <v>750000</v>
      </c>
      <c r="J775" s="17">
        <v>9</v>
      </c>
      <c r="K775" s="99"/>
      <c r="L775" s="13" t="str">
        <f>_xlfn.XLOOKUP(Ventas!C775,'Tienda y Sucursal'!$B$5:$B$19,'Tienda y Sucursal'!$C$5:$C$19)</f>
        <v>Muebles El Oso</v>
      </c>
      <c r="M775" s="13" t="str">
        <f>_xlfn.XLOOKUP(D775,'Tienda y Sucursal'!$E$5:$E$10,'Tienda y Sucursal'!$F$5:$F$10)</f>
        <v>Sucursal 3</v>
      </c>
      <c r="N775" s="13" t="str">
        <f>HLOOKUP(F775,'Vendedores y Clientes'!$F$5:$M$7,2,0)&amp;" "&amp;HLOOKUP(F775,'Vendedores y Clientes'!$F$5:$M$7,3,0)</f>
        <v>Caesar Ortencia</v>
      </c>
      <c r="O775" s="13" t="str" cm="1">
        <f t="array" ref="O775">_xlfn.XLOOKUP(G775,'Vendedores y Clientes'!$B$6:$B$39,'Vendedores y Clientes'!$C$6:$C$39&amp;" "&amp;_xlfn.XLOOKUP(Ventas!G775,'Vendedores y Clientes'!$B$6:$B$39,'Vendedores y Clientes'!$D$6:$D$39))</f>
        <v>Nga Escandinavo</v>
      </c>
      <c r="P775" s="13" t="str">
        <f>_xlfn.XLOOKUP(H775,Productos!$B$5:$B$16,Productos!$C$5:$C$16)</f>
        <v>Sillón Cama 3 Cuerpos</v>
      </c>
      <c r="Q775" s="13" t="str">
        <f>VLOOKUP(H775,Productos!$B$4:$E$16,3,0)</f>
        <v>Bellmack</v>
      </c>
      <c r="R775" s="14">
        <f t="shared" si="20"/>
        <v>0.08</v>
      </c>
      <c r="S775" s="15">
        <f>VLOOKUP(Ventas!H775,Productos!$B$23:$I$34,MATCH(Ventas!M775,Productos!$D$22:$I$22)+2,FALSE)</f>
        <v>200000</v>
      </c>
      <c r="T775" s="16">
        <f t="shared" ref="T775:T838" si="21">I775*J775-(R775*I775*J775)-S775</f>
        <v>6010000</v>
      </c>
    </row>
    <row r="776" spans="2:20" ht="14.25" customHeight="1">
      <c r="B776" s="10" t="str">
        <f t="shared" si="19"/>
        <v>1-10232009marzoA18</v>
      </c>
      <c r="C776" s="17">
        <v>1</v>
      </c>
      <c r="D776" s="17">
        <v>10</v>
      </c>
      <c r="E776" s="18">
        <v>39874</v>
      </c>
      <c r="F776" s="17">
        <v>14</v>
      </c>
      <c r="G776" s="17">
        <v>20</v>
      </c>
      <c r="H776" s="17" t="s">
        <v>26</v>
      </c>
      <c r="I776" s="79">
        <f>_xlfn.XLOOKUP(H776,Productos!$B$5:$B$16,Productos!$E$5:$E$16)</f>
        <v>750000</v>
      </c>
      <c r="J776" s="17">
        <v>9</v>
      </c>
      <c r="K776" s="99"/>
      <c r="L776" s="13" t="str">
        <f>_xlfn.XLOOKUP(Ventas!C776,'Tienda y Sucursal'!$B$5:$B$19,'Tienda y Sucursal'!$C$5:$C$19)</f>
        <v>Sucursal Peñalolen Alto</v>
      </c>
      <c r="M776" s="13" t="str">
        <f>_xlfn.XLOOKUP(D776,'Tienda y Sucursal'!$E$5:$E$10,'Tienda y Sucursal'!$F$5:$F$10)</f>
        <v>Sucursal 6</v>
      </c>
      <c r="N776" s="13" t="str">
        <f>HLOOKUP(F776,'Vendedores y Clientes'!$F$5:$M$7,2,0)&amp;" "&amp;HLOOKUP(F776,'Vendedores y Clientes'!$F$5:$M$7,3,0)</f>
        <v>Hortuiti Felier</v>
      </c>
      <c r="O776" s="13" t="str" cm="1">
        <f t="array" ref="O776">_xlfn.XLOOKUP(G776,'Vendedores y Clientes'!$B$6:$B$39,'Vendedores y Clientes'!$C$6:$C$39&amp;" "&amp;_xlfn.XLOOKUP(Ventas!G776,'Vendedores y Clientes'!$B$6:$B$39,'Vendedores y Clientes'!$D$6:$D$39))</f>
        <v>Tatán Linterna</v>
      </c>
      <c r="P776" s="13" t="str">
        <f>_xlfn.XLOOKUP(H776,Productos!$B$5:$B$16,Productos!$C$5:$C$16)</f>
        <v>Sillón Cama 3 Cuerpos</v>
      </c>
      <c r="Q776" s="13" t="str">
        <f>VLOOKUP(H776,Productos!$B$4:$E$16,3,0)</f>
        <v>Bellmack</v>
      </c>
      <c r="R776" s="14">
        <f t="shared" si="20"/>
        <v>0.08</v>
      </c>
      <c r="S776" s="15">
        <f>VLOOKUP(Ventas!H776,Productos!$B$23:$I$34,MATCH(Ventas!M776,Productos!$D$22:$I$22)+2,FALSE)</f>
        <v>200000</v>
      </c>
      <c r="T776" s="16">
        <f t="shared" si="21"/>
        <v>6010000</v>
      </c>
    </row>
    <row r="777" spans="2:20" ht="14.25" customHeight="1">
      <c r="B777" s="10" t="str">
        <f t="shared" si="19"/>
        <v>15-206112010noviembreA18</v>
      </c>
      <c r="C777" s="17">
        <v>15</v>
      </c>
      <c r="D777" s="17">
        <v>20</v>
      </c>
      <c r="E777" s="18">
        <v>40488</v>
      </c>
      <c r="F777" s="17">
        <v>13</v>
      </c>
      <c r="G777" s="17">
        <v>8</v>
      </c>
      <c r="H777" s="17" t="s">
        <v>26</v>
      </c>
      <c r="I777" s="79">
        <f>_xlfn.XLOOKUP(H777,Productos!$B$5:$B$16,Productos!$E$5:$E$16)</f>
        <v>750000</v>
      </c>
      <c r="J777" s="17">
        <v>9</v>
      </c>
      <c r="K777" s="99"/>
      <c r="L777" s="13" t="str">
        <f>_xlfn.XLOOKUP(Ventas!C777,'Tienda y Sucursal'!$B$5:$B$19,'Tienda y Sucursal'!$C$5:$C$19)</f>
        <v>Galería la Tubería</v>
      </c>
      <c r="M777" s="13" t="str">
        <f>_xlfn.XLOOKUP(D777,'Tienda y Sucursal'!$E$5:$E$10,'Tienda y Sucursal'!$F$5:$F$10)</f>
        <v>Sucursal 5</v>
      </c>
      <c r="N777" s="13" t="str">
        <f>HLOOKUP(F777,'Vendedores y Clientes'!$F$5:$M$7,2,0)&amp;" "&amp;HLOOKUP(F777,'Vendedores y Clientes'!$F$5:$M$7,3,0)</f>
        <v>Caesar Ortencia</v>
      </c>
      <c r="O777" s="13" t="str" cm="1">
        <f t="array" ref="O777">_xlfn.XLOOKUP(G777,'Vendedores y Clientes'!$B$6:$B$39,'Vendedores y Clientes'!$C$6:$C$39&amp;" "&amp;_xlfn.XLOOKUP(Ventas!G777,'Vendedores y Clientes'!$B$6:$B$39,'Vendedores y Clientes'!$D$6:$D$39))</f>
        <v>Nicolás Red</v>
      </c>
      <c r="P777" s="13" t="str">
        <f>_xlfn.XLOOKUP(H777,Productos!$B$5:$B$16,Productos!$C$5:$C$16)</f>
        <v>Sillón Cama 3 Cuerpos</v>
      </c>
      <c r="Q777" s="13" t="str">
        <f>VLOOKUP(H777,Productos!$B$4:$E$16,3,0)</f>
        <v>Bellmack</v>
      </c>
      <c r="R777" s="14">
        <f t="shared" si="20"/>
        <v>0.08</v>
      </c>
      <c r="S777" s="15">
        <f>VLOOKUP(Ventas!H777,Productos!$B$23:$I$34,MATCH(Ventas!M777,Productos!$D$22:$I$22)+2,FALSE)</f>
        <v>30000</v>
      </c>
      <c r="T777" s="16">
        <f t="shared" si="21"/>
        <v>6180000</v>
      </c>
    </row>
    <row r="778" spans="2:20" ht="14.25" customHeight="1">
      <c r="B778" s="10" t="str">
        <f t="shared" si="19"/>
        <v>2-1001112010noviembreA18</v>
      </c>
      <c r="C778" s="17">
        <v>2</v>
      </c>
      <c r="D778" s="17">
        <v>100</v>
      </c>
      <c r="E778" s="18">
        <v>40483</v>
      </c>
      <c r="F778" s="17">
        <v>16</v>
      </c>
      <c r="G778" s="17">
        <v>4</v>
      </c>
      <c r="H778" s="17" t="s">
        <v>26</v>
      </c>
      <c r="I778" s="79">
        <f>_xlfn.XLOOKUP(H778,Productos!$B$5:$B$16,Productos!$E$5:$E$16)</f>
        <v>750000</v>
      </c>
      <c r="J778" s="17">
        <v>9</v>
      </c>
      <c r="K778" s="99"/>
      <c r="L778" s="13" t="str">
        <f>_xlfn.XLOOKUP(Ventas!C778,'Tienda y Sucursal'!$B$5:$B$19,'Tienda y Sucursal'!$C$5:$C$19)</f>
        <v>Muebles San Genaro</v>
      </c>
      <c r="M778" s="13" t="str">
        <f>_xlfn.XLOOKUP(D778,'Tienda y Sucursal'!$E$5:$E$10,'Tienda y Sucursal'!$F$5:$F$10)</f>
        <v>Sucursal 4</v>
      </c>
      <c r="N778" s="13" t="str">
        <f>HLOOKUP(F778,'Vendedores y Clientes'!$F$5:$M$7,2,0)&amp;" "&amp;HLOOKUP(F778,'Vendedores y Clientes'!$F$5:$M$7,3,0)</f>
        <v>Michael Tree</v>
      </c>
      <c r="O778" s="13" t="str" cm="1">
        <f t="array" ref="O778">_xlfn.XLOOKUP(G778,'Vendedores y Clientes'!$B$6:$B$39,'Vendedores y Clientes'!$C$6:$C$39&amp;" "&amp;_xlfn.XLOOKUP(Ventas!G778,'Vendedores y Clientes'!$B$6:$B$39,'Vendedores y Clientes'!$D$6:$D$39))</f>
        <v>JayJay Barriga</v>
      </c>
      <c r="P778" s="13" t="str">
        <f>_xlfn.XLOOKUP(H778,Productos!$B$5:$B$16,Productos!$C$5:$C$16)</f>
        <v>Sillón Cama 3 Cuerpos</v>
      </c>
      <c r="Q778" s="13" t="str">
        <f>VLOOKUP(H778,Productos!$B$4:$E$16,3,0)</f>
        <v>Bellmack</v>
      </c>
      <c r="R778" s="14">
        <f t="shared" si="20"/>
        <v>0.08</v>
      </c>
      <c r="S778" s="15">
        <f>VLOOKUP(Ventas!H778,Productos!$B$23:$I$34,MATCH(Ventas!M778,Productos!$D$22:$I$22)+2,FALSE)</f>
        <v>20000</v>
      </c>
      <c r="T778" s="16">
        <f t="shared" si="21"/>
        <v>6190000</v>
      </c>
    </row>
    <row r="779" spans="2:20" ht="14.25" customHeight="1">
      <c r="B779" s="10" t="str">
        <f t="shared" si="19"/>
        <v>12-100122010febreroF16</v>
      </c>
      <c r="C779" s="17">
        <v>12</v>
      </c>
      <c r="D779" s="17">
        <v>100</v>
      </c>
      <c r="E779" s="18">
        <v>40210</v>
      </c>
      <c r="F779" s="17">
        <v>18</v>
      </c>
      <c r="G779" s="17">
        <v>30</v>
      </c>
      <c r="H779" s="17" t="s">
        <v>29</v>
      </c>
      <c r="I779" s="79">
        <f>_xlfn.XLOOKUP(H779,Productos!$B$5:$B$16,Productos!$E$5:$E$16)</f>
        <v>550000</v>
      </c>
      <c r="J779" s="17">
        <v>12</v>
      </c>
      <c r="K779" s="99"/>
      <c r="L779" s="13" t="str">
        <f>_xlfn.XLOOKUP(Ventas!C779,'Tienda y Sucursal'!$B$5:$B$19,'Tienda y Sucursal'!$C$5:$C$19)</f>
        <v>El Deleite</v>
      </c>
      <c r="M779" s="13" t="str">
        <f>_xlfn.XLOOKUP(D779,'Tienda y Sucursal'!$E$5:$E$10,'Tienda y Sucursal'!$F$5:$F$10)</f>
        <v>Sucursal 4</v>
      </c>
      <c r="N779" s="13" t="str">
        <f>HLOOKUP(F779,'Vendedores y Clientes'!$F$5:$M$7,2,0)&amp;" "&amp;HLOOKUP(F779,'Vendedores y Clientes'!$F$5:$M$7,3,0)</f>
        <v>Gato Lizana</v>
      </c>
      <c r="O779" s="13" t="str" cm="1">
        <f t="array" ref="O779">_xlfn.XLOOKUP(G779,'Vendedores y Clientes'!$B$6:$B$39,'Vendedores y Clientes'!$C$6:$C$39&amp;" "&amp;_xlfn.XLOOKUP(Ventas!G779,'Vendedores y Clientes'!$B$6:$B$39,'Vendedores y Clientes'!$D$6:$D$39))</f>
        <v>Javiera Walder</v>
      </c>
      <c r="P779" s="13" t="str">
        <f>_xlfn.XLOOKUP(H779,Productos!$B$5:$B$16,Productos!$C$5:$C$16)</f>
        <v>Cama 2 Plazas</v>
      </c>
      <c r="Q779" s="13" t="str">
        <f>VLOOKUP(H779,Productos!$B$4:$E$16,3,0)</f>
        <v>Dardunes</v>
      </c>
      <c r="R779" s="14">
        <f t="shared" si="20"/>
        <v>0.08</v>
      </c>
      <c r="S779" s="15">
        <f>VLOOKUP(Ventas!H779,Productos!$B$23:$I$34,MATCH(Ventas!M779,Productos!$D$22:$I$22)+2,FALSE)</f>
        <v>200000</v>
      </c>
      <c r="T779" s="16">
        <f t="shared" si="21"/>
        <v>5872000</v>
      </c>
    </row>
    <row r="780" spans="2:20" ht="14.25" customHeight="1">
      <c r="B780" s="10" t="str">
        <f t="shared" si="19"/>
        <v>7-300172009julioF16</v>
      </c>
      <c r="C780" s="17">
        <v>7</v>
      </c>
      <c r="D780" s="17">
        <v>300</v>
      </c>
      <c r="E780" s="18">
        <v>39995</v>
      </c>
      <c r="F780" s="17">
        <v>12</v>
      </c>
      <c r="G780" s="17">
        <v>27</v>
      </c>
      <c r="H780" s="17" t="s">
        <v>29</v>
      </c>
      <c r="I780" s="79">
        <f>_xlfn.XLOOKUP(H780,Productos!$B$5:$B$16,Productos!$E$5:$E$16)</f>
        <v>550000</v>
      </c>
      <c r="J780" s="17">
        <v>12</v>
      </c>
      <c r="K780" s="99"/>
      <c r="L780" s="13" t="str">
        <f>_xlfn.XLOOKUP(Ventas!C780,'Tienda y Sucursal'!$B$5:$B$19,'Tienda y Sucursal'!$C$5:$C$19)</f>
        <v>Blanco y En Calada</v>
      </c>
      <c r="M780" s="13" t="str">
        <f>_xlfn.XLOOKUP(D780,'Tienda y Sucursal'!$E$5:$E$10,'Tienda y Sucursal'!$F$5:$F$10)</f>
        <v>Sucursal 3</v>
      </c>
      <c r="N780" s="13" t="str">
        <f>HLOOKUP(F780,'Vendedores y Clientes'!$F$5:$M$7,2,0)&amp;" "&amp;HLOOKUP(F780,'Vendedores y Clientes'!$F$5:$M$7,3,0)</f>
        <v>Feibian Bizancio</v>
      </c>
      <c r="O780" s="13" t="str" cm="1">
        <f t="array" ref="O780">_xlfn.XLOOKUP(G780,'Vendedores y Clientes'!$B$6:$B$39,'Vendedores y Clientes'!$C$6:$C$39&amp;" "&amp;_xlfn.XLOOKUP(Ventas!G780,'Vendedores y Clientes'!$B$6:$B$39,'Vendedores y Clientes'!$D$6:$D$39))</f>
        <v>Daniel Saint John</v>
      </c>
      <c r="P780" s="13" t="str">
        <f>_xlfn.XLOOKUP(H780,Productos!$B$5:$B$16,Productos!$C$5:$C$16)</f>
        <v>Cama 2 Plazas</v>
      </c>
      <c r="Q780" s="13" t="str">
        <f>VLOOKUP(H780,Productos!$B$4:$E$16,3,0)</f>
        <v>Dardunes</v>
      </c>
      <c r="R780" s="14">
        <f t="shared" si="20"/>
        <v>0.08</v>
      </c>
      <c r="S780" s="15">
        <f>VLOOKUP(Ventas!H780,Productos!$B$23:$I$34,MATCH(Ventas!M780,Productos!$D$22:$I$22)+2,FALSE)</f>
        <v>30000</v>
      </c>
      <c r="T780" s="16">
        <f t="shared" si="21"/>
        <v>6042000</v>
      </c>
    </row>
    <row r="781" spans="2:20" ht="14.25" customHeight="1">
      <c r="B781" s="10" t="str">
        <f t="shared" si="19"/>
        <v>13-101142009abrilA14</v>
      </c>
      <c r="C781" s="17">
        <v>13</v>
      </c>
      <c r="D781" s="17">
        <v>10</v>
      </c>
      <c r="E781" s="18">
        <v>39914</v>
      </c>
      <c r="F781" s="17">
        <v>13</v>
      </c>
      <c r="G781" s="17">
        <v>1</v>
      </c>
      <c r="H781" s="17" t="s">
        <v>27</v>
      </c>
      <c r="I781" s="79">
        <f>_xlfn.XLOOKUP(H781,Productos!$B$5:$B$16,Productos!$E$5:$E$16)</f>
        <v>670000</v>
      </c>
      <c r="J781" s="17">
        <v>10</v>
      </c>
      <c r="K781" s="99"/>
      <c r="L781" s="13" t="str">
        <f>_xlfn.XLOOKUP(Ventas!C781,'Tienda y Sucursal'!$B$5:$B$19,'Tienda y Sucursal'!$C$5:$C$19)</f>
        <v>Sales</v>
      </c>
      <c r="M781" s="13" t="str">
        <f>_xlfn.XLOOKUP(D781,'Tienda y Sucursal'!$E$5:$E$10,'Tienda y Sucursal'!$F$5:$F$10)</f>
        <v>Sucursal 6</v>
      </c>
      <c r="N781" s="13" t="str">
        <f>HLOOKUP(F781,'Vendedores y Clientes'!$F$5:$M$7,2,0)&amp;" "&amp;HLOOKUP(F781,'Vendedores y Clientes'!$F$5:$M$7,3,0)</f>
        <v>Caesar Ortencia</v>
      </c>
      <c r="O781" s="13" t="str" cm="1">
        <f t="array" ref="O781">_xlfn.XLOOKUP(G781,'Vendedores y Clientes'!$B$6:$B$39,'Vendedores y Clientes'!$C$6:$C$39&amp;" "&amp;_xlfn.XLOOKUP(Ventas!G781,'Vendedores y Clientes'!$B$6:$B$39,'Vendedores y Clientes'!$D$6:$D$39))</f>
        <v>Alejandro Moledero</v>
      </c>
      <c r="P781" s="13" t="str">
        <f>_xlfn.XLOOKUP(H781,Productos!$B$5:$B$16,Productos!$C$5:$C$16)</f>
        <v>Cama 1,5 plazas</v>
      </c>
      <c r="Q781" s="13" t="str">
        <f>VLOOKUP(H781,Productos!$B$4:$E$16,3,0)</f>
        <v>Dardunes</v>
      </c>
      <c r="R781" s="14">
        <f t="shared" si="20"/>
        <v>0.08</v>
      </c>
      <c r="S781" s="15">
        <f>VLOOKUP(Ventas!H781,Productos!$B$23:$I$34,MATCH(Ventas!M781,Productos!$D$22:$I$22)+2,FALSE)</f>
        <v>200000</v>
      </c>
      <c r="T781" s="16">
        <f t="shared" si="21"/>
        <v>5964000</v>
      </c>
    </row>
    <row r="782" spans="2:20" ht="14.25" customHeight="1">
      <c r="B782" s="10" t="str">
        <f t="shared" si="19"/>
        <v>7-102022010febreroA14</v>
      </c>
      <c r="C782" s="17">
        <v>7</v>
      </c>
      <c r="D782" s="17">
        <v>10</v>
      </c>
      <c r="E782" s="18">
        <v>40229</v>
      </c>
      <c r="F782" s="17">
        <v>12</v>
      </c>
      <c r="G782" s="17">
        <v>25</v>
      </c>
      <c r="H782" s="17" t="s">
        <v>27</v>
      </c>
      <c r="I782" s="79">
        <f>_xlfn.XLOOKUP(H782,Productos!$B$5:$B$16,Productos!$E$5:$E$16)</f>
        <v>670000</v>
      </c>
      <c r="J782" s="17">
        <v>10</v>
      </c>
      <c r="K782" s="99"/>
      <c r="L782" s="13" t="str">
        <f>_xlfn.XLOOKUP(Ventas!C782,'Tienda y Sucursal'!$B$5:$B$19,'Tienda y Sucursal'!$C$5:$C$19)</f>
        <v>Blanco y En Calada</v>
      </c>
      <c r="M782" s="13" t="str">
        <f>_xlfn.XLOOKUP(D782,'Tienda y Sucursal'!$E$5:$E$10,'Tienda y Sucursal'!$F$5:$F$10)</f>
        <v>Sucursal 6</v>
      </c>
      <c r="N782" s="13" t="str">
        <f>HLOOKUP(F782,'Vendedores y Clientes'!$F$5:$M$7,2,0)&amp;" "&amp;HLOOKUP(F782,'Vendedores y Clientes'!$F$5:$M$7,3,0)</f>
        <v>Feibian Bizancio</v>
      </c>
      <c r="O782" s="13" t="str" cm="1">
        <f t="array" ref="O782">_xlfn.XLOOKUP(G782,'Vendedores y Clientes'!$B$6:$B$39,'Vendedores y Clientes'!$C$6:$C$39&amp;" "&amp;_xlfn.XLOOKUP(Ventas!G782,'Vendedores y Clientes'!$B$6:$B$39,'Vendedores y Clientes'!$D$6:$D$39))</f>
        <v>Felipe Medero</v>
      </c>
      <c r="P782" s="13" t="str">
        <f>_xlfn.XLOOKUP(H782,Productos!$B$5:$B$16,Productos!$C$5:$C$16)</f>
        <v>Cama 1,5 plazas</v>
      </c>
      <c r="Q782" s="13" t="str">
        <f>VLOOKUP(H782,Productos!$B$4:$E$16,3,0)</f>
        <v>Dardunes</v>
      </c>
      <c r="R782" s="14">
        <f t="shared" si="20"/>
        <v>0.08</v>
      </c>
      <c r="S782" s="15">
        <f>VLOOKUP(Ventas!H782,Productos!$B$23:$I$34,MATCH(Ventas!M782,Productos!$D$22:$I$22)+2,FALSE)</f>
        <v>200000</v>
      </c>
      <c r="T782" s="16">
        <f t="shared" si="21"/>
        <v>5964000</v>
      </c>
    </row>
    <row r="783" spans="2:20" ht="14.25" customHeight="1">
      <c r="B783" s="10" t="str">
        <f t="shared" si="19"/>
        <v>12-101882010agostoA14</v>
      </c>
      <c r="C783" s="17">
        <v>12</v>
      </c>
      <c r="D783" s="17">
        <v>10</v>
      </c>
      <c r="E783" s="18">
        <v>40408</v>
      </c>
      <c r="F783" s="17">
        <v>14</v>
      </c>
      <c r="G783" s="17">
        <v>20</v>
      </c>
      <c r="H783" s="17" t="s">
        <v>27</v>
      </c>
      <c r="I783" s="79">
        <f>_xlfn.XLOOKUP(H783,Productos!$B$5:$B$16,Productos!$E$5:$E$16)</f>
        <v>670000</v>
      </c>
      <c r="J783" s="17">
        <v>10</v>
      </c>
      <c r="K783" s="99"/>
      <c r="L783" s="13" t="str">
        <f>_xlfn.XLOOKUP(Ventas!C783,'Tienda y Sucursal'!$B$5:$B$19,'Tienda y Sucursal'!$C$5:$C$19)</f>
        <v>El Deleite</v>
      </c>
      <c r="M783" s="13" t="str">
        <f>_xlfn.XLOOKUP(D783,'Tienda y Sucursal'!$E$5:$E$10,'Tienda y Sucursal'!$F$5:$F$10)</f>
        <v>Sucursal 6</v>
      </c>
      <c r="N783" s="13" t="str">
        <f>HLOOKUP(F783,'Vendedores y Clientes'!$F$5:$M$7,2,0)&amp;" "&amp;HLOOKUP(F783,'Vendedores y Clientes'!$F$5:$M$7,3,0)</f>
        <v>Hortuiti Felier</v>
      </c>
      <c r="O783" s="13" t="str" cm="1">
        <f t="array" ref="O783">_xlfn.XLOOKUP(G783,'Vendedores y Clientes'!$B$6:$B$39,'Vendedores y Clientes'!$C$6:$C$39&amp;" "&amp;_xlfn.XLOOKUP(Ventas!G783,'Vendedores y Clientes'!$B$6:$B$39,'Vendedores y Clientes'!$D$6:$D$39))</f>
        <v>Tatán Linterna</v>
      </c>
      <c r="P783" s="13" t="str">
        <f>_xlfn.XLOOKUP(H783,Productos!$B$5:$B$16,Productos!$C$5:$C$16)</f>
        <v>Cama 1,5 plazas</v>
      </c>
      <c r="Q783" s="13" t="str">
        <f>VLOOKUP(H783,Productos!$B$4:$E$16,3,0)</f>
        <v>Dardunes</v>
      </c>
      <c r="R783" s="14">
        <f t="shared" si="20"/>
        <v>0.08</v>
      </c>
      <c r="S783" s="15">
        <f>VLOOKUP(Ventas!H783,Productos!$B$23:$I$34,MATCH(Ventas!M783,Productos!$D$22:$I$22)+2,FALSE)</f>
        <v>200000</v>
      </c>
      <c r="T783" s="16">
        <f t="shared" si="21"/>
        <v>5964000</v>
      </c>
    </row>
    <row r="784" spans="2:20" ht="14.25" customHeight="1">
      <c r="B784" s="10" t="str">
        <f t="shared" si="19"/>
        <v>9-30682009agostoA14</v>
      </c>
      <c r="C784" s="17">
        <v>9</v>
      </c>
      <c r="D784" s="17">
        <v>30</v>
      </c>
      <c r="E784" s="18">
        <v>40031</v>
      </c>
      <c r="F784" s="17">
        <v>15</v>
      </c>
      <c r="G784" s="17">
        <v>1</v>
      </c>
      <c r="H784" s="17" t="s">
        <v>27</v>
      </c>
      <c r="I784" s="79">
        <f>_xlfn.XLOOKUP(H784,Productos!$B$5:$B$16,Productos!$E$5:$E$16)</f>
        <v>670000</v>
      </c>
      <c r="J784" s="17">
        <v>10</v>
      </c>
      <c r="K784" s="99"/>
      <c r="L784" s="13" t="str">
        <f>_xlfn.XLOOKUP(Ventas!C784,'Tienda y Sucursal'!$B$5:$B$19,'Tienda y Sucursal'!$C$5:$C$19)</f>
        <v>Sucursal San Bernardo</v>
      </c>
      <c r="M784" s="13" t="str">
        <f>_xlfn.XLOOKUP(D784,'Tienda y Sucursal'!$E$5:$E$10,'Tienda y Sucursal'!$F$5:$F$10)</f>
        <v>Sucursal 2</v>
      </c>
      <c r="N784" s="13" t="str">
        <f>HLOOKUP(F784,'Vendedores y Clientes'!$F$5:$M$7,2,0)&amp;" "&amp;HLOOKUP(F784,'Vendedores y Clientes'!$F$5:$M$7,3,0)</f>
        <v>Suárez Mujica</v>
      </c>
      <c r="O784" s="13" t="str" cm="1">
        <f t="array" ref="O784">_xlfn.XLOOKUP(G784,'Vendedores y Clientes'!$B$6:$B$39,'Vendedores y Clientes'!$C$6:$C$39&amp;" "&amp;_xlfn.XLOOKUP(Ventas!G784,'Vendedores y Clientes'!$B$6:$B$39,'Vendedores y Clientes'!$D$6:$D$39))</f>
        <v>Alejandro Moledero</v>
      </c>
      <c r="P784" s="13" t="str">
        <f>_xlfn.XLOOKUP(H784,Productos!$B$5:$B$16,Productos!$C$5:$C$16)</f>
        <v>Cama 1,5 plazas</v>
      </c>
      <c r="Q784" s="13" t="str">
        <f>VLOOKUP(H784,Productos!$B$4:$E$16,3,0)</f>
        <v>Dardunes</v>
      </c>
      <c r="R784" s="14">
        <f t="shared" si="20"/>
        <v>0.08</v>
      </c>
      <c r="S784" s="15">
        <f>VLOOKUP(Ventas!H784,Productos!$B$23:$I$34,MATCH(Ventas!M784,Productos!$D$22:$I$22)+2,FALSE)</f>
        <v>200000</v>
      </c>
      <c r="T784" s="16">
        <f t="shared" si="21"/>
        <v>5964000</v>
      </c>
    </row>
    <row r="785" spans="2:20" ht="14.25" customHeight="1">
      <c r="B785" s="10" t="str">
        <f t="shared" si="19"/>
        <v>4-10732009marzoA14</v>
      </c>
      <c r="C785" s="17">
        <v>4</v>
      </c>
      <c r="D785" s="17">
        <v>10</v>
      </c>
      <c r="E785" s="18">
        <v>39879</v>
      </c>
      <c r="F785" s="17">
        <v>13</v>
      </c>
      <c r="G785" s="17">
        <v>22</v>
      </c>
      <c r="H785" s="17" t="s">
        <v>27</v>
      </c>
      <c r="I785" s="79">
        <f>_xlfn.XLOOKUP(H785,Productos!$B$5:$B$16,Productos!$E$5:$E$16)</f>
        <v>670000</v>
      </c>
      <c r="J785" s="17">
        <v>10</v>
      </c>
      <c r="K785" s="99"/>
      <c r="L785" s="13" t="str">
        <f>_xlfn.XLOOKUP(Ventas!C785,'Tienda y Sucursal'!$B$5:$B$19,'Tienda y Sucursal'!$C$5:$C$19)</f>
        <v>Galería Ñuble</v>
      </c>
      <c r="M785" s="13" t="str">
        <f>_xlfn.XLOOKUP(D785,'Tienda y Sucursal'!$E$5:$E$10,'Tienda y Sucursal'!$F$5:$F$10)</f>
        <v>Sucursal 6</v>
      </c>
      <c r="N785" s="13" t="str">
        <f>HLOOKUP(F785,'Vendedores y Clientes'!$F$5:$M$7,2,0)&amp;" "&amp;HLOOKUP(F785,'Vendedores y Clientes'!$F$5:$M$7,3,0)</f>
        <v>Caesar Ortencia</v>
      </c>
      <c r="O785" s="13" t="str" cm="1">
        <f t="array" ref="O785">_xlfn.XLOOKUP(G785,'Vendedores y Clientes'!$B$6:$B$39,'Vendedores y Clientes'!$C$6:$C$39&amp;" "&amp;_xlfn.XLOOKUP(Ventas!G785,'Vendedores y Clientes'!$B$6:$B$39,'Vendedores y Clientes'!$D$6:$D$39))</f>
        <v>Sergio Oliva</v>
      </c>
      <c r="P785" s="13" t="str">
        <f>_xlfn.XLOOKUP(H785,Productos!$B$5:$B$16,Productos!$C$5:$C$16)</f>
        <v>Cama 1,5 plazas</v>
      </c>
      <c r="Q785" s="13" t="str">
        <f>VLOOKUP(H785,Productos!$B$4:$E$16,3,0)</f>
        <v>Dardunes</v>
      </c>
      <c r="R785" s="14">
        <f t="shared" si="20"/>
        <v>0.08</v>
      </c>
      <c r="S785" s="15">
        <f>VLOOKUP(Ventas!H785,Productos!$B$23:$I$34,MATCH(Ventas!M785,Productos!$D$22:$I$22)+2,FALSE)</f>
        <v>200000</v>
      </c>
      <c r="T785" s="16">
        <f t="shared" si="21"/>
        <v>5964000</v>
      </c>
    </row>
    <row r="786" spans="2:20" ht="14.25" customHeight="1">
      <c r="B786" s="10" t="str">
        <f t="shared" si="19"/>
        <v>9-203122009diciembreA14</v>
      </c>
      <c r="C786" s="17">
        <v>9</v>
      </c>
      <c r="D786" s="17">
        <v>20</v>
      </c>
      <c r="E786" s="18">
        <v>40150</v>
      </c>
      <c r="F786" s="17">
        <v>13</v>
      </c>
      <c r="G786" s="17">
        <v>24</v>
      </c>
      <c r="H786" s="17" t="s">
        <v>27</v>
      </c>
      <c r="I786" s="79">
        <f>_xlfn.XLOOKUP(H786,Productos!$B$5:$B$16,Productos!$E$5:$E$16)</f>
        <v>670000</v>
      </c>
      <c r="J786" s="17">
        <v>10</v>
      </c>
      <c r="K786" s="99"/>
      <c r="L786" s="13" t="str">
        <f>_xlfn.XLOOKUP(Ventas!C786,'Tienda y Sucursal'!$B$5:$B$19,'Tienda y Sucursal'!$C$5:$C$19)</f>
        <v>Sucursal San Bernardo</v>
      </c>
      <c r="M786" s="13" t="str">
        <f>_xlfn.XLOOKUP(D786,'Tienda y Sucursal'!$E$5:$E$10,'Tienda y Sucursal'!$F$5:$F$10)</f>
        <v>Sucursal 5</v>
      </c>
      <c r="N786" s="13" t="str">
        <f>HLOOKUP(F786,'Vendedores y Clientes'!$F$5:$M$7,2,0)&amp;" "&amp;HLOOKUP(F786,'Vendedores y Clientes'!$F$5:$M$7,3,0)</f>
        <v>Caesar Ortencia</v>
      </c>
      <c r="O786" s="13" t="str" cm="1">
        <f t="array" ref="O786">_xlfn.XLOOKUP(G786,'Vendedores y Clientes'!$B$6:$B$39,'Vendedores y Clientes'!$C$6:$C$39&amp;" "&amp;_xlfn.XLOOKUP(Ventas!G786,'Vendedores y Clientes'!$B$6:$B$39,'Vendedores y Clientes'!$D$6:$D$39))</f>
        <v>Andrea Panda</v>
      </c>
      <c r="P786" s="13" t="str">
        <f>_xlfn.XLOOKUP(H786,Productos!$B$5:$B$16,Productos!$C$5:$C$16)</f>
        <v>Cama 1,5 plazas</v>
      </c>
      <c r="Q786" s="13" t="str">
        <f>VLOOKUP(H786,Productos!$B$4:$E$16,3,0)</f>
        <v>Dardunes</v>
      </c>
      <c r="R786" s="14">
        <f t="shared" si="20"/>
        <v>0.08</v>
      </c>
      <c r="S786" s="15">
        <f>VLOOKUP(Ventas!H786,Productos!$B$23:$I$34,MATCH(Ventas!M786,Productos!$D$22:$I$22)+2,FALSE)</f>
        <v>100000</v>
      </c>
      <c r="T786" s="16">
        <f t="shared" si="21"/>
        <v>6064000</v>
      </c>
    </row>
    <row r="787" spans="2:20" ht="14.25" customHeight="1">
      <c r="B787" s="10" t="str">
        <f t="shared" si="19"/>
        <v>7-1001062009junioA14</v>
      </c>
      <c r="C787" s="17">
        <v>7</v>
      </c>
      <c r="D787" s="17">
        <v>100</v>
      </c>
      <c r="E787" s="18">
        <v>39974</v>
      </c>
      <c r="F787" s="17">
        <v>17</v>
      </c>
      <c r="G787" s="17">
        <v>16</v>
      </c>
      <c r="H787" s="17" t="s">
        <v>27</v>
      </c>
      <c r="I787" s="79">
        <f>_xlfn.XLOOKUP(H787,Productos!$B$5:$B$16,Productos!$E$5:$E$16)</f>
        <v>670000</v>
      </c>
      <c r="J787" s="17">
        <v>10</v>
      </c>
      <c r="K787" s="99"/>
      <c r="L787" s="13" t="str">
        <f>_xlfn.XLOOKUP(Ventas!C787,'Tienda y Sucursal'!$B$5:$B$19,'Tienda y Sucursal'!$C$5:$C$19)</f>
        <v>Blanco y En Calada</v>
      </c>
      <c r="M787" s="13" t="str">
        <f>_xlfn.XLOOKUP(D787,'Tienda y Sucursal'!$E$5:$E$10,'Tienda y Sucursal'!$F$5:$F$10)</f>
        <v>Sucursal 4</v>
      </c>
      <c r="N787" s="13" t="str">
        <f>HLOOKUP(F787,'Vendedores y Clientes'!$F$5:$M$7,2,0)&amp;" "&amp;HLOOKUP(F787,'Vendedores y Clientes'!$F$5:$M$7,3,0)</f>
        <v>Gabriel Manzanero</v>
      </c>
      <c r="O787" s="13" t="str" cm="1">
        <f t="array" ref="O787">_xlfn.XLOOKUP(G787,'Vendedores y Clientes'!$B$6:$B$39,'Vendedores y Clientes'!$C$6:$C$39&amp;" "&amp;_xlfn.XLOOKUP(Ventas!G787,'Vendedores y Clientes'!$B$6:$B$39,'Vendedores y Clientes'!$D$6:$D$39))</f>
        <v>Go Leslier</v>
      </c>
      <c r="P787" s="13" t="str">
        <f>_xlfn.XLOOKUP(H787,Productos!$B$5:$B$16,Productos!$C$5:$C$16)</f>
        <v>Cama 1,5 plazas</v>
      </c>
      <c r="Q787" s="13" t="str">
        <f>VLOOKUP(H787,Productos!$B$4:$E$16,3,0)</f>
        <v>Dardunes</v>
      </c>
      <c r="R787" s="14">
        <f t="shared" si="20"/>
        <v>0.08</v>
      </c>
      <c r="S787" s="15">
        <f>VLOOKUP(Ventas!H787,Productos!$B$23:$I$34,MATCH(Ventas!M787,Productos!$D$22:$I$22)+2,FALSE)</f>
        <v>10000</v>
      </c>
      <c r="T787" s="16">
        <f t="shared" si="21"/>
        <v>6154000</v>
      </c>
    </row>
    <row r="788" spans="2:20" ht="14.25" customHeight="1">
      <c r="B788" s="10" t="str">
        <f t="shared" si="19"/>
        <v>10-301732010marzoF12</v>
      </c>
      <c r="C788" s="17">
        <v>10</v>
      </c>
      <c r="D788" s="17">
        <v>30</v>
      </c>
      <c r="E788" s="18">
        <v>40254</v>
      </c>
      <c r="F788" s="17">
        <v>13</v>
      </c>
      <c r="G788" s="17">
        <v>23</v>
      </c>
      <c r="H788" s="17" t="s">
        <v>23</v>
      </c>
      <c r="I788" s="79">
        <f>_xlfn.XLOOKUP(H788,Productos!$B$5:$B$16,Productos!$E$5:$E$16)</f>
        <v>1250000</v>
      </c>
      <c r="J788" s="17">
        <v>5</v>
      </c>
      <c r="K788" s="99"/>
      <c r="L788" s="13" t="str">
        <f>_xlfn.XLOOKUP(Ventas!C788,'Tienda y Sucursal'!$B$5:$B$19,'Tienda y Sucursal'!$C$5:$C$19)</f>
        <v>Sacrilegios Gloria</v>
      </c>
      <c r="M788" s="13" t="str">
        <f>_xlfn.XLOOKUP(D788,'Tienda y Sucursal'!$E$5:$E$10,'Tienda y Sucursal'!$F$5:$F$10)</f>
        <v>Sucursal 2</v>
      </c>
      <c r="N788" s="13" t="str">
        <f>HLOOKUP(F788,'Vendedores y Clientes'!$F$5:$M$7,2,0)&amp;" "&amp;HLOOKUP(F788,'Vendedores y Clientes'!$F$5:$M$7,3,0)</f>
        <v>Caesar Ortencia</v>
      </c>
      <c r="O788" s="13" t="str" cm="1">
        <f t="array" ref="O788">_xlfn.XLOOKUP(G788,'Vendedores y Clientes'!$B$6:$B$39,'Vendedores y Clientes'!$C$6:$C$39&amp;" "&amp;_xlfn.XLOOKUP(Ventas!G788,'Vendedores y Clientes'!$B$6:$B$39,'Vendedores y Clientes'!$D$6:$D$39))</f>
        <v>Ismael Olavarrieta</v>
      </c>
      <c r="P788" s="13" t="str">
        <f>_xlfn.XLOOKUP(H788,Productos!$B$5:$B$16,Productos!$C$5:$C$16)</f>
        <v>Cómoda Antigua</v>
      </c>
      <c r="Q788" s="13" t="str">
        <f>VLOOKUP(H788,Productos!$B$4:$E$16,3,0)</f>
        <v>Bellmack</v>
      </c>
      <c r="R788" s="14">
        <f t="shared" si="20"/>
        <v>0.05</v>
      </c>
      <c r="S788" s="15">
        <f>VLOOKUP(Ventas!H788,Productos!$B$23:$I$34,MATCH(Ventas!M788,Productos!$D$22:$I$22)+2,FALSE)</f>
        <v>100000</v>
      </c>
      <c r="T788" s="16">
        <f t="shared" si="21"/>
        <v>5837500</v>
      </c>
    </row>
    <row r="789" spans="2:20" ht="14.25" customHeight="1">
      <c r="B789" s="10" t="str">
        <f t="shared" si="19"/>
        <v>7-302172010julioF12</v>
      </c>
      <c r="C789" s="17">
        <v>7</v>
      </c>
      <c r="D789" s="17">
        <v>30</v>
      </c>
      <c r="E789" s="18">
        <v>40380</v>
      </c>
      <c r="F789" s="17">
        <v>18</v>
      </c>
      <c r="G789" s="17">
        <v>23</v>
      </c>
      <c r="H789" s="17" t="s">
        <v>23</v>
      </c>
      <c r="I789" s="79">
        <f>_xlfn.XLOOKUP(H789,Productos!$B$5:$B$16,Productos!$E$5:$E$16)</f>
        <v>1250000</v>
      </c>
      <c r="J789" s="17">
        <v>5</v>
      </c>
      <c r="K789" s="99"/>
      <c r="L789" s="13" t="str">
        <f>_xlfn.XLOOKUP(Ventas!C789,'Tienda y Sucursal'!$B$5:$B$19,'Tienda y Sucursal'!$C$5:$C$19)</f>
        <v>Blanco y En Calada</v>
      </c>
      <c r="M789" s="13" t="str">
        <f>_xlfn.XLOOKUP(D789,'Tienda y Sucursal'!$E$5:$E$10,'Tienda y Sucursal'!$F$5:$F$10)</f>
        <v>Sucursal 2</v>
      </c>
      <c r="N789" s="13" t="str">
        <f>HLOOKUP(F789,'Vendedores y Clientes'!$F$5:$M$7,2,0)&amp;" "&amp;HLOOKUP(F789,'Vendedores y Clientes'!$F$5:$M$7,3,0)</f>
        <v>Gato Lizana</v>
      </c>
      <c r="O789" s="13" t="str" cm="1">
        <f t="array" ref="O789">_xlfn.XLOOKUP(G789,'Vendedores y Clientes'!$B$6:$B$39,'Vendedores y Clientes'!$C$6:$C$39&amp;" "&amp;_xlfn.XLOOKUP(Ventas!G789,'Vendedores y Clientes'!$B$6:$B$39,'Vendedores y Clientes'!$D$6:$D$39))</f>
        <v>Ismael Olavarrieta</v>
      </c>
      <c r="P789" s="13" t="str">
        <f>_xlfn.XLOOKUP(H789,Productos!$B$5:$B$16,Productos!$C$5:$C$16)</f>
        <v>Cómoda Antigua</v>
      </c>
      <c r="Q789" s="13" t="str">
        <f>VLOOKUP(H789,Productos!$B$4:$E$16,3,0)</f>
        <v>Bellmack</v>
      </c>
      <c r="R789" s="14">
        <f t="shared" si="20"/>
        <v>0.05</v>
      </c>
      <c r="S789" s="15">
        <f>VLOOKUP(Ventas!H789,Productos!$B$23:$I$34,MATCH(Ventas!M789,Productos!$D$22:$I$22)+2,FALSE)</f>
        <v>100000</v>
      </c>
      <c r="T789" s="16">
        <f t="shared" si="21"/>
        <v>5837500</v>
      </c>
    </row>
    <row r="790" spans="2:20" ht="14.25" customHeight="1">
      <c r="B790" s="10" t="str">
        <f t="shared" si="19"/>
        <v>10-3002192010septiembreF12</v>
      </c>
      <c r="C790" s="17">
        <v>10</v>
      </c>
      <c r="D790" s="17">
        <v>300</v>
      </c>
      <c r="E790" s="18">
        <v>40442</v>
      </c>
      <c r="F790" s="17">
        <v>14</v>
      </c>
      <c r="G790" s="17">
        <v>14</v>
      </c>
      <c r="H790" s="17" t="s">
        <v>23</v>
      </c>
      <c r="I790" s="79">
        <f>_xlfn.XLOOKUP(H790,Productos!$B$5:$B$16,Productos!$E$5:$E$16)</f>
        <v>1250000</v>
      </c>
      <c r="J790" s="17">
        <v>5</v>
      </c>
      <c r="K790" s="99"/>
      <c r="L790" s="13" t="str">
        <f>_xlfn.XLOOKUP(Ventas!C790,'Tienda y Sucursal'!$B$5:$B$19,'Tienda y Sucursal'!$C$5:$C$19)</f>
        <v>Sacrilegios Gloria</v>
      </c>
      <c r="M790" s="13" t="str">
        <f>_xlfn.XLOOKUP(D790,'Tienda y Sucursal'!$E$5:$E$10,'Tienda y Sucursal'!$F$5:$F$10)</f>
        <v>Sucursal 3</v>
      </c>
      <c r="N790" s="13" t="str">
        <f>HLOOKUP(F790,'Vendedores y Clientes'!$F$5:$M$7,2,0)&amp;" "&amp;HLOOKUP(F790,'Vendedores y Clientes'!$F$5:$M$7,3,0)</f>
        <v>Hortuiti Felier</v>
      </c>
      <c r="O790" s="13" t="str" cm="1">
        <f t="array" ref="O790">_xlfn.XLOOKUP(G790,'Vendedores y Clientes'!$B$6:$B$39,'Vendedores y Clientes'!$C$6:$C$39&amp;" "&amp;_xlfn.XLOOKUP(Ventas!G790,'Vendedores y Clientes'!$B$6:$B$39,'Vendedores y Clientes'!$D$6:$D$39))</f>
        <v>Guillermo Franco</v>
      </c>
      <c r="P790" s="13" t="str">
        <f>_xlfn.XLOOKUP(H790,Productos!$B$5:$B$16,Productos!$C$5:$C$16)</f>
        <v>Cómoda Antigua</v>
      </c>
      <c r="Q790" s="13" t="str">
        <f>VLOOKUP(H790,Productos!$B$4:$E$16,3,0)</f>
        <v>Bellmack</v>
      </c>
      <c r="R790" s="14">
        <f t="shared" si="20"/>
        <v>0.05</v>
      </c>
      <c r="S790" s="15">
        <f>VLOOKUP(Ventas!H790,Productos!$B$23:$I$34,MATCH(Ventas!M790,Productos!$D$22:$I$22)+2,FALSE)</f>
        <v>100000</v>
      </c>
      <c r="T790" s="16">
        <f t="shared" si="21"/>
        <v>5837500</v>
      </c>
    </row>
    <row r="791" spans="2:20" ht="14.25" customHeight="1">
      <c r="B791" s="10" t="str">
        <f t="shared" si="19"/>
        <v>7-201962009junioF12</v>
      </c>
      <c r="C791" s="17">
        <v>7</v>
      </c>
      <c r="D791" s="17">
        <v>20</v>
      </c>
      <c r="E791" s="18">
        <v>39983</v>
      </c>
      <c r="F791" s="17">
        <v>14</v>
      </c>
      <c r="G791" s="17">
        <v>34</v>
      </c>
      <c r="H791" s="17" t="s">
        <v>23</v>
      </c>
      <c r="I791" s="79">
        <f>_xlfn.XLOOKUP(H791,Productos!$B$5:$B$16,Productos!$E$5:$E$16)</f>
        <v>1250000</v>
      </c>
      <c r="J791" s="17">
        <v>5</v>
      </c>
      <c r="K791" s="99"/>
      <c r="L791" s="13" t="str">
        <f>_xlfn.XLOOKUP(Ventas!C791,'Tienda y Sucursal'!$B$5:$B$19,'Tienda y Sucursal'!$C$5:$C$19)</f>
        <v>Blanco y En Calada</v>
      </c>
      <c r="M791" s="13" t="str">
        <f>_xlfn.XLOOKUP(D791,'Tienda y Sucursal'!$E$5:$E$10,'Tienda y Sucursal'!$F$5:$F$10)</f>
        <v>Sucursal 5</v>
      </c>
      <c r="N791" s="13" t="str">
        <f>HLOOKUP(F791,'Vendedores y Clientes'!$F$5:$M$7,2,0)&amp;" "&amp;HLOOKUP(F791,'Vendedores y Clientes'!$F$5:$M$7,3,0)</f>
        <v>Hortuiti Felier</v>
      </c>
      <c r="O791" s="13" t="str" cm="1">
        <f t="array" ref="O791">_xlfn.XLOOKUP(G791,'Vendedores y Clientes'!$B$6:$B$39,'Vendedores y Clientes'!$C$6:$C$39&amp;" "&amp;_xlfn.XLOOKUP(Ventas!G791,'Vendedores y Clientes'!$B$6:$B$39,'Vendedores y Clientes'!$D$6:$D$39))</f>
        <v>JP Farfanas</v>
      </c>
      <c r="P791" s="13" t="str">
        <f>_xlfn.XLOOKUP(H791,Productos!$B$5:$B$16,Productos!$C$5:$C$16)</f>
        <v>Cómoda Antigua</v>
      </c>
      <c r="Q791" s="13" t="str">
        <f>VLOOKUP(H791,Productos!$B$4:$E$16,3,0)</f>
        <v>Bellmack</v>
      </c>
      <c r="R791" s="14">
        <f t="shared" si="20"/>
        <v>0.05</v>
      </c>
      <c r="S791" s="15">
        <f>VLOOKUP(Ventas!H791,Productos!$B$23:$I$34,MATCH(Ventas!M791,Productos!$D$22:$I$22)+2,FALSE)</f>
        <v>10000</v>
      </c>
      <c r="T791" s="16">
        <f t="shared" si="21"/>
        <v>5927500</v>
      </c>
    </row>
    <row r="792" spans="2:20" ht="14.25" customHeight="1">
      <c r="B792" s="10" t="str">
        <f t="shared" si="19"/>
        <v>15-101422009febreroF12</v>
      </c>
      <c r="C792" s="17">
        <v>15</v>
      </c>
      <c r="D792" s="17">
        <v>10</v>
      </c>
      <c r="E792" s="18">
        <v>39858</v>
      </c>
      <c r="F792" s="17">
        <v>13</v>
      </c>
      <c r="G792" s="17">
        <v>12</v>
      </c>
      <c r="H792" s="17" t="s">
        <v>23</v>
      </c>
      <c r="I792" s="79">
        <f>_xlfn.XLOOKUP(H792,Productos!$B$5:$B$16,Productos!$E$5:$E$16)</f>
        <v>1250000</v>
      </c>
      <c r="J792" s="17">
        <v>5</v>
      </c>
      <c r="K792" s="99"/>
      <c r="L792" s="13" t="str">
        <f>_xlfn.XLOOKUP(Ventas!C792,'Tienda y Sucursal'!$B$5:$B$19,'Tienda y Sucursal'!$C$5:$C$19)</f>
        <v>Galería la Tubería</v>
      </c>
      <c r="M792" s="13" t="str">
        <f>_xlfn.XLOOKUP(D792,'Tienda y Sucursal'!$E$5:$E$10,'Tienda y Sucursal'!$F$5:$F$10)</f>
        <v>Sucursal 6</v>
      </c>
      <c r="N792" s="13" t="str">
        <f>HLOOKUP(F792,'Vendedores y Clientes'!$F$5:$M$7,2,0)&amp;" "&amp;HLOOKUP(F792,'Vendedores y Clientes'!$F$5:$M$7,3,0)</f>
        <v>Caesar Ortencia</v>
      </c>
      <c r="O792" s="13" t="str" cm="1">
        <f t="array" ref="O792">_xlfn.XLOOKUP(G792,'Vendedores y Clientes'!$B$6:$B$39,'Vendedores y Clientes'!$C$6:$C$39&amp;" "&amp;_xlfn.XLOOKUP(Ventas!G792,'Vendedores y Clientes'!$B$6:$B$39,'Vendedores y Clientes'!$D$6:$D$39))</f>
        <v>Nga Escandinavo</v>
      </c>
      <c r="P792" s="13" t="str">
        <f>_xlfn.XLOOKUP(H792,Productos!$B$5:$B$16,Productos!$C$5:$C$16)</f>
        <v>Cómoda Antigua</v>
      </c>
      <c r="Q792" s="13" t="str">
        <f>VLOOKUP(H792,Productos!$B$4:$E$16,3,0)</f>
        <v>Bellmack</v>
      </c>
      <c r="R792" s="14">
        <f t="shared" si="20"/>
        <v>0.05</v>
      </c>
      <c r="S792" s="15">
        <f>VLOOKUP(Ventas!H792,Productos!$B$23:$I$34,MATCH(Ventas!M792,Productos!$D$22:$I$22)+2,FALSE)</f>
        <v>1000000</v>
      </c>
      <c r="T792" s="16">
        <f t="shared" si="21"/>
        <v>4937500</v>
      </c>
    </row>
    <row r="793" spans="2:20" ht="14.25" customHeight="1">
      <c r="B793" s="10" t="str">
        <f t="shared" si="19"/>
        <v>12-304102009octubreF12</v>
      </c>
      <c r="C793" s="17">
        <v>12</v>
      </c>
      <c r="D793" s="17">
        <v>30</v>
      </c>
      <c r="E793" s="18">
        <v>40090</v>
      </c>
      <c r="F793" s="17">
        <v>16</v>
      </c>
      <c r="G793" s="17">
        <v>4</v>
      </c>
      <c r="H793" s="17" t="s">
        <v>23</v>
      </c>
      <c r="I793" s="79">
        <f>_xlfn.XLOOKUP(H793,Productos!$B$5:$B$16,Productos!$E$5:$E$16)</f>
        <v>1250000</v>
      </c>
      <c r="J793" s="17">
        <v>5</v>
      </c>
      <c r="K793" s="99"/>
      <c r="L793" s="13" t="str">
        <f>_xlfn.XLOOKUP(Ventas!C793,'Tienda y Sucursal'!$B$5:$B$19,'Tienda y Sucursal'!$C$5:$C$19)</f>
        <v>El Deleite</v>
      </c>
      <c r="M793" s="13" t="str">
        <f>_xlfn.XLOOKUP(D793,'Tienda y Sucursal'!$E$5:$E$10,'Tienda y Sucursal'!$F$5:$F$10)</f>
        <v>Sucursal 2</v>
      </c>
      <c r="N793" s="13" t="str">
        <f>HLOOKUP(F793,'Vendedores y Clientes'!$F$5:$M$7,2,0)&amp;" "&amp;HLOOKUP(F793,'Vendedores y Clientes'!$F$5:$M$7,3,0)</f>
        <v>Michael Tree</v>
      </c>
      <c r="O793" s="13" t="str" cm="1">
        <f t="array" ref="O793">_xlfn.XLOOKUP(G793,'Vendedores y Clientes'!$B$6:$B$39,'Vendedores y Clientes'!$C$6:$C$39&amp;" "&amp;_xlfn.XLOOKUP(Ventas!G793,'Vendedores y Clientes'!$B$6:$B$39,'Vendedores y Clientes'!$D$6:$D$39))</f>
        <v>JayJay Barriga</v>
      </c>
      <c r="P793" s="13" t="str">
        <f>_xlfn.XLOOKUP(H793,Productos!$B$5:$B$16,Productos!$C$5:$C$16)</f>
        <v>Cómoda Antigua</v>
      </c>
      <c r="Q793" s="13" t="str">
        <f>VLOOKUP(H793,Productos!$B$4:$E$16,3,0)</f>
        <v>Bellmack</v>
      </c>
      <c r="R793" s="14">
        <f t="shared" si="20"/>
        <v>0.05</v>
      </c>
      <c r="S793" s="15">
        <f>VLOOKUP(Ventas!H793,Productos!$B$23:$I$34,MATCH(Ventas!M793,Productos!$D$22:$I$22)+2,FALSE)</f>
        <v>100000</v>
      </c>
      <c r="T793" s="16">
        <f t="shared" si="21"/>
        <v>5837500</v>
      </c>
    </row>
    <row r="794" spans="2:20" ht="14.25" customHeight="1">
      <c r="B794" s="10" t="str">
        <f t="shared" si="19"/>
        <v>10-101282009agostoA18</v>
      </c>
      <c r="C794" s="17">
        <v>10</v>
      </c>
      <c r="D794" s="17">
        <v>10</v>
      </c>
      <c r="E794" s="18">
        <v>40037</v>
      </c>
      <c r="F794" s="17">
        <v>18</v>
      </c>
      <c r="G794" s="17">
        <v>27</v>
      </c>
      <c r="H794" s="17" t="s">
        <v>26</v>
      </c>
      <c r="I794" s="79">
        <f>_xlfn.XLOOKUP(H794,Productos!$B$5:$B$16,Productos!$E$5:$E$16)</f>
        <v>750000</v>
      </c>
      <c r="J794" s="17">
        <v>9</v>
      </c>
      <c r="K794" s="99"/>
      <c r="L794" s="13" t="str">
        <f>_xlfn.XLOOKUP(Ventas!C794,'Tienda y Sucursal'!$B$5:$B$19,'Tienda y Sucursal'!$C$5:$C$19)</f>
        <v>Sacrilegios Gloria</v>
      </c>
      <c r="M794" s="13" t="str">
        <f>_xlfn.XLOOKUP(D794,'Tienda y Sucursal'!$E$5:$E$10,'Tienda y Sucursal'!$F$5:$F$10)</f>
        <v>Sucursal 6</v>
      </c>
      <c r="N794" s="13" t="str">
        <f>HLOOKUP(F794,'Vendedores y Clientes'!$F$5:$M$7,2,0)&amp;" "&amp;HLOOKUP(F794,'Vendedores y Clientes'!$F$5:$M$7,3,0)</f>
        <v>Gato Lizana</v>
      </c>
      <c r="O794" s="13" t="str" cm="1">
        <f t="array" ref="O794">_xlfn.XLOOKUP(G794,'Vendedores y Clientes'!$B$6:$B$39,'Vendedores y Clientes'!$C$6:$C$39&amp;" "&amp;_xlfn.XLOOKUP(Ventas!G794,'Vendedores y Clientes'!$B$6:$B$39,'Vendedores y Clientes'!$D$6:$D$39))</f>
        <v>Daniel Saint John</v>
      </c>
      <c r="P794" s="13" t="str">
        <f>_xlfn.XLOOKUP(H794,Productos!$B$5:$B$16,Productos!$C$5:$C$16)</f>
        <v>Sillón Cama 3 Cuerpos</v>
      </c>
      <c r="Q794" s="13" t="str">
        <f>VLOOKUP(H794,Productos!$B$4:$E$16,3,0)</f>
        <v>Bellmack</v>
      </c>
      <c r="R794" s="14">
        <f t="shared" si="20"/>
        <v>0.08</v>
      </c>
      <c r="S794" s="15">
        <f>VLOOKUP(Ventas!H794,Productos!$B$23:$I$34,MATCH(Ventas!M794,Productos!$D$22:$I$22)+2,FALSE)</f>
        <v>200000</v>
      </c>
      <c r="T794" s="16">
        <f t="shared" si="21"/>
        <v>6010000</v>
      </c>
    </row>
    <row r="795" spans="2:20" ht="14.25" customHeight="1">
      <c r="B795" s="10" t="str">
        <f t="shared" si="19"/>
        <v>10-20312010eneroA18</v>
      </c>
      <c r="C795" s="17">
        <v>10</v>
      </c>
      <c r="D795" s="17">
        <v>20</v>
      </c>
      <c r="E795" s="18">
        <v>40181</v>
      </c>
      <c r="F795" s="17">
        <v>13</v>
      </c>
      <c r="G795" s="17">
        <v>3</v>
      </c>
      <c r="H795" s="17" t="s">
        <v>26</v>
      </c>
      <c r="I795" s="79">
        <f>_xlfn.XLOOKUP(H795,Productos!$B$5:$B$16,Productos!$E$5:$E$16)</f>
        <v>750000</v>
      </c>
      <c r="J795" s="17">
        <v>9</v>
      </c>
      <c r="K795" s="99"/>
      <c r="L795" s="13" t="str">
        <f>_xlfn.XLOOKUP(Ventas!C795,'Tienda y Sucursal'!$B$5:$B$19,'Tienda y Sucursal'!$C$5:$C$19)</f>
        <v>Sacrilegios Gloria</v>
      </c>
      <c r="M795" s="13" t="str">
        <f>_xlfn.XLOOKUP(D795,'Tienda y Sucursal'!$E$5:$E$10,'Tienda y Sucursal'!$F$5:$F$10)</f>
        <v>Sucursal 5</v>
      </c>
      <c r="N795" s="13" t="str">
        <f>HLOOKUP(F795,'Vendedores y Clientes'!$F$5:$M$7,2,0)&amp;" "&amp;HLOOKUP(F795,'Vendedores y Clientes'!$F$5:$M$7,3,0)</f>
        <v>Caesar Ortencia</v>
      </c>
      <c r="O795" s="13" t="str" cm="1">
        <f t="array" ref="O795">_xlfn.XLOOKUP(G795,'Vendedores y Clientes'!$B$6:$B$39,'Vendedores y Clientes'!$C$6:$C$39&amp;" "&amp;_xlfn.XLOOKUP(Ventas!G795,'Vendedores y Clientes'!$B$6:$B$39,'Vendedores y Clientes'!$D$6:$D$39))</f>
        <v>Johny Negrero</v>
      </c>
      <c r="P795" s="13" t="str">
        <f>_xlfn.XLOOKUP(H795,Productos!$B$5:$B$16,Productos!$C$5:$C$16)</f>
        <v>Sillón Cama 3 Cuerpos</v>
      </c>
      <c r="Q795" s="13" t="str">
        <f>VLOOKUP(H795,Productos!$B$4:$E$16,3,0)</f>
        <v>Bellmack</v>
      </c>
      <c r="R795" s="14">
        <f t="shared" si="20"/>
        <v>0.08</v>
      </c>
      <c r="S795" s="15">
        <f>VLOOKUP(Ventas!H795,Productos!$B$23:$I$34,MATCH(Ventas!M795,Productos!$D$22:$I$22)+2,FALSE)</f>
        <v>30000</v>
      </c>
      <c r="T795" s="16">
        <f t="shared" si="21"/>
        <v>6180000</v>
      </c>
    </row>
    <row r="796" spans="2:20" ht="14.25" customHeight="1">
      <c r="B796" s="10" t="str">
        <f t="shared" si="19"/>
        <v>5-1002452009mayoJ16</v>
      </c>
      <c r="C796" s="17">
        <v>5</v>
      </c>
      <c r="D796" s="17">
        <v>100</v>
      </c>
      <c r="E796" s="18">
        <v>39957</v>
      </c>
      <c r="F796" s="17">
        <v>18</v>
      </c>
      <c r="G796" s="17">
        <v>23</v>
      </c>
      <c r="H796" s="17" t="s">
        <v>22</v>
      </c>
      <c r="I796" s="79">
        <f>_xlfn.XLOOKUP(H796,Productos!$B$5:$B$16,Productos!$E$5:$E$16)</f>
        <v>1450000</v>
      </c>
      <c r="J796" s="17">
        <v>5</v>
      </c>
      <c r="K796" s="99"/>
      <c r="L796" s="13" t="str">
        <f>_xlfn.XLOOKUP(Ventas!C796,'Tienda y Sucursal'!$B$5:$B$19,'Tienda y Sucursal'!$C$5:$C$19)</f>
        <v>Muebles El Oso</v>
      </c>
      <c r="M796" s="13" t="str">
        <f>_xlfn.XLOOKUP(D796,'Tienda y Sucursal'!$E$5:$E$10,'Tienda y Sucursal'!$F$5:$F$10)</f>
        <v>Sucursal 4</v>
      </c>
      <c r="N796" s="13" t="str">
        <f>HLOOKUP(F796,'Vendedores y Clientes'!$F$5:$M$7,2,0)&amp;" "&amp;HLOOKUP(F796,'Vendedores y Clientes'!$F$5:$M$7,3,0)</f>
        <v>Gato Lizana</v>
      </c>
      <c r="O796" s="13" t="str" cm="1">
        <f t="array" ref="O796">_xlfn.XLOOKUP(G796,'Vendedores y Clientes'!$B$6:$B$39,'Vendedores y Clientes'!$C$6:$C$39&amp;" "&amp;_xlfn.XLOOKUP(Ventas!G796,'Vendedores y Clientes'!$B$6:$B$39,'Vendedores y Clientes'!$D$6:$D$39))</f>
        <v>Ismael Olavarrieta</v>
      </c>
      <c r="P796" s="13" t="str">
        <f>_xlfn.XLOOKUP(H796,Productos!$B$5:$B$16,Productos!$C$5:$C$16)</f>
        <v>Silla de Gargas</v>
      </c>
      <c r="Q796" s="13" t="str">
        <f>VLOOKUP(H796,Productos!$B$4:$E$16,3,0)</f>
        <v>Bellmack</v>
      </c>
      <c r="R796" s="14">
        <f t="shared" si="20"/>
        <v>0.05</v>
      </c>
      <c r="S796" s="15">
        <f>VLOOKUP(Ventas!H796,Productos!$B$23:$I$34,MATCH(Ventas!M796,Productos!$D$22:$I$22)+2,FALSE)</f>
        <v>500000</v>
      </c>
      <c r="T796" s="16">
        <f t="shared" si="21"/>
        <v>6387500</v>
      </c>
    </row>
    <row r="797" spans="2:20" ht="14.25" customHeight="1">
      <c r="B797" s="10" t="str">
        <f t="shared" si="19"/>
        <v>9-201132009marzoJ16</v>
      </c>
      <c r="C797" s="17">
        <v>9</v>
      </c>
      <c r="D797" s="17">
        <v>20</v>
      </c>
      <c r="E797" s="18">
        <v>39883</v>
      </c>
      <c r="F797" s="17">
        <v>13</v>
      </c>
      <c r="G797" s="17">
        <v>30</v>
      </c>
      <c r="H797" s="17" t="s">
        <v>22</v>
      </c>
      <c r="I797" s="79">
        <f>_xlfn.XLOOKUP(H797,Productos!$B$5:$B$16,Productos!$E$5:$E$16)</f>
        <v>1450000</v>
      </c>
      <c r="J797" s="17">
        <v>5</v>
      </c>
      <c r="K797" s="99"/>
      <c r="L797" s="13" t="str">
        <f>_xlfn.XLOOKUP(Ventas!C797,'Tienda y Sucursal'!$B$5:$B$19,'Tienda y Sucursal'!$C$5:$C$19)</f>
        <v>Sucursal San Bernardo</v>
      </c>
      <c r="M797" s="13" t="str">
        <f>_xlfn.XLOOKUP(D797,'Tienda y Sucursal'!$E$5:$E$10,'Tienda y Sucursal'!$F$5:$F$10)</f>
        <v>Sucursal 5</v>
      </c>
      <c r="N797" s="13" t="str">
        <f>HLOOKUP(F797,'Vendedores y Clientes'!$F$5:$M$7,2,0)&amp;" "&amp;HLOOKUP(F797,'Vendedores y Clientes'!$F$5:$M$7,3,0)</f>
        <v>Caesar Ortencia</v>
      </c>
      <c r="O797" s="13" t="str" cm="1">
        <f t="array" ref="O797">_xlfn.XLOOKUP(G797,'Vendedores y Clientes'!$B$6:$B$39,'Vendedores y Clientes'!$C$6:$C$39&amp;" "&amp;_xlfn.XLOOKUP(Ventas!G797,'Vendedores y Clientes'!$B$6:$B$39,'Vendedores y Clientes'!$D$6:$D$39))</f>
        <v>Javiera Walder</v>
      </c>
      <c r="P797" s="13" t="str">
        <f>_xlfn.XLOOKUP(H797,Productos!$B$5:$B$16,Productos!$C$5:$C$16)</f>
        <v>Silla de Gargas</v>
      </c>
      <c r="Q797" s="13" t="str">
        <f>VLOOKUP(H797,Productos!$B$4:$E$16,3,0)</f>
        <v>Bellmack</v>
      </c>
      <c r="R797" s="14">
        <f t="shared" si="20"/>
        <v>0.05</v>
      </c>
      <c r="S797" s="15">
        <f>VLOOKUP(Ventas!H797,Productos!$B$23:$I$34,MATCH(Ventas!M797,Productos!$D$22:$I$22)+2,FALSE)</f>
        <v>300000</v>
      </c>
      <c r="T797" s="16">
        <f t="shared" si="21"/>
        <v>6587500</v>
      </c>
    </row>
    <row r="798" spans="2:20" ht="14.25" customHeight="1">
      <c r="B798" s="10" t="str">
        <f t="shared" si="19"/>
        <v>4-201332010marzoE20</v>
      </c>
      <c r="C798" s="17">
        <v>4</v>
      </c>
      <c r="D798" s="17">
        <v>20</v>
      </c>
      <c r="E798" s="18">
        <v>40250</v>
      </c>
      <c r="F798" s="17">
        <v>15</v>
      </c>
      <c r="G798" s="17">
        <v>24</v>
      </c>
      <c r="H798" s="17" t="s">
        <v>28</v>
      </c>
      <c r="I798" s="79">
        <f>_xlfn.XLOOKUP(H798,Productos!$B$5:$B$16,Productos!$E$5:$E$16)</f>
        <v>650000</v>
      </c>
      <c r="J798" s="17">
        <v>10</v>
      </c>
      <c r="K798" s="99"/>
      <c r="L798" s="13" t="str">
        <f>_xlfn.XLOOKUP(Ventas!C798,'Tienda y Sucursal'!$B$5:$B$19,'Tienda y Sucursal'!$C$5:$C$19)</f>
        <v>Galería Ñuble</v>
      </c>
      <c r="M798" s="13" t="str">
        <f>_xlfn.XLOOKUP(D798,'Tienda y Sucursal'!$E$5:$E$10,'Tienda y Sucursal'!$F$5:$F$10)</f>
        <v>Sucursal 5</v>
      </c>
      <c r="N798" s="13" t="str">
        <f>HLOOKUP(F798,'Vendedores y Clientes'!$F$5:$M$7,2,0)&amp;" "&amp;HLOOKUP(F798,'Vendedores y Clientes'!$F$5:$M$7,3,0)</f>
        <v>Suárez Mujica</v>
      </c>
      <c r="O798" s="13" t="str" cm="1">
        <f t="array" ref="O798">_xlfn.XLOOKUP(G798,'Vendedores y Clientes'!$B$6:$B$39,'Vendedores y Clientes'!$C$6:$C$39&amp;" "&amp;_xlfn.XLOOKUP(Ventas!G798,'Vendedores y Clientes'!$B$6:$B$39,'Vendedores y Clientes'!$D$6:$D$39))</f>
        <v>Andrea Panda</v>
      </c>
      <c r="P798" s="13" t="str">
        <f>_xlfn.XLOOKUP(H798,Productos!$B$5:$B$16,Productos!$C$5:$C$16)</f>
        <v>Escritorio Madera 3 Espacios</v>
      </c>
      <c r="Q798" s="13" t="str">
        <f>VLOOKUP(H798,Productos!$B$4:$E$16,3,0)</f>
        <v>Bellmack</v>
      </c>
      <c r="R798" s="14">
        <f t="shared" si="20"/>
        <v>0.08</v>
      </c>
      <c r="S798" s="15">
        <f>VLOOKUP(Ventas!H798,Productos!$B$23:$I$34,MATCH(Ventas!M798,Productos!$D$22:$I$22)+2,FALSE)</f>
        <v>1500000</v>
      </c>
      <c r="T798" s="16">
        <f t="shared" si="21"/>
        <v>4480000</v>
      </c>
    </row>
    <row r="799" spans="2:20" ht="14.25" customHeight="1">
      <c r="B799" s="10" t="str">
        <f t="shared" si="19"/>
        <v>3-1001982010agostoE20</v>
      </c>
      <c r="C799" s="17">
        <v>3</v>
      </c>
      <c r="D799" s="17">
        <v>100</v>
      </c>
      <c r="E799" s="18">
        <v>40409</v>
      </c>
      <c r="F799" s="17">
        <v>18</v>
      </c>
      <c r="G799" s="17">
        <v>29</v>
      </c>
      <c r="H799" s="17" t="s">
        <v>28</v>
      </c>
      <c r="I799" s="79">
        <f>_xlfn.XLOOKUP(H799,Productos!$B$5:$B$16,Productos!$E$5:$E$16)</f>
        <v>650000</v>
      </c>
      <c r="J799" s="17">
        <v>10</v>
      </c>
      <c r="K799" s="99"/>
      <c r="L799" s="13" t="str">
        <f>_xlfn.XLOOKUP(Ventas!C799,'Tienda y Sucursal'!$B$5:$B$19,'Tienda y Sucursal'!$C$5:$C$19)</f>
        <v>Damiens</v>
      </c>
      <c r="M799" s="13" t="str">
        <f>_xlfn.XLOOKUP(D799,'Tienda y Sucursal'!$E$5:$E$10,'Tienda y Sucursal'!$F$5:$F$10)</f>
        <v>Sucursal 4</v>
      </c>
      <c r="N799" s="13" t="str">
        <f>HLOOKUP(F799,'Vendedores y Clientes'!$F$5:$M$7,2,0)&amp;" "&amp;HLOOKUP(F799,'Vendedores y Clientes'!$F$5:$M$7,3,0)</f>
        <v>Gato Lizana</v>
      </c>
      <c r="O799" s="13" t="str" cm="1">
        <f t="array" ref="O799">_xlfn.XLOOKUP(G799,'Vendedores y Clientes'!$B$6:$B$39,'Vendedores y Clientes'!$C$6:$C$39&amp;" "&amp;_xlfn.XLOOKUP(Ventas!G799,'Vendedores y Clientes'!$B$6:$B$39,'Vendedores y Clientes'!$D$6:$D$39))</f>
        <v>Reina Queen</v>
      </c>
      <c r="P799" s="13" t="str">
        <f>_xlfn.XLOOKUP(H799,Productos!$B$5:$B$16,Productos!$C$5:$C$16)</f>
        <v>Escritorio Madera 3 Espacios</v>
      </c>
      <c r="Q799" s="13" t="str">
        <f>VLOOKUP(H799,Productos!$B$4:$E$16,3,0)</f>
        <v>Bellmack</v>
      </c>
      <c r="R799" s="14">
        <f t="shared" si="20"/>
        <v>0.08</v>
      </c>
      <c r="S799" s="15">
        <f>VLOOKUP(Ventas!H799,Productos!$B$23:$I$34,MATCH(Ventas!M799,Productos!$D$22:$I$22)+2,FALSE)</f>
        <v>1000000</v>
      </c>
      <c r="T799" s="16">
        <f t="shared" si="21"/>
        <v>4980000</v>
      </c>
    </row>
    <row r="800" spans="2:20" ht="14.25" customHeight="1">
      <c r="B800" s="10" t="str">
        <f t="shared" si="19"/>
        <v>1-2002292010septiembreE20</v>
      </c>
      <c r="C800" s="17">
        <v>1</v>
      </c>
      <c r="D800" s="17">
        <v>200</v>
      </c>
      <c r="E800" s="18">
        <v>40443</v>
      </c>
      <c r="F800" s="17">
        <v>18</v>
      </c>
      <c r="G800" s="17">
        <v>29</v>
      </c>
      <c r="H800" s="17" t="s">
        <v>28</v>
      </c>
      <c r="I800" s="79">
        <f>_xlfn.XLOOKUP(H800,Productos!$B$5:$B$16,Productos!$E$5:$E$16)</f>
        <v>650000</v>
      </c>
      <c r="J800" s="17">
        <v>10</v>
      </c>
      <c r="K800" s="99"/>
      <c r="L800" s="13" t="str">
        <f>_xlfn.XLOOKUP(Ventas!C800,'Tienda y Sucursal'!$B$5:$B$19,'Tienda y Sucursal'!$C$5:$C$19)</f>
        <v>Sucursal Peñalolen Alto</v>
      </c>
      <c r="M800" s="13" t="str">
        <f>_xlfn.XLOOKUP(D800,'Tienda y Sucursal'!$E$5:$E$10,'Tienda y Sucursal'!$F$5:$F$10)</f>
        <v>Sucursal 1</v>
      </c>
      <c r="N800" s="13" t="str">
        <f>HLOOKUP(F800,'Vendedores y Clientes'!$F$5:$M$7,2,0)&amp;" "&amp;HLOOKUP(F800,'Vendedores y Clientes'!$F$5:$M$7,3,0)</f>
        <v>Gato Lizana</v>
      </c>
      <c r="O800" s="13" t="str" cm="1">
        <f t="array" ref="O800">_xlfn.XLOOKUP(G800,'Vendedores y Clientes'!$B$6:$B$39,'Vendedores y Clientes'!$C$6:$C$39&amp;" "&amp;_xlfn.XLOOKUP(Ventas!G800,'Vendedores y Clientes'!$B$6:$B$39,'Vendedores y Clientes'!$D$6:$D$39))</f>
        <v>Reina Queen</v>
      </c>
      <c r="P800" s="13" t="str">
        <f>_xlfn.XLOOKUP(H800,Productos!$B$5:$B$16,Productos!$C$5:$C$16)</f>
        <v>Escritorio Madera 3 Espacios</v>
      </c>
      <c r="Q800" s="13" t="str">
        <f>VLOOKUP(H800,Productos!$B$4:$E$16,3,0)</f>
        <v>Bellmack</v>
      </c>
      <c r="R800" s="14">
        <f t="shared" si="20"/>
        <v>0.08</v>
      </c>
      <c r="S800" s="15">
        <f>VLOOKUP(Ventas!H800,Productos!$B$23:$I$34,MATCH(Ventas!M800,Productos!$D$22:$I$22)+2,FALSE)</f>
        <v>10000</v>
      </c>
      <c r="T800" s="16">
        <f t="shared" si="21"/>
        <v>5970000</v>
      </c>
    </row>
    <row r="801" spans="2:20" ht="14.25" customHeight="1">
      <c r="B801" s="10" t="str">
        <f t="shared" si="19"/>
        <v>2-101122009febreroE20</v>
      </c>
      <c r="C801" s="17">
        <v>2</v>
      </c>
      <c r="D801" s="17">
        <v>10</v>
      </c>
      <c r="E801" s="18">
        <v>39855</v>
      </c>
      <c r="F801" s="17">
        <v>13</v>
      </c>
      <c r="G801" s="17">
        <v>9</v>
      </c>
      <c r="H801" s="17" t="s">
        <v>28</v>
      </c>
      <c r="I801" s="79">
        <f>_xlfn.XLOOKUP(H801,Productos!$B$5:$B$16,Productos!$E$5:$E$16)</f>
        <v>650000</v>
      </c>
      <c r="J801" s="17">
        <v>10</v>
      </c>
      <c r="K801" s="99"/>
      <c r="L801" s="13" t="str">
        <f>_xlfn.XLOOKUP(Ventas!C801,'Tienda y Sucursal'!$B$5:$B$19,'Tienda y Sucursal'!$C$5:$C$19)</f>
        <v>Muebles San Genaro</v>
      </c>
      <c r="M801" s="13" t="str">
        <f>_xlfn.XLOOKUP(D801,'Tienda y Sucursal'!$E$5:$E$10,'Tienda y Sucursal'!$F$5:$F$10)</f>
        <v>Sucursal 6</v>
      </c>
      <c r="N801" s="13" t="str">
        <f>HLOOKUP(F801,'Vendedores y Clientes'!$F$5:$M$7,2,0)&amp;" "&amp;HLOOKUP(F801,'Vendedores y Clientes'!$F$5:$M$7,3,0)</f>
        <v>Caesar Ortencia</v>
      </c>
      <c r="O801" s="13" t="str" cm="1">
        <f t="array" ref="O801">_xlfn.XLOOKUP(G801,'Vendedores y Clientes'!$B$6:$B$39,'Vendedores y Clientes'!$C$6:$C$39&amp;" "&amp;_xlfn.XLOOKUP(Ventas!G801,'Vendedores y Clientes'!$B$6:$B$39,'Vendedores y Clientes'!$D$6:$D$39))</f>
        <v>Camilo Parranda</v>
      </c>
      <c r="P801" s="13" t="str">
        <f>_xlfn.XLOOKUP(H801,Productos!$B$5:$B$16,Productos!$C$5:$C$16)</f>
        <v>Escritorio Madera 3 Espacios</v>
      </c>
      <c r="Q801" s="13" t="str">
        <f>VLOOKUP(H801,Productos!$B$4:$E$16,3,0)</f>
        <v>Bellmack</v>
      </c>
      <c r="R801" s="14">
        <f t="shared" si="20"/>
        <v>0.08</v>
      </c>
      <c r="S801" s="15">
        <f>VLOOKUP(Ventas!H801,Productos!$B$23:$I$34,MATCH(Ventas!M801,Productos!$D$22:$I$22)+2,FALSE)</f>
        <v>100000</v>
      </c>
      <c r="T801" s="16">
        <f t="shared" si="21"/>
        <v>5880000</v>
      </c>
    </row>
    <row r="802" spans="2:20" ht="14.25" customHeight="1">
      <c r="B802" s="10" t="str">
        <f t="shared" si="19"/>
        <v>8-3002062009junioE20</v>
      </c>
      <c r="C802" s="17">
        <v>8</v>
      </c>
      <c r="D802" s="17">
        <v>300</v>
      </c>
      <c r="E802" s="18">
        <v>39984</v>
      </c>
      <c r="F802" s="17">
        <v>18</v>
      </c>
      <c r="G802" s="17">
        <v>3</v>
      </c>
      <c r="H802" s="17" t="s">
        <v>28</v>
      </c>
      <c r="I802" s="79">
        <f>_xlfn.XLOOKUP(H802,Productos!$B$5:$B$16,Productos!$E$5:$E$16)</f>
        <v>650000</v>
      </c>
      <c r="J802" s="17">
        <v>10</v>
      </c>
      <c r="K802" s="99"/>
      <c r="L802" s="13" t="str">
        <f>_xlfn.XLOOKUP(Ventas!C802,'Tienda y Sucursal'!$B$5:$B$19,'Tienda y Sucursal'!$C$5:$C$19)</f>
        <v>El Rincón de la Madera</v>
      </c>
      <c r="M802" s="13" t="str">
        <f>_xlfn.XLOOKUP(D802,'Tienda y Sucursal'!$E$5:$E$10,'Tienda y Sucursal'!$F$5:$F$10)</f>
        <v>Sucursal 3</v>
      </c>
      <c r="N802" s="13" t="str">
        <f>HLOOKUP(F802,'Vendedores y Clientes'!$F$5:$M$7,2,0)&amp;" "&amp;HLOOKUP(F802,'Vendedores y Clientes'!$F$5:$M$7,3,0)</f>
        <v>Gato Lizana</v>
      </c>
      <c r="O802" s="13" t="str" cm="1">
        <f t="array" ref="O802">_xlfn.XLOOKUP(G802,'Vendedores y Clientes'!$B$6:$B$39,'Vendedores y Clientes'!$C$6:$C$39&amp;" "&amp;_xlfn.XLOOKUP(Ventas!G802,'Vendedores y Clientes'!$B$6:$B$39,'Vendedores y Clientes'!$D$6:$D$39))</f>
        <v>Johny Negrero</v>
      </c>
      <c r="P802" s="13" t="str">
        <f>_xlfn.XLOOKUP(H802,Productos!$B$5:$B$16,Productos!$C$5:$C$16)</f>
        <v>Escritorio Madera 3 Espacios</v>
      </c>
      <c r="Q802" s="13" t="str">
        <f>VLOOKUP(H802,Productos!$B$4:$E$16,3,0)</f>
        <v>Bellmack</v>
      </c>
      <c r="R802" s="14">
        <f t="shared" si="20"/>
        <v>0.08</v>
      </c>
      <c r="S802" s="15">
        <f>VLOOKUP(Ventas!H802,Productos!$B$23:$I$34,MATCH(Ventas!M802,Productos!$D$22:$I$22)+2,FALSE)</f>
        <v>100000</v>
      </c>
      <c r="T802" s="16">
        <f t="shared" si="21"/>
        <v>5880000</v>
      </c>
    </row>
    <row r="803" spans="2:20" ht="14.25" customHeight="1">
      <c r="B803" s="10" t="str">
        <f t="shared" si="19"/>
        <v>5-1001152009mayoG12</v>
      </c>
      <c r="C803" s="17">
        <v>5</v>
      </c>
      <c r="D803" s="17">
        <v>100</v>
      </c>
      <c r="E803" s="18">
        <v>39944</v>
      </c>
      <c r="F803" s="17">
        <v>12</v>
      </c>
      <c r="G803" s="17">
        <v>33</v>
      </c>
      <c r="H803" s="17" t="s">
        <v>25</v>
      </c>
      <c r="I803" s="79">
        <f>_xlfn.XLOOKUP(H803,Productos!$B$5:$B$16,Productos!$E$5:$E$16)</f>
        <v>800000</v>
      </c>
      <c r="J803" s="17">
        <v>8</v>
      </c>
      <c r="K803" s="99"/>
      <c r="L803" s="13" t="str">
        <f>_xlfn.XLOOKUP(Ventas!C803,'Tienda y Sucursal'!$B$5:$B$19,'Tienda y Sucursal'!$C$5:$C$19)</f>
        <v>Muebles El Oso</v>
      </c>
      <c r="M803" s="13" t="str">
        <f>_xlfn.XLOOKUP(D803,'Tienda y Sucursal'!$E$5:$E$10,'Tienda y Sucursal'!$F$5:$F$10)</f>
        <v>Sucursal 4</v>
      </c>
      <c r="N803" s="13" t="str">
        <f>HLOOKUP(F803,'Vendedores y Clientes'!$F$5:$M$7,2,0)&amp;" "&amp;HLOOKUP(F803,'Vendedores y Clientes'!$F$5:$M$7,3,0)</f>
        <v>Feibian Bizancio</v>
      </c>
      <c r="O803" s="13" t="str" cm="1">
        <f t="array" ref="O803">_xlfn.XLOOKUP(G803,'Vendedores y Clientes'!$B$6:$B$39,'Vendedores y Clientes'!$C$6:$C$39&amp;" "&amp;_xlfn.XLOOKUP(Ventas!G803,'Vendedores y Clientes'!$B$6:$B$39,'Vendedores y Clientes'!$D$6:$D$39))</f>
        <v>Maricela Zapur</v>
      </c>
      <c r="P803" s="13" t="str">
        <f>_xlfn.XLOOKUP(H803,Productos!$B$5:$B$16,Productos!$C$5:$C$16)</f>
        <v>Estante Metalico 2mts alt</v>
      </c>
      <c r="Q803" s="13" t="str">
        <f>VLOOKUP(H803,Productos!$B$4:$E$16,3,0)</f>
        <v>Leymas</v>
      </c>
      <c r="R803" s="14">
        <f t="shared" si="20"/>
        <v>0.08</v>
      </c>
      <c r="S803" s="15">
        <f>VLOOKUP(Ventas!H803,Productos!$B$23:$I$34,MATCH(Ventas!M803,Productos!$D$22:$I$22)+2,FALSE)</f>
        <v>100000</v>
      </c>
      <c r="T803" s="16">
        <f t="shared" si="21"/>
        <v>5788000</v>
      </c>
    </row>
    <row r="804" spans="2:20" ht="14.25" customHeight="1">
      <c r="B804" s="10" t="str">
        <f t="shared" si="19"/>
        <v>4-2001722009febreroG12</v>
      </c>
      <c r="C804" s="17">
        <v>4</v>
      </c>
      <c r="D804" s="17">
        <v>200</v>
      </c>
      <c r="E804" s="18">
        <v>39861</v>
      </c>
      <c r="F804" s="17">
        <v>18</v>
      </c>
      <c r="G804" s="17">
        <v>14</v>
      </c>
      <c r="H804" s="17" t="s">
        <v>25</v>
      </c>
      <c r="I804" s="79">
        <f>_xlfn.XLOOKUP(H804,Productos!$B$5:$B$16,Productos!$E$5:$E$16)</f>
        <v>800000</v>
      </c>
      <c r="J804" s="17">
        <v>8</v>
      </c>
      <c r="K804" s="99"/>
      <c r="L804" s="13" t="str">
        <f>_xlfn.XLOOKUP(Ventas!C804,'Tienda y Sucursal'!$B$5:$B$19,'Tienda y Sucursal'!$C$5:$C$19)</f>
        <v>Galería Ñuble</v>
      </c>
      <c r="M804" s="13" t="str">
        <f>_xlfn.XLOOKUP(D804,'Tienda y Sucursal'!$E$5:$E$10,'Tienda y Sucursal'!$F$5:$F$10)</f>
        <v>Sucursal 1</v>
      </c>
      <c r="N804" s="13" t="str">
        <f>HLOOKUP(F804,'Vendedores y Clientes'!$F$5:$M$7,2,0)&amp;" "&amp;HLOOKUP(F804,'Vendedores y Clientes'!$F$5:$M$7,3,0)</f>
        <v>Gato Lizana</v>
      </c>
      <c r="O804" s="13" t="str" cm="1">
        <f t="array" ref="O804">_xlfn.XLOOKUP(G804,'Vendedores y Clientes'!$B$6:$B$39,'Vendedores y Clientes'!$C$6:$C$39&amp;" "&amp;_xlfn.XLOOKUP(Ventas!G804,'Vendedores y Clientes'!$B$6:$B$39,'Vendedores y Clientes'!$D$6:$D$39))</f>
        <v>Guillermo Franco</v>
      </c>
      <c r="P804" s="13" t="str">
        <f>_xlfn.XLOOKUP(H804,Productos!$B$5:$B$16,Productos!$C$5:$C$16)</f>
        <v>Estante Metalico 2mts alt</v>
      </c>
      <c r="Q804" s="13" t="str">
        <f>VLOOKUP(H804,Productos!$B$4:$E$16,3,0)</f>
        <v>Leymas</v>
      </c>
      <c r="R804" s="14">
        <f t="shared" si="20"/>
        <v>0.08</v>
      </c>
      <c r="S804" s="15">
        <f>VLOOKUP(Ventas!H804,Productos!$B$23:$I$34,MATCH(Ventas!M804,Productos!$D$22:$I$22)+2,FALSE)</f>
        <v>200000</v>
      </c>
      <c r="T804" s="16">
        <f t="shared" si="21"/>
        <v>5688000</v>
      </c>
    </row>
    <row r="805" spans="2:20" ht="14.25" customHeight="1">
      <c r="B805" s="10" t="str">
        <f t="shared" si="19"/>
        <v>15-307122009diciembreG12</v>
      </c>
      <c r="C805" s="17">
        <v>15</v>
      </c>
      <c r="D805" s="17">
        <v>30</v>
      </c>
      <c r="E805" s="18">
        <v>40154</v>
      </c>
      <c r="F805" s="17">
        <v>13</v>
      </c>
      <c r="G805" s="17">
        <v>30</v>
      </c>
      <c r="H805" s="17" t="s">
        <v>25</v>
      </c>
      <c r="I805" s="79">
        <f>_xlfn.XLOOKUP(H805,Productos!$B$5:$B$16,Productos!$E$5:$E$16)</f>
        <v>800000</v>
      </c>
      <c r="J805" s="17">
        <v>8</v>
      </c>
      <c r="K805" s="99"/>
      <c r="L805" s="13" t="str">
        <f>_xlfn.XLOOKUP(Ventas!C805,'Tienda y Sucursal'!$B$5:$B$19,'Tienda y Sucursal'!$C$5:$C$19)</f>
        <v>Galería la Tubería</v>
      </c>
      <c r="M805" s="13" t="str">
        <f>_xlfn.XLOOKUP(D805,'Tienda y Sucursal'!$E$5:$E$10,'Tienda y Sucursal'!$F$5:$F$10)</f>
        <v>Sucursal 2</v>
      </c>
      <c r="N805" s="13" t="str">
        <f>HLOOKUP(F805,'Vendedores y Clientes'!$F$5:$M$7,2,0)&amp;" "&amp;HLOOKUP(F805,'Vendedores y Clientes'!$F$5:$M$7,3,0)</f>
        <v>Caesar Ortencia</v>
      </c>
      <c r="O805" s="13" t="str" cm="1">
        <f t="array" ref="O805">_xlfn.XLOOKUP(G805,'Vendedores y Clientes'!$B$6:$B$39,'Vendedores y Clientes'!$C$6:$C$39&amp;" "&amp;_xlfn.XLOOKUP(Ventas!G805,'Vendedores y Clientes'!$B$6:$B$39,'Vendedores y Clientes'!$D$6:$D$39))</f>
        <v>Javiera Walder</v>
      </c>
      <c r="P805" s="13" t="str">
        <f>_xlfn.XLOOKUP(H805,Productos!$B$5:$B$16,Productos!$C$5:$C$16)</f>
        <v>Estante Metalico 2mts alt</v>
      </c>
      <c r="Q805" s="13" t="str">
        <f>VLOOKUP(H805,Productos!$B$4:$E$16,3,0)</f>
        <v>Leymas</v>
      </c>
      <c r="R805" s="14">
        <f t="shared" si="20"/>
        <v>0.08</v>
      </c>
      <c r="S805" s="15">
        <f>VLOOKUP(Ventas!H805,Productos!$B$23:$I$34,MATCH(Ventas!M805,Productos!$D$22:$I$22)+2,FALSE)</f>
        <v>100000</v>
      </c>
      <c r="T805" s="16">
        <f t="shared" si="21"/>
        <v>5788000</v>
      </c>
    </row>
    <row r="806" spans="2:20" ht="14.25" customHeight="1">
      <c r="B806" s="10" t="str">
        <f t="shared" si="19"/>
        <v>4-301172010julioG12</v>
      </c>
      <c r="C806" s="17">
        <v>4</v>
      </c>
      <c r="D806" s="17">
        <v>30</v>
      </c>
      <c r="E806" s="18">
        <v>40370</v>
      </c>
      <c r="F806" s="17">
        <v>12</v>
      </c>
      <c r="G806" s="17">
        <v>13</v>
      </c>
      <c r="H806" s="17" t="s">
        <v>25</v>
      </c>
      <c r="I806" s="79">
        <f>_xlfn.XLOOKUP(H806,Productos!$B$5:$B$16,Productos!$E$5:$E$16)</f>
        <v>800000</v>
      </c>
      <c r="J806" s="17">
        <v>8</v>
      </c>
      <c r="K806" s="99"/>
      <c r="L806" s="13" t="str">
        <f>_xlfn.XLOOKUP(Ventas!C806,'Tienda y Sucursal'!$B$5:$B$19,'Tienda y Sucursal'!$C$5:$C$19)</f>
        <v>Galería Ñuble</v>
      </c>
      <c r="M806" s="13" t="str">
        <f>_xlfn.XLOOKUP(D806,'Tienda y Sucursal'!$E$5:$E$10,'Tienda y Sucursal'!$F$5:$F$10)</f>
        <v>Sucursal 2</v>
      </c>
      <c r="N806" s="13" t="str">
        <f>HLOOKUP(F806,'Vendedores y Clientes'!$F$5:$M$7,2,0)&amp;" "&amp;HLOOKUP(F806,'Vendedores y Clientes'!$F$5:$M$7,3,0)</f>
        <v>Feibian Bizancio</v>
      </c>
      <c r="O806" s="13" t="str" cm="1">
        <f t="array" ref="O806">_xlfn.XLOOKUP(G806,'Vendedores y Clientes'!$B$6:$B$39,'Vendedores y Clientes'!$C$6:$C$39&amp;" "&amp;_xlfn.XLOOKUP(Ventas!G806,'Vendedores y Clientes'!$B$6:$B$39,'Vendedores y Clientes'!$D$6:$D$39))</f>
        <v>Peter Contreras</v>
      </c>
      <c r="P806" s="13" t="str">
        <f>_xlfn.XLOOKUP(H806,Productos!$B$5:$B$16,Productos!$C$5:$C$16)</f>
        <v>Estante Metalico 2mts alt</v>
      </c>
      <c r="Q806" s="13" t="str">
        <f>VLOOKUP(H806,Productos!$B$4:$E$16,3,0)</f>
        <v>Leymas</v>
      </c>
      <c r="R806" s="14">
        <f t="shared" si="20"/>
        <v>0.08</v>
      </c>
      <c r="S806" s="15">
        <f>VLOOKUP(Ventas!H806,Productos!$B$23:$I$34,MATCH(Ventas!M806,Productos!$D$22:$I$22)+2,FALSE)</f>
        <v>100000</v>
      </c>
      <c r="T806" s="16">
        <f t="shared" si="21"/>
        <v>5788000</v>
      </c>
    </row>
    <row r="807" spans="2:20" ht="14.25" customHeight="1">
      <c r="B807" s="10" t="str">
        <f t="shared" si="19"/>
        <v>12-1001882009agostoF16</v>
      </c>
      <c r="C807" s="17">
        <v>12</v>
      </c>
      <c r="D807" s="17">
        <v>100</v>
      </c>
      <c r="E807" s="18">
        <v>40043</v>
      </c>
      <c r="F807" s="17">
        <v>15</v>
      </c>
      <c r="G807" s="17">
        <v>23</v>
      </c>
      <c r="H807" s="17" t="s">
        <v>29</v>
      </c>
      <c r="I807" s="79">
        <f>_xlfn.XLOOKUP(H807,Productos!$B$5:$B$16,Productos!$E$5:$E$16)</f>
        <v>550000</v>
      </c>
      <c r="J807" s="17">
        <v>12</v>
      </c>
      <c r="K807" s="99"/>
      <c r="L807" s="13" t="str">
        <f>_xlfn.XLOOKUP(Ventas!C807,'Tienda y Sucursal'!$B$5:$B$19,'Tienda y Sucursal'!$C$5:$C$19)</f>
        <v>El Deleite</v>
      </c>
      <c r="M807" s="13" t="str">
        <f>_xlfn.XLOOKUP(D807,'Tienda y Sucursal'!$E$5:$E$10,'Tienda y Sucursal'!$F$5:$F$10)</f>
        <v>Sucursal 4</v>
      </c>
      <c r="N807" s="13" t="str">
        <f>HLOOKUP(F807,'Vendedores y Clientes'!$F$5:$M$7,2,0)&amp;" "&amp;HLOOKUP(F807,'Vendedores y Clientes'!$F$5:$M$7,3,0)</f>
        <v>Suárez Mujica</v>
      </c>
      <c r="O807" s="13" t="str" cm="1">
        <f t="array" ref="O807">_xlfn.XLOOKUP(G807,'Vendedores y Clientes'!$B$6:$B$39,'Vendedores y Clientes'!$C$6:$C$39&amp;" "&amp;_xlfn.XLOOKUP(Ventas!G807,'Vendedores y Clientes'!$B$6:$B$39,'Vendedores y Clientes'!$D$6:$D$39))</f>
        <v>Ismael Olavarrieta</v>
      </c>
      <c r="P807" s="13" t="str">
        <f>_xlfn.XLOOKUP(H807,Productos!$B$5:$B$16,Productos!$C$5:$C$16)</f>
        <v>Cama 2 Plazas</v>
      </c>
      <c r="Q807" s="13" t="str">
        <f>VLOOKUP(H807,Productos!$B$4:$E$16,3,0)</f>
        <v>Dardunes</v>
      </c>
      <c r="R807" s="14">
        <f t="shared" si="20"/>
        <v>0.08</v>
      </c>
      <c r="S807" s="15">
        <f>VLOOKUP(Ventas!H807,Productos!$B$23:$I$34,MATCH(Ventas!M807,Productos!$D$22:$I$22)+2,FALSE)</f>
        <v>200000</v>
      </c>
      <c r="T807" s="16">
        <f t="shared" si="21"/>
        <v>5872000</v>
      </c>
    </row>
    <row r="808" spans="2:20" ht="14.25" customHeight="1">
      <c r="B808" s="10" t="str">
        <f t="shared" si="19"/>
        <v>9-1010122009diciembreA14</v>
      </c>
      <c r="C808" s="17">
        <v>9</v>
      </c>
      <c r="D808" s="17">
        <v>10</v>
      </c>
      <c r="E808" s="18">
        <v>40157</v>
      </c>
      <c r="F808" s="17">
        <v>14</v>
      </c>
      <c r="G808" s="17">
        <v>17</v>
      </c>
      <c r="H808" s="17" t="s">
        <v>27</v>
      </c>
      <c r="I808" s="79">
        <f>_xlfn.XLOOKUP(H808,Productos!$B$5:$B$16,Productos!$E$5:$E$16)</f>
        <v>670000</v>
      </c>
      <c r="J808" s="17">
        <v>10</v>
      </c>
      <c r="K808" s="99"/>
      <c r="L808" s="13" t="str">
        <f>_xlfn.XLOOKUP(Ventas!C808,'Tienda y Sucursal'!$B$5:$B$19,'Tienda y Sucursal'!$C$5:$C$19)</f>
        <v>Sucursal San Bernardo</v>
      </c>
      <c r="M808" s="13" t="str">
        <f>_xlfn.XLOOKUP(D808,'Tienda y Sucursal'!$E$5:$E$10,'Tienda y Sucursal'!$F$5:$F$10)</f>
        <v>Sucursal 6</v>
      </c>
      <c r="N808" s="13" t="str">
        <f>HLOOKUP(F808,'Vendedores y Clientes'!$F$5:$M$7,2,0)&amp;" "&amp;HLOOKUP(F808,'Vendedores y Clientes'!$F$5:$M$7,3,0)</f>
        <v>Hortuiti Felier</v>
      </c>
      <c r="O808" s="13" t="str" cm="1">
        <f t="array" ref="O808">_xlfn.XLOOKUP(G808,'Vendedores y Clientes'!$B$6:$B$39,'Vendedores y Clientes'!$C$6:$C$39&amp;" "&amp;_xlfn.XLOOKUP(Ventas!G808,'Vendedores y Clientes'!$B$6:$B$39,'Vendedores y Clientes'!$D$6:$D$39))</f>
        <v>Mathias Albus</v>
      </c>
      <c r="P808" s="13" t="str">
        <f>_xlfn.XLOOKUP(H808,Productos!$B$5:$B$16,Productos!$C$5:$C$16)</f>
        <v>Cama 1,5 plazas</v>
      </c>
      <c r="Q808" s="13" t="str">
        <f>VLOOKUP(H808,Productos!$B$4:$E$16,3,0)</f>
        <v>Dardunes</v>
      </c>
      <c r="R808" s="14">
        <f t="shared" si="20"/>
        <v>0.08</v>
      </c>
      <c r="S808" s="15">
        <f>VLOOKUP(Ventas!H808,Productos!$B$23:$I$34,MATCH(Ventas!M808,Productos!$D$22:$I$22)+2,FALSE)</f>
        <v>200000</v>
      </c>
      <c r="T808" s="16">
        <f t="shared" si="21"/>
        <v>5964000</v>
      </c>
    </row>
    <row r="809" spans="2:20" ht="14.25" customHeight="1">
      <c r="B809" s="10" t="str">
        <f t="shared" si="19"/>
        <v>11-20017122010diciembreA14</v>
      </c>
      <c r="C809" s="17">
        <v>11</v>
      </c>
      <c r="D809" s="17">
        <v>200</v>
      </c>
      <c r="E809" s="18">
        <v>40529</v>
      </c>
      <c r="F809" s="17">
        <v>17</v>
      </c>
      <c r="G809" s="17">
        <v>23</v>
      </c>
      <c r="H809" s="17" t="s">
        <v>27</v>
      </c>
      <c r="I809" s="79">
        <f>_xlfn.XLOOKUP(H809,Productos!$B$5:$B$16,Productos!$E$5:$E$16)</f>
        <v>670000</v>
      </c>
      <c r="J809" s="17">
        <v>10</v>
      </c>
      <c r="K809" s="99"/>
      <c r="L809" s="13" t="str">
        <f>_xlfn.XLOOKUP(Ventas!C809,'Tienda y Sucursal'!$B$5:$B$19,'Tienda y Sucursal'!$C$5:$C$19)</f>
        <v>Antiguedades FL</v>
      </c>
      <c r="M809" s="13" t="str">
        <f>_xlfn.XLOOKUP(D809,'Tienda y Sucursal'!$E$5:$E$10,'Tienda y Sucursal'!$F$5:$F$10)</f>
        <v>Sucursal 1</v>
      </c>
      <c r="N809" s="13" t="str">
        <f>HLOOKUP(F809,'Vendedores y Clientes'!$F$5:$M$7,2,0)&amp;" "&amp;HLOOKUP(F809,'Vendedores y Clientes'!$F$5:$M$7,3,0)</f>
        <v>Gabriel Manzanero</v>
      </c>
      <c r="O809" s="13" t="str" cm="1">
        <f t="array" ref="O809">_xlfn.XLOOKUP(G809,'Vendedores y Clientes'!$B$6:$B$39,'Vendedores y Clientes'!$C$6:$C$39&amp;" "&amp;_xlfn.XLOOKUP(Ventas!G809,'Vendedores y Clientes'!$B$6:$B$39,'Vendedores y Clientes'!$D$6:$D$39))</f>
        <v>Ismael Olavarrieta</v>
      </c>
      <c r="P809" s="13" t="str">
        <f>_xlfn.XLOOKUP(H809,Productos!$B$5:$B$16,Productos!$C$5:$C$16)</f>
        <v>Cama 1,5 plazas</v>
      </c>
      <c r="Q809" s="13" t="str">
        <f>VLOOKUP(H809,Productos!$B$4:$E$16,3,0)</f>
        <v>Dardunes</v>
      </c>
      <c r="R809" s="14">
        <f t="shared" si="20"/>
        <v>0.08</v>
      </c>
      <c r="S809" s="15">
        <f>VLOOKUP(Ventas!H809,Productos!$B$23:$I$34,MATCH(Ventas!M809,Productos!$D$22:$I$22)+2,FALSE)</f>
        <v>200000</v>
      </c>
      <c r="T809" s="16">
        <f t="shared" si="21"/>
        <v>5964000</v>
      </c>
    </row>
    <row r="810" spans="2:20" ht="14.25" customHeight="1">
      <c r="B810" s="10" t="str">
        <f t="shared" si="19"/>
        <v>1-30020102010octubreF12</v>
      </c>
      <c r="C810" s="17">
        <v>1</v>
      </c>
      <c r="D810" s="17">
        <v>300</v>
      </c>
      <c r="E810" s="18">
        <v>40471</v>
      </c>
      <c r="F810" s="17">
        <v>12</v>
      </c>
      <c r="G810" s="17">
        <v>1</v>
      </c>
      <c r="H810" s="17" t="s">
        <v>23</v>
      </c>
      <c r="I810" s="79">
        <f>_xlfn.XLOOKUP(H810,Productos!$B$5:$B$16,Productos!$E$5:$E$16)</f>
        <v>1250000</v>
      </c>
      <c r="J810" s="17">
        <v>5</v>
      </c>
      <c r="K810" s="99"/>
      <c r="L810" s="13" t="str">
        <f>_xlfn.XLOOKUP(Ventas!C810,'Tienda y Sucursal'!$B$5:$B$19,'Tienda y Sucursal'!$C$5:$C$19)</f>
        <v>Sucursal Peñalolen Alto</v>
      </c>
      <c r="M810" s="13" t="str">
        <f>_xlfn.XLOOKUP(D810,'Tienda y Sucursal'!$E$5:$E$10,'Tienda y Sucursal'!$F$5:$F$10)</f>
        <v>Sucursal 3</v>
      </c>
      <c r="N810" s="13" t="str">
        <f>HLOOKUP(F810,'Vendedores y Clientes'!$F$5:$M$7,2,0)&amp;" "&amp;HLOOKUP(F810,'Vendedores y Clientes'!$F$5:$M$7,3,0)</f>
        <v>Feibian Bizancio</v>
      </c>
      <c r="O810" s="13" t="str" cm="1">
        <f t="array" ref="O810">_xlfn.XLOOKUP(G810,'Vendedores y Clientes'!$B$6:$B$39,'Vendedores y Clientes'!$C$6:$C$39&amp;" "&amp;_xlfn.XLOOKUP(Ventas!G810,'Vendedores y Clientes'!$B$6:$B$39,'Vendedores y Clientes'!$D$6:$D$39))</f>
        <v>Alejandro Moledero</v>
      </c>
      <c r="P810" s="13" t="str">
        <f>_xlfn.XLOOKUP(H810,Productos!$B$5:$B$16,Productos!$C$5:$C$16)</f>
        <v>Cómoda Antigua</v>
      </c>
      <c r="Q810" s="13" t="str">
        <f>VLOOKUP(H810,Productos!$B$4:$E$16,3,0)</f>
        <v>Bellmack</v>
      </c>
      <c r="R810" s="14">
        <f t="shared" si="20"/>
        <v>0.05</v>
      </c>
      <c r="S810" s="15">
        <f>VLOOKUP(Ventas!H810,Productos!$B$23:$I$34,MATCH(Ventas!M810,Productos!$D$22:$I$22)+2,FALSE)</f>
        <v>100000</v>
      </c>
      <c r="T810" s="16">
        <f t="shared" si="21"/>
        <v>5837500</v>
      </c>
    </row>
    <row r="811" spans="2:20" ht="14.25" customHeight="1">
      <c r="B811" s="10" t="str">
        <f t="shared" si="19"/>
        <v>15-3001982010agostoF12</v>
      </c>
      <c r="C811" s="17">
        <v>15</v>
      </c>
      <c r="D811" s="17">
        <v>300</v>
      </c>
      <c r="E811" s="18">
        <v>40409</v>
      </c>
      <c r="F811" s="17">
        <v>12</v>
      </c>
      <c r="G811" s="17">
        <v>13</v>
      </c>
      <c r="H811" s="17" t="s">
        <v>23</v>
      </c>
      <c r="I811" s="79">
        <f>_xlfn.XLOOKUP(H811,Productos!$B$5:$B$16,Productos!$E$5:$E$16)</f>
        <v>1250000</v>
      </c>
      <c r="J811" s="17">
        <v>5</v>
      </c>
      <c r="K811" s="99"/>
      <c r="L811" s="13" t="str">
        <f>_xlfn.XLOOKUP(Ventas!C811,'Tienda y Sucursal'!$B$5:$B$19,'Tienda y Sucursal'!$C$5:$C$19)</f>
        <v>Galería la Tubería</v>
      </c>
      <c r="M811" s="13" t="str">
        <f>_xlfn.XLOOKUP(D811,'Tienda y Sucursal'!$E$5:$E$10,'Tienda y Sucursal'!$F$5:$F$10)</f>
        <v>Sucursal 3</v>
      </c>
      <c r="N811" s="13" t="str">
        <f>HLOOKUP(F811,'Vendedores y Clientes'!$F$5:$M$7,2,0)&amp;" "&amp;HLOOKUP(F811,'Vendedores y Clientes'!$F$5:$M$7,3,0)</f>
        <v>Feibian Bizancio</v>
      </c>
      <c r="O811" s="13" t="str" cm="1">
        <f t="array" ref="O811">_xlfn.XLOOKUP(G811,'Vendedores y Clientes'!$B$6:$B$39,'Vendedores y Clientes'!$C$6:$C$39&amp;" "&amp;_xlfn.XLOOKUP(Ventas!G811,'Vendedores y Clientes'!$B$6:$B$39,'Vendedores y Clientes'!$D$6:$D$39))</f>
        <v>Peter Contreras</v>
      </c>
      <c r="P811" s="13" t="str">
        <f>_xlfn.XLOOKUP(H811,Productos!$B$5:$B$16,Productos!$C$5:$C$16)</f>
        <v>Cómoda Antigua</v>
      </c>
      <c r="Q811" s="13" t="str">
        <f>VLOOKUP(H811,Productos!$B$4:$E$16,3,0)</f>
        <v>Bellmack</v>
      </c>
      <c r="R811" s="14">
        <f t="shared" si="20"/>
        <v>0.05</v>
      </c>
      <c r="S811" s="15">
        <f>VLOOKUP(Ventas!H811,Productos!$B$23:$I$34,MATCH(Ventas!M811,Productos!$D$22:$I$22)+2,FALSE)</f>
        <v>100000</v>
      </c>
      <c r="T811" s="16">
        <f t="shared" si="21"/>
        <v>5837500</v>
      </c>
    </row>
    <row r="812" spans="2:20" ht="14.25" customHeight="1">
      <c r="B812" s="10" t="str">
        <f t="shared" si="19"/>
        <v>2-101512010eneroF12</v>
      </c>
      <c r="C812" s="17">
        <v>2</v>
      </c>
      <c r="D812" s="17">
        <v>10</v>
      </c>
      <c r="E812" s="18">
        <v>40193</v>
      </c>
      <c r="F812" s="17">
        <v>13</v>
      </c>
      <c r="G812" s="17">
        <v>4</v>
      </c>
      <c r="H812" s="17" t="s">
        <v>23</v>
      </c>
      <c r="I812" s="79">
        <f>_xlfn.XLOOKUP(H812,Productos!$B$5:$B$16,Productos!$E$5:$E$16)</f>
        <v>1250000</v>
      </c>
      <c r="J812" s="17">
        <v>5</v>
      </c>
      <c r="K812" s="99"/>
      <c r="L812" s="13" t="str">
        <f>_xlfn.XLOOKUP(Ventas!C812,'Tienda y Sucursal'!$B$5:$B$19,'Tienda y Sucursal'!$C$5:$C$19)</f>
        <v>Muebles San Genaro</v>
      </c>
      <c r="M812" s="13" t="str">
        <f>_xlfn.XLOOKUP(D812,'Tienda y Sucursal'!$E$5:$E$10,'Tienda y Sucursal'!$F$5:$F$10)</f>
        <v>Sucursal 6</v>
      </c>
      <c r="N812" s="13" t="str">
        <f>HLOOKUP(F812,'Vendedores y Clientes'!$F$5:$M$7,2,0)&amp;" "&amp;HLOOKUP(F812,'Vendedores y Clientes'!$F$5:$M$7,3,0)</f>
        <v>Caesar Ortencia</v>
      </c>
      <c r="O812" s="13" t="str" cm="1">
        <f t="array" ref="O812">_xlfn.XLOOKUP(G812,'Vendedores y Clientes'!$B$6:$B$39,'Vendedores y Clientes'!$C$6:$C$39&amp;" "&amp;_xlfn.XLOOKUP(Ventas!G812,'Vendedores y Clientes'!$B$6:$B$39,'Vendedores y Clientes'!$D$6:$D$39))</f>
        <v>JayJay Barriga</v>
      </c>
      <c r="P812" s="13" t="str">
        <f>_xlfn.XLOOKUP(H812,Productos!$B$5:$B$16,Productos!$C$5:$C$16)</f>
        <v>Cómoda Antigua</v>
      </c>
      <c r="Q812" s="13" t="str">
        <f>VLOOKUP(H812,Productos!$B$4:$E$16,3,0)</f>
        <v>Bellmack</v>
      </c>
      <c r="R812" s="14">
        <f t="shared" si="20"/>
        <v>0.05</v>
      </c>
      <c r="S812" s="15">
        <f>VLOOKUP(Ventas!H812,Productos!$B$23:$I$34,MATCH(Ventas!M812,Productos!$D$22:$I$22)+2,FALSE)</f>
        <v>1000000</v>
      </c>
      <c r="T812" s="16">
        <f t="shared" si="21"/>
        <v>4937500</v>
      </c>
    </row>
    <row r="813" spans="2:20" ht="14.25" customHeight="1">
      <c r="B813" s="10" t="str">
        <f t="shared" si="19"/>
        <v>1-300412010eneroF12</v>
      </c>
      <c r="C813" s="17">
        <v>1</v>
      </c>
      <c r="D813" s="17">
        <v>300</v>
      </c>
      <c r="E813" s="18">
        <v>40182</v>
      </c>
      <c r="F813" s="17">
        <v>12</v>
      </c>
      <c r="G813" s="17">
        <v>20</v>
      </c>
      <c r="H813" s="17" t="s">
        <v>23</v>
      </c>
      <c r="I813" s="79">
        <f>_xlfn.XLOOKUP(H813,Productos!$B$5:$B$16,Productos!$E$5:$E$16)</f>
        <v>1250000</v>
      </c>
      <c r="J813" s="17">
        <v>5</v>
      </c>
      <c r="K813" s="99"/>
      <c r="L813" s="13" t="str">
        <f>_xlfn.XLOOKUP(Ventas!C813,'Tienda y Sucursal'!$B$5:$B$19,'Tienda y Sucursal'!$C$5:$C$19)</f>
        <v>Sucursal Peñalolen Alto</v>
      </c>
      <c r="M813" s="13" t="str">
        <f>_xlfn.XLOOKUP(D813,'Tienda y Sucursal'!$E$5:$E$10,'Tienda y Sucursal'!$F$5:$F$10)</f>
        <v>Sucursal 3</v>
      </c>
      <c r="N813" s="13" t="str">
        <f>HLOOKUP(F813,'Vendedores y Clientes'!$F$5:$M$7,2,0)&amp;" "&amp;HLOOKUP(F813,'Vendedores y Clientes'!$F$5:$M$7,3,0)</f>
        <v>Feibian Bizancio</v>
      </c>
      <c r="O813" s="13" t="str" cm="1">
        <f t="array" ref="O813">_xlfn.XLOOKUP(G813,'Vendedores y Clientes'!$B$6:$B$39,'Vendedores y Clientes'!$C$6:$C$39&amp;" "&amp;_xlfn.XLOOKUP(Ventas!G813,'Vendedores y Clientes'!$B$6:$B$39,'Vendedores y Clientes'!$D$6:$D$39))</f>
        <v>Tatán Linterna</v>
      </c>
      <c r="P813" s="13" t="str">
        <f>_xlfn.XLOOKUP(H813,Productos!$B$5:$B$16,Productos!$C$5:$C$16)</f>
        <v>Cómoda Antigua</v>
      </c>
      <c r="Q813" s="13" t="str">
        <f>VLOOKUP(H813,Productos!$B$4:$E$16,3,0)</f>
        <v>Bellmack</v>
      </c>
      <c r="R813" s="14">
        <f t="shared" si="20"/>
        <v>0.05</v>
      </c>
      <c r="S813" s="15">
        <f>VLOOKUP(Ventas!H813,Productos!$B$23:$I$34,MATCH(Ventas!M813,Productos!$D$22:$I$22)+2,FALSE)</f>
        <v>100000</v>
      </c>
      <c r="T813" s="16">
        <f t="shared" si="21"/>
        <v>5837500</v>
      </c>
    </row>
    <row r="814" spans="2:20" ht="14.25" customHeight="1">
      <c r="B814" s="10" t="str">
        <f t="shared" si="19"/>
        <v>14-20222010febreroF12</v>
      </c>
      <c r="C814" s="17">
        <v>14</v>
      </c>
      <c r="D814" s="17">
        <v>20</v>
      </c>
      <c r="E814" s="18">
        <v>40211</v>
      </c>
      <c r="F814" s="17">
        <v>16</v>
      </c>
      <c r="G814" s="17">
        <v>1</v>
      </c>
      <c r="H814" s="17" t="s">
        <v>23</v>
      </c>
      <c r="I814" s="79">
        <f>_xlfn.XLOOKUP(H814,Productos!$B$5:$B$16,Productos!$E$5:$E$16)</f>
        <v>1250000</v>
      </c>
      <c r="J814" s="17">
        <v>5</v>
      </c>
      <c r="K814" s="99"/>
      <c r="L814" s="13" t="str">
        <f>_xlfn.XLOOKUP(Ventas!C814,'Tienda y Sucursal'!$B$5:$B$19,'Tienda y Sucursal'!$C$5:$C$19)</f>
        <v>Antiguedades FV</v>
      </c>
      <c r="M814" s="13" t="str">
        <f>_xlfn.XLOOKUP(D814,'Tienda y Sucursal'!$E$5:$E$10,'Tienda y Sucursal'!$F$5:$F$10)</f>
        <v>Sucursal 5</v>
      </c>
      <c r="N814" s="13" t="str">
        <f>HLOOKUP(F814,'Vendedores y Clientes'!$F$5:$M$7,2,0)&amp;" "&amp;HLOOKUP(F814,'Vendedores y Clientes'!$F$5:$M$7,3,0)</f>
        <v>Michael Tree</v>
      </c>
      <c r="O814" s="13" t="str" cm="1">
        <f t="array" ref="O814">_xlfn.XLOOKUP(G814,'Vendedores y Clientes'!$B$6:$B$39,'Vendedores y Clientes'!$C$6:$C$39&amp;" "&amp;_xlfn.XLOOKUP(Ventas!G814,'Vendedores y Clientes'!$B$6:$B$39,'Vendedores y Clientes'!$D$6:$D$39))</f>
        <v>Alejandro Moledero</v>
      </c>
      <c r="P814" s="13" t="str">
        <f>_xlfn.XLOOKUP(H814,Productos!$B$5:$B$16,Productos!$C$5:$C$16)</f>
        <v>Cómoda Antigua</v>
      </c>
      <c r="Q814" s="13" t="str">
        <f>VLOOKUP(H814,Productos!$B$4:$E$16,3,0)</f>
        <v>Bellmack</v>
      </c>
      <c r="R814" s="14">
        <f t="shared" si="20"/>
        <v>0.05</v>
      </c>
      <c r="S814" s="15">
        <f>VLOOKUP(Ventas!H814,Productos!$B$23:$I$34,MATCH(Ventas!M814,Productos!$D$22:$I$22)+2,FALSE)</f>
        <v>10000</v>
      </c>
      <c r="T814" s="16">
        <f t="shared" si="21"/>
        <v>5927500</v>
      </c>
    </row>
    <row r="815" spans="2:20" ht="14.25" customHeight="1">
      <c r="B815" s="10" t="str">
        <f t="shared" si="19"/>
        <v>13-301262009junioF12</v>
      </c>
      <c r="C815" s="17">
        <v>13</v>
      </c>
      <c r="D815" s="17">
        <v>30</v>
      </c>
      <c r="E815" s="18">
        <v>39976</v>
      </c>
      <c r="F815" s="17">
        <v>17</v>
      </c>
      <c r="G815" s="17">
        <v>19</v>
      </c>
      <c r="H815" s="17" t="s">
        <v>23</v>
      </c>
      <c r="I815" s="79">
        <f>_xlfn.XLOOKUP(H815,Productos!$B$5:$B$16,Productos!$E$5:$E$16)</f>
        <v>1250000</v>
      </c>
      <c r="J815" s="17">
        <v>5</v>
      </c>
      <c r="K815" s="99"/>
      <c r="L815" s="13" t="str">
        <f>_xlfn.XLOOKUP(Ventas!C815,'Tienda y Sucursal'!$B$5:$B$19,'Tienda y Sucursal'!$C$5:$C$19)</f>
        <v>Sales</v>
      </c>
      <c r="M815" s="13" t="str">
        <f>_xlfn.XLOOKUP(D815,'Tienda y Sucursal'!$E$5:$E$10,'Tienda y Sucursal'!$F$5:$F$10)</f>
        <v>Sucursal 2</v>
      </c>
      <c r="N815" s="13" t="str">
        <f>HLOOKUP(F815,'Vendedores y Clientes'!$F$5:$M$7,2,0)&amp;" "&amp;HLOOKUP(F815,'Vendedores y Clientes'!$F$5:$M$7,3,0)</f>
        <v>Gabriel Manzanero</v>
      </c>
      <c r="O815" s="13" t="str" cm="1">
        <f t="array" ref="O815">_xlfn.XLOOKUP(G815,'Vendedores y Clientes'!$B$6:$B$39,'Vendedores y Clientes'!$C$6:$C$39&amp;" "&amp;_xlfn.XLOOKUP(Ventas!G815,'Vendedores y Clientes'!$B$6:$B$39,'Vendedores y Clientes'!$D$6:$D$39))</f>
        <v>Andrea Disappear</v>
      </c>
      <c r="P815" s="13" t="str">
        <f>_xlfn.XLOOKUP(H815,Productos!$B$5:$B$16,Productos!$C$5:$C$16)</f>
        <v>Cómoda Antigua</v>
      </c>
      <c r="Q815" s="13" t="str">
        <f>VLOOKUP(H815,Productos!$B$4:$E$16,3,0)</f>
        <v>Bellmack</v>
      </c>
      <c r="R815" s="14">
        <f t="shared" si="20"/>
        <v>0.05</v>
      </c>
      <c r="S815" s="15">
        <f>VLOOKUP(Ventas!H815,Productos!$B$23:$I$34,MATCH(Ventas!M815,Productos!$D$22:$I$22)+2,FALSE)</f>
        <v>100000</v>
      </c>
      <c r="T815" s="16">
        <f t="shared" si="21"/>
        <v>5837500</v>
      </c>
    </row>
    <row r="816" spans="2:20" ht="14.25" customHeight="1">
      <c r="B816" s="10" t="str">
        <f t="shared" si="19"/>
        <v>2-102572009julioG12</v>
      </c>
      <c r="C816" s="17">
        <v>2</v>
      </c>
      <c r="D816" s="17">
        <v>10</v>
      </c>
      <c r="E816" s="18">
        <v>40019</v>
      </c>
      <c r="F816" s="17">
        <v>15</v>
      </c>
      <c r="G816" s="17">
        <v>5</v>
      </c>
      <c r="H816" s="17" t="s">
        <v>25</v>
      </c>
      <c r="I816" s="79">
        <f>_xlfn.XLOOKUP(H816,Productos!$B$5:$B$16,Productos!$E$5:$E$16)</f>
        <v>800000</v>
      </c>
      <c r="J816" s="17">
        <v>8</v>
      </c>
      <c r="K816" s="99"/>
      <c r="L816" s="13" t="str">
        <f>_xlfn.XLOOKUP(Ventas!C816,'Tienda y Sucursal'!$B$5:$B$19,'Tienda y Sucursal'!$C$5:$C$19)</f>
        <v>Muebles San Genaro</v>
      </c>
      <c r="M816" s="13" t="str">
        <f>_xlfn.XLOOKUP(D816,'Tienda y Sucursal'!$E$5:$E$10,'Tienda y Sucursal'!$F$5:$F$10)</f>
        <v>Sucursal 6</v>
      </c>
      <c r="N816" s="13" t="str">
        <f>HLOOKUP(F816,'Vendedores y Clientes'!$F$5:$M$7,2,0)&amp;" "&amp;HLOOKUP(F816,'Vendedores y Clientes'!$F$5:$M$7,3,0)</f>
        <v>Suárez Mujica</v>
      </c>
      <c r="O816" s="13" t="str" cm="1">
        <f t="array" ref="O816">_xlfn.XLOOKUP(G816,'Vendedores y Clientes'!$B$6:$B$39,'Vendedores y Clientes'!$C$6:$C$39&amp;" "&amp;_xlfn.XLOOKUP(Ventas!G816,'Vendedores y Clientes'!$B$6:$B$39,'Vendedores y Clientes'!$D$6:$D$39))</f>
        <v>Alexandra Bully</v>
      </c>
      <c r="P816" s="13" t="str">
        <f>_xlfn.XLOOKUP(H816,Productos!$B$5:$B$16,Productos!$C$5:$C$16)</f>
        <v>Estante Metalico 2mts alt</v>
      </c>
      <c r="Q816" s="13" t="str">
        <f>VLOOKUP(H816,Productos!$B$4:$E$16,3,0)</f>
        <v>Leymas</v>
      </c>
      <c r="R816" s="14">
        <f t="shared" si="20"/>
        <v>0.08</v>
      </c>
      <c r="S816" s="15">
        <f>VLOOKUP(Ventas!H816,Productos!$B$23:$I$34,MATCH(Ventas!M816,Productos!$D$22:$I$22)+2,FALSE)</f>
        <v>100000</v>
      </c>
      <c r="T816" s="16">
        <f t="shared" si="21"/>
        <v>5788000</v>
      </c>
    </row>
    <row r="817" spans="2:20" ht="14.25" customHeight="1">
      <c r="B817" s="10" t="str">
        <f t="shared" si="19"/>
        <v>14-101932009marzoG12</v>
      </c>
      <c r="C817" s="17">
        <v>14</v>
      </c>
      <c r="D817" s="17">
        <v>10</v>
      </c>
      <c r="E817" s="18">
        <v>39891</v>
      </c>
      <c r="F817" s="17">
        <v>17</v>
      </c>
      <c r="G817" s="17">
        <v>10</v>
      </c>
      <c r="H817" s="17" t="s">
        <v>25</v>
      </c>
      <c r="I817" s="79">
        <f>_xlfn.XLOOKUP(H817,Productos!$B$5:$B$16,Productos!$E$5:$E$16)</f>
        <v>800000</v>
      </c>
      <c r="J817" s="17">
        <v>8</v>
      </c>
      <c r="K817" s="99"/>
      <c r="L817" s="13" t="str">
        <f>_xlfn.XLOOKUP(Ventas!C817,'Tienda y Sucursal'!$B$5:$B$19,'Tienda y Sucursal'!$C$5:$C$19)</f>
        <v>Antiguedades FV</v>
      </c>
      <c r="M817" s="13" t="str">
        <f>_xlfn.XLOOKUP(D817,'Tienda y Sucursal'!$E$5:$E$10,'Tienda y Sucursal'!$F$5:$F$10)</f>
        <v>Sucursal 6</v>
      </c>
      <c r="N817" s="13" t="str">
        <f>HLOOKUP(F817,'Vendedores y Clientes'!$F$5:$M$7,2,0)&amp;" "&amp;HLOOKUP(F817,'Vendedores y Clientes'!$F$5:$M$7,3,0)</f>
        <v>Gabriel Manzanero</v>
      </c>
      <c r="O817" s="13" t="str" cm="1">
        <f t="array" ref="O817">_xlfn.XLOOKUP(G817,'Vendedores y Clientes'!$B$6:$B$39,'Vendedores y Clientes'!$C$6:$C$39&amp;" "&amp;_xlfn.XLOOKUP(Ventas!G817,'Vendedores y Clientes'!$B$6:$B$39,'Vendedores y Clientes'!$D$6:$D$39))</f>
        <v>Natalia Safer</v>
      </c>
      <c r="P817" s="13" t="str">
        <f>_xlfn.XLOOKUP(H817,Productos!$B$5:$B$16,Productos!$C$5:$C$16)</f>
        <v>Estante Metalico 2mts alt</v>
      </c>
      <c r="Q817" s="13" t="str">
        <f>VLOOKUP(H817,Productos!$B$4:$E$16,3,0)</f>
        <v>Leymas</v>
      </c>
      <c r="R817" s="14">
        <f t="shared" si="20"/>
        <v>0.08</v>
      </c>
      <c r="S817" s="15">
        <f>VLOOKUP(Ventas!H817,Productos!$B$23:$I$34,MATCH(Ventas!M817,Productos!$D$22:$I$22)+2,FALSE)</f>
        <v>100000</v>
      </c>
      <c r="T817" s="16">
        <f t="shared" si="21"/>
        <v>5788000</v>
      </c>
    </row>
    <row r="818" spans="2:20" ht="14.25" customHeight="1">
      <c r="B818" s="10" t="str">
        <f t="shared" si="19"/>
        <v>3-301532010marzoG12</v>
      </c>
      <c r="C818" s="17">
        <v>3</v>
      </c>
      <c r="D818" s="17">
        <v>30</v>
      </c>
      <c r="E818" s="18">
        <v>40252</v>
      </c>
      <c r="F818" s="17">
        <v>13</v>
      </c>
      <c r="G818" s="17">
        <v>20</v>
      </c>
      <c r="H818" s="17" t="s">
        <v>25</v>
      </c>
      <c r="I818" s="79">
        <f>_xlfn.XLOOKUP(H818,Productos!$B$5:$B$16,Productos!$E$5:$E$16)</f>
        <v>800000</v>
      </c>
      <c r="J818" s="17">
        <v>8</v>
      </c>
      <c r="K818" s="99"/>
      <c r="L818" s="13" t="str">
        <f>_xlfn.XLOOKUP(Ventas!C818,'Tienda y Sucursal'!$B$5:$B$19,'Tienda y Sucursal'!$C$5:$C$19)</f>
        <v>Damiens</v>
      </c>
      <c r="M818" s="13" t="str">
        <f>_xlfn.XLOOKUP(D818,'Tienda y Sucursal'!$E$5:$E$10,'Tienda y Sucursal'!$F$5:$F$10)</f>
        <v>Sucursal 2</v>
      </c>
      <c r="N818" s="13" t="str">
        <f>HLOOKUP(F818,'Vendedores y Clientes'!$F$5:$M$7,2,0)&amp;" "&amp;HLOOKUP(F818,'Vendedores y Clientes'!$F$5:$M$7,3,0)</f>
        <v>Caesar Ortencia</v>
      </c>
      <c r="O818" s="13" t="str" cm="1">
        <f t="array" ref="O818">_xlfn.XLOOKUP(G818,'Vendedores y Clientes'!$B$6:$B$39,'Vendedores y Clientes'!$C$6:$C$39&amp;" "&amp;_xlfn.XLOOKUP(Ventas!G818,'Vendedores y Clientes'!$B$6:$B$39,'Vendedores y Clientes'!$D$6:$D$39))</f>
        <v>Tatán Linterna</v>
      </c>
      <c r="P818" s="13" t="str">
        <f>_xlfn.XLOOKUP(H818,Productos!$B$5:$B$16,Productos!$C$5:$C$16)</f>
        <v>Estante Metalico 2mts alt</v>
      </c>
      <c r="Q818" s="13" t="str">
        <f>VLOOKUP(H818,Productos!$B$4:$E$16,3,0)</f>
        <v>Leymas</v>
      </c>
      <c r="R818" s="14">
        <f t="shared" si="20"/>
        <v>0.08</v>
      </c>
      <c r="S818" s="15">
        <f>VLOOKUP(Ventas!H818,Productos!$B$23:$I$34,MATCH(Ventas!M818,Productos!$D$22:$I$22)+2,FALSE)</f>
        <v>100000</v>
      </c>
      <c r="T818" s="16">
        <f t="shared" si="21"/>
        <v>5788000</v>
      </c>
    </row>
    <row r="819" spans="2:20" ht="14.25" customHeight="1">
      <c r="B819" s="10" t="str">
        <f t="shared" si="19"/>
        <v>13-102582009agostoG12</v>
      </c>
      <c r="C819" s="17">
        <v>13</v>
      </c>
      <c r="D819" s="17">
        <v>10</v>
      </c>
      <c r="E819" s="18">
        <v>40050</v>
      </c>
      <c r="F819" s="17">
        <v>12</v>
      </c>
      <c r="G819" s="17">
        <v>27</v>
      </c>
      <c r="H819" s="17" t="s">
        <v>25</v>
      </c>
      <c r="I819" s="79">
        <f>_xlfn.XLOOKUP(H819,Productos!$B$5:$B$16,Productos!$E$5:$E$16)</f>
        <v>800000</v>
      </c>
      <c r="J819" s="17">
        <v>8</v>
      </c>
      <c r="K819" s="99"/>
      <c r="L819" s="13" t="str">
        <f>_xlfn.XLOOKUP(Ventas!C819,'Tienda y Sucursal'!$B$5:$B$19,'Tienda y Sucursal'!$C$5:$C$19)</f>
        <v>Sales</v>
      </c>
      <c r="M819" s="13" t="str">
        <f>_xlfn.XLOOKUP(D819,'Tienda y Sucursal'!$E$5:$E$10,'Tienda y Sucursal'!$F$5:$F$10)</f>
        <v>Sucursal 6</v>
      </c>
      <c r="N819" s="13" t="str">
        <f>HLOOKUP(F819,'Vendedores y Clientes'!$F$5:$M$7,2,0)&amp;" "&amp;HLOOKUP(F819,'Vendedores y Clientes'!$F$5:$M$7,3,0)</f>
        <v>Feibian Bizancio</v>
      </c>
      <c r="O819" s="13" t="str" cm="1">
        <f t="array" ref="O819">_xlfn.XLOOKUP(G819,'Vendedores y Clientes'!$B$6:$B$39,'Vendedores y Clientes'!$C$6:$C$39&amp;" "&amp;_xlfn.XLOOKUP(Ventas!G819,'Vendedores y Clientes'!$B$6:$B$39,'Vendedores y Clientes'!$D$6:$D$39))</f>
        <v>Daniel Saint John</v>
      </c>
      <c r="P819" s="13" t="str">
        <f>_xlfn.XLOOKUP(H819,Productos!$B$5:$B$16,Productos!$C$5:$C$16)</f>
        <v>Estante Metalico 2mts alt</v>
      </c>
      <c r="Q819" s="13" t="str">
        <f>VLOOKUP(H819,Productos!$B$4:$E$16,3,0)</f>
        <v>Leymas</v>
      </c>
      <c r="R819" s="14">
        <f t="shared" si="20"/>
        <v>0.08</v>
      </c>
      <c r="S819" s="15">
        <f>VLOOKUP(Ventas!H819,Productos!$B$23:$I$34,MATCH(Ventas!M819,Productos!$D$22:$I$22)+2,FALSE)</f>
        <v>100000</v>
      </c>
      <c r="T819" s="16">
        <f t="shared" si="21"/>
        <v>5788000</v>
      </c>
    </row>
    <row r="820" spans="2:20" ht="14.25" customHeight="1">
      <c r="B820" s="10" t="str">
        <f t="shared" si="19"/>
        <v>12-2009102009octubreG12</v>
      </c>
      <c r="C820" s="17">
        <v>12</v>
      </c>
      <c r="D820" s="17">
        <v>200</v>
      </c>
      <c r="E820" s="18">
        <v>40095</v>
      </c>
      <c r="F820" s="17">
        <v>16</v>
      </c>
      <c r="G820" s="17">
        <v>27</v>
      </c>
      <c r="H820" s="17" t="s">
        <v>25</v>
      </c>
      <c r="I820" s="79">
        <f>_xlfn.XLOOKUP(H820,Productos!$B$5:$B$16,Productos!$E$5:$E$16)</f>
        <v>800000</v>
      </c>
      <c r="J820" s="17">
        <v>8</v>
      </c>
      <c r="K820" s="99"/>
      <c r="L820" s="13" t="str">
        <f>_xlfn.XLOOKUP(Ventas!C820,'Tienda y Sucursal'!$B$5:$B$19,'Tienda y Sucursal'!$C$5:$C$19)</f>
        <v>El Deleite</v>
      </c>
      <c r="M820" s="13" t="str">
        <f>_xlfn.XLOOKUP(D820,'Tienda y Sucursal'!$E$5:$E$10,'Tienda y Sucursal'!$F$5:$F$10)</f>
        <v>Sucursal 1</v>
      </c>
      <c r="N820" s="13" t="str">
        <f>HLOOKUP(F820,'Vendedores y Clientes'!$F$5:$M$7,2,0)&amp;" "&amp;HLOOKUP(F820,'Vendedores y Clientes'!$F$5:$M$7,3,0)</f>
        <v>Michael Tree</v>
      </c>
      <c r="O820" s="13" t="str" cm="1">
        <f t="array" ref="O820">_xlfn.XLOOKUP(G820,'Vendedores y Clientes'!$B$6:$B$39,'Vendedores y Clientes'!$C$6:$C$39&amp;" "&amp;_xlfn.XLOOKUP(Ventas!G820,'Vendedores y Clientes'!$B$6:$B$39,'Vendedores y Clientes'!$D$6:$D$39))</f>
        <v>Daniel Saint John</v>
      </c>
      <c r="P820" s="13" t="str">
        <f>_xlfn.XLOOKUP(H820,Productos!$B$5:$B$16,Productos!$C$5:$C$16)</f>
        <v>Estante Metalico 2mts alt</v>
      </c>
      <c r="Q820" s="13" t="str">
        <f>VLOOKUP(H820,Productos!$B$4:$E$16,3,0)</f>
        <v>Leymas</v>
      </c>
      <c r="R820" s="14">
        <f t="shared" si="20"/>
        <v>0.08</v>
      </c>
      <c r="S820" s="15">
        <f>VLOOKUP(Ventas!H820,Productos!$B$23:$I$34,MATCH(Ventas!M820,Productos!$D$22:$I$22)+2,FALSE)</f>
        <v>200000</v>
      </c>
      <c r="T820" s="16">
        <f t="shared" si="21"/>
        <v>5688000</v>
      </c>
    </row>
    <row r="821" spans="2:20" ht="14.25" customHeight="1">
      <c r="B821" s="10" t="str">
        <f t="shared" si="19"/>
        <v>7-3005112010noviembreG12</v>
      </c>
      <c r="C821" s="17">
        <v>7</v>
      </c>
      <c r="D821" s="17">
        <v>300</v>
      </c>
      <c r="E821" s="18">
        <v>40487</v>
      </c>
      <c r="F821" s="17">
        <v>18</v>
      </c>
      <c r="G821" s="17">
        <v>31</v>
      </c>
      <c r="H821" s="17" t="s">
        <v>25</v>
      </c>
      <c r="I821" s="79">
        <f>_xlfn.XLOOKUP(H821,Productos!$B$5:$B$16,Productos!$E$5:$E$16)</f>
        <v>800000</v>
      </c>
      <c r="J821" s="17">
        <v>8</v>
      </c>
      <c r="K821" s="99"/>
      <c r="L821" s="13" t="str">
        <f>_xlfn.XLOOKUP(Ventas!C821,'Tienda y Sucursal'!$B$5:$B$19,'Tienda y Sucursal'!$C$5:$C$19)</f>
        <v>Blanco y En Calada</v>
      </c>
      <c r="M821" s="13" t="str">
        <f>_xlfn.XLOOKUP(D821,'Tienda y Sucursal'!$E$5:$E$10,'Tienda y Sucursal'!$F$5:$F$10)</f>
        <v>Sucursal 3</v>
      </c>
      <c r="N821" s="13" t="str">
        <f>HLOOKUP(F821,'Vendedores y Clientes'!$F$5:$M$7,2,0)&amp;" "&amp;HLOOKUP(F821,'Vendedores y Clientes'!$F$5:$M$7,3,0)</f>
        <v>Gato Lizana</v>
      </c>
      <c r="O821" s="13" t="str" cm="1">
        <f t="array" ref="O821">_xlfn.XLOOKUP(G821,'Vendedores y Clientes'!$B$6:$B$39,'Vendedores y Clientes'!$C$6:$C$39&amp;" "&amp;_xlfn.XLOOKUP(Ventas!G821,'Vendedores y Clientes'!$B$6:$B$39,'Vendedores y Clientes'!$D$6:$D$39))</f>
        <v>Sofia Uribe</v>
      </c>
      <c r="P821" s="13" t="str">
        <f>_xlfn.XLOOKUP(H821,Productos!$B$5:$B$16,Productos!$C$5:$C$16)</f>
        <v>Estante Metalico 2mts alt</v>
      </c>
      <c r="Q821" s="13" t="str">
        <f>VLOOKUP(H821,Productos!$B$4:$E$16,3,0)</f>
        <v>Leymas</v>
      </c>
      <c r="R821" s="14">
        <f t="shared" si="20"/>
        <v>0.08</v>
      </c>
      <c r="S821" s="15">
        <f>VLOOKUP(Ventas!H821,Productos!$B$23:$I$34,MATCH(Ventas!M821,Productos!$D$22:$I$22)+2,FALSE)</f>
        <v>10000</v>
      </c>
      <c r="T821" s="16">
        <f t="shared" si="21"/>
        <v>5878000</v>
      </c>
    </row>
    <row r="822" spans="2:20" ht="14.25" customHeight="1">
      <c r="B822" s="10" t="str">
        <f t="shared" si="19"/>
        <v>3-1017102010octubreG16</v>
      </c>
      <c r="C822" s="17">
        <v>3</v>
      </c>
      <c r="D822" s="17">
        <v>10</v>
      </c>
      <c r="E822" s="18">
        <v>40468</v>
      </c>
      <c r="F822" s="17">
        <v>12</v>
      </c>
      <c r="G822" s="17">
        <v>10</v>
      </c>
      <c r="H822" s="17" t="s">
        <v>30</v>
      </c>
      <c r="I822" s="79">
        <f>_xlfn.XLOOKUP(H822,Productos!$B$5:$B$16,Productos!$E$5:$E$16)</f>
        <v>550000</v>
      </c>
      <c r="J822" s="17">
        <v>12</v>
      </c>
      <c r="K822" s="99"/>
      <c r="L822" s="13" t="str">
        <f>_xlfn.XLOOKUP(Ventas!C822,'Tienda y Sucursal'!$B$5:$B$19,'Tienda y Sucursal'!$C$5:$C$19)</f>
        <v>Damiens</v>
      </c>
      <c r="M822" s="13" t="str">
        <f>_xlfn.XLOOKUP(D822,'Tienda y Sucursal'!$E$5:$E$10,'Tienda y Sucursal'!$F$5:$F$10)</f>
        <v>Sucursal 6</v>
      </c>
      <c r="N822" s="13" t="str">
        <f>HLOOKUP(F822,'Vendedores y Clientes'!$F$5:$M$7,2,0)&amp;" "&amp;HLOOKUP(F822,'Vendedores y Clientes'!$F$5:$M$7,3,0)</f>
        <v>Feibian Bizancio</v>
      </c>
      <c r="O822" s="13" t="str" cm="1">
        <f t="array" ref="O822">_xlfn.XLOOKUP(G822,'Vendedores y Clientes'!$B$6:$B$39,'Vendedores y Clientes'!$C$6:$C$39&amp;" "&amp;_xlfn.XLOOKUP(Ventas!G822,'Vendedores y Clientes'!$B$6:$B$39,'Vendedores y Clientes'!$D$6:$D$39))</f>
        <v>Natalia Safer</v>
      </c>
      <c r="P822" s="13" t="str">
        <f>_xlfn.XLOOKUP(H822,Productos!$B$5:$B$16,Productos!$C$5:$C$16)</f>
        <v>Cómoda 2 cuerpos, 2x1x1,5</v>
      </c>
      <c r="Q822" s="13" t="str">
        <f>VLOOKUP(H822,Productos!$B$4:$E$16,3,0)</f>
        <v>Deplos</v>
      </c>
      <c r="R822" s="14">
        <f t="shared" si="20"/>
        <v>0.08</v>
      </c>
      <c r="S822" s="15">
        <f>VLOOKUP(Ventas!H822,Productos!$B$23:$I$34,MATCH(Ventas!M822,Productos!$D$22:$I$22)+2,FALSE)</f>
        <v>300000</v>
      </c>
      <c r="T822" s="16">
        <f t="shared" si="21"/>
        <v>5772000</v>
      </c>
    </row>
    <row r="823" spans="2:20" ht="14.25" customHeight="1">
      <c r="B823" s="10" t="str">
        <f t="shared" si="19"/>
        <v>6-101562009junioG16</v>
      </c>
      <c r="C823" s="17">
        <v>6</v>
      </c>
      <c r="D823" s="17">
        <v>10</v>
      </c>
      <c r="E823" s="18">
        <v>39979</v>
      </c>
      <c r="F823" s="17">
        <v>14</v>
      </c>
      <c r="G823" s="17">
        <v>3</v>
      </c>
      <c r="H823" s="17" t="s">
        <v>30</v>
      </c>
      <c r="I823" s="79">
        <f>_xlfn.XLOOKUP(H823,Productos!$B$5:$B$16,Productos!$E$5:$E$16)</f>
        <v>550000</v>
      </c>
      <c r="J823" s="17">
        <v>12</v>
      </c>
      <c r="K823" s="99"/>
      <c r="L823" s="13" t="str">
        <f>_xlfn.XLOOKUP(Ventas!C823,'Tienda y Sucursal'!$B$5:$B$19,'Tienda y Sucursal'!$C$5:$C$19)</f>
        <v>Sucursal Ñuñoa</v>
      </c>
      <c r="M823" s="13" t="str">
        <f>_xlfn.XLOOKUP(D823,'Tienda y Sucursal'!$E$5:$E$10,'Tienda y Sucursal'!$F$5:$F$10)</f>
        <v>Sucursal 6</v>
      </c>
      <c r="N823" s="13" t="str">
        <f>HLOOKUP(F823,'Vendedores y Clientes'!$F$5:$M$7,2,0)&amp;" "&amp;HLOOKUP(F823,'Vendedores y Clientes'!$F$5:$M$7,3,0)</f>
        <v>Hortuiti Felier</v>
      </c>
      <c r="O823" s="13" t="str" cm="1">
        <f t="array" ref="O823">_xlfn.XLOOKUP(G823,'Vendedores y Clientes'!$B$6:$B$39,'Vendedores y Clientes'!$C$6:$C$39&amp;" "&amp;_xlfn.XLOOKUP(Ventas!G823,'Vendedores y Clientes'!$B$6:$B$39,'Vendedores y Clientes'!$D$6:$D$39))</f>
        <v>Johny Negrero</v>
      </c>
      <c r="P823" s="13" t="str">
        <f>_xlfn.XLOOKUP(H823,Productos!$B$5:$B$16,Productos!$C$5:$C$16)</f>
        <v>Cómoda 2 cuerpos, 2x1x1,5</v>
      </c>
      <c r="Q823" s="13" t="str">
        <f>VLOOKUP(H823,Productos!$B$4:$E$16,3,0)</f>
        <v>Deplos</v>
      </c>
      <c r="R823" s="14">
        <f t="shared" si="20"/>
        <v>0.08</v>
      </c>
      <c r="S823" s="15">
        <f>VLOOKUP(Ventas!H823,Productos!$B$23:$I$34,MATCH(Ventas!M823,Productos!$D$22:$I$22)+2,FALSE)</f>
        <v>300000</v>
      </c>
      <c r="T823" s="16">
        <f t="shared" si="21"/>
        <v>5772000</v>
      </c>
    </row>
    <row r="824" spans="2:20" ht="14.25" customHeight="1">
      <c r="B824" s="10" t="str">
        <f t="shared" si="19"/>
        <v>7-3001812009eneroG16</v>
      </c>
      <c r="C824" s="17">
        <v>7</v>
      </c>
      <c r="D824" s="17">
        <v>300</v>
      </c>
      <c r="E824" s="18">
        <v>39831</v>
      </c>
      <c r="F824" s="17">
        <v>13</v>
      </c>
      <c r="G824" s="17">
        <v>32</v>
      </c>
      <c r="H824" s="17" t="s">
        <v>30</v>
      </c>
      <c r="I824" s="79">
        <f>_xlfn.XLOOKUP(H824,Productos!$B$5:$B$16,Productos!$E$5:$E$16)</f>
        <v>550000</v>
      </c>
      <c r="J824" s="17">
        <v>12</v>
      </c>
      <c r="K824" s="99"/>
      <c r="L824" s="13" t="str">
        <f>_xlfn.XLOOKUP(Ventas!C824,'Tienda y Sucursal'!$B$5:$B$19,'Tienda y Sucursal'!$C$5:$C$19)</f>
        <v>Blanco y En Calada</v>
      </c>
      <c r="M824" s="13" t="str">
        <f>_xlfn.XLOOKUP(D824,'Tienda y Sucursal'!$E$5:$E$10,'Tienda y Sucursal'!$F$5:$F$10)</f>
        <v>Sucursal 3</v>
      </c>
      <c r="N824" s="13" t="str">
        <f>HLOOKUP(F824,'Vendedores y Clientes'!$F$5:$M$7,2,0)&amp;" "&amp;HLOOKUP(F824,'Vendedores y Clientes'!$F$5:$M$7,3,0)</f>
        <v>Caesar Ortencia</v>
      </c>
      <c r="O824" s="13" t="str" cm="1">
        <f t="array" ref="O824">_xlfn.XLOOKUP(G824,'Vendedores y Clientes'!$B$6:$B$39,'Vendedores y Clientes'!$C$6:$C$39&amp;" "&amp;_xlfn.XLOOKUP(Ventas!G824,'Vendedores y Clientes'!$B$6:$B$39,'Vendedores y Clientes'!$D$6:$D$39))</f>
        <v>Manu Bililar</v>
      </c>
      <c r="P824" s="13" t="str">
        <f>_xlfn.XLOOKUP(H824,Productos!$B$5:$B$16,Productos!$C$5:$C$16)</f>
        <v>Cómoda 2 cuerpos, 2x1x1,5</v>
      </c>
      <c r="Q824" s="13" t="str">
        <f>VLOOKUP(H824,Productos!$B$4:$E$16,3,0)</f>
        <v>Deplos</v>
      </c>
      <c r="R824" s="14">
        <f t="shared" si="20"/>
        <v>0.08</v>
      </c>
      <c r="S824" s="15">
        <f>VLOOKUP(Ventas!H824,Productos!$B$23:$I$34,MATCH(Ventas!M824,Productos!$D$22:$I$22)+2,FALSE)</f>
        <v>30000</v>
      </c>
      <c r="T824" s="16">
        <f t="shared" si="21"/>
        <v>6042000</v>
      </c>
    </row>
    <row r="825" spans="2:20" ht="14.25" customHeight="1">
      <c r="B825" s="10" t="str">
        <f t="shared" si="19"/>
        <v>10-30422010febreroG12</v>
      </c>
      <c r="C825" s="17">
        <v>10</v>
      </c>
      <c r="D825" s="17">
        <v>30</v>
      </c>
      <c r="E825" s="18">
        <v>40213</v>
      </c>
      <c r="F825" s="17">
        <v>14</v>
      </c>
      <c r="G825" s="17">
        <v>1</v>
      </c>
      <c r="H825" s="17" t="s">
        <v>25</v>
      </c>
      <c r="I825" s="79">
        <f>_xlfn.XLOOKUP(H825,Productos!$B$5:$B$16,Productos!$E$5:$E$16)</f>
        <v>800000</v>
      </c>
      <c r="J825" s="17">
        <v>8</v>
      </c>
      <c r="K825" s="99"/>
      <c r="L825" s="13" t="str">
        <f>_xlfn.XLOOKUP(Ventas!C825,'Tienda y Sucursal'!$B$5:$B$19,'Tienda y Sucursal'!$C$5:$C$19)</f>
        <v>Sacrilegios Gloria</v>
      </c>
      <c r="M825" s="13" t="str">
        <f>_xlfn.XLOOKUP(D825,'Tienda y Sucursal'!$E$5:$E$10,'Tienda y Sucursal'!$F$5:$F$10)</f>
        <v>Sucursal 2</v>
      </c>
      <c r="N825" s="13" t="str">
        <f>HLOOKUP(F825,'Vendedores y Clientes'!$F$5:$M$7,2,0)&amp;" "&amp;HLOOKUP(F825,'Vendedores y Clientes'!$F$5:$M$7,3,0)</f>
        <v>Hortuiti Felier</v>
      </c>
      <c r="O825" s="13" t="str" cm="1">
        <f t="array" ref="O825">_xlfn.XLOOKUP(G825,'Vendedores y Clientes'!$B$6:$B$39,'Vendedores y Clientes'!$C$6:$C$39&amp;" "&amp;_xlfn.XLOOKUP(Ventas!G825,'Vendedores y Clientes'!$B$6:$B$39,'Vendedores y Clientes'!$D$6:$D$39))</f>
        <v>Alejandro Moledero</v>
      </c>
      <c r="P825" s="13" t="str">
        <f>_xlfn.XLOOKUP(H825,Productos!$B$5:$B$16,Productos!$C$5:$C$16)</f>
        <v>Estante Metalico 2mts alt</v>
      </c>
      <c r="Q825" s="13" t="str">
        <f>VLOOKUP(H825,Productos!$B$4:$E$16,3,0)</f>
        <v>Leymas</v>
      </c>
      <c r="R825" s="14">
        <f t="shared" si="20"/>
        <v>0.08</v>
      </c>
      <c r="S825" s="15">
        <f>VLOOKUP(Ventas!H825,Productos!$B$23:$I$34,MATCH(Ventas!M825,Productos!$D$22:$I$22)+2,FALSE)</f>
        <v>100000</v>
      </c>
      <c r="T825" s="16">
        <f t="shared" si="21"/>
        <v>5788000</v>
      </c>
    </row>
    <row r="826" spans="2:20" ht="14.25" customHeight="1">
      <c r="B826" s="10" t="str">
        <f t="shared" si="19"/>
        <v>10-2013102009octubreG12</v>
      </c>
      <c r="C826" s="17">
        <v>10</v>
      </c>
      <c r="D826" s="17">
        <v>20</v>
      </c>
      <c r="E826" s="18">
        <v>40099</v>
      </c>
      <c r="F826" s="17">
        <v>14</v>
      </c>
      <c r="G826" s="17">
        <v>1</v>
      </c>
      <c r="H826" s="17" t="s">
        <v>25</v>
      </c>
      <c r="I826" s="79">
        <f>_xlfn.XLOOKUP(H826,Productos!$B$5:$B$16,Productos!$E$5:$E$16)</f>
        <v>800000</v>
      </c>
      <c r="J826" s="17">
        <v>8</v>
      </c>
      <c r="K826" s="99"/>
      <c r="L826" s="13" t="str">
        <f>_xlfn.XLOOKUP(Ventas!C826,'Tienda y Sucursal'!$B$5:$B$19,'Tienda y Sucursal'!$C$5:$C$19)</f>
        <v>Sacrilegios Gloria</v>
      </c>
      <c r="M826" s="13" t="str">
        <f>_xlfn.XLOOKUP(D826,'Tienda y Sucursal'!$E$5:$E$10,'Tienda y Sucursal'!$F$5:$F$10)</f>
        <v>Sucursal 5</v>
      </c>
      <c r="N826" s="13" t="str">
        <f>HLOOKUP(F826,'Vendedores y Clientes'!$F$5:$M$7,2,0)&amp;" "&amp;HLOOKUP(F826,'Vendedores y Clientes'!$F$5:$M$7,3,0)</f>
        <v>Hortuiti Felier</v>
      </c>
      <c r="O826" s="13" t="str" cm="1">
        <f t="array" ref="O826">_xlfn.XLOOKUP(G826,'Vendedores y Clientes'!$B$6:$B$39,'Vendedores y Clientes'!$C$6:$C$39&amp;" "&amp;_xlfn.XLOOKUP(Ventas!G826,'Vendedores y Clientes'!$B$6:$B$39,'Vendedores y Clientes'!$D$6:$D$39))</f>
        <v>Alejandro Moledero</v>
      </c>
      <c r="P826" s="13" t="str">
        <f>_xlfn.XLOOKUP(H826,Productos!$B$5:$B$16,Productos!$C$5:$C$16)</f>
        <v>Estante Metalico 2mts alt</v>
      </c>
      <c r="Q826" s="13" t="str">
        <f>VLOOKUP(H826,Productos!$B$4:$E$16,3,0)</f>
        <v>Leymas</v>
      </c>
      <c r="R826" s="14">
        <f t="shared" si="20"/>
        <v>0.08</v>
      </c>
      <c r="S826" s="15">
        <f>VLOOKUP(Ventas!H826,Productos!$B$23:$I$34,MATCH(Ventas!M826,Productos!$D$22:$I$22)+2,FALSE)</f>
        <v>10000</v>
      </c>
      <c r="T826" s="16">
        <f t="shared" si="21"/>
        <v>5878000</v>
      </c>
    </row>
    <row r="827" spans="2:20" ht="14.25" customHeight="1">
      <c r="B827" s="10" t="str">
        <f t="shared" si="19"/>
        <v>3-3002052010mayoG12</v>
      </c>
      <c r="C827" s="17">
        <v>3</v>
      </c>
      <c r="D827" s="17">
        <v>300</v>
      </c>
      <c r="E827" s="18">
        <v>40318</v>
      </c>
      <c r="F827" s="17">
        <v>17</v>
      </c>
      <c r="G827" s="17">
        <v>2</v>
      </c>
      <c r="H827" s="17" t="s">
        <v>25</v>
      </c>
      <c r="I827" s="79">
        <f>_xlfn.XLOOKUP(H827,Productos!$B$5:$B$16,Productos!$E$5:$E$16)</f>
        <v>800000</v>
      </c>
      <c r="J827" s="17">
        <v>8</v>
      </c>
      <c r="K827" s="99"/>
      <c r="L827" s="13" t="str">
        <f>_xlfn.XLOOKUP(Ventas!C827,'Tienda y Sucursal'!$B$5:$B$19,'Tienda y Sucursal'!$C$5:$C$19)</f>
        <v>Damiens</v>
      </c>
      <c r="M827" s="13" t="str">
        <f>_xlfn.XLOOKUP(D827,'Tienda y Sucursal'!$E$5:$E$10,'Tienda y Sucursal'!$F$5:$F$10)</f>
        <v>Sucursal 3</v>
      </c>
      <c r="N827" s="13" t="str">
        <f>HLOOKUP(F827,'Vendedores y Clientes'!$F$5:$M$7,2,0)&amp;" "&amp;HLOOKUP(F827,'Vendedores y Clientes'!$F$5:$M$7,3,0)</f>
        <v>Gabriel Manzanero</v>
      </c>
      <c r="O827" s="13" t="str" cm="1">
        <f t="array" ref="O827">_xlfn.XLOOKUP(G827,'Vendedores y Clientes'!$B$6:$B$39,'Vendedores y Clientes'!$C$6:$C$39&amp;" "&amp;_xlfn.XLOOKUP(Ventas!G827,'Vendedores y Clientes'!$B$6:$B$39,'Vendedores y Clientes'!$D$6:$D$39))</f>
        <v>John Chepicano</v>
      </c>
      <c r="P827" s="13" t="str">
        <f>_xlfn.XLOOKUP(H827,Productos!$B$5:$B$16,Productos!$C$5:$C$16)</f>
        <v>Estante Metalico 2mts alt</v>
      </c>
      <c r="Q827" s="13" t="str">
        <f>VLOOKUP(H827,Productos!$B$4:$E$16,3,0)</f>
        <v>Leymas</v>
      </c>
      <c r="R827" s="14">
        <f t="shared" si="20"/>
        <v>0.08</v>
      </c>
      <c r="S827" s="15">
        <f>VLOOKUP(Ventas!H827,Productos!$B$23:$I$34,MATCH(Ventas!M827,Productos!$D$22:$I$22)+2,FALSE)</f>
        <v>10000</v>
      </c>
      <c r="T827" s="16">
        <f t="shared" si="21"/>
        <v>5878000</v>
      </c>
    </row>
    <row r="828" spans="2:20" ht="14.25" customHeight="1">
      <c r="B828" s="10" t="str">
        <f t="shared" si="19"/>
        <v>1-102442010abrilE20</v>
      </c>
      <c r="C828" s="17">
        <v>1</v>
      </c>
      <c r="D828" s="17">
        <v>10</v>
      </c>
      <c r="E828" s="18">
        <v>40292</v>
      </c>
      <c r="F828" s="17">
        <v>17</v>
      </c>
      <c r="G828" s="17">
        <v>5</v>
      </c>
      <c r="H828" s="17" t="s">
        <v>28</v>
      </c>
      <c r="I828" s="79">
        <f>_xlfn.XLOOKUP(H828,Productos!$B$5:$B$16,Productos!$E$5:$E$16)</f>
        <v>650000</v>
      </c>
      <c r="J828" s="17">
        <v>10</v>
      </c>
      <c r="K828" s="99"/>
      <c r="L828" s="13" t="str">
        <f>_xlfn.XLOOKUP(Ventas!C828,'Tienda y Sucursal'!$B$5:$B$19,'Tienda y Sucursal'!$C$5:$C$19)</f>
        <v>Sucursal Peñalolen Alto</v>
      </c>
      <c r="M828" s="13" t="str">
        <f>_xlfn.XLOOKUP(D828,'Tienda y Sucursal'!$E$5:$E$10,'Tienda y Sucursal'!$F$5:$F$10)</f>
        <v>Sucursal 6</v>
      </c>
      <c r="N828" s="13" t="str">
        <f>HLOOKUP(F828,'Vendedores y Clientes'!$F$5:$M$7,2,0)&amp;" "&amp;HLOOKUP(F828,'Vendedores y Clientes'!$F$5:$M$7,3,0)</f>
        <v>Gabriel Manzanero</v>
      </c>
      <c r="O828" s="13" t="str" cm="1">
        <f t="array" ref="O828">_xlfn.XLOOKUP(G828,'Vendedores y Clientes'!$B$6:$B$39,'Vendedores y Clientes'!$C$6:$C$39&amp;" "&amp;_xlfn.XLOOKUP(Ventas!G828,'Vendedores y Clientes'!$B$6:$B$39,'Vendedores y Clientes'!$D$6:$D$39))</f>
        <v>Alexandra Bully</v>
      </c>
      <c r="P828" s="13" t="str">
        <f>_xlfn.XLOOKUP(H828,Productos!$B$5:$B$16,Productos!$C$5:$C$16)</f>
        <v>Escritorio Madera 3 Espacios</v>
      </c>
      <c r="Q828" s="13" t="str">
        <f>VLOOKUP(H828,Productos!$B$4:$E$16,3,0)</f>
        <v>Bellmack</v>
      </c>
      <c r="R828" s="14">
        <f t="shared" si="20"/>
        <v>0.08</v>
      </c>
      <c r="S828" s="15">
        <f>VLOOKUP(Ventas!H828,Productos!$B$23:$I$34,MATCH(Ventas!M828,Productos!$D$22:$I$22)+2,FALSE)</f>
        <v>100000</v>
      </c>
      <c r="T828" s="16">
        <f t="shared" si="21"/>
        <v>5880000</v>
      </c>
    </row>
    <row r="829" spans="2:20" ht="14.25" customHeight="1">
      <c r="B829" s="10" t="str">
        <f t="shared" si="19"/>
        <v>4-204112009noviembreE20</v>
      </c>
      <c r="C829" s="17">
        <v>4</v>
      </c>
      <c r="D829" s="17">
        <v>20</v>
      </c>
      <c r="E829" s="18">
        <v>40121</v>
      </c>
      <c r="F829" s="17">
        <v>17</v>
      </c>
      <c r="G829" s="17">
        <v>13</v>
      </c>
      <c r="H829" s="17" t="s">
        <v>28</v>
      </c>
      <c r="I829" s="79">
        <f>_xlfn.XLOOKUP(H829,Productos!$B$5:$B$16,Productos!$E$5:$E$16)</f>
        <v>650000</v>
      </c>
      <c r="J829" s="17">
        <v>12</v>
      </c>
      <c r="K829" s="99"/>
      <c r="L829" s="13" t="str">
        <f>_xlfn.XLOOKUP(Ventas!C829,'Tienda y Sucursal'!$B$5:$B$19,'Tienda y Sucursal'!$C$5:$C$19)</f>
        <v>Galería Ñuble</v>
      </c>
      <c r="M829" s="13" t="str">
        <f>_xlfn.XLOOKUP(D829,'Tienda y Sucursal'!$E$5:$E$10,'Tienda y Sucursal'!$F$5:$F$10)</f>
        <v>Sucursal 5</v>
      </c>
      <c r="N829" s="13" t="str">
        <f>HLOOKUP(F829,'Vendedores y Clientes'!$F$5:$M$7,2,0)&amp;" "&amp;HLOOKUP(F829,'Vendedores y Clientes'!$F$5:$M$7,3,0)</f>
        <v>Gabriel Manzanero</v>
      </c>
      <c r="O829" s="13" t="str" cm="1">
        <f t="array" ref="O829">_xlfn.XLOOKUP(G829,'Vendedores y Clientes'!$B$6:$B$39,'Vendedores y Clientes'!$C$6:$C$39&amp;" "&amp;_xlfn.XLOOKUP(Ventas!G829,'Vendedores y Clientes'!$B$6:$B$39,'Vendedores y Clientes'!$D$6:$D$39))</f>
        <v>Peter Contreras</v>
      </c>
      <c r="P829" s="13" t="str">
        <f>_xlfn.XLOOKUP(H829,Productos!$B$5:$B$16,Productos!$C$5:$C$16)</f>
        <v>Escritorio Madera 3 Espacios</v>
      </c>
      <c r="Q829" s="13" t="str">
        <f>VLOOKUP(H829,Productos!$B$4:$E$16,3,0)</f>
        <v>Bellmack</v>
      </c>
      <c r="R829" s="14">
        <f t="shared" si="20"/>
        <v>0.08</v>
      </c>
      <c r="S829" s="15">
        <f>VLOOKUP(Ventas!H829,Productos!$B$23:$I$34,MATCH(Ventas!M829,Productos!$D$22:$I$22)+2,FALSE)</f>
        <v>1500000</v>
      </c>
      <c r="T829" s="16">
        <f t="shared" si="21"/>
        <v>5676000</v>
      </c>
    </row>
    <row r="830" spans="2:20" ht="14.25" customHeight="1">
      <c r="B830" s="10" t="str">
        <f t="shared" si="19"/>
        <v>2-201622009febreroE20</v>
      </c>
      <c r="C830" s="17">
        <v>2</v>
      </c>
      <c r="D830" s="17">
        <v>20</v>
      </c>
      <c r="E830" s="18">
        <v>39860</v>
      </c>
      <c r="F830" s="17">
        <v>14</v>
      </c>
      <c r="G830" s="17">
        <v>5</v>
      </c>
      <c r="H830" s="17" t="s">
        <v>28</v>
      </c>
      <c r="I830" s="79">
        <f>_xlfn.XLOOKUP(H830,Productos!$B$5:$B$16,Productos!$E$5:$E$16)</f>
        <v>650000</v>
      </c>
      <c r="J830" s="17">
        <v>11</v>
      </c>
      <c r="K830" s="99"/>
      <c r="L830" s="13" t="str">
        <f>_xlfn.XLOOKUP(Ventas!C830,'Tienda y Sucursal'!$B$5:$B$19,'Tienda y Sucursal'!$C$5:$C$19)</f>
        <v>Muebles San Genaro</v>
      </c>
      <c r="M830" s="13" t="str">
        <f>_xlfn.XLOOKUP(D830,'Tienda y Sucursal'!$E$5:$E$10,'Tienda y Sucursal'!$F$5:$F$10)</f>
        <v>Sucursal 5</v>
      </c>
      <c r="N830" s="13" t="str">
        <f>HLOOKUP(F830,'Vendedores y Clientes'!$F$5:$M$7,2,0)&amp;" "&amp;HLOOKUP(F830,'Vendedores y Clientes'!$F$5:$M$7,3,0)</f>
        <v>Hortuiti Felier</v>
      </c>
      <c r="O830" s="13" t="str" cm="1">
        <f t="array" ref="O830">_xlfn.XLOOKUP(G830,'Vendedores y Clientes'!$B$6:$B$39,'Vendedores y Clientes'!$C$6:$C$39&amp;" "&amp;_xlfn.XLOOKUP(Ventas!G830,'Vendedores y Clientes'!$B$6:$B$39,'Vendedores y Clientes'!$D$6:$D$39))</f>
        <v>Alexandra Bully</v>
      </c>
      <c r="P830" s="13" t="str">
        <f>_xlfn.XLOOKUP(H830,Productos!$B$5:$B$16,Productos!$C$5:$C$16)</f>
        <v>Escritorio Madera 3 Espacios</v>
      </c>
      <c r="Q830" s="13" t="str">
        <f>VLOOKUP(H830,Productos!$B$4:$E$16,3,0)</f>
        <v>Bellmack</v>
      </c>
      <c r="R830" s="14">
        <f t="shared" si="20"/>
        <v>0.08</v>
      </c>
      <c r="S830" s="15">
        <f>VLOOKUP(Ventas!H830,Productos!$B$23:$I$34,MATCH(Ventas!M830,Productos!$D$22:$I$22)+2,FALSE)</f>
        <v>1500000</v>
      </c>
      <c r="T830" s="16">
        <f t="shared" si="21"/>
        <v>5078000</v>
      </c>
    </row>
    <row r="831" spans="2:20" ht="14.25" customHeight="1">
      <c r="B831" s="10" t="str">
        <f t="shared" si="19"/>
        <v>15-1002162009junioE20</v>
      </c>
      <c r="C831" s="17">
        <v>15</v>
      </c>
      <c r="D831" s="17">
        <v>100</v>
      </c>
      <c r="E831" s="18">
        <v>39985</v>
      </c>
      <c r="F831" s="17">
        <v>15</v>
      </c>
      <c r="G831" s="17">
        <v>10</v>
      </c>
      <c r="H831" s="17" t="s">
        <v>28</v>
      </c>
      <c r="I831" s="79">
        <f>_xlfn.XLOOKUP(H831,Productos!$B$5:$B$16,Productos!$E$5:$E$16)</f>
        <v>650000</v>
      </c>
      <c r="J831" s="17">
        <v>11</v>
      </c>
      <c r="K831" s="99"/>
      <c r="L831" s="13" t="str">
        <f>_xlfn.XLOOKUP(Ventas!C831,'Tienda y Sucursal'!$B$5:$B$19,'Tienda y Sucursal'!$C$5:$C$19)</f>
        <v>Galería la Tubería</v>
      </c>
      <c r="M831" s="13" t="str">
        <f>_xlfn.XLOOKUP(D831,'Tienda y Sucursal'!$E$5:$E$10,'Tienda y Sucursal'!$F$5:$F$10)</f>
        <v>Sucursal 4</v>
      </c>
      <c r="N831" s="13" t="str">
        <f>HLOOKUP(F831,'Vendedores y Clientes'!$F$5:$M$7,2,0)&amp;" "&amp;HLOOKUP(F831,'Vendedores y Clientes'!$F$5:$M$7,3,0)</f>
        <v>Suárez Mujica</v>
      </c>
      <c r="O831" s="13" t="str" cm="1">
        <f t="array" ref="O831">_xlfn.XLOOKUP(G831,'Vendedores y Clientes'!$B$6:$B$39,'Vendedores y Clientes'!$C$6:$C$39&amp;" "&amp;_xlfn.XLOOKUP(Ventas!G831,'Vendedores y Clientes'!$B$6:$B$39,'Vendedores y Clientes'!$D$6:$D$39))</f>
        <v>Natalia Safer</v>
      </c>
      <c r="P831" s="13" t="str">
        <f>_xlfn.XLOOKUP(H831,Productos!$B$5:$B$16,Productos!$C$5:$C$16)</f>
        <v>Escritorio Madera 3 Espacios</v>
      </c>
      <c r="Q831" s="13" t="str">
        <f>VLOOKUP(H831,Productos!$B$4:$E$16,3,0)</f>
        <v>Bellmack</v>
      </c>
      <c r="R831" s="14">
        <f t="shared" si="20"/>
        <v>0.08</v>
      </c>
      <c r="S831" s="15">
        <f>VLOOKUP(Ventas!H831,Productos!$B$23:$I$34,MATCH(Ventas!M831,Productos!$D$22:$I$22)+2,FALSE)</f>
        <v>1000000</v>
      </c>
      <c r="T831" s="16">
        <f t="shared" si="21"/>
        <v>5578000</v>
      </c>
    </row>
    <row r="832" spans="2:20" ht="14.25" customHeight="1">
      <c r="B832" s="10" t="str">
        <f t="shared" si="19"/>
        <v>10-301852010mayoE20</v>
      </c>
      <c r="C832" s="17">
        <v>10</v>
      </c>
      <c r="D832" s="17">
        <v>30</v>
      </c>
      <c r="E832" s="18">
        <v>40316</v>
      </c>
      <c r="F832" s="17">
        <v>12</v>
      </c>
      <c r="G832" s="17">
        <v>20</v>
      </c>
      <c r="H832" s="17" t="s">
        <v>28</v>
      </c>
      <c r="I832" s="79">
        <f>_xlfn.XLOOKUP(H832,Productos!$B$5:$B$16,Productos!$E$5:$E$16)</f>
        <v>650000</v>
      </c>
      <c r="J832" s="17">
        <v>11</v>
      </c>
      <c r="K832" s="99"/>
      <c r="L832" s="13" t="str">
        <f>_xlfn.XLOOKUP(Ventas!C832,'Tienda y Sucursal'!$B$5:$B$19,'Tienda y Sucursal'!$C$5:$C$19)</f>
        <v>Sacrilegios Gloria</v>
      </c>
      <c r="M832" s="13" t="str">
        <f>_xlfn.XLOOKUP(D832,'Tienda y Sucursal'!$E$5:$E$10,'Tienda y Sucursal'!$F$5:$F$10)</f>
        <v>Sucursal 2</v>
      </c>
      <c r="N832" s="13" t="str">
        <f>HLOOKUP(F832,'Vendedores y Clientes'!$F$5:$M$7,2,0)&amp;" "&amp;HLOOKUP(F832,'Vendedores y Clientes'!$F$5:$M$7,3,0)</f>
        <v>Feibian Bizancio</v>
      </c>
      <c r="O832" s="13" t="str" cm="1">
        <f t="array" ref="O832">_xlfn.XLOOKUP(G832,'Vendedores y Clientes'!$B$6:$B$39,'Vendedores y Clientes'!$C$6:$C$39&amp;" "&amp;_xlfn.XLOOKUP(Ventas!G832,'Vendedores y Clientes'!$B$6:$B$39,'Vendedores y Clientes'!$D$6:$D$39))</f>
        <v>Tatán Linterna</v>
      </c>
      <c r="P832" s="13" t="str">
        <f>_xlfn.XLOOKUP(H832,Productos!$B$5:$B$16,Productos!$C$5:$C$16)</f>
        <v>Escritorio Madera 3 Espacios</v>
      </c>
      <c r="Q832" s="13" t="str">
        <f>VLOOKUP(H832,Productos!$B$4:$E$16,3,0)</f>
        <v>Bellmack</v>
      </c>
      <c r="R832" s="14">
        <f t="shared" si="20"/>
        <v>0.08</v>
      </c>
      <c r="S832" s="15">
        <f>VLOOKUP(Ventas!H832,Productos!$B$23:$I$34,MATCH(Ventas!M832,Productos!$D$22:$I$22)+2,FALSE)</f>
        <v>300000</v>
      </c>
      <c r="T832" s="16">
        <f t="shared" si="21"/>
        <v>6278000</v>
      </c>
    </row>
    <row r="833" spans="2:20" ht="14.25" customHeight="1">
      <c r="B833" s="10" t="str">
        <f t="shared" si="19"/>
        <v>10-1018122009diciembreE20</v>
      </c>
      <c r="C833" s="17">
        <v>10</v>
      </c>
      <c r="D833" s="17">
        <v>10</v>
      </c>
      <c r="E833" s="18">
        <v>40165</v>
      </c>
      <c r="F833" s="17">
        <v>15</v>
      </c>
      <c r="G833" s="17">
        <v>2</v>
      </c>
      <c r="H833" s="17" t="s">
        <v>28</v>
      </c>
      <c r="I833" s="79">
        <f>_xlfn.XLOOKUP(H833,Productos!$B$5:$B$16,Productos!$E$5:$E$16)</f>
        <v>650000</v>
      </c>
      <c r="J833" s="17">
        <v>11</v>
      </c>
      <c r="K833" s="99"/>
      <c r="L833" s="13" t="str">
        <f>_xlfn.XLOOKUP(Ventas!C833,'Tienda y Sucursal'!$B$5:$B$19,'Tienda y Sucursal'!$C$5:$C$19)</f>
        <v>Sacrilegios Gloria</v>
      </c>
      <c r="M833" s="13" t="str">
        <f>_xlfn.XLOOKUP(D833,'Tienda y Sucursal'!$E$5:$E$10,'Tienda y Sucursal'!$F$5:$F$10)</f>
        <v>Sucursal 6</v>
      </c>
      <c r="N833" s="13" t="str">
        <f>HLOOKUP(F833,'Vendedores y Clientes'!$F$5:$M$7,2,0)&amp;" "&amp;HLOOKUP(F833,'Vendedores y Clientes'!$F$5:$M$7,3,0)</f>
        <v>Suárez Mujica</v>
      </c>
      <c r="O833" s="13" t="str" cm="1">
        <f t="array" ref="O833">_xlfn.XLOOKUP(G833,'Vendedores y Clientes'!$B$6:$B$39,'Vendedores y Clientes'!$C$6:$C$39&amp;" "&amp;_xlfn.XLOOKUP(Ventas!G833,'Vendedores y Clientes'!$B$6:$B$39,'Vendedores y Clientes'!$D$6:$D$39))</f>
        <v>John Chepicano</v>
      </c>
      <c r="P833" s="13" t="str">
        <f>_xlfn.XLOOKUP(H833,Productos!$B$5:$B$16,Productos!$C$5:$C$16)</f>
        <v>Escritorio Madera 3 Espacios</v>
      </c>
      <c r="Q833" s="13" t="str">
        <f>VLOOKUP(H833,Productos!$B$4:$E$16,3,0)</f>
        <v>Bellmack</v>
      </c>
      <c r="R833" s="14">
        <f t="shared" si="20"/>
        <v>0.08</v>
      </c>
      <c r="S833" s="15">
        <f>VLOOKUP(Ventas!H833,Productos!$B$23:$I$34,MATCH(Ventas!M833,Productos!$D$22:$I$22)+2,FALSE)</f>
        <v>100000</v>
      </c>
      <c r="T833" s="16">
        <f t="shared" si="21"/>
        <v>6478000</v>
      </c>
    </row>
    <row r="834" spans="2:20" ht="14.25" customHeight="1">
      <c r="B834" s="10" t="str">
        <f t="shared" si="19"/>
        <v>10-305112009noviembreG16</v>
      </c>
      <c r="C834" s="17">
        <v>10</v>
      </c>
      <c r="D834" s="17">
        <v>30</v>
      </c>
      <c r="E834" s="18">
        <v>40122</v>
      </c>
      <c r="F834" s="17">
        <v>15</v>
      </c>
      <c r="G834" s="17">
        <v>30</v>
      </c>
      <c r="H834" s="17" t="s">
        <v>30</v>
      </c>
      <c r="I834" s="79">
        <f>_xlfn.XLOOKUP(H834,Productos!$B$5:$B$16,Productos!$E$5:$E$16)</f>
        <v>550000</v>
      </c>
      <c r="J834" s="17">
        <v>12</v>
      </c>
      <c r="K834" s="99"/>
      <c r="L834" s="13" t="str">
        <f>_xlfn.XLOOKUP(Ventas!C834,'Tienda y Sucursal'!$B$5:$B$19,'Tienda y Sucursal'!$C$5:$C$19)</f>
        <v>Sacrilegios Gloria</v>
      </c>
      <c r="M834" s="13" t="str">
        <f>_xlfn.XLOOKUP(D834,'Tienda y Sucursal'!$E$5:$E$10,'Tienda y Sucursal'!$F$5:$F$10)</f>
        <v>Sucursal 2</v>
      </c>
      <c r="N834" s="13" t="str">
        <f>HLOOKUP(F834,'Vendedores y Clientes'!$F$5:$M$7,2,0)&amp;" "&amp;HLOOKUP(F834,'Vendedores y Clientes'!$F$5:$M$7,3,0)</f>
        <v>Suárez Mujica</v>
      </c>
      <c r="O834" s="13" t="str" cm="1">
        <f t="array" ref="O834">_xlfn.XLOOKUP(G834,'Vendedores y Clientes'!$B$6:$B$39,'Vendedores y Clientes'!$C$6:$C$39&amp;" "&amp;_xlfn.XLOOKUP(Ventas!G834,'Vendedores y Clientes'!$B$6:$B$39,'Vendedores y Clientes'!$D$6:$D$39))</f>
        <v>Javiera Walder</v>
      </c>
      <c r="P834" s="13" t="str">
        <f>_xlfn.XLOOKUP(H834,Productos!$B$5:$B$16,Productos!$C$5:$C$16)</f>
        <v>Cómoda 2 cuerpos, 2x1x1,5</v>
      </c>
      <c r="Q834" s="13" t="str">
        <f>VLOOKUP(H834,Productos!$B$4:$E$16,3,0)</f>
        <v>Deplos</v>
      </c>
      <c r="R834" s="14">
        <f t="shared" si="20"/>
        <v>0.08</v>
      </c>
      <c r="S834" s="15">
        <f>VLOOKUP(Ventas!H834,Productos!$B$23:$I$34,MATCH(Ventas!M834,Productos!$D$22:$I$22)+2,FALSE)</f>
        <v>500000</v>
      </c>
      <c r="T834" s="16">
        <f t="shared" si="21"/>
        <v>5572000</v>
      </c>
    </row>
    <row r="835" spans="2:20" ht="14.25" customHeight="1">
      <c r="B835" s="10" t="str">
        <f t="shared" si="19"/>
        <v>3-10662009junioG16</v>
      </c>
      <c r="C835" s="17">
        <v>3</v>
      </c>
      <c r="D835" s="17">
        <v>10</v>
      </c>
      <c r="E835" s="18">
        <v>39970</v>
      </c>
      <c r="F835" s="17">
        <v>13</v>
      </c>
      <c r="G835" s="17">
        <v>1</v>
      </c>
      <c r="H835" s="17" t="s">
        <v>30</v>
      </c>
      <c r="I835" s="79">
        <f>_xlfn.XLOOKUP(H835,Productos!$B$5:$B$16,Productos!$E$5:$E$16)</f>
        <v>550000</v>
      </c>
      <c r="J835" s="17">
        <v>12</v>
      </c>
      <c r="K835" s="99"/>
      <c r="L835" s="13" t="str">
        <f>_xlfn.XLOOKUP(Ventas!C835,'Tienda y Sucursal'!$B$5:$B$19,'Tienda y Sucursal'!$C$5:$C$19)</f>
        <v>Damiens</v>
      </c>
      <c r="M835" s="13" t="str">
        <f>_xlfn.XLOOKUP(D835,'Tienda y Sucursal'!$E$5:$E$10,'Tienda y Sucursal'!$F$5:$F$10)</f>
        <v>Sucursal 6</v>
      </c>
      <c r="N835" s="13" t="str">
        <f>HLOOKUP(F835,'Vendedores y Clientes'!$F$5:$M$7,2,0)&amp;" "&amp;HLOOKUP(F835,'Vendedores y Clientes'!$F$5:$M$7,3,0)</f>
        <v>Caesar Ortencia</v>
      </c>
      <c r="O835" s="13" t="str" cm="1">
        <f t="array" ref="O835">_xlfn.XLOOKUP(G835,'Vendedores y Clientes'!$B$6:$B$39,'Vendedores y Clientes'!$C$6:$C$39&amp;" "&amp;_xlfn.XLOOKUP(Ventas!G835,'Vendedores y Clientes'!$B$6:$B$39,'Vendedores y Clientes'!$D$6:$D$39))</f>
        <v>Alejandro Moledero</v>
      </c>
      <c r="P835" s="13" t="str">
        <f>_xlfn.XLOOKUP(H835,Productos!$B$5:$B$16,Productos!$C$5:$C$16)</f>
        <v>Cómoda 2 cuerpos, 2x1x1,5</v>
      </c>
      <c r="Q835" s="13" t="str">
        <f>VLOOKUP(H835,Productos!$B$4:$E$16,3,0)</f>
        <v>Deplos</v>
      </c>
      <c r="R835" s="14">
        <f t="shared" si="20"/>
        <v>0.08</v>
      </c>
      <c r="S835" s="15">
        <f>VLOOKUP(Ventas!H835,Productos!$B$23:$I$34,MATCH(Ventas!M835,Productos!$D$22:$I$22)+2,FALSE)</f>
        <v>300000</v>
      </c>
      <c r="T835" s="16">
        <f t="shared" si="21"/>
        <v>5772000</v>
      </c>
    </row>
    <row r="836" spans="2:20" ht="14.25" customHeight="1">
      <c r="B836" s="10" t="str">
        <f t="shared" si="19"/>
        <v>2-3022122009diciembreG16</v>
      </c>
      <c r="C836" s="17">
        <v>2</v>
      </c>
      <c r="D836" s="17">
        <v>30</v>
      </c>
      <c r="E836" s="18">
        <v>40169</v>
      </c>
      <c r="F836" s="17">
        <v>14</v>
      </c>
      <c r="G836" s="17">
        <v>3</v>
      </c>
      <c r="H836" s="17" t="s">
        <v>30</v>
      </c>
      <c r="I836" s="79">
        <f>_xlfn.XLOOKUP(H836,Productos!$B$5:$B$16,Productos!$E$5:$E$16)</f>
        <v>550000</v>
      </c>
      <c r="J836" s="17">
        <v>12</v>
      </c>
      <c r="K836" s="99"/>
      <c r="L836" s="13" t="str">
        <f>_xlfn.XLOOKUP(Ventas!C836,'Tienda y Sucursal'!$B$5:$B$19,'Tienda y Sucursal'!$C$5:$C$19)</f>
        <v>Muebles San Genaro</v>
      </c>
      <c r="M836" s="13" t="str">
        <f>_xlfn.XLOOKUP(D836,'Tienda y Sucursal'!$E$5:$E$10,'Tienda y Sucursal'!$F$5:$F$10)</f>
        <v>Sucursal 2</v>
      </c>
      <c r="N836" s="13" t="str">
        <f>HLOOKUP(F836,'Vendedores y Clientes'!$F$5:$M$7,2,0)&amp;" "&amp;HLOOKUP(F836,'Vendedores y Clientes'!$F$5:$M$7,3,0)</f>
        <v>Hortuiti Felier</v>
      </c>
      <c r="O836" s="13" t="str" cm="1">
        <f t="array" ref="O836">_xlfn.XLOOKUP(G836,'Vendedores y Clientes'!$B$6:$B$39,'Vendedores y Clientes'!$C$6:$C$39&amp;" "&amp;_xlfn.XLOOKUP(Ventas!G836,'Vendedores y Clientes'!$B$6:$B$39,'Vendedores y Clientes'!$D$6:$D$39))</f>
        <v>Johny Negrero</v>
      </c>
      <c r="P836" s="13" t="str">
        <f>_xlfn.XLOOKUP(H836,Productos!$B$5:$B$16,Productos!$C$5:$C$16)</f>
        <v>Cómoda 2 cuerpos, 2x1x1,5</v>
      </c>
      <c r="Q836" s="13" t="str">
        <f>VLOOKUP(H836,Productos!$B$4:$E$16,3,0)</f>
        <v>Deplos</v>
      </c>
      <c r="R836" s="14">
        <f t="shared" si="20"/>
        <v>0.08</v>
      </c>
      <c r="S836" s="15">
        <f>VLOOKUP(Ventas!H836,Productos!$B$23:$I$34,MATCH(Ventas!M836,Productos!$D$22:$I$22)+2,FALSE)</f>
        <v>500000</v>
      </c>
      <c r="T836" s="16">
        <f t="shared" si="21"/>
        <v>5572000</v>
      </c>
    </row>
    <row r="837" spans="2:20" ht="14.25" customHeight="1">
      <c r="B837" s="10" t="str">
        <f t="shared" si="19"/>
        <v>9-3001842009abrilG16</v>
      </c>
      <c r="C837" s="17">
        <v>9</v>
      </c>
      <c r="D837" s="17">
        <v>300</v>
      </c>
      <c r="E837" s="18">
        <v>39921</v>
      </c>
      <c r="F837" s="17">
        <v>12</v>
      </c>
      <c r="G837" s="17">
        <v>24</v>
      </c>
      <c r="H837" s="17" t="s">
        <v>30</v>
      </c>
      <c r="I837" s="79">
        <f>_xlfn.XLOOKUP(H837,Productos!$B$5:$B$16,Productos!$E$5:$E$16)</f>
        <v>550000</v>
      </c>
      <c r="J837" s="17">
        <v>12</v>
      </c>
      <c r="K837" s="99"/>
      <c r="L837" s="13" t="str">
        <f>_xlfn.XLOOKUP(Ventas!C837,'Tienda y Sucursal'!$B$5:$B$19,'Tienda y Sucursal'!$C$5:$C$19)</f>
        <v>Sucursal San Bernardo</v>
      </c>
      <c r="M837" s="13" t="str">
        <f>_xlfn.XLOOKUP(D837,'Tienda y Sucursal'!$E$5:$E$10,'Tienda y Sucursal'!$F$5:$F$10)</f>
        <v>Sucursal 3</v>
      </c>
      <c r="N837" s="13" t="str">
        <f>HLOOKUP(F837,'Vendedores y Clientes'!$F$5:$M$7,2,0)&amp;" "&amp;HLOOKUP(F837,'Vendedores y Clientes'!$F$5:$M$7,3,0)</f>
        <v>Feibian Bizancio</v>
      </c>
      <c r="O837" s="13" t="str" cm="1">
        <f t="array" ref="O837">_xlfn.XLOOKUP(G837,'Vendedores y Clientes'!$B$6:$B$39,'Vendedores y Clientes'!$C$6:$C$39&amp;" "&amp;_xlfn.XLOOKUP(Ventas!G837,'Vendedores y Clientes'!$B$6:$B$39,'Vendedores y Clientes'!$D$6:$D$39))</f>
        <v>Andrea Panda</v>
      </c>
      <c r="P837" s="13" t="str">
        <f>_xlfn.XLOOKUP(H837,Productos!$B$5:$B$16,Productos!$C$5:$C$16)</f>
        <v>Cómoda 2 cuerpos, 2x1x1,5</v>
      </c>
      <c r="Q837" s="13" t="str">
        <f>VLOOKUP(H837,Productos!$B$4:$E$16,3,0)</f>
        <v>Deplos</v>
      </c>
      <c r="R837" s="14">
        <f t="shared" si="20"/>
        <v>0.08</v>
      </c>
      <c r="S837" s="15">
        <f>VLOOKUP(Ventas!H837,Productos!$B$23:$I$34,MATCH(Ventas!M837,Productos!$D$22:$I$22)+2,FALSE)</f>
        <v>30000</v>
      </c>
      <c r="T837" s="16">
        <f t="shared" si="21"/>
        <v>6042000</v>
      </c>
    </row>
    <row r="838" spans="2:20" ht="14.25" customHeight="1">
      <c r="B838" s="10" t="str">
        <f t="shared" si="19"/>
        <v>8-300382009agostoF16</v>
      </c>
      <c r="C838" s="17">
        <v>8</v>
      </c>
      <c r="D838" s="17">
        <v>300</v>
      </c>
      <c r="E838" s="18">
        <v>40028</v>
      </c>
      <c r="F838" s="17">
        <v>15</v>
      </c>
      <c r="G838" s="17">
        <v>29</v>
      </c>
      <c r="H838" s="17" t="s">
        <v>29</v>
      </c>
      <c r="I838" s="79">
        <f>_xlfn.XLOOKUP(H838,Productos!$B$5:$B$16,Productos!$E$5:$E$16)</f>
        <v>550000</v>
      </c>
      <c r="J838" s="17">
        <v>11</v>
      </c>
      <c r="K838" s="99"/>
      <c r="L838" s="13" t="str">
        <f>_xlfn.XLOOKUP(Ventas!C838,'Tienda y Sucursal'!$B$5:$B$19,'Tienda y Sucursal'!$C$5:$C$19)</f>
        <v>El Rincón de la Madera</v>
      </c>
      <c r="M838" s="13" t="str">
        <f>_xlfn.XLOOKUP(D838,'Tienda y Sucursal'!$E$5:$E$10,'Tienda y Sucursal'!$F$5:$F$10)</f>
        <v>Sucursal 3</v>
      </c>
      <c r="N838" s="13" t="str">
        <f>HLOOKUP(F838,'Vendedores y Clientes'!$F$5:$M$7,2,0)&amp;" "&amp;HLOOKUP(F838,'Vendedores y Clientes'!$F$5:$M$7,3,0)</f>
        <v>Suárez Mujica</v>
      </c>
      <c r="O838" s="13" t="str" cm="1">
        <f t="array" ref="O838">_xlfn.XLOOKUP(G838,'Vendedores y Clientes'!$B$6:$B$39,'Vendedores y Clientes'!$C$6:$C$39&amp;" "&amp;_xlfn.XLOOKUP(Ventas!G838,'Vendedores y Clientes'!$B$6:$B$39,'Vendedores y Clientes'!$D$6:$D$39))</f>
        <v>Reina Queen</v>
      </c>
      <c r="P838" s="13" t="str">
        <f>_xlfn.XLOOKUP(H838,Productos!$B$5:$B$16,Productos!$C$5:$C$16)</f>
        <v>Cama 2 Plazas</v>
      </c>
      <c r="Q838" s="13" t="str">
        <f>VLOOKUP(H838,Productos!$B$4:$E$16,3,0)</f>
        <v>Dardunes</v>
      </c>
      <c r="R838" s="14">
        <f t="shared" si="20"/>
        <v>0.08</v>
      </c>
      <c r="S838" s="15">
        <f>VLOOKUP(Ventas!H838,Productos!$B$23:$I$34,MATCH(Ventas!M838,Productos!$D$22:$I$22)+2,FALSE)</f>
        <v>30000</v>
      </c>
      <c r="T838" s="16">
        <f t="shared" si="21"/>
        <v>5536000</v>
      </c>
    </row>
    <row r="839" spans="2:20" ht="14.25" customHeight="1">
      <c r="B839" s="10" t="str">
        <f t="shared" si="19"/>
        <v>10-30017122010diciembreG16</v>
      </c>
      <c r="C839" s="17">
        <v>10</v>
      </c>
      <c r="D839" s="17">
        <v>300</v>
      </c>
      <c r="E839" s="18">
        <v>40529</v>
      </c>
      <c r="F839" s="17">
        <v>18</v>
      </c>
      <c r="G839" s="17">
        <v>8</v>
      </c>
      <c r="H839" s="17" t="s">
        <v>30</v>
      </c>
      <c r="I839" s="79">
        <f>_xlfn.XLOOKUP(H839,Productos!$B$5:$B$16,Productos!$E$5:$E$16)</f>
        <v>550000</v>
      </c>
      <c r="J839" s="17">
        <v>11</v>
      </c>
      <c r="K839" s="99"/>
      <c r="L839" s="13" t="str">
        <f>_xlfn.XLOOKUP(Ventas!C839,'Tienda y Sucursal'!$B$5:$B$19,'Tienda y Sucursal'!$C$5:$C$19)</f>
        <v>Sacrilegios Gloria</v>
      </c>
      <c r="M839" s="13" t="str">
        <f>_xlfn.XLOOKUP(D839,'Tienda y Sucursal'!$E$5:$E$10,'Tienda y Sucursal'!$F$5:$F$10)</f>
        <v>Sucursal 3</v>
      </c>
      <c r="N839" s="13" t="str">
        <f>HLOOKUP(F839,'Vendedores y Clientes'!$F$5:$M$7,2,0)&amp;" "&amp;HLOOKUP(F839,'Vendedores y Clientes'!$F$5:$M$7,3,0)</f>
        <v>Gato Lizana</v>
      </c>
      <c r="O839" s="13" t="str" cm="1">
        <f t="array" ref="O839">_xlfn.XLOOKUP(G839,'Vendedores y Clientes'!$B$6:$B$39,'Vendedores y Clientes'!$C$6:$C$39&amp;" "&amp;_xlfn.XLOOKUP(Ventas!G839,'Vendedores y Clientes'!$B$6:$B$39,'Vendedores y Clientes'!$D$6:$D$39))</f>
        <v>Nicolás Red</v>
      </c>
      <c r="P839" s="13" t="str">
        <f>_xlfn.XLOOKUP(H839,Productos!$B$5:$B$16,Productos!$C$5:$C$16)</f>
        <v>Cómoda 2 cuerpos, 2x1x1,5</v>
      </c>
      <c r="Q839" s="13" t="str">
        <f>VLOOKUP(H839,Productos!$B$4:$E$16,3,0)</f>
        <v>Deplos</v>
      </c>
      <c r="R839" s="14">
        <f t="shared" si="20"/>
        <v>0.08</v>
      </c>
      <c r="S839" s="15">
        <f>VLOOKUP(Ventas!H839,Productos!$B$23:$I$34,MATCH(Ventas!M839,Productos!$D$22:$I$22)+2,FALSE)</f>
        <v>30000</v>
      </c>
      <c r="T839" s="16">
        <f t="shared" ref="T839:T902" si="22">I839*J839-(R839*I839*J839)-S839</f>
        <v>5536000</v>
      </c>
    </row>
    <row r="840" spans="2:20" ht="14.25" customHeight="1">
      <c r="B840" s="10" t="str">
        <f t="shared" si="19"/>
        <v>8-101572009julioA14</v>
      </c>
      <c r="C840" s="17">
        <v>8</v>
      </c>
      <c r="D840" s="17">
        <v>10</v>
      </c>
      <c r="E840" s="18">
        <v>40009</v>
      </c>
      <c r="F840" s="17">
        <v>16</v>
      </c>
      <c r="G840" s="17">
        <v>18</v>
      </c>
      <c r="H840" s="17" t="s">
        <v>27</v>
      </c>
      <c r="I840" s="79">
        <f>_xlfn.XLOOKUP(H840,Productos!$B$5:$B$16,Productos!$E$5:$E$16)</f>
        <v>670000</v>
      </c>
      <c r="J840" s="17">
        <v>9</v>
      </c>
      <c r="K840" s="99"/>
      <c r="L840" s="13" t="str">
        <f>_xlfn.XLOOKUP(Ventas!C840,'Tienda y Sucursal'!$B$5:$B$19,'Tienda y Sucursal'!$C$5:$C$19)</f>
        <v>El Rincón de la Madera</v>
      </c>
      <c r="M840" s="13" t="str">
        <f>_xlfn.XLOOKUP(D840,'Tienda y Sucursal'!$E$5:$E$10,'Tienda y Sucursal'!$F$5:$F$10)</f>
        <v>Sucursal 6</v>
      </c>
      <c r="N840" s="13" t="str">
        <f>HLOOKUP(F840,'Vendedores y Clientes'!$F$5:$M$7,2,0)&amp;" "&amp;HLOOKUP(F840,'Vendedores y Clientes'!$F$5:$M$7,3,0)</f>
        <v>Michael Tree</v>
      </c>
      <c r="O840" s="13" t="str" cm="1">
        <f t="array" ref="O840">_xlfn.XLOOKUP(G840,'Vendedores y Clientes'!$B$6:$B$39,'Vendedores y Clientes'!$C$6:$C$39&amp;" "&amp;_xlfn.XLOOKUP(Ventas!G840,'Vendedores y Clientes'!$B$6:$B$39,'Vendedores y Clientes'!$D$6:$D$39))</f>
        <v>Di Angelo Bonini</v>
      </c>
      <c r="P840" s="13" t="str">
        <f>_xlfn.XLOOKUP(H840,Productos!$B$5:$B$16,Productos!$C$5:$C$16)</f>
        <v>Cama 1,5 plazas</v>
      </c>
      <c r="Q840" s="13" t="str">
        <f>VLOOKUP(H840,Productos!$B$4:$E$16,3,0)</f>
        <v>Dardunes</v>
      </c>
      <c r="R840" s="14">
        <f t="shared" si="20"/>
        <v>0.08</v>
      </c>
      <c r="S840" s="15">
        <f>VLOOKUP(Ventas!H840,Productos!$B$23:$I$34,MATCH(Ventas!M840,Productos!$D$22:$I$22)+2,FALSE)</f>
        <v>200000</v>
      </c>
      <c r="T840" s="16">
        <f t="shared" si="22"/>
        <v>5347600</v>
      </c>
    </row>
    <row r="841" spans="2:20" ht="14.25" customHeight="1">
      <c r="B841" s="10" t="str">
        <f t="shared" si="19"/>
        <v>14-201772010julioA14</v>
      </c>
      <c r="C841" s="17">
        <v>14</v>
      </c>
      <c r="D841" s="17">
        <v>20</v>
      </c>
      <c r="E841" s="18">
        <v>40376</v>
      </c>
      <c r="F841" s="17">
        <v>18</v>
      </c>
      <c r="G841" s="17">
        <v>29</v>
      </c>
      <c r="H841" s="17" t="s">
        <v>27</v>
      </c>
      <c r="I841" s="79">
        <f>_xlfn.XLOOKUP(H841,Productos!$B$5:$B$16,Productos!$E$5:$E$16)</f>
        <v>670000</v>
      </c>
      <c r="J841" s="17">
        <v>9</v>
      </c>
      <c r="K841" s="99"/>
      <c r="L841" s="13" t="str">
        <f>_xlfn.XLOOKUP(Ventas!C841,'Tienda y Sucursal'!$B$5:$B$19,'Tienda y Sucursal'!$C$5:$C$19)</f>
        <v>Antiguedades FV</v>
      </c>
      <c r="M841" s="13" t="str">
        <f>_xlfn.XLOOKUP(D841,'Tienda y Sucursal'!$E$5:$E$10,'Tienda y Sucursal'!$F$5:$F$10)</f>
        <v>Sucursal 5</v>
      </c>
      <c r="N841" s="13" t="str">
        <f>HLOOKUP(F841,'Vendedores y Clientes'!$F$5:$M$7,2,0)&amp;" "&amp;HLOOKUP(F841,'Vendedores y Clientes'!$F$5:$M$7,3,0)</f>
        <v>Gato Lizana</v>
      </c>
      <c r="O841" s="13" t="str" cm="1">
        <f t="array" ref="O841">_xlfn.XLOOKUP(G841,'Vendedores y Clientes'!$B$6:$B$39,'Vendedores y Clientes'!$C$6:$C$39&amp;" "&amp;_xlfn.XLOOKUP(Ventas!G841,'Vendedores y Clientes'!$B$6:$B$39,'Vendedores y Clientes'!$D$6:$D$39))</f>
        <v>Reina Queen</v>
      </c>
      <c r="P841" s="13" t="str">
        <f>_xlfn.XLOOKUP(H841,Productos!$B$5:$B$16,Productos!$C$5:$C$16)</f>
        <v>Cama 1,5 plazas</v>
      </c>
      <c r="Q841" s="13" t="str">
        <f>VLOOKUP(H841,Productos!$B$4:$E$16,3,0)</f>
        <v>Dardunes</v>
      </c>
      <c r="R841" s="14">
        <f t="shared" si="20"/>
        <v>0.08</v>
      </c>
      <c r="S841" s="15">
        <f>VLOOKUP(Ventas!H841,Productos!$B$23:$I$34,MATCH(Ventas!M841,Productos!$D$22:$I$22)+2,FALSE)</f>
        <v>100000</v>
      </c>
      <c r="T841" s="16">
        <f t="shared" si="22"/>
        <v>5447600</v>
      </c>
    </row>
    <row r="842" spans="2:20" ht="14.25" customHeight="1">
      <c r="B842" s="10" t="str">
        <f t="shared" si="19"/>
        <v>4-20962010junioA14</v>
      </c>
      <c r="C842" s="17">
        <v>4</v>
      </c>
      <c r="D842" s="17">
        <v>20</v>
      </c>
      <c r="E842" s="18">
        <v>40338</v>
      </c>
      <c r="F842" s="17">
        <v>15</v>
      </c>
      <c r="G842" s="17">
        <v>2</v>
      </c>
      <c r="H842" s="17" t="s">
        <v>27</v>
      </c>
      <c r="I842" s="79">
        <f>_xlfn.XLOOKUP(H842,Productos!$B$5:$B$16,Productos!$E$5:$E$16)</f>
        <v>670000</v>
      </c>
      <c r="J842" s="17">
        <v>9</v>
      </c>
      <c r="K842" s="99"/>
      <c r="L842" s="13" t="str">
        <f>_xlfn.XLOOKUP(Ventas!C842,'Tienda y Sucursal'!$B$5:$B$19,'Tienda y Sucursal'!$C$5:$C$19)</f>
        <v>Galería Ñuble</v>
      </c>
      <c r="M842" s="13" t="str">
        <f>_xlfn.XLOOKUP(D842,'Tienda y Sucursal'!$E$5:$E$10,'Tienda y Sucursal'!$F$5:$F$10)</f>
        <v>Sucursal 5</v>
      </c>
      <c r="N842" s="13" t="str">
        <f>HLOOKUP(F842,'Vendedores y Clientes'!$F$5:$M$7,2,0)&amp;" "&amp;HLOOKUP(F842,'Vendedores y Clientes'!$F$5:$M$7,3,0)</f>
        <v>Suárez Mujica</v>
      </c>
      <c r="O842" s="13" t="str" cm="1">
        <f t="array" ref="O842">_xlfn.XLOOKUP(G842,'Vendedores y Clientes'!$B$6:$B$39,'Vendedores y Clientes'!$C$6:$C$39&amp;" "&amp;_xlfn.XLOOKUP(Ventas!G842,'Vendedores y Clientes'!$B$6:$B$39,'Vendedores y Clientes'!$D$6:$D$39))</f>
        <v>John Chepicano</v>
      </c>
      <c r="P842" s="13" t="str">
        <f>_xlfn.XLOOKUP(H842,Productos!$B$5:$B$16,Productos!$C$5:$C$16)</f>
        <v>Cama 1,5 plazas</v>
      </c>
      <c r="Q842" s="13" t="str">
        <f>VLOOKUP(H842,Productos!$B$4:$E$16,3,0)</f>
        <v>Dardunes</v>
      </c>
      <c r="R842" s="14">
        <f t="shared" si="20"/>
        <v>0.08</v>
      </c>
      <c r="S842" s="15">
        <f>VLOOKUP(Ventas!H842,Productos!$B$23:$I$34,MATCH(Ventas!M842,Productos!$D$22:$I$22)+2,FALSE)</f>
        <v>100000</v>
      </c>
      <c r="T842" s="16">
        <f t="shared" si="22"/>
        <v>5447600</v>
      </c>
    </row>
    <row r="843" spans="2:20" ht="14.25" customHeight="1">
      <c r="B843" s="10" t="str">
        <f t="shared" si="19"/>
        <v>13-10232010marzoG16</v>
      </c>
      <c r="C843" s="17">
        <v>13</v>
      </c>
      <c r="D843" s="17">
        <v>10</v>
      </c>
      <c r="E843" s="18">
        <v>40239</v>
      </c>
      <c r="F843" s="17">
        <v>13</v>
      </c>
      <c r="G843" s="17">
        <v>18</v>
      </c>
      <c r="H843" s="17" t="s">
        <v>30</v>
      </c>
      <c r="I843" s="79">
        <f>_xlfn.XLOOKUP(H843,Productos!$B$5:$B$16,Productos!$E$5:$E$16)</f>
        <v>550000</v>
      </c>
      <c r="J843" s="17">
        <v>11</v>
      </c>
      <c r="K843" s="99"/>
      <c r="L843" s="13" t="str">
        <f>_xlfn.XLOOKUP(Ventas!C843,'Tienda y Sucursal'!$B$5:$B$19,'Tienda y Sucursal'!$C$5:$C$19)</f>
        <v>Sales</v>
      </c>
      <c r="M843" s="13" t="str">
        <f>_xlfn.XLOOKUP(D843,'Tienda y Sucursal'!$E$5:$E$10,'Tienda y Sucursal'!$F$5:$F$10)</f>
        <v>Sucursal 6</v>
      </c>
      <c r="N843" s="13" t="str">
        <f>HLOOKUP(F843,'Vendedores y Clientes'!$F$5:$M$7,2,0)&amp;" "&amp;HLOOKUP(F843,'Vendedores y Clientes'!$F$5:$M$7,3,0)</f>
        <v>Caesar Ortencia</v>
      </c>
      <c r="O843" s="13" t="str" cm="1">
        <f t="array" ref="O843">_xlfn.XLOOKUP(G843,'Vendedores y Clientes'!$B$6:$B$39,'Vendedores y Clientes'!$C$6:$C$39&amp;" "&amp;_xlfn.XLOOKUP(Ventas!G843,'Vendedores y Clientes'!$B$6:$B$39,'Vendedores y Clientes'!$D$6:$D$39))</f>
        <v>Di Angelo Bonini</v>
      </c>
      <c r="P843" s="13" t="str">
        <f>_xlfn.XLOOKUP(H843,Productos!$B$5:$B$16,Productos!$C$5:$C$16)</f>
        <v>Cómoda 2 cuerpos, 2x1x1,5</v>
      </c>
      <c r="Q843" s="13" t="str">
        <f>VLOOKUP(H843,Productos!$B$4:$E$16,3,0)</f>
        <v>Deplos</v>
      </c>
      <c r="R843" s="14">
        <f t="shared" si="20"/>
        <v>0.08</v>
      </c>
      <c r="S843" s="15">
        <f>VLOOKUP(Ventas!H843,Productos!$B$23:$I$34,MATCH(Ventas!M843,Productos!$D$22:$I$22)+2,FALSE)</f>
        <v>300000</v>
      </c>
      <c r="T843" s="16">
        <f t="shared" si="22"/>
        <v>5266000</v>
      </c>
    </row>
    <row r="844" spans="2:20" ht="14.25" customHeight="1">
      <c r="B844" s="10" t="str">
        <f t="shared" si="19"/>
        <v>10-202282009agostoG16</v>
      </c>
      <c r="C844" s="17">
        <v>10</v>
      </c>
      <c r="D844" s="17">
        <v>20</v>
      </c>
      <c r="E844" s="18">
        <v>40047</v>
      </c>
      <c r="F844" s="17">
        <v>15</v>
      </c>
      <c r="G844" s="17">
        <v>29</v>
      </c>
      <c r="H844" s="17" t="s">
        <v>30</v>
      </c>
      <c r="I844" s="79">
        <f>_xlfn.XLOOKUP(H844,Productos!$B$5:$B$16,Productos!$E$5:$E$16)</f>
        <v>550000</v>
      </c>
      <c r="J844" s="17">
        <v>11</v>
      </c>
      <c r="K844" s="99"/>
      <c r="L844" s="13" t="str">
        <f>_xlfn.XLOOKUP(Ventas!C844,'Tienda y Sucursal'!$B$5:$B$19,'Tienda y Sucursal'!$C$5:$C$19)</f>
        <v>Sacrilegios Gloria</v>
      </c>
      <c r="M844" s="13" t="str">
        <f>_xlfn.XLOOKUP(D844,'Tienda y Sucursal'!$E$5:$E$10,'Tienda y Sucursal'!$F$5:$F$10)</f>
        <v>Sucursal 5</v>
      </c>
      <c r="N844" s="13" t="str">
        <f>HLOOKUP(F844,'Vendedores y Clientes'!$F$5:$M$7,2,0)&amp;" "&amp;HLOOKUP(F844,'Vendedores y Clientes'!$F$5:$M$7,3,0)</f>
        <v>Suárez Mujica</v>
      </c>
      <c r="O844" s="13" t="str" cm="1">
        <f t="array" ref="O844">_xlfn.XLOOKUP(G844,'Vendedores y Clientes'!$B$6:$B$39,'Vendedores y Clientes'!$C$6:$C$39&amp;" "&amp;_xlfn.XLOOKUP(Ventas!G844,'Vendedores y Clientes'!$B$6:$B$39,'Vendedores y Clientes'!$D$6:$D$39))</f>
        <v>Reina Queen</v>
      </c>
      <c r="P844" s="13" t="str">
        <f>_xlfn.XLOOKUP(H844,Productos!$B$5:$B$16,Productos!$C$5:$C$16)</f>
        <v>Cómoda 2 cuerpos, 2x1x1,5</v>
      </c>
      <c r="Q844" s="13" t="str">
        <f>VLOOKUP(H844,Productos!$B$4:$E$16,3,0)</f>
        <v>Deplos</v>
      </c>
      <c r="R844" s="14">
        <f t="shared" si="20"/>
        <v>0.08</v>
      </c>
      <c r="S844" s="15">
        <f>VLOOKUP(Ventas!H844,Productos!$B$23:$I$34,MATCH(Ventas!M844,Productos!$D$22:$I$22)+2,FALSE)</f>
        <v>300000</v>
      </c>
      <c r="T844" s="16">
        <f t="shared" si="22"/>
        <v>5266000</v>
      </c>
    </row>
    <row r="845" spans="2:20" ht="14.25" customHeight="1">
      <c r="B845" s="10" t="str">
        <f t="shared" si="19"/>
        <v>6-1001152009mayoF16</v>
      </c>
      <c r="C845" s="17">
        <v>6</v>
      </c>
      <c r="D845" s="17">
        <v>100</v>
      </c>
      <c r="E845" s="18">
        <v>39944</v>
      </c>
      <c r="F845" s="17">
        <v>12</v>
      </c>
      <c r="G845" s="17">
        <v>16</v>
      </c>
      <c r="H845" s="17" t="s">
        <v>29</v>
      </c>
      <c r="I845" s="79">
        <f>_xlfn.XLOOKUP(H845,Productos!$B$5:$B$16,Productos!$E$5:$E$16)</f>
        <v>550000</v>
      </c>
      <c r="J845" s="17">
        <v>11</v>
      </c>
      <c r="K845" s="99"/>
      <c r="L845" s="13" t="str">
        <f>_xlfn.XLOOKUP(Ventas!C845,'Tienda y Sucursal'!$B$5:$B$19,'Tienda y Sucursal'!$C$5:$C$19)</f>
        <v>Sucursal Ñuñoa</v>
      </c>
      <c r="M845" s="13" t="str">
        <f>_xlfn.XLOOKUP(D845,'Tienda y Sucursal'!$E$5:$E$10,'Tienda y Sucursal'!$F$5:$F$10)</f>
        <v>Sucursal 4</v>
      </c>
      <c r="N845" s="13" t="str">
        <f>HLOOKUP(F845,'Vendedores y Clientes'!$F$5:$M$7,2,0)&amp;" "&amp;HLOOKUP(F845,'Vendedores y Clientes'!$F$5:$M$7,3,0)</f>
        <v>Feibian Bizancio</v>
      </c>
      <c r="O845" s="13" t="str" cm="1">
        <f t="array" ref="O845">_xlfn.XLOOKUP(G845,'Vendedores y Clientes'!$B$6:$B$39,'Vendedores y Clientes'!$C$6:$C$39&amp;" "&amp;_xlfn.XLOOKUP(Ventas!G845,'Vendedores y Clientes'!$B$6:$B$39,'Vendedores y Clientes'!$D$6:$D$39))</f>
        <v>Go Leslier</v>
      </c>
      <c r="P845" s="13" t="str">
        <f>_xlfn.XLOOKUP(H845,Productos!$B$5:$B$16,Productos!$C$5:$C$16)</f>
        <v>Cama 2 Plazas</v>
      </c>
      <c r="Q845" s="13" t="str">
        <f>VLOOKUP(H845,Productos!$B$4:$E$16,3,0)</f>
        <v>Dardunes</v>
      </c>
      <c r="R845" s="14">
        <f t="shared" si="20"/>
        <v>0.08</v>
      </c>
      <c r="S845" s="15">
        <f>VLOOKUP(Ventas!H845,Productos!$B$23:$I$34,MATCH(Ventas!M845,Productos!$D$22:$I$22)+2,FALSE)</f>
        <v>200000</v>
      </c>
      <c r="T845" s="16">
        <f t="shared" si="22"/>
        <v>5366000</v>
      </c>
    </row>
    <row r="846" spans="2:20" ht="14.25" customHeight="1">
      <c r="B846" s="10" t="str">
        <f t="shared" si="19"/>
        <v>8-30942010abrilF16</v>
      </c>
      <c r="C846" s="17">
        <v>8</v>
      </c>
      <c r="D846" s="17">
        <v>30</v>
      </c>
      <c r="E846" s="18">
        <v>40277</v>
      </c>
      <c r="F846" s="17">
        <v>13</v>
      </c>
      <c r="G846" s="17">
        <v>11</v>
      </c>
      <c r="H846" s="17" t="s">
        <v>29</v>
      </c>
      <c r="I846" s="79">
        <f>_xlfn.XLOOKUP(H846,Productos!$B$5:$B$16,Productos!$E$5:$E$16)</f>
        <v>550000</v>
      </c>
      <c r="J846" s="17">
        <v>11</v>
      </c>
      <c r="K846" s="99"/>
      <c r="L846" s="13" t="str">
        <f>_xlfn.XLOOKUP(Ventas!C846,'Tienda y Sucursal'!$B$5:$B$19,'Tienda y Sucursal'!$C$5:$C$19)</f>
        <v>El Rincón de la Madera</v>
      </c>
      <c r="M846" s="13" t="str">
        <f>_xlfn.XLOOKUP(D846,'Tienda y Sucursal'!$E$5:$E$10,'Tienda y Sucursal'!$F$5:$F$10)</f>
        <v>Sucursal 2</v>
      </c>
      <c r="N846" s="13" t="str">
        <f>HLOOKUP(F846,'Vendedores y Clientes'!$F$5:$M$7,2,0)&amp;" "&amp;HLOOKUP(F846,'Vendedores y Clientes'!$F$5:$M$7,3,0)</f>
        <v>Caesar Ortencia</v>
      </c>
      <c r="O846" s="13" t="str" cm="1">
        <f t="array" ref="O846">_xlfn.XLOOKUP(G846,'Vendedores y Clientes'!$B$6:$B$39,'Vendedores y Clientes'!$C$6:$C$39&amp;" "&amp;_xlfn.XLOOKUP(Ventas!G846,'Vendedores y Clientes'!$B$6:$B$39,'Vendedores y Clientes'!$D$6:$D$39))</f>
        <v>Diva Torrengra</v>
      </c>
      <c r="P846" s="13" t="str">
        <f>_xlfn.XLOOKUP(H846,Productos!$B$5:$B$16,Productos!$C$5:$C$16)</f>
        <v>Cama 2 Plazas</v>
      </c>
      <c r="Q846" s="13" t="str">
        <f>VLOOKUP(H846,Productos!$B$4:$E$16,3,0)</f>
        <v>Dardunes</v>
      </c>
      <c r="R846" s="14">
        <f t="shared" si="20"/>
        <v>0.08</v>
      </c>
      <c r="S846" s="15">
        <f>VLOOKUP(Ventas!H846,Productos!$B$23:$I$34,MATCH(Ventas!M846,Productos!$D$22:$I$22)+2,FALSE)</f>
        <v>100000</v>
      </c>
      <c r="T846" s="16">
        <f t="shared" si="22"/>
        <v>5466000</v>
      </c>
    </row>
    <row r="847" spans="2:20" ht="14.25" customHeight="1">
      <c r="B847" s="10" t="str">
        <f t="shared" si="19"/>
        <v>1-300722010febreroF16</v>
      </c>
      <c r="C847" s="17">
        <v>1</v>
      </c>
      <c r="D847" s="17">
        <v>300</v>
      </c>
      <c r="E847" s="18">
        <v>40216</v>
      </c>
      <c r="F847" s="17">
        <v>14</v>
      </c>
      <c r="G847" s="17">
        <v>34</v>
      </c>
      <c r="H847" s="17" t="s">
        <v>29</v>
      </c>
      <c r="I847" s="79">
        <f>_xlfn.XLOOKUP(H847,Productos!$B$5:$B$16,Productos!$E$5:$E$16)</f>
        <v>550000</v>
      </c>
      <c r="J847" s="17">
        <v>11</v>
      </c>
      <c r="K847" s="99"/>
      <c r="L847" s="13" t="str">
        <f>_xlfn.XLOOKUP(Ventas!C847,'Tienda y Sucursal'!$B$5:$B$19,'Tienda y Sucursal'!$C$5:$C$19)</f>
        <v>Sucursal Peñalolen Alto</v>
      </c>
      <c r="M847" s="13" t="str">
        <f>_xlfn.XLOOKUP(D847,'Tienda y Sucursal'!$E$5:$E$10,'Tienda y Sucursal'!$F$5:$F$10)</f>
        <v>Sucursal 3</v>
      </c>
      <c r="N847" s="13" t="str">
        <f>HLOOKUP(F847,'Vendedores y Clientes'!$F$5:$M$7,2,0)&amp;" "&amp;HLOOKUP(F847,'Vendedores y Clientes'!$F$5:$M$7,3,0)</f>
        <v>Hortuiti Felier</v>
      </c>
      <c r="O847" s="13" t="str" cm="1">
        <f t="array" ref="O847">_xlfn.XLOOKUP(G847,'Vendedores y Clientes'!$B$6:$B$39,'Vendedores y Clientes'!$C$6:$C$39&amp;" "&amp;_xlfn.XLOOKUP(Ventas!G847,'Vendedores y Clientes'!$B$6:$B$39,'Vendedores y Clientes'!$D$6:$D$39))</f>
        <v>JP Farfanas</v>
      </c>
      <c r="P847" s="13" t="str">
        <f>_xlfn.XLOOKUP(H847,Productos!$B$5:$B$16,Productos!$C$5:$C$16)</f>
        <v>Cama 2 Plazas</v>
      </c>
      <c r="Q847" s="13" t="str">
        <f>VLOOKUP(H847,Productos!$B$4:$E$16,3,0)</f>
        <v>Dardunes</v>
      </c>
      <c r="R847" s="14">
        <f t="shared" si="20"/>
        <v>0.08</v>
      </c>
      <c r="S847" s="15">
        <f>VLOOKUP(Ventas!H847,Productos!$B$23:$I$34,MATCH(Ventas!M847,Productos!$D$22:$I$22)+2,FALSE)</f>
        <v>30000</v>
      </c>
      <c r="T847" s="16">
        <f t="shared" si="22"/>
        <v>5536000</v>
      </c>
    </row>
    <row r="848" spans="2:20" ht="14.25" customHeight="1">
      <c r="B848" s="10" t="str">
        <f t="shared" si="19"/>
        <v>3-3001982010agostoF16</v>
      </c>
      <c r="C848" s="17">
        <v>3</v>
      </c>
      <c r="D848" s="17">
        <v>300</v>
      </c>
      <c r="E848" s="18">
        <v>40409</v>
      </c>
      <c r="F848" s="17">
        <v>12</v>
      </c>
      <c r="G848" s="17">
        <v>23</v>
      </c>
      <c r="H848" s="17" t="s">
        <v>29</v>
      </c>
      <c r="I848" s="79">
        <f>_xlfn.XLOOKUP(H848,Productos!$B$5:$B$16,Productos!$E$5:$E$16)</f>
        <v>550000</v>
      </c>
      <c r="J848" s="17">
        <v>11</v>
      </c>
      <c r="K848" s="99"/>
      <c r="L848" s="13" t="str">
        <f>_xlfn.XLOOKUP(Ventas!C848,'Tienda y Sucursal'!$B$5:$B$19,'Tienda y Sucursal'!$C$5:$C$19)</f>
        <v>Damiens</v>
      </c>
      <c r="M848" s="13" t="str">
        <f>_xlfn.XLOOKUP(D848,'Tienda y Sucursal'!$E$5:$E$10,'Tienda y Sucursal'!$F$5:$F$10)</f>
        <v>Sucursal 3</v>
      </c>
      <c r="N848" s="13" t="str">
        <f>HLOOKUP(F848,'Vendedores y Clientes'!$F$5:$M$7,2,0)&amp;" "&amp;HLOOKUP(F848,'Vendedores y Clientes'!$F$5:$M$7,3,0)</f>
        <v>Feibian Bizancio</v>
      </c>
      <c r="O848" s="13" t="str" cm="1">
        <f t="array" ref="O848">_xlfn.XLOOKUP(G848,'Vendedores y Clientes'!$B$6:$B$39,'Vendedores y Clientes'!$C$6:$C$39&amp;" "&amp;_xlfn.XLOOKUP(Ventas!G848,'Vendedores y Clientes'!$B$6:$B$39,'Vendedores y Clientes'!$D$6:$D$39))</f>
        <v>Ismael Olavarrieta</v>
      </c>
      <c r="P848" s="13" t="str">
        <f>_xlfn.XLOOKUP(H848,Productos!$B$5:$B$16,Productos!$C$5:$C$16)</f>
        <v>Cama 2 Plazas</v>
      </c>
      <c r="Q848" s="13" t="str">
        <f>VLOOKUP(H848,Productos!$B$4:$E$16,3,0)</f>
        <v>Dardunes</v>
      </c>
      <c r="R848" s="14">
        <f t="shared" si="20"/>
        <v>0.08</v>
      </c>
      <c r="S848" s="15">
        <f>VLOOKUP(Ventas!H848,Productos!$B$23:$I$34,MATCH(Ventas!M848,Productos!$D$22:$I$22)+2,FALSE)</f>
        <v>30000</v>
      </c>
      <c r="T848" s="16">
        <f t="shared" si="22"/>
        <v>5536000</v>
      </c>
    </row>
    <row r="849" spans="2:20" ht="14.25" customHeight="1">
      <c r="B849" s="10" t="str">
        <f t="shared" si="19"/>
        <v>12-20023102009octubreF16</v>
      </c>
      <c r="C849" s="17">
        <v>12</v>
      </c>
      <c r="D849" s="17">
        <v>200</v>
      </c>
      <c r="E849" s="18">
        <v>40109</v>
      </c>
      <c r="F849" s="17">
        <v>13</v>
      </c>
      <c r="G849" s="17">
        <v>31</v>
      </c>
      <c r="H849" s="17" t="s">
        <v>29</v>
      </c>
      <c r="I849" s="79">
        <f>_xlfn.XLOOKUP(H849,Productos!$B$5:$B$16,Productos!$E$5:$E$16)</f>
        <v>550000</v>
      </c>
      <c r="J849" s="17">
        <v>11</v>
      </c>
      <c r="K849" s="99"/>
      <c r="L849" s="13" t="str">
        <f>_xlfn.XLOOKUP(Ventas!C849,'Tienda y Sucursal'!$B$5:$B$19,'Tienda y Sucursal'!$C$5:$C$19)</f>
        <v>El Deleite</v>
      </c>
      <c r="M849" s="13" t="str">
        <f>_xlfn.XLOOKUP(D849,'Tienda y Sucursal'!$E$5:$E$10,'Tienda y Sucursal'!$F$5:$F$10)</f>
        <v>Sucursal 1</v>
      </c>
      <c r="N849" s="13" t="str">
        <f>HLOOKUP(F849,'Vendedores y Clientes'!$F$5:$M$7,2,0)&amp;" "&amp;HLOOKUP(F849,'Vendedores y Clientes'!$F$5:$M$7,3,0)</f>
        <v>Caesar Ortencia</v>
      </c>
      <c r="O849" s="13" t="str" cm="1">
        <f t="array" ref="O849">_xlfn.XLOOKUP(G849,'Vendedores y Clientes'!$B$6:$B$39,'Vendedores y Clientes'!$C$6:$C$39&amp;" "&amp;_xlfn.XLOOKUP(Ventas!G849,'Vendedores y Clientes'!$B$6:$B$39,'Vendedores y Clientes'!$D$6:$D$39))</f>
        <v>Sofia Uribe</v>
      </c>
      <c r="P849" s="13" t="str">
        <f>_xlfn.XLOOKUP(H849,Productos!$B$5:$B$16,Productos!$C$5:$C$16)</f>
        <v>Cama 2 Plazas</v>
      </c>
      <c r="Q849" s="13" t="str">
        <f>VLOOKUP(H849,Productos!$B$4:$E$16,3,0)</f>
        <v>Dardunes</v>
      </c>
      <c r="R849" s="14">
        <f t="shared" si="20"/>
        <v>0.08</v>
      </c>
      <c r="S849" s="15">
        <f>VLOOKUP(Ventas!H849,Productos!$B$23:$I$34,MATCH(Ventas!M849,Productos!$D$22:$I$22)+2,FALSE)</f>
        <v>30000</v>
      </c>
      <c r="T849" s="16">
        <f t="shared" si="22"/>
        <v>5536000</v>
      </c>
    </row>
    <row r="850" spans="2:20" ht="14.25" customHeight="1">
      <c r="B850" s="10" t="str">
        <f t="shared" si="19"/>
        <v>5-1001492009septiembreA18</v>
      </c>
      <c r="C850" s="17">
        <v>5</v>
      </c>
      <c r="D850" s="17">
        <v>100</v>
      </c>
      <c r="E850" s="18">
        <v>40070</v>
      </c>
      <c r="F850" s="17">
        <v>18</v>
      </c>
      <c r="G850" s="17">
        <v>29</v>
      </c>
      <c r="H850" s="17" t="s">
        <v>26</v>
      </c>
      <c r="I850" s="79">
        <f>_xlfn.XLOOKUP(H850,Productos!$B$5:$B$16,Productos!$E$5:$E$16)</f>
        <v>750000</v>
      </c>
      <c r="J850" s="17">
        <v>8</v>
      </c>
      <c r="K850" s="99"/>
      <c r="L850" s="13" t="str">
        <f>_xlfn.XLOOKUP(Ventas!C850,'Tienda y Sucursal'!$B$5:$B$19,'Tienda y Sucursal'!$C$5:$C$19)</f>
        <v>Muebles El Oso</v>
      </c>
      <c r="M850" s="13" t="str">
        <f>_xlfn.XLOOKUP(D850,'Tienda y Sucursal'!$E$5:$E$10,'Tienda y Sucursal'!$F$5:$F$10)</f>
        <v>Sucursal 4</v>
      </c>
      <c r="N850" s="13" t="str">
        <f>HLOOKUP(F850,'Vendedores y Clientes'!$F$5:$M$7,2,0)&amp;" "&amp;HLOOKUP(F850,'Vendedores y Clientes'!$F$5:$M$7,3,0)</f>
        <v>Gato Lizana</v>
      </c>
      <c r="O850" s="13" t="str" cm="1">
        <f t="array" ref="O850">_xlfn.XLOOKUP(G850,'Vendedores y Clientes'!$B$6:$B$39,'Vendedores y Clientes'!$C$6:$C$39&amp;" "&amp;_xlfn.XLOOKUP(Ventas!G850,'Vendedores y Clientes'!$B$6:$B$39,'Vendedores y Clientes'!$D$6:$D$39))</f>
        <v>Reina Queen</v>
      </c>
      <c r="P850" s="13" t="str">
        <f>_xlfn.XLOOKUP(H850,Productos!$B$5:$B$16,Productos!$C$5:$C$16)</f>
        <v>Sillón Cama 3 Cuerpos</v>
      </c>
      <c r="Q850" s="13" t="str">
        <f>VLOOKUP(H850,Productos!$B$4:$E$16,3,0)</f>
        <v>Bellmack</v>
      </c>
      <c r="R850" s="14">
        <f t="shared" si="20"/>
        <v>0.08</v>
      </c>
      <c r="S850" s="15">
        <f>VLOOKUP(Ventas!H850,Productos!$B$23:$I$34,MATCH(Ventas!M850,Productos!$D$22:$I$22)+2,FALSE)</f>
        <v>20000</v>
      </c>
      <c r="T850" s="16">
        <f t="shared" si="22"/>
        <v>5500000</v>
      </c>
    </row>
    <row r="851" spans="2:20" ht="14.25" customHeight="1">
      <c r="B851" s="10" t="str">
        <f t="shared" si="19"/>
        <v>15-200622009febreroJ16</v>
      </c>
      <c r="C851" s="17">
        <v>15</v>
      </c>
      <c r="D851" s="17">
        <v>200</v>
      </c>
      <c r="E851" s="18">
        <v>39850</v>
      </c>
      <c r="F851" s="17">
        <v>13</v>
      </c>
      <c r="G851" s="17">
        <v>31</v>
      </c>
      <c r="H851" s="17" t="s">
        <v>22</v>
      </c>
      <c r="I851" s="79">
        <f>_xlfn.XLOOKUP(H851,Productos!$B$5:$B$16,Productos!$E$5:$E$16)</f>
        <v>1450000</v>
      </c>
      <c r="J851" s="17">
        <v>4</v>
      </c>
      <c r="K851" s="99"/>
      <c r="L851" s="13" t="str">
        <f>_xlfn.XLOOKUP(Ventas!C851,'Tienda y Sucursal'!$B$5:$B$19,'Tienda y Sucursal'!$C$5:$C$19)</f>
        <v>Galería la Tubería</v>
      </c>
      <c r="M851" s="13" t="str">
        <f>_xlfn.XLOOKUP(D851,'Tienda y Sucursal'!$E$5:$E$10,'Tienda y Sucursal'!$F$5:$F$10)</f>
        <v>Sucursal 1</v>
      </c>
      <c r="N851" s="13" t="str">
        <f>HLOOKUP(F851,'Vendedores y Clientes'!$F$5:$M$7,2,0)&amp;" "&amp;HLOOKUP(F851,'Vendedores y Clientes'!$F$5:$M$7,3,0)</f>
        <v>Caesar Ortencia</v>
      </c>
      <c r="O851" s="13" t="str" cm="1">
        <f t="array" ref="O851">_xlfn.XLOOKUP(G851,'Vendedores y Clientes'!$B$6:$B$39,'Vendedores y Clientes'!$C$6:$C$39&amp;" "&amp;_xlfn.XLOOKUP(Ventas!G851,'Vendedores y Clientes'!$B$6:$B$39,'Vendedores y Clientes'!$D$6:$D$39))</f>
        <v>Sofia Uribe</v>
      </c>
      <c r="P851" s="13" t="str">
        <f>_xlfn.XLOOKUP(H851,Productos!$B$5:$B$16,Productos!$C$5:$C$16)</f>
        <v>Silla de Gargas</v>
      </c>
      <c r="Q851" s="13" t="str">
        <f>VLOOKUP(H851,Productos!$B$4:$E$16,3,0)</f>
        <v>Bellmack</v>
      </c>
      <c r="R851" s="14">
        <f t="shared" si="20"/>
        <v>0.05</v>
      </c>
      <c r="S851" s="15">
        <f>VLOOKUP(Ventas!H851,Productos!$B$23:$I$34,MATCH(Ventas!M851,Productos!$D$22:$I$22)+2,FALSE)</f>
        <v>500000</v>
      </c>
      <c r="T851" s="16">
        <f t="shared" si="22"/>
        <v>5010000</v>
      </c>
    </row>
    <row r="852" spans="2:20" ht="14.25" customHeight="1">
      <c r="B852" s="10" t="str">
        <f t="shared" si="19"/>
        <v>15-1002412009eneroJ16</v>
      </c>
      <c r="C852" s="17">
        <v>15</v>
      </c>
      <c r="D852" s="17">
        <v>100</v>
      </c>
      <c r="E852" s="18">
        <v>39837</v>
      </c>
      <c r="F852" s="17">
        <v>13</v>
      </c>
      <c r="G852" s="17">
        <v>13</v>
      </c>
      <c r="H852" s="17" t="s">
        <v>22</v>
      </c>
      <c r="I852" s="79">
        <f>_xlfn.XLOOKUP(H852,Productos!$B$5:$B$16,Productos!$E$5:$E$16)</f>
        <v>1450000</v>
      </c>
      <c r="J852" s="17">
        <v>4</v>
      </c>
      <c r="K852" s="99"/>
      <c r="L852" s="13" t="str">
        <f>_xlfn.XLOOKUP(Ventas!C852,'Tienda y Sucursal'!$B$5:$B$19,'Tienda y Sucursal'!$C$5:$C$19)</f>
        <v>Galería la Tubería</v>
      </c>
      <c r="M852" s="13" t="str">
        <f>_xlfn.XLOOKUP(D852,'Tienda y Sucursal'!$E$5:$E$10,'Tienda y Sucursal'!$F$5:$F$10)</f>
        <v>Sucursal 4</v>
      </c>
      <c r="N852" s="13" t="str">
        <f>HLOOKUP(F852,'Vendedores y Clientes'!$F$5:$M$7,2,0)&amp;" "&amp;HLOOKUP(F852,'Vendedores y Clientes'!$F$5:$M$7,3,0)</f>
        <v>Caesar Ortencia</v>
      </c>
      <c r="O852" s="13" t="str" cm="1">
        <f t="array" ref="O852">_xlfn.XLOOKUP(G852,'Vendedores y Clientes'!$B$6:$B$39,'Vendedores y Clientes'!$C$6:$C$39&amp;" "&amp;_xlfn.XLOOKUP(Ventas!G852,'Vendedores y Clientes'!$B$6:$B$39,'Vendedores y Clientes'!$D$6:$D$39))</f>
        <v>Peter Contreras</v>
      </c>
      <c r="P852" s="13" t="str">
        <f>_xlfn.XLOOKUP(H852,Productos!$B$5:$B$16,Productos!$C$5:$C$16)</f>
        <v>Silla de Gargas</v>
      </c>
      <c r="Q852" s="13" t="str">
        <f>VLOOKUP(H852,Productos!$B$4:$E$16,3,0)</f>
        <v>Bellmack</v>
      </c>
      <c r="R852" s="14">
        <f t="shared" si="20"/>
        <v>0.05</v>
      </c>
      <c r="S852" s="15">
        <f>VLOOKUP(Ventas!H852,Productos!$B$23:$I$34,MATCH(Ventas!M852,Productos!$D$22:$I$22)+2,FALSE)</f>
        <v>500000</v>
      </c>
      <c r="T852" s="16">
        <f t="shared" si="22"/>
        <v>5010000</v>
      </c>
    </row>
    <row r="853" spans="2:20" ht="14.25" customHeight="1">
      <c r="B853" s="10" t="str">
        <f t="shared" si="19"/>
        <v>2-301912009eneroA18</v>
      </c>
      <c r="C853" s="17">
        <v>2</v>
      </c>
      <c r="D853" s="17">
        <v>30</v>
      </c>
      <c r="E853" s="18">
        <v>39832</v>
      </c>
      <c r="F853" s="17">
        <v>16</v>
      </c>
      <c r="G853" s="17">
        <v>11</v>
      </c>
      <c r="H853" s="17" t="s">
        <v>26</v>
      </c>
      <c r="I853" s="79">
        <f>_xlfn.XLOOKUP(H853,Productos!$B$5:$B$16,Productos!$E$5:$E$16)</f>
        <v>750000</v>
      </c>
      <c r="J853" s="17">
        <v>8</v>
      </c>
      <c r="K853" s="99"/>
      <c r="L853" s="13" t="str">
        <f>_xlfn.XLOOKUP(Ventas!C853,'Tienda y Sucursal'!$B$5:$B$19,'Tienda y Sucursal'!$C$5:$C$19)</f>
        <v>Muebles San Genaro</v>
      </c>
      <c r="M853" s="13" t="str">
        <f>_xlfn.XLOOKUP(D853,'Tienda y Sucursal'!$E$5:$E$10,'Tienda y Sucursal'!$F$5:$F$10)</f>
        <v>Sucursal 2</v>
      </c>
      <c r="N853" s="13" t="str">
        <f>HLOOKUP(F853,'Vendedores y Clientes'!$F$5:$M$7,2,0)&amp;" "&amp;HLOOKUP(F853,'Vendedores y Clientes'!$F$5:$M$7,3,0)</f>
        <v>Michael Tree</v>
      </c>
      <c r="O853" s="13" t="str" cm="1">
        <f t="array" ref="O853">_xlfn.XLOOKUP(G853,'Vendedores y Clientes'!$B$6:$B$39,'Vendedores y Clientes'!$C$6:$C$39&amp;" "&amp;_xlfn.XLOOKUP(Ventas!G853,'Vendedores y Clientes'!$B$6:$B$39,'Vendedores y Clientes'!$D$6:$D$39))</f>
        <v>Diva Torrengra</v>
      </c>
      <c r="P853" s="13" t="str">
        <f>_xlfn.XLOOKUP(H853,Productos!$B$5:$B$16,Productos!$C$5:$C$16)</f>
        <v>Sillón Cama 3 Cuerpos</v>
      </c>
      <c r="Q853" s="13" t="str">
        <f>VLOOKUP(H853,Productos!$B$4:$E$16,3,0)</f>
        <v>Bellmack</v>
      </c>
      <c r="R853" s="14">
        <f t="shared" si="20"/>
        <v>0.08</v>
      </c>
      <c r="S853" s="15">
        <f>VLOOKUP(Ventas!H853,Productos!$B$23:$I$34,MATCH(Ventas!M853,Productos!$D$22:$I$22)+2,FALSE)</f>
        <v>300000</v>
      </c>
      <c r="T853" s="16">
        <f t="shared" si="22"/>
        <v>5220000</v>
      </c>
    </row>
    <row r="854" spans="2:20" ht="14.25" customHeight="1">
      <c r="B854" s="10" t="str">
        <f t="shared" si="19"/>
        <v>13-3002292009septiembreJ16</v>
      </c>
      <c r="C854" s="17">
        <v>13</v>
      </c>
      <c r="D854" s="17">
        <v>300</v>
      </c>
      <c r="E854" s="18">
        <v>40078</v>
      </c>
      <c r="F854" s="17">
        <v>18</v>
      </c>
      <c r="G854" s="17">
        <v>17</v>
      </c>
      <c r="H854" s="17" t="s">
        <v>22</v>
      </c>
      <c r="I854" s="79">
        <f>_xlfn.XLOOKUP(H854,Productos!$B$5:$B$16,Productos!$E$5:$E$16)</f>
        <v>1450000</v>
      </c>
      <c r="J854" s="17">
        <v>4</v>
      </c>
      <c r="K854" s="99"/>
      <c r="L854" s="13" t="str">
        <f>_xlfn.XLOOKUP(Ventas!C854,'Tienda y Sucursal'!$B$5:$B$19,'Tienda y Sucursal'!$C$5:$C$19)</f>
        <v>Sales</v>
      </c>
      <c r="M854" s="13" t="str">
        <f>_xlfn.XLOOKUP(D854,'Tienda y Sucursal'!$E$5:$E$10,'Tienda y Sucursal'!$F$5:$F$10)</f>
        <v>Sucursal 3</v>
      </c>
      <c r="N854" s="13" t="str">
        <f>HLOOKUP(F854,'Vendedores y Clientes'!$F$5:$M$7,2,0)&amp;" "&amp;HLOOKUP(F854,'Vendedores y Clientes'!$F$5:$M$7,3,0)</f>
        <v>Gato Lizana</v>
      </c>
      <c r="O854" s="13" t="str" cm="1">
        <f t="array" ref="O854">_xlfn.XLOOKUP(G854,'Vendedores y Clientes'!$B$6:$B$39,'Vendedores y Clientes'!$C$6:$C$39&amp;" "&amp;_xlfn.XLOOKUP(Ventas!G854,'Vendedores y Clientes'!$B$6:$B$39,'Vendedores y Clientes'!$D$6:$D$39))</f>
        <v>Mathias Albus</v>
      </c>
      <c r="P854" s="13" t="str">
        <f>_xlfn.XLOOKUP(H854,Productos!$B$5:$B$16,Productos!$C$5:$C$16)</f>
        <v>Silla de Gargas</v>
      </c>
      <c r="Q854" s="13" t="str">
        <f>VLOOKUP(H854,Productos!$B$4:$E$16,3,0)</f>
        <v>Bellmack</v>
      </c>
      <c r="R854" s="14">
        <f t="shared" si="20"/>
        <v>0.05</v>
      </c>
      <c r="S854" s="15">
        <f>VLOOKUP(Ventas!H854,Productos!$B$23:$I$34,MATCH(Ventas!M854,Productos!$D$22:$I$22)+2,FALSE)</f>
        <v>200000</v>
      </c>
      <c r="T854" s="16">
        <f t="shared" si="22"/>
        <v>5310000</v>
      </c>
    </row>
    <row r="855" spans="2:20" ht="14.25" customHeight="1">
      <c r="B855" s="10" t="str">
        <f t="shared" si="19"/>
        <v>14-3001542009abrilA18</v>
      </c>
      <c r="C855" s="17">
        <v>14</v>
      </c>
      <c r="D855" s="17">
        <v>300</v>
      </c>
      <c r="E855" s="18">
        <v>39918</v>
      </c>
      <c r="F855" s="17">
        <v>17</v>
      </c>
      <c r="G855" s="17">
        <v>16</v>
      </c>
      <c r="H855" s="17" t="s">
        <v>26</v>
      </c>
      <c r="I855" s="79">
        <f>_xlfn.XLOOKUP(H855,Productos!$B$5:$B$16,Productos!$E$5:$E$16)</f>
        <v>750000</v>
      </c>
      <c r="J855" s="17">
        <v>8</v>
      </c>
      <c r="K855" s="99"/>
      <c r="L855" s="13" t="str">
        <f>_xlfn.XLOOKUP(Ventas!C855,'Tienda y Sucursal'!$B$5:$B$19,'Tienda y Sucursal'!$C$5:$C$19)</f>
        <v>Antiguedades FV</v>
      </c>
      <c r="M855" s="13" t="str">
        <f>_xlfn.XLOOKUP(D855,'Tienda y Sucursal'!$E$5:$E$10,'Tienda y Sucursal'!$F$5:$F$10)</f>
        <v>Sucursal 3</v>
      </c>
      <c r="N855" s="13" t="str">
        <f>HLOOKUP(F855,'Vendedores y Clientes'!$F$5:$M$7,2,0)&amp;" "&amp;HLOOKUP(F855,'Vendedores y Clientes'!$F$5:$M$7,3,0)</f>
        <v>Gabriel Manzanero</v>
      </c>
      <c r="O855" s="13" t="str" cm="1">
        <f t="array" ref="O855">_xlfn.XLOOKUP(G855,'Vendedores y Clientes'!$B$6:$B$39,'Vendedores y Clientes'!$C$6:$C$39&amp;" "&amp;_xlfn.XLOOKUP(Ventas!G855,'Vendedores y Clientes'!$B$6:$B$39,'Vendedores y Clientes'!$D$6:$D$39))</f>
        <v>Go Leslier</v>
      </c>
      <c r="P855" s="13" t="str">
        <f>_xlfn.XLOOKUP(H855,Productos!$B$5:$B$16,Productos!$C$5:$C$16)</f>
        <v>Sillón Cama 3 Cuerpos</v>
      </c>
      <c r="Q855" s="13" t="str">
        <f>VLOOKUP(H855,Productos!$B$4:$E$16,3,0)</f>
        <v>Bellmack</v>
      </c>
      <c r="R855" s="14">
        <f t="shared" si="20"/>
        <v>0.08</v>
      </c>
      <c r="S855" s="15">
        <f>VLOOKUP(Ventas!H855,Productos!$B$23:$I$34,MATCH(Ventas!M855,Productos!$D$22:$I$22)+2,FALSE)</f>
        <v>200000</v>
      </c>
      <c r="T855" s="16">
        <f t="shared" si="22"/>
        <v>5320000</v>
      </c>
    </row>
    <row r="856" spans="2:20" ht="14.25" customHeight="1">
      <c r="B856" s="10" t="str">
        <f t="shared" si="19"/>
        <v>3-10582009agostoG16</v>
      </c>
      <c r="C856" s="17">
        <v>3</v>
      </c>
      <c r="D856" s="17">
        <v>10</v>
      </c>
      <c r="E856" s="18">
        <v>40030</v>
      </c>
      <c r="F856" s="17">
        <v>17</v>
      </c>
      <c r="G856" s="17">
        <v>32</v>
      </c>
      <c r="H856" s="17" t="s">
        <v>30</v>
      </c>
      <c r="I856" s="79">
        <f>_xlfn.XLOOKUP(H856,Productos!$B$5:$B$16,Productos!$E$5:$E$16)</f>
        <v>550000</v>
      </c>
      <c r="J856" s="17">
        <v>11</v>
      </c>
      <c r="K856" s="99"/>
      <c r="L856" s="13" t="str">
        <f>_xlfn.XLOOKUP(Ventas!C856,'Tienda y Sucursal'!$B$5:$B$19,'Tienda y Sucursal'!$C$5:$C$19)</f>
        <v>Damiens</v>
      </c>
      <c r="M856" s="13" t="str">
        <f>_xlfn.XLOOKUP(D856,'Tienda y Sucursal'!$E$5:$E$10,'Tienda y Sucursal'!$F$5:$F$10)</f>
        <v>Sucursal 6</v>
      </c>
      <c r="N856" s="13" t="str">
        <f>HLOOKUP(F856,'Vendedores y Clientes'!$F$5:$M$7,2,0)&amp;" "&amp;HLOOKUP(F856,'Vendedores y Clientes'!$F$5:$M$7,3,0)</f>
        <v>Gabriel Manzanero</v>
      </c>
      <c r="O856" s="13" t="str" cm="1">
        <f t="array" ref="O856">_xlfn.XLOOKUP(G856,'Vendedores y Clientes'!$B$6:$B$39,'Vendedores y Clientes'!$C$6:$C$39&amp;" "&amp;_xlfn.XLOOKUP(Ventas!G856,'Vendedores y Clientes'!$B$6:$B$39,'Vendedores y Clientes'!$D$6:$D$39))</f>
        <v>Manu Bililar</v>
      </c>
      <c r="P856" s="13" t="str">
        <f>_xlfn.XLOOKUP(H856,Productos!$B$5:$B$16,Productos!$C$5:$C$16)</f>
        <v>Cómoda 2 cuerpos, 2x1x1,5</v>
      </c>
      <c r="Q856" s="13" t="str">
        <f>VLOOKUP(H856,Productos!$B$4:$E$16,3,0)</f>
        <v>Deplos</v>
      </c>
      <c r="R856" s="14">
        <f t="shared" si="20"/>
        <v>0.08</v>
      </c>
      <c r="S856" s="15">
        <f>VLOOKUP(Ventas!H856,Productos!$B$23:$I$34,MATCH(Ventas!M856,Productos!$D$22:$I$22)+2,FALSE)</f>
        <v>300000</v>
      </c>
      <c r="T856" s="16">
        <f t="shared" si="22"/>
        <v>5266000</v>
      </c>
    </row>
    <row r="857" spans="2:20" ht="14.25" customHeight="1">
      <c r="B857" s="10" t="str">
        <f t="shared" si="19"/>
        <v>14-20962010junioG16</v>
      </c>
      <c r="C857" s="17">
        <v>14</v>
      </c>
      <c r="D857" s="17">
        <v>20</v>
      </c>
      <c r="E857" s="18">
        <v>40338</v>
      </c>
      <c r="F857" s="17">
        <v>13</v>
      </c>
      <c r="G857" s="17">
        <v>17</v>
      </c>
      <c r="H857" s="17" t="s">
        <v>30</v>
      </c>
      <c r="I857" s="79">
        <f>_xlfn.XLOOKUP(H857,Productos!$B$5:$B$16,Productos!$E$5:$E$16)</f>
        <v>550000</v>
      </c>
      <c r="J857" s="17">
        <v>11</v>
      </c>
      <c r="K857" s="99"/>
      <c r="L857" s="13" t="str">
        <f>_xlfn.XLOOKUP(Ventas!C857,'Tienda y Sucursal'!$B$5:$B$19,'Tienda y Sucursal'!$C$5:$C$19)</f>
        <v>Antiguedades FV</v>
      </c>
      <c r="M857" s="13" t="str">
        <f>_xlfn.XLOOKUP(D857,'Tienda y Sucursal'!$E$5:$E$10,'Tienda y Sucursal'!$F$5:$F$10)</f>
        <v>Sucursal 5</v>
      </c>
      <c r="N857" s="13" t="str">
        <f>HLOOKUP(F857,'Vendedores y Clientes'!$F$5:$M$7,2,0)&amp;" "&amp;HLOOKUP(F857,'Vendedores y Clientes'!$F$5:$M$7,3,0)</f>
        <v>Caesar Ortencia</v>
      </c>
      <c r="O857" s="13" t="str" cm="1">
        <f t="array" ref="O857">_xlfn.XLOOKUP(G857,'Vendedores y Clientes'!$B$6:$B$39,'Vendedores y Clientes'!$C$6:$C$39&amp;" "&amp;_xlfn.XLOOKUP(Ventas!G857,'Vendedores y Clientes'!$B$6:$B$39,'Vendedores y Clientes'!$D$6:$D$39))</f>
        <v>Mathias Albus</v>
      </c>
      <c r="P857" s="13" t="str">
        <f>_xlfn.XLOOKUP(H857,Productos!$B$5:$B$16,Productos!$C$5:$C$16)</f>
        <v>Cómoda 2 cuerpos, 2x1x1,5</v>
      </c>
      <c r="Q857" s="13" t="str">
        <f>VLOOKUP(H857,Productos!$B$4:$E$16,3,0)</f>
        <v>Deplos</v>
      </c>
      <c r="R857" s="14">
        <f t="shared" si="20"/>
        <v>0.08</v>
      </c>
      <c r="S857" s="15">
        <f>VLOOKUP(Ventas!H857,Productos!$B$23:$I$34,MATCH(Ventas!M857,Productos!$D$22:$I$22)+2,FALSE)</f>
        <v>300000</v>
      </c>
      <c r="T857" s="16">
        <f t="shared" si="22"/>
        <v>5266000</v>
      </c>
    </row>
    <row r="858" spans="2:20" ht="14.25" customHeight="1">
      <c r="B858" s="10" t="str">
        <f t="shared" si="19"/>
        <v>15-30932010marzoF16</v>
      </c>
      <c r="C858" s="17">
        <v>15</v>
      </c>
      <c r="D858" s="17">
        <v>30</v>
      </c>
      <c r="E858" s="18">
        <v>40246</v>
      </c>
      <c r="F858" s="17">
        <v>14</v>
      </c>
      <c r="G858" s="17">
        <v>34</v>
      </c>
      <c r="H858" s="17" t="s">
        <v>29</v>
      </c>
      <c r="I858" s="79">
        <f>_xlfn.XLOOKUP(H858,Productos!$B$5:$B$16,Productos!$E$5:$E$16)</f>
        <v>550000</v>
      </c>
      <c r="J858" s="17">
        <v>11</v>
      </c>
      <c r="K858" s="99"/>
      <c r="L858" s="13" t="str">
        <f>_xlfn.XLOOKUP(Ventas!C858,'Tienda y Sucursal'!$B$5:$B$19,'Tienda y Sucursal'!$C$5:$C$19)</f>
        <v>Galería la Tubería</v>
      </c>
      <c r="M858" s="13" t="str">
        <f>_xlfn.XLOOKUP(D858,'Tienda y Sucursal'!$E$5:$E$10,'Tienda y Sucursal'!$F$5:$F$10)</f>
        <v>Sucursal 2</v>
      </c>
      <c r="N858" s="13" t="str">
        <f>HLOOKUP(F858,'Vendedores y Clientes'!$F$5:$M$7,2,0)&amp;" "&amp;HLOOKUP(F858,'Vendedores y Clientes'!$F$5:$M$7,3,0)</f>
        <v>Hortuiti Felier</v>
      </c>
      <c r="O858" s="13" t="str" cm="1">
        <f t="array" ref="O858">_xlfn.XLOOKUP(G858,'Vendedores y Clientes'!$B$6:$B$39,'Vendedores y Clientes'!$C$6:$C$39&amp;" "&amp;_xlfn.XLOOKUP(Ventas!G858,'Vendedores y Clientes'!$B$6:$B$39,'Vendedores y Clientes'!$D$6:$D$39))</f>
        <v>JP Farfanas</v>
      </c>
      <c r="P858" s="13" t="str">
        <f>_xlfn.XLOOKUP(H858,Productos!$B$5:$B$16,Productos!$C$5:$C$16)</f>
        <v>Cama 2 Plazas</v>
      </c>
      <c r="Q858" s="13" t="str">
        <f>VLOOKUP(H858,Productos!$B$4:$E$16,3,0)</f>
        <v>Dardunes</v>
      </c>
      <c r="R858" s="14">
        <f t="shared" si="20"/>
        <v>0.08</v>
      </c>
      <c r="S858" s="15">
        <f>VLOOKUP(Ventas!H858,Productos!$B$23:$I$34,MATCH(Ventas!M858,Productos!$D$22:$I$22)+2,FALSE)</f>
        <v>100000</v>
      </c>
      <c r="T858" s="16">
        <f t="shared" si="22"/>
        <v>5466000</v>
      </c>
    </row>
    <row r="859" spans="2:20" ht="14.25" customHeight="1">
      <c r="B859" s="10" t="str">
        <f t="shared" si="19"/>
        <v>2-202272009julioJ18</v>
      </c>
      <c r="C859" s="17">
        <v>2</v>
      </c>
      <c r="D859" s="17">
        <v>20</v>
      </c>
      <c r="E859" s="18">
        <v>40016</v>
      </c>
      <c r="F859" s="17">
        <v>17</v>
      </c>
      <c r="G859" s="17">
        <v>5</v>
      </c>
      <c r="H859" s="17" t="s">
        <v>24</v>
      </c>
      <c r="I859" s="79">
        <f>_xlfn.XLOOKUP(H859,Productos!$B$5:$B$16,Productos!$E$5:$E$16)</f>
        <v>850000</v>
      </c>
      <c r="J859" s="17">
        <v>7</v>
      </c>
      <c r="K859" s="99"/>
      <c r="L859" s="13" t="str">
        <f>_xlfn.XLOOKUP(Ventas!C859,'Tienda y Sucursal'!$B$5:$B$19,'Tienda y Sucursal'!$C$5:$C$19)</f>
        <v>Muebles San Genaro</v>
      </c>
      <c r="M859" s="13" t="str">
        <f>_xlfn.XLOOKUP(D859,'Tienda y Sucursal'!$E$5:$E$10,'Tienda y Sucursal'!$F$5:$F$10)</f>
        <v>Sucursal 5</v>
      </c>
      <c r="N859" s="13" t="str">
        <f>HLOOKUP(F859,'Vendedores y Clientes'!$F$5:$M$7,2,0)&amp;" "&amp;HLOOKUP(F859,'Vendedores y Clientes'!$F$5:$M$7,3,0)</f>
        <v>Gabriel Manzanero</v>
      </c>
      <c r="O859" s="13" t="str" cm="1">
        <f t="array" ref="O859">_xlfn.XLOOKUP(G859,'Vendedores y Clientes'!$B$6:$B$39,'Vendedores y Clientes'!$C$6:$C$39&amp;" "&amp;_xlfn.XLOOKUP(Ventas!G859,'Vendedores y Clientes'!$B$6:$B$39,'Vendedores y Clientes'!$D$6:$D$39))</f>
        <v>Alexandra Bully</v>
      </c>
      <c r="P859" s="13" t="str">
        <f>_xlfn.XLOOKUP(H859,Productos!$B$5:$B$16,Productos!$C$5:$C$16)</f>
        <v>Camarote 3 cuerpos</v>
      </c>
      <c r="Q859" s="13" t="str">
        <f>VLOOKUP(H859,Productos!$B$4:$E$16,3,0)</f>
        <v>Deplos</v>
      </c>
      <c r="R859" s="14">
        <f t="shared" si="20"/>
        <v>0.08</v>
      </c>
      <c r="S859" s="15">
        <f>VLOOKUP(Ventas!H859,Productos!$B$23:$I$34,MATCH(Ventas!M859,Productos!$D$22:$I$22)+2,FALSE)</f>
        <v>100000</v>
      </c>
      <c r="T859" s="16">
        <f t="shared" si="22"/>
        <v>5374000</v>
      </c>
    </row>
    <row r="860" spans="2:20" ht="14.25" customHeight="1">
      <c r="B860" s="10" t="str">
        <f t="shared" si="19"/>
        <v>1-1001792010septiembreJ18</v>
      </c>
      <c r="C860" s="17">
        <v>1</v>
      </c>
      <c r="D860" s="17">
        <v>100</v>
      </c>
      <c r="E860" s="18">
        <v>40438</v>
      </c>
      <c r="F860" s="17">
        <v>16</v>
      </c>
      <c r="G860" s="17">
        <v>14</v>
      </c>
      <c r="H860" s="17" t="s">
        <v>24</v>
      </c>
      <c r="I860" s="79">
        <f>_xlfn.XLOOKUP(H860,Productos!$B$5:$B$16,Productos!$E$5:$E$16)</f>
        <v>850000</v>
      </c>
      <c r="J860" s="17">
        <v>7</v>
      </c>
      <c r="K860" s="99"/>
      <c r="L860" s="13" t="str">
        <f>_xlfn.XLOOKUP(Ventas!C860,'Tienda y Sucursal'!$B$5:$B$19,'Tienda y Sucursal'!$C$5:$C$19)</f>
        <v>Sucursal Peñalolen Alto</v>
      </c>
      <c r="M860" s="13" t="str">
        <f>_xlfn.XLOOKUP(D860,'Tienda y Sucursal'!$E$5:$E$10,'Tienda y Sucursal'!$F$5:$F$10)</f>
        <v>Sucursal 4</v>
      </c>
      <c r="N860" s="13" t="str">
        <f>HLOOKUP(F860,'Vendedores y Clientes'!$F$5:$M$7,2,0)&amp;" "&amp;HLOOKUP(F860,'Vendedores y Clientes'!$F$5:$M$7,3,0)</f>
        <v>Michael Tree</v>
      </c>
      <c r="O860" s="13" t="str" cm="1">
        <f t="array" ref="O860">_xlfn.XLOOKUP(G860,'Vendedores y Clientes'!$B$6:$B$39,'Vendedores y Clientes'!$C$6:$C$39&amp;" "&amp;_xlfn.XLOOKUP(Ventas!G860,'Vendedores y Clientes'!$B$6:$B$39,'Vendedores y Clientes'!$D$6:$D$39))</f>
        <v>Guillermo Franco</v>
      </c>
      <c r="P860" s="13" t="str">
        <f>_xlfn.XLOOKUP(H860,Productos!$B$5:$B$16,Productos!$C$5:$C$16)</f>
        <v>Camarote 3 cuerpos</v>
      </c>
      <c r="Q860" s="13" t="str">
        <f>VLOOKUP(H860,Productos!$B$4:$E$16,3,0)</f>
        <v>Deplos</v>
      </c>
      <c r="R860" s="14">
        <f t="shared" si="20"/>
        <v>0.08</v>
      </c>
      <c r="S860" s="15">
        <f>VLOOKUP(Ventas!H860,Productos!$B$23:$I$34,MATCH(Ventas!M860,Productos!$D$22:$I$22)+2,FALSE)</f>
        <v>10000</v>
      </c>
      <c r="T860" s="16">
        <f t="shared" si="22"/>
        <v>5464000</v>
      </c>
    </row>
    <row r="861" spans="2:20" ht="14.25" customHeight="1">
      <c r="B861" s="10" t="str">
        <f t="shared" si="19"/>
        <v>3-300292009septiembreA14</v>
      </c>
      <c r="C861" s="17">
        <v>3</v>
      </c>
      <c r="D861" s="17">
        <v>300</v>
      </c>
      <c r="E861" s="18">
        <v>40058</v>
      </c>
      <c r="F861" s="17">
        <v>18</v>
      </c>
      <c r="G861" s="17">
        <v>31</v>
      </c>
      <c r="H861" s="17" t="s">
        <v>27</v>
      </c>
      <c r="I861" s="79">
        <f>_xlfn.XLOOKUP(H861,Productos!$B$5:$B$16,Productos!$E$5:$E$16)</f>
        <v>670000</v>
      </c>
      <c r="J861" s="17">
        <v>9</v>
      </c>
      <c r="K861" s="99"/>
      <c r="L861" s="13" t="str">
        <f>_xlfn.XLOOKUP(Ventas!C861,'Tienda y Sucursal'!$B$5:$B$19,'Tienda y Sucursal'!$C$5:$C$19)</f>
        <v>Damiens</v>
      </c>
      <c r="M861" s="13" t="str">
        <f>_xlfn.XLOOKUP(D861,'Tienda y Sucursal'!$E$5:$E$10,'Tienda y Sucursal'!$F$5:$F$10)</f>
        <v>Sucursal 3</v>
      </c>
      <c r="N861" s="13" t="str">
        <f>HLOOKUP(F861,'Vendedores y Clientes'!$F$5:$M$7,2,0)&amp;" "&amp;HLOOKUP(F861,'Vendedores y Clientes'!$F$5:$M$7,3,0)</f>
        <v>Gato Lizana</v>
      </c>
      <c r="O861" s="13" t="str" cm="1">
        <f t="array" ref="O861">_xlfn.XLOOKUP(G861,'Vendedores y Clientes'!$B$6:$B$39,'Vendedores y Clientes'!$C$6:$C$39&amp;" "&amp;_xlfn.XLOOKUP(Ventas!G861,'Vendedores y Clientes'!$B$6:$B$39,'Vendedores y Clientes'!$D$6:$D$39))</f>
        <v>Sofia Uribe</v>
      </c>
      <c r="P861" s="13" t="str">
        <f>_xlfn.XLOOKUP(H861,Productos!$B$5:$B$16,Productos!$C$5:$C$16)</f>
        <v>Cama 1,5 plazas</v>
      </c>
      <c r="Q861" s="13" t="str">
        <f>VLOOKUP(H861,Productos!$B$4:$E$16,3,0)</f>
        <v>Dardunes</v>
      </c>
      <c r="R861" s="14">
        <f t="shared" si="20"/>
        <v>0.08</v>
      </c>
      <c r="S861" s="15">
        <f>VLOOKUP(Ventas!H861,Productos!$B$23:$I$34,MATCH(Ventas!M861,Productos!$D$22:$I$22)+2,FALSE)</f>
        <v>300000</v>
      </c>
      <c r="T861" s="16">
        <f t="shared" si="22"/>
        <v>5247600</v>
      </c>
    </row>
    <row r="862" spans="2:20" ht="14.25" customHeight="1">
      <c r="B862" s="10" t="str">
        <f t="shared" si="19"/>
        <v>9-301622010febreroA14</v>
      </c>
      <c r="C862" s="17">
        <v>9</v>
      </c>
      <c r="D862" s="17">
        <v>30</v>
      </c>
      <c r="E862" s="18">
        <v>40225</v>
      </c>
      <c r="F862" s="17">
        <v>14</v>
      </c>
      <c r="G862" s="17">
        <v>1</v>
      </c>
      <c r="H862" s="17" t="s">
        <v>27</v>
      </c>
      <c r="I862" s="79">
        <f>_xlfn.XLOOKUP(H862,Productos!$B$5:$B$16,Productos!$E$5:$E$16)</f>
        <v>670000</v>
      </c>
      <c r="J862" s="17">
        <v>9</v>
      </c>
      <c r="K862" s="99"/>
      <c r="L862" s="13" t="str">
        <f>_xlfn.XLOOKUP(Ventas!C862,'Tienda y Sucursal'!$B$5:$B$19,'Tienda y Sucursal'!$C$5:$C$19)</f>
        <v>Sucursal San Bernardo</v>
      </c>
      <c r="M862" s="13" t="str">
        <f>_xlfn.XLOOKUP(D862,'Tienda y Sucursal'!$E$5:$E$10,'Tienda y Sucursal'!$F$5:$F$10)</f>
        <v>Sucursal 2</v>
      </c>
      <c r="N862" s="13" t="str">
        <f>HLOOKUP(F862,'Vendedores y Clientes'!$F$5:$M$7,2,0)&amp;" "&amp;HLOOKUP(F862,'Vendedores y Clientes'!$F$5:$M$7,3,0)</f>
        <v>Hortuiti Felier</v>
      </c>
      <c r="O862" s="13" t="str" cm="1">
        <f t="array" ref="O862">_xlfn.XLOOKUP(G862,'Vendedores y Clientes'!$B$6:$B$39,'Vendedores y Clientes'!$C$6:$C$39&amp;" "&amp;_xlfn.XLOOKUP(Ventas!G862,'Vendedores y Clientes'!$B$6:$B$39,'Vendedores y Clientes'!$D$6:$D$39))</f>
        <v>Alejandro Moledero</v>
      </c>
      <c r="P862" s="13" t="str">
        <f>_xlfn.XLOOKUP(H862,Productos!$B$5:$B$16,Productos!$C$5:$C$16)</f>
        <v>Cama 1,5 plazas</v>
      </c>
      <c r="Q862" s="13" t="str">
        <f>VLOOKUP(H862,Productos!$B$4:$E$16,3,0)</f>
        <v>Dardunes</v>
      </c>
      <c r="R862" s="14">
        <f t="shared" si="20"/>
        <v>0.08</v>
      </c>
      <c r="S862" s="15">
        <f>VLOOKUP(Ventas!H862,Productos!$B$23:$I$34,MATCH(Ventas!M862,Productos!$D$22:$I$22)+2,FALSE)</f>
        <v>200000</v>
      </c>
      <c r="T862" s="16">
        <f t="shared" si="22"/>
        <v>5347600</v>
      </c>
    </row>
    <row r="863" spans="2:20" ht="14.25" customHeight="1">
      <c r="B863" s="10" t="str">
        <f t="shared" si="19"/>
        <v>11-101592009septiembreA14</v>
      </c>
      <c r="C863" s="17">
        <v>11</v>
      </c>
      <c r="D863" s="17">
        <v>10</v>
      </c>
      <c r="E863" s="18">
        <v>40071</v>
      </c>
      <c r="F863" s="17">
        <v>18</v>
      </c>
      <c r="G863" s="17">
        <v>26</v>
      </c>
      <c r="H863" s="17" t="s">
        <v>27</v>
      </c>
      <c r="I863" s="79">
        <f>_xlfn.XLOOKUP(H863,Productos!$B$5:$B$16,Productos!$E$5:$E$16)</f>
        <v>670000</v>
      </c>
      <c r="J863" s="17">
        <v>9</v>
      </c>
      <c r="K863" s="99"/>
      <c r="L863" s="13" t="str">
        <f>_xlfn.XLOOKUP(Ventas!C863,'Tienda y Sucursal'!$B$5:$B$19,'Tienda y Sucursal'!$C$5:$C$19)</f>
        <v>Antiguedades FL</v>
      </c>
      <c r="M863" s="13" t="str">
        <f>_xlfn.XLOOKUP(D863,'Tienda y Sucursal'!$E$5:$E$10,'Tienda y Sucursal'!$F$5:$F$10)</f>
        <v>Sucursal 6</v>
      </c>
      <c r="N863" s="13" t="str">
        <f>HLOOKUP(F863,'Vendedores y Clientes'!$F$5:$M$7,2,0)&amp;" "&amp;HLOOKUP(F863,'Vendedores y Clientes'!$F$5:$M$7,3,0)</f>
        <v>Gato Lizana</v>
      </c>
      <c r="O863" s="13" t="str" cm="1">
        <f t="array" ref="O863">_xlfn.XLOOKUP(G863,'Vendedores y Clientes'!$B$6:$B$39,'Vendedores y Clientes'!$C$6:$C$39&amp;" "&amp;_xlfn.XLOOKUP(Ventas!G863,'Vendedores y Clientes'!$B$6:$B$39,'Vendedores y Clientes'!$D$6:$D$39))</f>
        <v>Edward Phycka</v>
      </c>
      <c r="P863" s="13" t="str">
        <f>_xlfn.XLOOKUP(H863,Productos!$B$5:$B$16,Productos!$C$5:$C$16)</f>
        <v>Cama 1,5 plazas</v>
      </c>
      <c r="Q863" s="13" t="str">
        <f>VLOOKUP(H863,Productos!$B$4:$E$16,3,0)</f>
        <v>Dardunes</v>
      </c>
      <c r="R863" s="14">
        <f t="shared" si="20"/>
        <v>0.08</v>
      </c>
      <c r="S863" s="15">
        <f>VLOOKUP(Ventas!H863,Productos!$B$23:$I$34,MATCH(Ventas!M863,Productos!$D$22:$I$22)+2,FALSE)</f>
        <v>200000</v>
      </c>
      <c r="T863" s="16">
        <f t="shared" si="22"/>
        <v>5347600</v>
      </c>
    </row>
    <row r="864" spans="2:20" ht="14.25" customHeight="1">
      <c r="B864" s="10" t="str">
        <f t="shared" si="19"/>
        <v>1-1002142009abrilA14</v>
      </c>
      <c r="C864" s="17">
        <v>1</v>
      </c>
      <c r="D864" s="17">
        <v>100</v>
      </c>
      <c r="E864" s="18">
        <v>39924</v>
      </c>
      <c r="F864" s="17">
        <v>14</v>
      </c>
      <c r="G864" s="17">
        <v>6</v>
      </c>
      <c r="H864" s="17" t="s">
        <v>27</v>
      </c>
      <c r="I864" s="79">
        <f>_xlfn.XLOOKUP(H864,Productos!$B$5:$B$16,Productos!$E$5:$E$16)</f>
        <v>670000</v>
      </c>
      <c r="J864" s="17">
        <v>9</v>
      </c>
      <c r="K864" s="99"/>
      <c r="L864" s="13" t="str">
        <f>_xlfn.XLOOKUP(Ventas!C864,'Tienda y Sucursal'!$B$5:$B$19,'Tienda y Sucursal'!$C$5:$C$19)</f>
        <v>Sucursal Peñalolen Alto</v>
      </c>
      <c r="M864" s="13" t="str">
        <f>_xlfn.XLOOKUP(D864,'Tienda y Sucursal'!$E$5:$E$10,'Tienda y Sucursal'!$F$5:$F$10)</f>
        <v>Sucursal 4</v>
      </c>
      <c r="N864" s="13" t="str">
        <f>HLOOKUP(F864,'Vendedores y Clientes'!$F$5:$M$7,2,0)&amp;" "&amp;HLOOKUP(F864,'Vendedores y Clientes'!$F$5:$M$7,3,0)</f>
        <v>Hortuiti Felier</v>
      </c>
      <c r="O864" s="13" t="str" cm="1">
        <f t="array" ref="O864">_xlfn.XLOOKUP(G864,'Vendedores y Clientes'!$B$6:$B$39,'Vendedores y Clientes'!$C$6:$C$39&amp;" "&amp;_xlfn.XLOOKUP(Ventas!G864,'Vendedores y Clientes'!$B$6:$B$39,'Vendedores y Clientes'!$D$6:$D$39))</f>
        <v>Deco Valenti</v>
      </c>
      <c r="P864" s="13" t="str">
        <f>_xlfn.XLOOKUP(H864,Productos!$B$5:$B$16,Productos!$C$5:$C$16)</f>
        <v>Cama 1,5 plazas</v>
      </c>
      <c r="Q864" s="13" t="str">
        <f>VLOOKUP(H864,Productos!$B$4:$E$16,3,0)</f>
        <v>Dardunes</v>
      </c>
      <c r="R864" s="14">
        <f t="shared" si="20"/>
        <v>0.08</v>
      </c>
      <c r="S864" s="15">
        <f>VLOOKUP(Ventas!H864,Productos!$B$23:$I$34,MATCH(Ventas!M864,Productos!$D$22:$I$22)+2,FALSE)</f>
        <v>10000</v>
      </c>
      <c r="T864" s="16">
        <f t="shared" si="22"/>
        <v>5537600</v>
      </c>
    </row>
    <row r="865" spans="2:20" ht="14.25" customHeight="1">
      <c r="B865" s="10" t="str">
        <f t="shared" si="19"/>
        <v>1-200682010agostoA18</v>
      </c>
      <c r="C865" s="17">
        <v>1</v>
      </c>
      <c r="D865" s="17">
        <v>200</v>
      </c>
      <c r="E865" s="18">
        <v>40396</v>
      </c>
      <c r="F865" s="17">
        <v>17</v>
      </c>
      <c r="G865" s="17">
        <v>33</v>
      </c>
      <c r="H865" s="17" t="s">
        <v>26</v>
      </c>
      <c r="I865" s="79">
        <f>_xlfn.XLOOKUP(H865,Productos!$B$5:$B$16,Productos!$E$5:$E$16)</f>
        <v>750000</v>
      </c>
      <c r="J865" s="17">
        <v>8</v>
      </c>
      <c r="K865" s="99"/>
      <c r="L865" s="13" t="str">
        <f>_xlfn.XLOOKUP(Ventas!C865,'Tienda y Sucursal'!$B$5:$B$19,'Tienda y Sucursal'!$C$5:$C$19)</f>
        <v>Sucursal Peñalolen Alto</v>
      </c>
      <c r="M865" s="13" t="str">
        <f>_xlfn.XLOOKUP(D865,'Tienda y Sucursal'!$E$5:$E$10,'Tienda y Sucursal'!$F$5:$F$10)</f>
        <v>Sucursal 1</v>
      </c>
      <c r="N865" s="13" t="str">
        <f>HLOOKUP(F865,'Vendedores y Clientes'!$F$5:$M$7,2,0)&amp;" "&amp;HLOOKUP(F865,'Vendedores y Clientes'!$F$5:$M$7,3,0)</f>
        <v>Gabriel Manzanero</v>
      </c>
      <c r="O865" s="13" t="str" cm="1">
        <f t="array" ref="O865">_xlfn.XLOOKUP(G865,'Vendedores y Clientes'!$B$6:$B$39,'Vendedores y Clientes'!$C$6:$C$39&amp;" "&amp;_xlfn.XLOOKUP(Ventas!G865,'Vendedores y Clientes'!$B$6:$B$39,'Vendedores y Clientes'!$D$6:$D$39))</f>
        <v>Maricela Zapur</v>
      </c>
      <c r="P865" s="13" t="str">
        <f>_xlfn.XLOOKUP(H865,Productos!$B$5:$B$16,Productos!$C$5:$C$16)</f>
        <v>Sillón Cama 3 Cuerpos</v>
      </c>
      <c r="Q865" s="13" t="str">
        <f>VLOOKUP(H865,Productos!$B$4:$E$16,3,0)</f>
        <v>Bellmack</v>
      </c>
      <c r="R865" s="14">
        <f t="shared" si="20"/>
        <v>0.08</v>
      </c>
      <c r="S865" s="15">
        <f>VLOOKUP(Ventas!H865,Productos!$B$23:$I$34,MATCH(Ventas!M865,Productos!$D$22:$I$22)+2,FALSE)</f>
        <v>100000</v>
      </c>
      <c r="T865" s="16">
        <f t="shared" si="22"/>
        <v>5420000</v>
      </c>
    </row>
    <row r="866" spans="2:20" ht="14.25" customHeight="1">
      <c r="B866" s="10" t="str">
        <f t="shared" si="19"/>
        <v>13-1001762010junioA18</v>
      </c>
      <c r="C866" s="17">
        <v>13</v>
      </c>
      <c r="D866" s="17">
        <v>100</v>
      </c>
      <c r="E866" s="18">
        <v>40346</v>
      </c>
      <c r="F866" s="17">
        <v>15</v>
      </c>
      <c r="G866" s="17">
        <v>13</v>
      </c>
      <c r="H866" s="17" t="s">
        <v>26</v>
      </c>
      <c r="I866" s="79">
        <f>_xlfn.XLOOKUP(H866,Productos!$B$5:$B$16,Productos!$E$5:$E$16)</f>
        <v>750000</v>
      </c>
      <c r="J866" s="17">
        <v>8</v>
      </c>
      <c r="K866" s="99"/>
      <c r="L866" s="13" t="str">
        <f>_xlfn.XLOOKUP(Ventas!C866,'Tienda y Sucursal'!$B$5:$B$19,'Tienda y Sucursal'!$C$5:$C$19)</f>
        <v>Sales</v>
      </c>
      <c r="M866" s="13" t="str">
        <f>_xlfn.XLOOKUP(D866,'Tienda y Sucursal'!$E$5:$E$10,'Tienda y Sucursal'!$F$5:$F$10)</f>
        <v>Sucursal 4</v>
      </c>
      <c r="N866" s="13" t="str">
        <f>HLOOKUP(F866,'Vendedores y Clientes'!$F$5:$M$7,2,0)&amp;" "&amp;HLOOKUP(F866,'Vendedores y Clientes'!$F$5:$M$7,3,0)</f>
        <v>Suárez Mujica</v>
      </c>
      <c r="O866" s="13" t="str" cm="1">
        <f t="array" ref="O866">_xlfn.XLOOKUP(G866,'Vendedores y Clientes'!$B$6:$B$39,'Vendedores y Clientes'!$C$6:$C$39&amp;" "&amp;_xlfn.XLOOKUP(Ventas!G866,'Vendedores y Clientes'!$B$6:$B$39,'Vendedores y Clientes'!$D$6:$D$39))</f>
        <v>Peter Contreras</v>
      </c>
      <c r="P866" s="13" t="str">
        <f>_xlfn.XLOOKUP(H866,Productos!$B$5:$B$16,Productos!$C$5:$C$16)</f>
        <v>Sillón Cama 3 Cuerpos</v>
      </c>
      <c r="Q866" s="13" t="str">
        <f>VLOOKUP(H866,Productos!$B$4:$E$16,3,0)</f>
        <v>Bellmack</v>
      </c>
      <c r="R866" s="14">
        <f t="shared" si="20"/>
        <v>0.08</v>
      </c>
      <c r="S866" s="15">
        <f>VLOOKUP(Ventas!H866,Productos!$B$23:$I$34,MATCH(Ventas!M866,Productos!$D$22:$I$22)+2,FALSE)</f>
        <v>20000</v>
      </c>
      <c r="T866" s="16">
        <f t="shared" si="22"/>
        <v>5500000</v>
      </c>
    </row>
    <row r="867" spans="2:20" ht="14.25" customHeight="1">
      <c r="B867" s="10" t="str">
        <f t="shared" si="19"/>
        <v>14-10362009junioJ15</v>
      </c>
      <c r="C867" s="17">
        <v>14</v>
      </c>
      <c r="D867" s="17">
        <v>10</v>
      </c>
      <c r="E867" s="18">
        <v>39967</v>
      </c>
      <c r="F867" s="17">
        <v>12</v>
      </c>
      <c r="G867" s="17">
        <v>8</v>
      </c>
      <c r="H867" s="17" t="s">
        <v>21</v>
      </c>
      <c r="I867" s="79">
        <f>_xlfn.XLOOKUP(H867,Productos!$B$5:$B$16,Productos!$E$5:$E$16)</f>
        <v>1800000</v>
      </c>
      <c r="J867" s="17">
        <v>3</v>
      </c>
      <c r="K867" s="99"/>
      <c r="L867" s="13" t="str">
        <f>_xlfn.XLOOKUP(Ventas!C867,'Tienda y Sucursal'!$B$5:$B$19,'Tienda y Sucursal'!$C$5:$C$19)</f>
        <v>Antiguedades FV</v>
      </c>
      <c r="M867" s="13" t="str">
        <f>_xlfn.XLOOKUP(D867,'Tienda y Sucursal'!$E$5:$E$10,'Tienda y Sucursal'!$F$5:$F$10)</f>
        <v>Sucursal 6</v>
      </c>
      <c r="N867" s="13" t="str">
        <f>HLOOKUP(F867,'Vendedores y Clientes'!$F$5:$M$7,2,0)&amp;" "&amp;HLOOKUP(F867,'Vendedores y Clientes'!$F$5:$M$7,3,0)</f>
        <v>Feibian Bizancio</v>
      </c>
      <c r="O867" s="13" t="str" cm="1">
        <f t="array" ref="O867">_xlfn.XLOOKUP(G867,'Vendedores y Clientes'!$B$6:$B$39,'Vendedores y Clientes'!$C$6:$C$39&amp;" "&amp;_xlfn.XLOOKUP(Ventas!G867,'Vendedores y Clientes'!$B$6:$B$39,'Vendedores y Clientes'!$D$6:$D$39))</f>
        <v>Nicolás Red</v>
      </c>
      <c r="P867" s="13" t="str">
        <f>_xlfn.XLOOKUP(H867,Productos!$B$5:$B$16,Productos!$C$5:$C$16)</f>
        <v>Bar L Sobredimensionado</v>
      </c>
      <c r="Q867" s="13" t="str">
        <f>VLOOKUP(H867,Productos!$B$4:$E$16,3,0)</f>
        <v>Qwerty</v>
      </c>
      <c r="R867" s="14">
        <f t="shared" si="20"/>
        <v>0</v>
      </c>
      <c r="S867" s="15">
        <f>VLOOKUP(Ventas!H867,Productos!$B$23:$I$34,MATCH(Ventas!M867,Productos!$D$22:$I$22)+2,FALSE)</f>
        <v>300000</v>
      </c>
      <c r="T867" s="16">
        <f t="shared" si="22"/>
        <v>5100000</v>
      </c>
    </row>
    <row r="868" spans="2:20" ht="14.25" customHeight="1">
      <c r="B868" s="10" t="str">
        <f t="shared" si="19"/>
        <v>1-201052010mayoJ15</v>
      </c>
      <c r="C868" s="17">
        <v>1</v>
      </c>
      <c r="D868" s="17">
        <v>20</v>
      </c>
      <c r="E868" s="18">
        <v>40308</v>
      </c>
      <c r="F868" s="17">
        <v>14</v>
      </c>
      <c r="G868" s="17">
        <v>30</v>
      </c>
      <c r="H868" s="17" t="s">
        <v>21</v>
      </c>
      <c r="I868" s="79">
        <f>_xlfn.XLOOKUP(H868,Productos!$B$5:$B$16,Productos!$E$5:$E$16)</f>
        <v>1800000</v>
      </c>
      <c r="J868" s="17">
        <v>3</v>
      </c>
      <c r="K868" s="99"/>
      <c r="L868" s="13" t="str">
        <f>_xlfn.XLOOKUP(Ventas!C868,'Tienda y Sucursal'!$B$5:$B$19,'Tienda y Sucursal'!$C$5:$C$19)</f>
        <v>Sucursal Peñalolen Alto</v>
      </c>
      <c r="M868" s="13" t="str">
        <f>_xlfn.XLOOKUP(D868,'Tienda y Sucursal'!$E$5:$E$10,'Tienda y Sucursal'!$F$5:$F$10)</f>
        <v>Sucursal 5</v>
      </c>
      <c r="N868" s="13" t="str">
        <f>HLOOKUP(F868,'Vendedores y Clientes'!$F$5:$M$7,2,0)&amp;" "&amp;HLOOKUP(F868,'Vendedores y Clientes'!$F$5:$M$7,3,0)</f>
        <v>Hortuiti Felier</v>
      </c>
      <c r="O868" s="13" t="str" cm="1">
        <f t="array" ref="O868">_xlfn.XLOOKUP(G868,'Vendedores y Clientes'!$B$6:$B$39,'Vendedores y Clientes'!$C$6:$C$39&amp;" "&amp;_xlfn.XLOOKUP(Ventas!G868,'Vendedores y Clientes'!$B$6:$B$39,'Vendedores y Clientes'!$D$6:$D$39))</f>
        <v>Javiera Walder</v>
      </c>
      <c r="P868" s="13" t="str">
        <f>_xlfn.XLOOKUP(H868,Productos!$B$5:$B$16,Productos!$C$5:$C$16)</f>
        <v>Bar L Sobredimensionado</v>
      </c>
      <c r="Q868" s="13" t="str">
        <f>VLOOKUP(H868,Productos!$B$4:$E$16,3,0)</f>
        <v>Qwerty</v>
      </c>
      <c r="R868" s="14">
        <f t="shared" si="20"/>
        <v>0</v>
      </c>
      <c r="S868" s="15">
        <f>VLOOKUP(Ventas!H868,Productos!$B$23:$I$34,MATCH(Ventas!M868,Productos!$D$22:$I$22)+2,FALSE)</f>
        <v>20000</v>
      </c>
      <c r="T868" s="16">
        <f t="shared" si="22"/>
        <v>5380000</v>
      </c>
    </row>
    <row r="869" spans="2:20" ht="14.25" customHeight="1">
      <c r="B869" s="10" t="str">
        <f t="shared" si="19"/>
        <v>2-300672010julioJ18</v>
      </c>
      <c r="C869" s="17">
        <v>2</v>
      </c>
      <c r="D869" s="17">
        <v>300</v>
      </c>
      <c r="E869" s="18">
        <v>40365</v>
      </c>
      <c r="F869" s="17">
        <v>14</v>
      </c>
      <c r="G869" s="17">
        <v>28</v>
      </c>
      <c r="H869" s="17" t="s">
        <v>24</v>
      </c>
      <c r="I869" s="79">
        <f>_xlfn.XLOOKUP(H869,Productos!$B$5:$B$16,Productos!$E$5:$E$16)</f>
        <v>850000</v>
      </c>
      <c r="J869" s="17">
        <v>7</v>
      </c>
      <c r="K869" s="99"/>
      <c r="L869" s="13" t="str">
        <f>_xlfn.XLOOKUP(Ventas!C869,'Tienda y Sucursal'!$B$5:$B$19,'Tienda y Sucursal'!$C$5:$C$19)</f>
        <v>Muebles San Genaro</v>
      </c>
      <c r="M869" s="13" t="str">
        <f>_xlfn.XLOOKUP(D869,'Tienda y Sucursal'!$E$5:$E$10,'Tienda y Sucursal'!$F$5:$F$10)</f>
        <v>Sucursal 3</v>
      </c>
      <c r="N869" s="13" t="str">
        <f>HLOOKUP(F869,'Vendedores y Clientes'!$F$5:$M$7,2,0)&amp;" "&amp;HLOOKUP(F869,'Vendedores y Clientes'!$F$5:$M$7,3,0)</f>
        <v>Hortuiti Felier</v>
      </c>
      <c r="O869" s="13" t="str" cm="1">
        <f t="array" ref="O869">_xlfn.XLOOKUP(G869,'Vendedores y Clientes'!$B$6:$B$39,'Vendedores y Clientes'!$C$6:$C$39&amp;" "&amp;_xlfn.XLOOKUP(Ventas!G869,'Vendedores y Clientes'!$B$6:$B$39,'Vendedores y Clientes'!$D$6:$D$39))</f>
        <v>Sebastián  Venegas</v>
      </c>
      <c r="P869" s="13" t="str">
        <f>_xlfn.XLOOKUP(H869,Productos!$B$5:$B$16,Productos!$C$5:$C$16)</f>
        <v>Camarote 3 cuerpos</v>
      </c>
      <c r="Q869" s="13" t="str">
        <f>VLOOKUP(H869,Productos!$B$4:$E$16,3,0)</f>
        <v>Deplos</v>
      </c>
      <c r="R869" s="14">
        <f t="shared" si="20"/>
        <v>0.08</v>
      </c>
      <c r="S869" s="15">
        <f>VLOOKUP(Ventas!H869,Productos!$B$23:$I$34,MATCH(Ventas!M869,Productos!$D$22:$I$22)+2,FALSE)</f>
        <v>200000</v>
      </c>
      <c r="T869" s="16">
        <f t="shared" si="22"/>
        <v>5274000</v>
      </c>
    </row>
    <row r="870" spans="2:20" ht="14.25" customHeight="1">
      <c r="B870" s="10" t="str">
        <f t="shared" si="19"/>
        <v>4-30132009marzoJ18</v>
      </c>
      <c r="C870" s="17">
        <v>4</v>
      </c>
      <c r="D870" s="17">
        <v>30</v>
      </c>
      <c r="E870" s="18">
        <v>39873</v>
      </c>
      <c r="F870" s="17">
        <v>17</v>
      </c>
      <c r="G870" s="17">
        <v>10</v>
      </c>
      <c r="H870" s="17" t="s">
        <v>24</v>
      </c>
      <c r="I870" s="79">
        <f>_xlfn.XLOOKUP(H870,Productos!$B$5:$B$16,Productos!$E$5:$E$16)</f>
        <v>850000</v>
      </c>
      <c r="J870" s="17">
        <v>7</v>
      </c>
      <c r="K870" s="99"/>
      <c r="L870" s="13" t="str">
        <f>_xlfn.XLOOKUP(Ventas!C870,'Tienda y Sucursal'!$B$5:$B$19,'Tienda y Sucursal'!$C$5:$C$19)</f>
        <v>Galería Ñuble</v>
      </c>
      <c r="M870" s="13" t="str">
        <f>_xlfn.XLOOKUP(D870,'Tienda y Sucursal'!$E$5:$E$10,'Tienda y Sucursal'!$F$5:$F$10)</f>
        <v>Sucursal 2</v>
      </c>
      <c r="N870" s="13" t="str">
        <f>HLOOKUP(F870,'Vendedores y Clientes'!$F$5:$M$7,2,0)&amp;" "&amp;HLOOKUP(F870,'Vendedores y Clientes'!$F$5:$M$7,3,0)</f>
        <v>Gabriel Manzanero</v>
      </c>
      <c r="O870" s="13" t="str" cm="1">
        <f t="array" ref="O870">_xlfn.XLOOKUP(G870,'Vendedores y Clientes'!$B$6:$B$39,'Vendedores y Clientes'!$C$6:$C$39&amp;" "&amp;_xlfn.XLOOKUP(Ventas!G870,'Vendedores y Clientes'!$B$6:$B$39,'Vendedores y Clientes'!$D$6:$D$39))</f>
        <v>Natalia Safer</v>
      </c>
      <c r="P870" s="13" t="str">
        <f>_xlfn.XLOOKUP(H870,Productos!$B$5:$B$16,Productos!$C$5:$C$16)</f>
        <v>Camarote 3 cuerpos</v>
      </c>
      <c r="Q870" s="13" t="str">
        <f>VLOOKUP(H870,Productos!$B$4:$E$16,3,0)</f>
        <v>Deplos</v>
      </c>
      <c r="R870" s="14">
        <f t="shared" si="20"/>
        <v>0.08</v>
      </c>
      <c r="S870" s="15">
        <f>VLOOKUP(Ventas!H870,Productos!$B$23:$I$34,MATCH(Ventas!M870,Productos!$D$22:$I$22)+2,FALSE)</f>
        <v>10000</v>
      </c>
      <c r="T870" s="16">
        <f t="shared" si="22"/>
        <v>5464000</v>
      </c>
    </row>
    <row r="871" spans="2:20" ht="14.25" customHeight="1">
      <c r="B871" s="10" t="str">
        <f t="shared" si="19"/>
        <v>2-10562009junioJ18</v>
      </c>
      <c r="C871" s="17">
        <v>2</v>
      </c>
      <c r="D871" s="17">
        <v>10</v>
      </c>
      <c r="E871" s="18">
        <v>39969</v>
      </c>
      <c r="F871" s="17">
        <v>15</v>
      </c>
      <c r="G871" s="17">
        <v>29</v>
      </c>
      <c r="H871" s="17" t="s">
        <v>24</v>
      </c>
      <c r="I871" s="79">
        <f>_xlfn.XLOOKUP(H871,Productos!$B$5:$B$16,Productos!$E$5:$E$16)</f>
        <v>850000</v>
      </c>
      <c r="J871" s="17">
        <v>7</v>
      </c>
      <c r="K871" s="99"/>
      <c r="L871" s="13" t="str">
        <f>_xlfn.XLOOKUP(Ventas!C871,'Tienda y Sucursal'!$B$5:$B$19,'Tienda y Sucursal'!$C$5:$C$19)</f>
        <v>Muebles San Genaro</v>
      </c>
      <c r="M871" s="13" t="str">
        <f>_xlfn.XLOOKUP(D871,'Tienda y Sucursal'!$E$5:$E$10,'Tienda y Sucursal'!$F$5:$F$10)</f>
        <v>Sucursal 6</v>
      </c>
      <c r="N871" s="13" t="str">
        <f>HLOOKUP(F871,'Vendedores y Clientes'!$F$5:$M$7,2,0)&amp;" "&amp;HLOOKUP(F871,'Vendedores y Clientes'!$F$5:$M$7,3,0)</f>
        <v>Suárez Mujica</v>
      </c>
      <c r="O871" s="13" t="str" cm="1">
        <f t="array" ref="O871">_xlfn.XLOOKUP(G871,'Vendedores y Clientes'!$B$6:$B$39,'Vendedores y Clientes'!$C$6:$C$39&amp;" "&amp;_xlfn.XLOOKUP(Ventas!G871,'Vendedores y Clientes'!$B$6:$B$39,'Vendedores y Clientes'!$D$6:$D$39))</f>
        <v>Reina Queen</v>
      </c>
      <c r="P871" s="13" t="str">
        <f>_xlfn.XLOOKUP(H871,Productos!$B$5:$B$16,Productos!$C$5:$C$16)</f>
        <v>Camarote 3 cuerpos</v>
      </c>
      <c r="Q871" s="13" t="str">
        <f>VLOOKUP(H871,Productos!$B$4:$E$16,3,0)</f>
        <v>Deplos</v>
      </c>
      <c r="R871" s="14">
        <f t="shared" si="20"/>
        <v>0.08</v>
      </c>
      <c r="S871" s="15">
        <f>VLOOKUP(Ventas!H871,Productos!$B$23:$I$34,MATCH(Ventas!M871,Productos!$D$22:$I$22)+2,FALSE)</f>
        <v>20000</v>
      </c>
      <c r="T871" s="16">
        <f t="shared" si="22"/>
        <v>5454000</v>
      </c>
    </row>
    <row r="872" spans="2:20" ht="14.25" customHeight="1">
      <c r="B872" s="10" t="str">
        <f t="shared" si="19"/>
        <v>10-1001112010noviembreJ18</v>
      </c>
      <c r="C872" s="17">
        <v>10</v>
      </c>
      <c r="D872" s="17">
        <v>100</v>
      </c>
      <c r="E872" s="18">
        <v>40483</v>
      </c>
      <c r="F872" s="17">
        <v>17</v>
      </c>
      <c r="G872" s="17">
        <v>19</v>
      </c>
      <c r="H872" s="17" t="s">
        <v>24</v>
      </c>
      <c r="I872" s="79">
        <f>_xlfn.XLOOKUP(H872,Productos!$B$5:$B$16,Productos!$E$5:$E$16)</f>
        <v>850000</v>
      </c>
      <c r="J872" s="17">
        <v>7</v>
      </c>
      <c r="K872" s="99"/>
      <c r="L872" s="13" t="str">
        <f>_xlfn.XLOOKUP(Ventas!C872,'Tienda y Sucursal'!$B$5:$B$19,'Tienda y Sucursal'!$C$5:$C$19)</f>
        <v>Sacrilegios Gloria</v>
      </c>
      <c r="M872" s="13" t="str">
        <f>_xlfn.XLOOKUP(D872,'Tienda y Sucursal'!$E$5:$E$10,'Tienda y Sucursal'!$F$5:$F$10)</f>
        <v>Sucursal 4</v>
      </c>
      <c r="N872" s="13" t="str">
        <f>HLOOKUP(F872,'Vendedores y Clientes'!$F$5:$M$7,2,0)&amp;" "&amp;HLOOKUP(F872,'Vendedores y Clientes'!$F$5:$M$7,3,0)</f>
        <v>Gabriel Manzanero</v>
      </c>
      <c r="O872" s="13" t="str" cm="1">
        <f t="array" ref="O872">_xlfn.XLOOKUP(G872,'Vendedores y Clientes'!$B$6:$B$39,'Vendedores y Clientes'!$C$6:$C$39&amp;" "&amp;_xlfn.XLOOKUP(Ventas!G872,'Vendedores y Clientes'!$B$6:$B$39,'Vendedores y Clientes'!$D$6:$D$39))</f>
        <v>Andrea Disappear</v>
      </c>
      <c r="P872" s="13" t="str">
        <f>_xlfn.XLOOKUP(H872,Productos!$B$5:$B$16,Productos!$C$5:$C$16)</f>
        <v>Camarote 3 cuerpos</v>
      </c>
      <c r="Q872" s="13" t="str">
        <f>VLOOKUP(H872,Productos!$B$4:$E$16,3,0)</f>
        <v>Deplos</v>
      </c>
      <c r="R872" s="14">
        <f t="shared" si="20"/>
        <v>0.08</v>
      </c>
      <c r="S872" s="15">
        <f>VLOOKUP(Ventas!H872,Productos!$B$23:$I$34,MATCH(Ventas!M872,Productos!$D$22:$I$22)+2,FALSE)</f>
        <v>10000</v>
      </c>
      <c r="T872" s="16">
        <f t="shared" si="22"/>
        <v>5464000</v>
      </c>
    </row>
    <row r="873" spans="2:20" ht="14.25" customHeight="1">
      <c r="B873" s="10" t="str">
        <f t="shared" si="19"/>
        <v>6-3001432009marzoE20</v>
      </c>
      <c r="C873" s="17">
        <v>6</v>
      </c>
      <c r="D873" s="17">
        <v>300</v>
      </c>
      <c r="E873" s="18">
        <v>39886</v>
      </c>
      <c r="F873" s="17">
        <v>16</v>
      </c>
      <c r="G873" s="17">
        <v>8</v>
      </c>
      <c r="H873" s="17" t="s">
        <v>28</v>
      </c>
      <c r="I873" s="79">
        <f>_xlfn.XLOOKUP(H873,Productos!$B$5:$B$16,Productos!$E$5:$E$16)</f>
        <v>650000</v>
      </c>
      <c r="J873" s="17">
        <v>9</v>
      </c>
      <c r="K873" s="99"/>
      <c r="L873" s="13" t="str">
        <f>_xlfn.XLOOKUP(Ventas!C873,'Tienda y Sucursal'!$B$5:$B$19,'Tienda y Sucursal'!$C$5:$C$19)</f>
        <v>Sucursal Ñuñoa</v>
      </c>
      <c r="M873" s="13" t="str">
        <f>_xlfn.XLOOKUP(D873,'Tienda y Sucursal'!$E$5:$E$10,'Tienda y Sucursal'!$F$5:$F$10)</f>
        <v>Sucursal 3</v>
      </c>
      <c r="N873" s="13" t="str">
        <f>HLOOKUP(F873,'Vendedores y Clientes'!$F$5:$M$7,2,0)&amp;" "&amp;HLOOKUP(F873,'Vendedores y Clientes'!$F$5:$M$7,3,0)</f>
        <v>Michael Tree</v>
      </c>
      <c r="O873" s="13" t="str" cm="1">
        <f t="array" ref="O873">_xlfn.XLOOKUP(G873,'Vendedores y Clientes'!$B$6:$B$39,'Vendedores y Clientes'!$C$6:$C$39&amp;" "&amp;_xlfn.XLOOKUP(Ventas!G873,'Vendedores y Clientes'!$B$6:$B$39,'Vendedores y Clientes'!$D$6:$D$39))</f>
        <v>Nicolás Red</v>
      </c>
      <c r="P873" s="13" t="str">
        <f>_xlfn.XLOOKUP(H873,Productos!$B$5:$B$16,Productos!$C$5:$C$16)</f>
        <v>Escritorio Madera 3 Espacios</v>
      </c>
      <c r="Q873" s="13" t="str">
        <f>VLOOKUP(H873,Productos!$B$4:$E$16,3,0)</f>
        <v>Bellmack</v>
      </c>
      <c r="R873" s="14">
        <f t="shared" si="20"/>
        <v>0.08</v>
      </c>
      <c r="S873" s="15">
        <f>VLOOKUP(Ventas!H873,Productos!$B$23:$I$34,MATCH(Ventas!M873,Productos!$D$22:$I$22)+2,FALSE)</f>
        <v>100000</v>
      </c>
      <c r="T873" s="16">
        <f t="shared" si="22"/>
        <v>5282000</v>
      </c>
    </row>
    <row r="874" spans="2:20" ht="14.25" customHeight="1">
      <c r="B874" s="10" t="str">
        <f t="shared" si="19"/>
        <v>7-3002182009agostoF16</v>
      </c>
      <c r="C874" s="17">
        <v>7</v>
      </c>
      <c r="D874" s="17">
        <v>300</v>
      </c>
      <c r="E874" s="18">
        <v>40046</v>
      </c>
      <c r="F874" s="17">
        <v>12</v>
      </c>
      <c r="G874" s="17">
        <v>27</v>
      </c>
      <c r="H874" s="17" t="s">
        <v>29</v>
      </c>
      <c r="I874" s="79">
        <f>_xlfn.XLOOKUP(H874,Productos!$B$5:$B$16,Productos!$E$5:$E$16)</f>
        <v>550000</v>
      </c>
      <c r="J874" s="17">
        <v>11</v>
      </c>
      <c r="K874" s="99"/>
      <c r="L874" s="13" t="str">
        <f>_xlfn.XLOOKUP(Ventas!C874,'Tienda y Sucursal'!$B$5:$B$19,'Tienda y Sucursal'!$C$5:$C$19)</f>
        <v>Blanco y En Calada</v>
      </c>
      <c r="M874" s="13" t="str">
        <f>_xlfn.XLOOKUP(D874,'Tienda y Sucursal'!$E$5:$E$10,'Tienda y Sucursal'!$F$5:$F$10)</f>
        <v>Sucursal 3</v>
      </c>
      <c r="N874" s="13" t="str">
        <f>HLOOKUP(F874,'Vendedores y Clientes'!$F$5:$M$7,2,0)&amp;" "&amp;HLOOKUP(F874,'Vendedores y Clientes'!$F$5:$M$7,3,0)</f>
        <v>Feibian Bizancio</v>
      </c>
      <c r="O874" s="13" t="str" cm="1">
        <f t="array" ref="O874">_xlfn.XLOOKUP(G874,'Vendedores y Clientes'!$B$6:$B$39,'Vendedores y Clientes'!$C$6:$C$39&amp;" "&amp;_xlfn.XLOOKUP(Ventas!G874,'Vendedores y Clientes'!$B$6:$B$39,'Vendedores y Clientes'!$D$6:$D$39))</f>
        <v>Daniel Saint John</v>
      </c>
      <c r="P874" s="13" t="str">
        <f>_xlfn.XLOOKUP(H874,Productos!$B$5:$B$16,Productos!$C$5:$C$16)</f>
        <v>Cama 2 Plazas</v>
      </c>
      <c r="Q874" s="13" t="str">
        <f>VLOOKUP(H874,Productos!$B$4:$E$16,3,0)</f>
        <v>Dardunes</v>
      </c>
      <c r="R874" s="14">
        <f t="shared" si="20"/>
        <v>0.08</v>
      </c>
      <c r="S874" s="15">
        <f>VLOOKUP(Ventas!H874,Productos!$B$23:$I$34,MATCH(Ventas!M874,Productos!$D$22:$I$22)+2,FALSE)</f>
        <v>30000</v>
      </c>
      <c r="T874" s="16">
        <f t="shared" si="22"/>
        <v>5536000</v>
      </c>
    </row>
    <row r="875" spans="2:20" ht="14.25" customHeight="1">
      <c r="B875" s="10" t="str">
        <f t="shared" si="19"/>
        <v>2-30023112010noviembreA14</v>
      </c>
      <c r="C875" s="17">
        <v>2</v>
      </c>
      <c r="D875" s="17">
        <v>300</v>
      </c>
      <c r="E875" s="18">
        <v>40505</v>
      </c>
      <c r="F875" s="17">
        <v>13</v>
      </c>
      <c r="G875" s="17">
        <v>22</v>
      </c>
      <c r="H875" s="17" t="s">
        <v>27</v>
      </c>
      <c r="I875" s="79">
        <f>_xlfn.XLOOKUP(H875,Productos!$B$5:$B$16,Productos!$E$5:$E$16)</f>
        <v>670000</v>
      </c>
      <c r="J875" s="17">
        <v>9</v>
      </c>
      <c r="K875" s="99"/>
      <c r="L875" s="13" t="str">
        <f>_xlfn.XLOOKUP(Ventas!C875,'Tienda y Sucursal'!$B$5:$B$19,'Tienda y Sucursal'!$C$5:$C$19)</f>
        <v>Muebles San Genaro</v>
      </c>
      <c r="M875" s="13" t="str">
        <f>_xlfn.XLOOKUP(D875,'Tienda y Sucursal'!$E$5:$E$10,'Tienda y Sucursal'!$F$5:$F$10)</f>
        <v>Sucursal 3</v>
      </c>
      <c r="N875" s="13" t="str">
        <f>HLOOKUP(F875,'Vendedores y Clientes'!$F$5:$M$7,2,0)&amp;" "&amp;HLOOKUP(F875,'Vendedores y Clientes'!$F$5:$M$7,3,0)</f>
        <v>Caesar Ortencia</v>
      </c>
      <c r="O875" s="13" t="str" cm="1">
        <f t="array" ref="O875">_xlfn.XLOOKUP(G875,'Vendedores y Clientes'!$B$6:$B$39,'Vendedores y Clientes'!$C$6:$C$39&amp;" "&amp;_xlfn.XLOOKUP(Ventas!G875,'Vendedores y Clientes'!$B$6:$B$39,'Vendedores y Clientes'!$D$6:$D$39))</f>
        <v>Sergio Oliva</v>
      </c>
      <c r="P875" s="13" t="str">
        <f>_xlfn.XLOOKUP(H875,Productos!$B$5:$B$16,Productos!$C$5:$C$16)</f>
        <v>Cama 1,5 plazas</v>
      </c>
      <c r="Q875" s="13" t="str">
        <f>VLOOKUP(H875,Productos!$B$4:$E$16,3,0)</f>
        <v>Dardunes</v>
      </c>
      <c r="R875" s="14">
        <f t="shared" si="20"/>
        <v>0.08</v>
      </c>
      <c r="S875" s="15">
        <f>VLOOKUP(Ventas!H875,Productos!$B$23:$I$34,MATCH(Ventas!M875,Productos!$D$22:$I$22)+2,FALSE)</f>
        <v>300000</v>
      </c>
      <c r="T875" s="16">
        <f t="shared" si="22"/>
        <v>5247600</v>
      </c>
    </row>
    <row r="876" spans="2:20" ht="14.25" customHeight="1">
      <c r="B876" s="10" t="str">
        <f t="shared" si="19"/>
        <v>9-30492009septiembreA14</v>
      </c>
      <c r="C876" s="17">
        <v>9</v>
      </c>
      <c r="D876" s="17">
        <v>30</v>
      </c>
      <c r="E876" s="18">
        <v>40060</v>
      </c>
      <c r="F876" s="17">
        <v>14</v>
      </c>
      <c r="G876" s="17">
        <v>3</v>
      </c>
      <c r="H876" s="17" t="s">
        <v>27</v>
      </c>
      <c r="I876" s="79">
        <f>_xlfn.XLOOKUP(H876,Productos!$B$5:$B$16,Productos!$E$5:$E$16)</f>
        <v>670000</v>
      </c>
      <c r="J876" s="17">
        <v>9</v>
      </c>
      <c r="K876" s="99"/>
      <c r="L876" s="13" t="str">
        <f>_xlfn.XLOOKUP(Ventas!C876,'Tienda y Sucursal'!$B$5:$B$19,'Tienda y Sucursal'!$C$5:$C$19)</f>
        <v>Sucursal San Bernardo</v>
      </c>
      <c r="M876" s="13" t="str">
        <f>_xlfn.XLOOKUP(D876,'Tienda y Sucursal'!$E$5:$E$10,'Tienda y Sucursal'!$F$5:$F$10)</f>
        <v>Sucursal 2</v>
      </c>
      <c r="N876" s="13" t="str">
        <f>HLOOKUP(F876,'Vendedores y Clientes'!$F$5:$M$7,2,0)&amp;" "&amp;HLOOKUP(F876,'Vendedores y Clientes'!$F$5:$M$7,3,0)</f>
        <v>Hortuiti Felier</v>
      </c>
      <c r="O876" s="13" t="str" cm="1">
        <f t="array" ref="O876">_xlfn.XLOOKUP(G876,'Vendedores y Clientes'!$B$6:$B$39,'Vendedores y Clientes'!$C$6:$C$39&amp;" "&amp;_xlfn.XLOOKUP(Ventas!G876,'Vendedores y Clientes'!$B$6:$B$39,'Vendedores y Clientes'!$D$6:$D$39))</f>
        <v>Johny Negrero</v>
      </c>
      <c r="P876" s="13" t="str">
        <f>_xlfn.XLOOKUP(H876,Productos!$B$5:$B$16,Productos!$C$5:$C$16)</f>
        <v>Cama 1,5 plazas</v>
      </c>
      <c r="Q876" s="13" t="str">
        <f>VLOOKUP(H876,Productos!$B$4:$E$16,3,0)</f>
        <v>Dardunes</v>
      </c>
      <c r="R876" s="14">
        <f t="shared" si="20"/>
        <v>0.08</v>
      </c>
      <c r="S876" s="15">
        <f>VLOOKUP(Ventas!H876,Productos!$B$23:$I$34,MATCH(Ventas!M876,Productos!$D$22:$I$22)+2,FALSE)</f>
        <v>200000</v>
      </c>
      <c r="T876" s="16">
        <f t="shared" si="22"/>
        <v>5347600</v>
      </c>
    </row>
    <row r="877" spans="2:20" ht="14.25" customHeight="1">
      <c r="B877" s="10" t="str">
        <f t="shared" si="19"/>
        <v>2-200982009agostoA14</v>
      </c>
      <c r="C877" s="17">
        <v>2</v>
      </c>
      <c r="D877" s="17">
        <v>200</v>
      </c>
      <c r="E877" s="18">
        <v>40034</v>
      </c>
      <c r="F877" s="17">
        <v>12</v>
      </c>
      <c r="G877" s="17">
        <v>28</v>
      </c>
      <c r="H877" s="17" t="s">
        <v>27</v>
      </c>
      <c r="I877" s="79">
        <f>_xlfn.XLOOKUP(H877,Productos!$B$5:$B$16,Productos!$E$5:$E$16)</f>
        <v>670000</v>
      </c>
      <c r="J877" s="17">
        <v>9</v>
      </c>
      <c r="K877" s="99"/>
      <c r="L877" s="13" t="str">
        <f>_xlfn.XLOOKUP(Ventas!C877,'Tienda y Sucursal'!$B$5:$B$19,'Tienda y Sucursal'!$C$5:$C$19)</f>
        <v>Muebles San Genaro</v>
      </c>
      <c r="M877" s="13" t="str">
        <f>_xlfn.XLOOKUP(D877,'Tienda y Sucursal'!$E$5:$E$10,'Tienda y Sucursal'!$F$5:$F$10)</f>
        <v>Sucursal 1</v>
      </c>
      <c r="N877" s="13" t="str">
        <f>HLOOKUP(F877,'Vendedores y Clientes'!$F$5:$M$7,2,0)&amp;" "&amp;HLOOKUP(F877,'Vendedores y Clientes'!$F$5:$M$7,3,0)</f>
        <v>Feibian Bizancio</v>
      </c>
      <c r="O877" s="13" t="str" cm="1">
        <f t="array" ref="O877">_xlfn.XLOOKUP(G877,'Vendedores y Clientes'!$B$6:$B$39,'Vendedores y Clientes'!$C$6:$C$39&amp;" "&amp;_xlfn.XLOOKUP(Ventas!G877,'Vendedores y Clientes'!$B$6:$B$39,'Vendedores y Clientes'!$D$6:$D$39))</f>
        <v>Sebastián  Venegas</v>
      </c>
      <c r="P877" s="13" t="str">
        <f>_xlfn.XLOOKUP(H877,Productos!$B$5:$B$16,Productos!$C$5:$C$16)</f>
        <v>Cama 1,5 plazas</v>
      </c>
      <c r="Q877" s="13" t="str">
        <f>VLOOKUP(H877,Productos!$B$4:$E$16,3,0)</f>
        <v>Dardunes</v>
      </c>
      <c r="R877" s="14">
        <f t="shared" si="20"/>
        <v>0.08</v>
      </c>
      <c r="S877" s="15">
        <f>VLOOKUP(Ventas!H877,Productos!$B$23:$I$34,MATCH(Ventas!M877,Productos!$D$22:$I$22)+2,FALSE)</f>
        <v>200000</v>
      </c>
      <c r="T877" s="16">
        <f t="shared" si="22"/>
        <v>5347600</v>
      </c>
    </row>
    <row r="878" spans="2:20" ht="14.25" customHeight="1">
      <c r="B878" s="10" t="str">
        <f t="shared" si="19"/>
        <v>5-205102010octubreA14</v>
      </c>
      <c r="C878" s="17">
        <v>5</v>
      </c>
      <c r="D878" s="17">
        <v>20</v>
      </c>
      <c r="E878" s="18">
        <v>40456</v>
      </c>
      <c r="F878" s="17">
        <v>18</v>
      </c>
      <c r="G878" s="17">
        <v>16</v>
      </c>
      <c r="H878" s="17" t="s">
        <v>27</v>
      </c>
      <c r="I878" s="79">
        <f>_xlfn.XLOOKUP(H878,Productos!$B$5:$B$16,Productos!$E$5:$E$16)</f>
        <v>670000</v>
      </c>
      <c r="J878" s="17">
        <v>9</v>
      </c>
      <c r="K878" s="99"/>
      <c r="L878" s="13" t="str">
        <f>_xlfn.XLOOKUP(Ventas!C878,'Tienda y Sucursal'!$B$5:$B$19,'Tienda y Sucursal'!$C$5:$C$19)</f>
        <v>Muebles El Oso</v>
      </c>
      <c r="M878" s="13" t="str">
        <f>_xlfn.XLOOKUP(D878,'Tienda y Sucursal'!$E$5:$E$10,'Tienda y Sucursal'!$F$5:$F$10)</f>
        <v>Sucursal 5</v>
      </c>
      <c r="N878" s="13" t="str">
        <f>HLOOKUP(F878,'Vendedores y Clientes'!$F$5:$M$7,2,0)&amp;" "&amp;HLOOKUP(F878,'Vendedores y Clientes'!$F$5:$M$7,3,0)</f>
        <v>Gato Lizana</v>
      </c>
      <c r="O878" s="13" t="str" cm="1">
        <f t="array" ref="O878">_xlfn.XLOOKUP(G878,'Vendedores y Clientes'!$B$6:$B$39,'Vendedores y Clientes'!$C$6:$C$39&amp;" "&amp;_xlfn.XLOOKUP(Ventas!G878,'Vendedores y Clientes'!$B$6:$B$39,'Vendedores y Clientes'!$D$6:$D$39))</f>
        <v>Go Leslier</v>
      </c>
      <c r="P878" s="13" t="str">
        <f>_xlfn.XLOOKUP(H878,Productos!$B$5:$B$16,Productos!$C$5:$C$16)</f>
        <v>Cama 1,5 plazas</v>
      </c>
      <c r="Q878" s="13" t="str">
        <f>VLOOKUP(H878,Productos!$B$4:$E$16,3,0)</f>
        <v>Dardunes</v>
      </c>
      <c r="R878" s="14">
        <f t="shared" si="20"/>
        <v>0.08</v>
      </c>
      <c r="S878" s="15">
        <f>VLOOKUP(Ventas!H878,Productos!$B$23:$I$34,MATCH(Ventas!M878,Productos!$D$22:$I$22)+2,FALSE)</f>
        <v>100000</v>
      </c>
      <c r="T878" s="16">
        <f t="shared" si="22"/>
        <v>5447600</v>
      </c>
    </row>
    <row r="879" spans="2:20" ht="14.25" customHeight="1">
      <c r="B879" s="10" t="str">
        <f t="shared" si="19"/>
        <v>3-10022122010diciembreA14</v>
      </c>
      <c r="C879" s="17">
        <v>3</v>
      </c>
      <c r="D879" s="17">
        <v>100</v>
      </c>
      <c r="E879" s="18">
        <v>40534</v>
      </c>
      <c r="F879" s="17">
        <v>15</v>
      </c>
      <c r="G879" s="17">
        <v>23</v>
      </c>
      <c r="H879" s="17" t="s">
        <v>27</v>
      </c>
      <c r="I879" s="79">
        <f>_xlfn.XLOOKUP(H879,Productos!$B$5:$B$16,Productos!$E$5:$E$16)</f>
        <v>670000</v>
      </c>
      <c r="J879" s="17">
        <v>9</v>
      </c>
      <c r="K879" s="99"/>
      <c r="L879" s="13" t="str">
        <f>_xlfn.XLOOKUP(Ventas!C879,'Tienda y Sucursal'!$B$5:$B$19,'Tienda y Sucursal'!$C$5:$C$19)</f>
        <v>Damiens</v>
      </c>
      <c r="M879" s="13" t="str">
        <f>_xlfn.XLOOKUP(D879,'Tienda y Sucursal'!$E$5:$E$10,'Tienda y Sucursal'!$F$5:$F$10)</f>
        <v>Sucursal 4</v>
      </c>
      <c r="N879" s="13" t="str">
        <f>HLOOKUP(F879,'Vendedores y Clientes'!$F$5:$M$7,2,0)&amp;" "&amp;HLOOKUP(F879,'Vendedores y Clientes'!$F$5:$M$7,3,0)</f>
        <v>Suárez Mujica</v>
      </c>
      <c r="O879" s="13" t="str" cm="1">
        <f t="array" ref="O879">_xlfn.XLOOKUP(G879,'Vendedores y Clientes'!$B$6:$B$39,'Vendedores y Clientes'!$C$6:$C$39&amp;" "&amp;_xlfn.XLOOKUP(Ventas!G879,'Vendedores y Clientes'!$B$6:$B$39,'Vendedores y Clientes'!$D$6:$D$39))</f>
        <v>Ismael Olavarrieta</v>
      </c>
      <c r="P879" s="13" t="str">
        <f>_xlfn.XLOOKUP(H879,Productos!$B$5:$B$16,Productos!$C$5:$C$16)</f>
        <v>Cama 1,5 plazas</v>
      </c>
      <c r="Q879" s="13" t="str">
        <f>VLOOKUP(H879,Productos!$B$4:$E$16,3,0)</f>
        <v>Dardunes</v>
      </c>
      <c r="R879" s="14">
        <f t="shared" si="20"/>
        <v>0.08</v>
      </c>
      <c r="S879" s="15">
        <f>VLOOKUP(Ventas!H879,Productos!$B$23:$I$34,MATCH(Ventas!M879,Productos!$D$22:$I$22)+2,FALSE)</f>
        <v>10000</v>
      </c>
      <c r="T879" s="16">
        <f t="shared" si="22"/>
        <v>5537600</v>
      </c>
    </row>
    <row r="880" spans="2:20" ht="14.25" customHeight="1">
      <c r="B880" s="10" t="str">
        <f t="shared" si="19"/>
        <v>12-100712009eneroA14</v>
      </c>
      <c r="C880" s="17">
        <v>12</v>
      </c>
      <c r="D880" s="17">
        <v>100</v>
      </c>
      <c r="E880" s="18">
        <v>39820</v>
      </c>
      <c r="F880" s="17">
        <v>13</v>
      </c>
      <c r="G880" s="17">
        <v>33</v>
      </c>
      <c r="H880" s="17" t="s">
        <v>27</v>
      </c>
      <c r="I880" s="79">
        <f>_xlfn.XLOOKUP(H880,Productos!$B$5:$B$16,Productos!$E$5:$E$16)</f>
        <v>670000</v>
      </c>
      <c r="J880" s="17">
        <v>9</v>
      </c>
      <c r="K880" s="99"/>
      <c r="L880" s="13" t="str">
        <f>_xlfn.XLOOKUP(Ventas!C880,'Tienda y Sucursal'!$B$5:$B$19,'Tienda y Sucursal'!$C$5:$C$19)</f>
        <v>El Deleite</v>
      </c>
      <c r="M880" s="13" t="str">
        <f>_xlfn.XLOOKUP(D880,'Tienda y Sucursal'!$E$5:$E$10,'Tienda y Sucursal'!$F$5:$F$10)</f>
        <v>Sucursal 4</v>
      </c>
      <c r="N880" s="13" t="str">
        <f>HLOOKUP(F880,'Vendedores y Clientes'!$F$5:$M$7,2,0)&amp;" "&amp;HLOOKUP(F880,'Vendedores y Clientes'!$F$5:$M$7,3,0)</f>
        <v>Caesar Ortencia</v>
      </c>
      <c r="O880" s="13" t="str" cm="1">
        <f t="array" ref="O880">_xlfn.XLOOKUP(G880,'Vendedores y Clientes'!$B$6:$B$39,'Vendedores y Clientes'!$C$6:$C$39&amp;" "&amp;_xlfn.XLOOKUP(Ventas!G880,'Vendedores y Clientes'!$B$6:$B$39,'Vendedores y Clientes'!$D$6:$D$39))</f>
        <v>Maricela Zapur</v>
      </c>
      <c r="P880" s="13" t="str">
        <f>_xlfn.XLOOKUP(H880,Productos!$B$5:$B$16,Productos!$C$5:$C$16)</f>
        <v>Cama 1,5 plazas</v>
      </c>
      <c r="Q880" s="13" t="str">
        <f>VLOOKUP(H880,Productos!$B$4:$E$16,3,0)</f>
        <v>Dardunes</v>
      </c>
      <c r="R880" s="14">
        <f t="shared" si="20"/>
        <v>0.08</v>
      </c>
      <c r="S880" s="15">
        <f>VLOOKUP(Ventas!H880,Productos!$B$23:$I$34,MATCH(Ventas!M880,Productos!$D$22:$I$22)+2,FALSE)</f>
        <v>10000</v>
      </c>
      <c r="T880" s="16">
        <f t="shared" si="22"/>
        <v>5537600</v>
      </c>
    </row>
    <row r="881" spans="2:20" ht="14.25" customHeight="1">
      <c r="B881" s="10" t="str">
        <f t="shared" si="19"/>
        <v>15-3012102009octubreJ15</v>
      </c>
      <c r="C881" s="17">
        <v>15</v>
      </c>
      <c r="D881" s="17">
        <v>30</v>
      </c>
      <c r="E881" s="18">
        <v>40098</v>
      </c>
      <c r="F881" s="17">
        <v>16</v>
      </c>
      <c r="G881" s="17">
        <v>26</v>
      </c>
      <c r="H881" s="17" t="s">
        <v>21</v>
      </c>
      <c r="I881" s="79">
        <f>_xlfn.XLOOKUP(H881,Productos!$B$5:$B$16,Productos!$E$5:$E$16)</f>
        <v>1800000</v>
      </c>
      <c r="J881" s="17">
        <v>4</v>
      </c>
      <c r="K881" s="99"/>
      <c r="L881" s="13" t="str">
        <f>_xlfn.XLOOKUP(Ventas!C881,'Tienda y Sucursal'!$B$5:$B$19,'Tienda y Sucursal'!$C$5:$C$19)</f>
        <v>Galería la Tubería</v>
      </c>
      <c r="M881" s="13" t="str">
        <f>_xlfn.XLOOKUP(D881,'Tienda y Sucursal'!$E$5:$E$10,'Tienda y Sucursal'!$F$5:$F$10)</f>
        <v>Sucursal 2</v>
      </c>
      <c r="N881" s="13" t="str">
        <f>HLOOKUP(F881,'Vendedores y Clientes'!$F$5:$M$7,2,0)&amp;" "&amp;HLOOKUP(F881,'Vendedores y Clientes'!$F$5:$M$7,3,0)</f>
        <v>Michael Tree</v>
      </c>
      <c r="O881" s="13" t="str" cm="1">
        <f t="array" ref="O881">_xlfn.XLOOKUP(G881,'Vendedores y Clientes'!$B$6:$B$39,'Vendedores y Clientes'!$C$6:$C$39&amp;" "&amp;_xlfn.XLOOKUP(Ventas!G881,'Vendedores y Clientes'!$B$6:$B$39,'Vendedores y Clientes'!$D$6:$D$39))</f>
        <v>Edward Phycka</v>
      </c>
      <c r="P881" s="13" t="str">
        <f>_xlfn.XLOOKUP(H881,Productos!$B$5:$B$16,Productos!$C$5:$C$16)</f>
        <v>Bar L Sobredimensionado</v>
      </c>
      <c r="Q881" s="13" t="str">
        <f>VLOOKUP(H881,Productos!$B$4:$E$16,3,0)</f>
        <v>Qwerty</v>
      </c>
      <c r="R881" s="14">
        <f t="shared" si="20"/>
        <v>0.05</v>
      </c>
      <c r="S881" s="15">
        <f>VLOOKUP(Ventas!H881,Productos!$B$23:$I$34,MATCH(Ventas!M881,Productos!$D$22:$I$22)+2,FALSE)</f>
        <v>300000</v>
      </c>
      <c r="T881" s="16">
        <f t="shared" si="22"/>
        <v>6540000</v>
      </c>
    </row>
    <row r="882" spans="2:20" ht="14.25" customHeight="1">
      <c r="B882" s="10" t="str">
        <f t="shared" si="19"/>
        <v>14-202162009junioJ15</v>
      </c>
      <c r="C882" s="17">
        <v>14</v>
      </c>
      <c r="D882" s="17">
        <v>20</v>
      </c>
      <c r="E882" s="18">
        <v>39985</v>
      </c>
      <c r="F882" s="17">
        <v>16</v>
      </c>
      <c r="G882" s="17">
        <v>21</v>
      </c>
      <c r="H882" s="17" t="s">
        <v>21</v>
      </c>
      <c r="I882" s="79">
        <f>_xlfn.XLOOKUP(H882,Productos!$B$5:$B$16,Productos!$E$5:$E$16)</f>
        <v>1800000</v>
      </c>
      <c r="J882" s="17">
        <v>4</v>
      </c>
      <c r="K882" s="99"/>
      <c r="L882" s="13" t="str">
        <f>_xlfn.XLOOKUP(Ventas!C882,'Tienda y Sucursal'!$B$5:$B$19,'Tienda y Sucursal'!$C$5:$C$19)</f>
        <v>Antiguedades FV</v>
      </c>
      <c r="M882" s="13" t="str">
        <f>_xlfn.XLOOKUP(D882,'Tienda y Sucursal'!$E$5:$E$10,'Tienda y Sucursal'!$F$5:$F$10)</f>
        <v>Sucursal 5</v>
      </c>
      <c r="N882" s="13" t="str">
        <f>HLOOKUP(F882,'Vendedores y Clientes'!$F$5:$M$7,2,0)&amp;" "&amp;HLOOKUP(F882,'Vendedores y Clientes'!$F$5:$M$7,3,0)</f>
        <v>Michael Tree</v>
      </c>
      <c r="O882" s="13" t="str" cm="1">
        <f t="array" ref="O882">_xlfn.XLOOKUP(G882,'Vendedores y Clientes'!$B$6:$B$39,'Vendedores y Clientes'!$C$6:$C$39&amp;" "&amp;_xlfn.XLOOKUP(Ventas!G882,'Vendedores y Clientes'!$B$6:$B$39,'Vendedores y Clientes'!$D$6:$D$39))</f>
        <v>Alvarón Moledero</v>
      </c>
      <c r="P882" s="13" t="str">
        <f>_xlfn.XLOOKUP(H882,Productos!$B$5:$B$16,Productos!$C$5:$C$16)</f>
        <v>Bar L Sobredimensionado</v>
      </c>
      <c r="Q882" s="13" t="str">
        <f>VLOOKUP(H882,Productos!$B$4:$E$16,3,0)</f>
        <v>Qwerty</v>
      </c>
      <c r="R882" s="14">
        <f t="shared" si="20"/>
        <v>0.05</v>
      </c>
      <c r="S882" s="15">
        <f>VLOOKUP(Ventas!H882,Productos!$B$23:$I$34,MATCH(Ventas!M882,Productos!$D$22:$I$22)+2,FALSE)</f>
        <v>20000</v>
      </c>
      <c r="T882" s="16">
        <f t="shared" si="22"/>
        <v>6820000</v>
      </c>
    </row>
    <row r="883" spans="2:20" ht="14.25" customHeight="1">
      <c r="B883" s="10" t="str">
        <f t="shared" si="19"/>
        <v>15-307122009diciembreA18</v>
      </c>
      <c r="C883" s="17">
        <v>15</v>
      </c>
      <c r="D883" s="17">
        <v>30</v>
      </c>
      <c r="E883" s="18">
        <v>40154</v>
      </c>
      <c r="F883" s="17">
        <v>13</v>
      </c>
      <c r="G883" s="17">
        <v>16</v>
      </c>
      <c r="H883" s="17" t="s">
        <v>26</v>
      </c>
      <c r="I883" s="79">
        <f>_xlfn.XLOOKUP(H883,Productos!$B$5:$B$16,Productos!$E$5:$E$16)</f>
        <v>750000</v>
      </c>
      <c r="J883" s="17">
        <v>8</v>
      </c>
      <c r="K883" s="99"/>
      <c r="L883" s="13" t="str">
        <f>_xlfn.XLOOKUP(Ventas!C883,'Tienda y Sucursal'!$B$5:$B$19,'Tienda y Sucursal'!$C$5:$C$19)</f>
        <v>Galería la Tubería</v>
      </c>
      <c r="M883" s="13" t="str">
        <f>_xlfn.XLOOKUP(D883,'Tienda y Sucursal'!$E$5:$E$10,'Tienda y Sucursal'!$F$5:$F$10)</f>
        <v>Sucursal 2</v>
      </c>
      <c r="N883" s="13" t="str">
        <f>HLOOKUP(F883,'Vendedores y Clientes'!$F$5:$M$7,2,0)&amp;" "&amp;HLOOKUP(F883,'Vendedores y Clientes'!$F$5:$M$7,3,0)</f>
        <v>Caesar Ortencia</v>
      </c>
      <c r="O883" s="13" t="str" cm="1">
        <f t="array" ref="O883">_xlfn.XLOOKUP(G883,'Vendedores y Clientes'!$B$6:$B$39,'Vendedores y Clientes'!$C$6:$C$39&amp;" "&amp;_xlfn.XLOOKUP(Ventas!G883,'Vendedores y Clientes'!$B$6:$B$39,'Vendedores y Clientes'!$D$6:$D$39))</f>
        <v>Go Leslier</v>
      </c>
      <c r="P883" s="13" t="str">
        <f>_xlfn.XLOOKUP(H883,Productos!$B$5:$B$16,Productos!$C$5:$C$16)</f>
        <v>Sillón Cama 3 Cuerpos</v>
      </c>
      <c r="Q883" s="13" t="str">
        <f>VLOOKUP(H883,Productos!$B$4:$E$16,3,0)</f>
        <v>Bellmack</v>
      </c>
      <c r="R883" s="14">
        <f t="shared" si="20"/>
        <v>0.08</v>
      </c>
      <c r="S883" s="15">
        <f>VLOOKUP(Ventas!H883,Productos!$B$23:$I$34,MATCH(Ventas!M883,Productos!$D$22:$I$22)+2,FALSE)</f>
        <v>300000</v>
      </c>
      <c r="T883" s="16">
        <f t="shared" si="22"/>
        <v>5220000</v>
      </c>
    </row>
    <row r="884" spans="2:20" ht="14.25" customHeight="1">
      <c r="B884" s="10" t="str">
        <f t="shared" si="19"/>
        <v>9-3002422009febreroA18</v>
      </c>
      <c r="C884" s="17">
        <v>9</v>
      </c>
      <c r="D884" s="17">
        <v>300</v>
      </c>
      <c r="E884" s="18">
        <v>39868</v>
      </c>
      <c r="F884" s="17">
        <v>18</v>
      </c>
      <c r="G884" s="17">
        <v>4</v>
      </c>
      <c r="H884" s="17" t="s">
        <v>26</v>
      </c>
      <c r="I884" s="79">
        <f>_xlfn.XLOOKUP(H884,Productos!$B$5:$B$16,Productos!$E$5:$E$16)</f>
        <v>750000</v>
      </c>
      <c r="J884" s="17">
        <v>8</v>
      </c>
      <c r="K884" s="99"/>
      <c r="L884" s="13" t="str">
        <f>_xlfn.XLOOKUP(Ventas!C884,'Tienda y Sucursal'!$B$5:$B$19,'Tienda y Sucursal'!$C$5:$C$19)</f>
        <v>Sucursal San Bernardo</v>
      </c>
      <c r="M884" s="13" t="str">
        <f>_xlfn.XLOOKUP(D884,'Tienda y Sucursal'!$E$5:$E$10,'Tienda y Sucursal'!$F$5:$F$10)</f>
        <v>Sucursal 3</v>
      </c>
      <c r="N884" s="13" t="str">
        <f>HLOOKUP(F884,'Vendedores y Clientes'!$F$5:$M$7,2,0)&amp;" "&amp;HLOOKUP(F884,'Vendedores y Clientes'!$F$5:$M$7,3,0)</f>
        <v>Gato Lizana</v>
      </c>
      <c r="O884" s="13" t="str" cm="1">
        <f t="array" ref="O884">_xlfn.XLOOKUP(G884,'Vendedores y Clientes'!$B$6:$B$39,'Vendedores y Clientes'!$C$6:$C$39&amp;" "&amp;_xlfn.XLOOKUP(Ventas!G884,'Vendedores y Clientes'!$B$6:$B$39,'Vendedores y Clientes'!$D$6:$D$39))</f>
        <v>JayJay Barriga</v>
      </c>
      <c r="P884" s="13" t="str">
        <f>_xlfn.XLOOKUP(H884,Productos!$B$5:$B$16,Productos!$C$5:$C$16)</f>
        <v>Sillón Cama 3 Cuerpos</v>
      </c>
      <c r="Q884" s="13" t="str">
        <f>VLOOKUP(H884,Productos!$B$4:$E$16,3,0)</f>
        <v>Bellmack</v>
      </c>
      <c r="R884" s="14">
        <f t="shared" si="20"/>
        <v>0.08</v>
      </c>
      <c r="S884" s="15">
        <f>VLOOKUP(Ventas!H884,Productos!$B$23:$I$34,MATCH(Ventas!M884,Productos!$D$22:$I$22)+2,FALSE)</f>
        <v>200000</v>
      </c>
      <c r="T884" s="16">
        <f t="shared" si="22"/>
        <v>5320000</v>
      </c>
    </row>
    <row r="885" spans="2:20" ht="14.25" customHeight="1">
      <c r="B885" s="10" t="str">
        <f t="shared" si="19"/>
        <v>14-102512009eneroA18</v>
      </c>
      <c r="C885" s="17">
        <v>14</v>
      </c>
      <c r="D885" s="17">
        <v>10</v>
      </c>
      <c r="E885" s="18">
        <v>39838</v>
      </c>
      <c r="F885" s="17">
        <v>17</v>
      </c>
      <c r="G885" s="17">
        <v>33</v>
      </c>
      <c r="H885" s="17" t="s">
        <v>26</v>
      </c>
      <c r="I885" s="79">
        <f>_xlfn.XLOOKUP(H885,Productos!$B$5:$B$16,Productos!$E$5:$E$16)</f>
        <v>750000</v>
      </c>
      <c r="J885" s="17">
        <v>8</v>
      </c>
      <c r="K885" s="99"/>
      <c r="L885" s="13" t="str">
        <f>_xlfn.XLOOKUP(Ventas!C885,'Tienda y Sucursal'!$B$5:$B$19,'Tienda y Sucursal'!$C$5:$C$19)</f>
        <v>Antiguedades FV</v>
      </c>
      <c r="M885" s="13" t="str">
        <f>_xlfn.XLOOKUP(D885,'Tienda y Sucursal'!$E$5:$E$10,'Tienda y Sucursal'!$F$5:$F$10)</f>
        <v>Sucursal 6</v>
      </c>
      <c r="N885" s="13" t="str">
        <f>HLOOKUP(F885,'Vendedores y Clientes'!$F$5:$M$7,2,0)&amp;" "&amp;HLOOKUP(F885,'Vendedores y Clientes'!$F$5:$M$7,3,0)</f>
        <v>Gabriel Manzanero</v>
      </c>
      <c r="O885" s="13" t="str" cm="1">
        <f t="array" ref="O885">_xlfn.XLOOKUP(G885,'Vendedores y Clientes'!$B$6:$B$39,'Vendedores y Clientes'!$C$6:$C$39&amp;" "&amp;_xlfn.XLOOKUP(Ventas!G885,'Vendedores y Clientes'!$B$6:$B$39,'Vendedores y Clientes'!$D$6:$D$39))</f>
        <v>Maricela Zapur</v>
      </c>
      <c r="P885" s="13" t="str">
        <f>_xlfn.XLOOKUP(H885,Productos!$B$5:$B$16,Productos!$C$5:$C$16)</f>
        <v>Sillón Cama 3 Cuerpos</v>
      </c>
      <c r="Q885" s="13" t="str">
        <f>VLOOKUP(H885,Productos!$B$4:$E$16,3,0)</f>
        <v>Bellmack</v>
      </c>
      <c r="R885" s="14">
        <f t="shared" si="20"/>
        <v>0.08</v>
      </c>
      <c r="S885" s="15">
        <f>VLOOKUP(Ventas!H885,Productos!$B$23:$I$34,MATCH(Ventas!M885,Productos!$D$22:$I$22)+2,FALSE)</f>
        <v>200000</v>
      </c>
      <c r="T885" s="16">
        <f t="shared" si="22"/>
        <v>5320000</v>
      </c>
    </row>
    <row r="886" spans="2:20" ht="14.25" customHeight="1">
      <c r="B886" s="10" t="str">
        <f t="shared" si="19"/>
        <v>12-200342009abrilA18</v>
      </c>
      <c r="C886" s="17">
        <v>12</v>
      </c>
      <c r="D886" s="17">
        <v>200</v>
      </c>
      <c r="E886" s="18">
        <v>39906</v>
      </c>
      <c r="F886" s="17">
        <v>12</v>
      </c>
      <c r="G886" s="17">
        <v>9</v>
      </c>
      <c r="H886" s="17" t="s">
        <v>26</v>
      </c>
      <c r="I886" s="79">
        <f>_xlfn.XLOOKUP(H886,Productos!$B$5:$B$16,Productos!$E$5:$E$16)</f>
        <v>750000</v>
      </c>
      <c r="J886" s="17">
        <v>8</v>
      </c>
      <c r="K886" s="99"/>
      <c r="L886" s="13" t="str">
        <f>_xlfn.XLOOKUP(Ventas!C886,'Tienda y Sucursal'!$B$5:$B$19,'Tienda y Sucursal'!$C$5:$C$19)</f>
        <v>El Deleite</v>
      </c>
      <c r="M886" s="13" t="str">
        <f>_xlfn.XLOOKUP(D886,'Tienda y Sucursal'!$E$5:$E$10,'Tienda y Sucursal'!$F$5:$F$10)</f>
        <v>Sucursal 1</v>
      </c>
      <c r="N886" s="13" t="str">
        <f>HLOOKUP(F886,'Vendedores y Clientes'!$F$5:$M$7,2,0)&amp;" "&amp;HLOOKUP(F886,'Vendedores y Clientes'!$F$5:$M$7,3,0)</f>
        <v>Feibian Bizancio</v>
      </c>
      <c r="O886" s="13" t="str" cm="1">
        <f t="array" ref="O886">_xlfn.XLOOKUP(G886,'Vendedores y Clientes'!$B$6:$B$39,'Vendedores y Clientes'!$C$6:$C$39&amp;" "&amp;_xlfn.XLOOKUP(Ventas!G886,'Vendedores y Clientes'!$B$6:$B$39,'Vendedores y Clientes'!$D$6:$D$39))</f>
        <v>Camilo Parranda</v>
      </c>
      <c r="P886" s="13" t="str">
        <f>_xlfn.XLOOKUP(H886,Productos!$B$5:$B$16,Productos!$C$5:$C$16)</f>
        <v>Sillón Cama 3 Cuerpos</v>
      </c>
      <c r="Q886" s="13" t="str">
        <f>VLOOKUP(H886,Productos!$B$4:$E$16,3,0)</f>
        <v>Bellmack</v>
      </c>
      <c r="R886" s="14">
        <f t="shared" si="20"/>
        <v>0.08</v>
      </c>
      <c r="S886" s="15">
        <f>VLOOKUP(Ventas!H886,Productos!$B$23:$I$34,MATCH(Ventas!M886,Productos!$D$22:$I$22)+2,FALSE)</f>
        <v>100000</v>
      </c>
      <c r="T886" s="16">
        <f t="shared" si="22"/>
        <v>5420000</v>
      </c>
    </row>
    <row r="887" spans="2:20" ht="14.25" customHeight="1">
      <c r="B887" s="10" t="str">
        <f t="shared" si="19"/>
        <v>8-201022009febreroA18</v>
      </c>
      <c r="C887" s="17">
        <v>8</v>
      </c>
      <c r="D887" s="17">
        <v>20</v>
      </c>
      <c r="E887" s="18">
        <v>39854</v>
      </c>
      <c r="F887" s="17">
        <v>14</v>
      </c>
      <c r="G887" s="17">
        <v>10</v>
      </c>
      <c r="H887" s="17" t="s">
        <v>26</v>
      </c>
      <c r="I887" s="79">
        <f>_xlfn.XLOOKUP(H887,Productos!$B$5:$B$16,Productos!$E$5:$E$16)</f>
        <v>750000</v>
      </c>
      <c r="J887" s="17">
        <v>8</v>
      </c>
      <c r="K887" s="99"/>
      <c r="L887" s="13" t="str">
        <f>_xlfn.XLOOKUP(Ventas!C887,'Tienda y Sucursal'!$B$5:$B$19,'Tienda y Sucursal'!$C$5:$C$19)</f>
        <v>El Rincón de la Madera</v>
      </c>
      <c r="M887" s="13" t="str">
        <f>_xlfn.XLOOKUP(D887,'Tienda y Sucursal'!$E$5:$E$10,'Tienda y Sucursal'!$F$5:$F$10)</f>
        <v>Sucursal 5</v>
      </c>
      <c r="N887" s="13" t="str">
        <f>HLOOKUP(F887,'Vendedores y Clientes'!$F$5:$M$7,2,0)&amp;" "&amp;HLOOKUP(F887,'Vendedores y Clientes'!$F$5:$M$7,3,0)</f>
        <v>Hortuiti Felier</v>
      </c>
      <c r="O887" s="13" t="str" cm="1">
        <f t="array" ref="O887">_xlfn.XLOOKUP(G887,'Vendedores y Clientes'!$B$6:$B$39,'Vendedores y Clientes'!$C$6:$C$39&amp;" "&amp;_xlfn.XLOOKUP(Ventas!G887,'Vendedores y Clientes'!$B$6:$B$39,'Vendedores y Clientes'!$D$6:$D$39))</f>
        <v>Natalia Safer</v>
      </c>
      <c r="P887" s="13" t="str">
        <f>_xlfn.XLOOKUP(H887,Productos!$B$5:$B$16,Productos!$C$5:$C$16)</f>
        <v>Sillón Cama 3 Cuerpos</v>
      </c>
      <c r="Q887" s="13" t="str">
        <f>VLOOKUP(H887,Productos!$B$4:$E$16,3,0)</f>
        <v>Bellmack</v>
      </c>
      <c r="R887" s="14">
        <f t="shared" si="20"/>
        <v>0.08</v>
      </c>
      <c r="S887" s="15">
        <f>VLOOKUP(Ventas!H887,Productos!$B$23:$I$34,MATCH(Ventas!M887,Productos!$D$22:$I$22)+2,FALSE)</f>
        <v>30000</v>
      </c>
      <c r="T887" s="16">
        <f t="shared" si="22"/>
        <v>5490000</v>
      </c>
    </row>
    <row r="888" spans="2:20" ht="14.25" customHeight="1">
      <c r="B888" s="10" t="str">
        <f t="shared" si="19"/>
        <v>1-203102010octubreJ16</v>
      </c>
      <c r="C888" s="17">
        <v>1</v>
      </c>
      <c r="D888" s="17">
        <v>20</v>
      </c>
      <c r="E888" s="18">
        <v>40454</v>
      </c>
      <c r="F888" s="17">
        <v>14</v>
      </c>
      <c r="G888" s="17">
        <v>18</v>
      </c>
      <c r="H888" s="17" t="s">
        <v>22</v>
      </c>
      <c r="I888" s="79">
        <f>_xlfn.XLOOKUP(H888,Productos!$B$5:$B$16,Productos!$E$5:$E$16)</f>
        <v>1450000</v>
      </c>
      <c r="J888" s="17">
        <v>4</v>
      </c>
      <c r="K888" s="99"/>
      <c r="L888" s="13" t="str">
        <f>_xlfn.XLOOKUP(Ventas!C888,'Tienda y Sucursal'!$B$5:$B$19,'Tienda y Sucursal'!$C$5:$C$19)</f>
        <v>Sucursal Peñalolen Alto</v>
      </c>
      <c r="M888" s="13" t="str">
        <f>_xlfn.XLOOKUP(D888,'Tienda y Sucursal'!$E$5:$E$10,'Tienda y Sucursal'!$F$5:$F$10)</f>
        <v>Sucursal 5</v>
      </c>
      <c r="N888" s="13" t="str">
        <f>HLOOKUP(F888,'Vendedores y Clientes'!$F$5:$M$7,2,0)&amp;" "&amp;HLOOKUP(F888,'Vendedores y Clientes'!$F$5:$M$7,3,0)</f>
        <v>Hortuiti Felier</v>
      </c>
      <c r="O888" s="13" t="str" cm="1">
        <f t="array" ref="O888">_xlfn.XLOOKUP(G888,'Vendedores y Clientes'!$B$6:$B$39,'Vendedores y Clientes'!$C$6:$C$39&amp;" "&amp;_xlfn.XLOOKUP(Ventas!G888,'Vendedores y Clientes'!$B$6:$B$39,'Vendedores y Clientes'!$D$6:$D$39))</f>
        <v>Di Angelo Bonini</v>
      </c>
      <c r="P888" s="13" t="str">
        <f>_xlfn.XLOOKUP(H888,Productos!$B$5:$B$16,Productos!$C$5:$C$16)</f>
        <v>Silla de Gargas</v>
      </c>
      <c r="Q888" s="13" t="str">
        <f>VLOOKUP(H888,Productos!$B$4:$E$16,3,0)</f>
        <v>Bellmack</v>
      </c>
      <c r="R888" s="14">
        <f t="shared" si="20"/>
        <v>0.05</v>
      </c>
      <c r="S888" s="15">
        <f>VLOOKUP(Ventas!H888,Productos!$B$23:$I$34,MATCH(Ventas!M888,Productos!$D$22:$I$22)+2,FALSE)</f>
        <v>300000</v>
      </c>
      <c r="T888" s="16">
        <f t="shared" si="22"/>
        <v>5210000</v>
      </c>
    </row>
    <row r="889" spans="2:20" ht="14.25" customHeight="1">
      <c r="B889" s="10" t="str">
        <f t="shared" si="19"/>
        <v>6-107102010octubreJ16</v>
      </c>
      <c r="C889" s="17">
        <v>6</v>
      </c>
      <c r="D889" s="17">
        <v>10</v>
      </c>
      <c r="E889" s="18">
        <v>40458</v>
      </c>
      <c r="F889" s="17">
        <v>14</v>
      </c>
      <c r="G889" s="17">
        <v>29</v>
      </c>
      <c r="H889" s="17" t="s">
        <v>22</v>
      </c>
      <c r="I889" s="79">
        <f>_xlfn.XLOOKUP(H889,Productos!$B$5:$B$16,Productos!$E$5:$E$16)</f>
        <v>1450000</v>
      </c>
      <c r="J889" s="17">
        <v>4</v>
      </c>
      <c r="K889" s="99"/>
      <c r="L889" s="13" t="str">
        <f>_xlfn.XLOOKUP(Ventas!C889,'Tienda y Sucursal'!$B$5:$B$19,'Tienda y Sucursal'!$C$5:$C$19)</f>
        <v>Sucursal Ñuñoa</v>
      </c>
      <c r="M889" s="13" t="str">
        <f>_xlfn.XLOOKUP(D889,'Tienda y Sucursal'!$E$5:$E$10,'Tienda y Sucursal'!$F$5:$F$10)</f>
        <v>Sucursal 6</v>
      </c>
      <c r="N889" s="13" t="str">
        <f>HLOOKUP(F889,'Vendedores y Clientes'!$F$5:$M$7,2,0)&amp;" "&amp;HLOOKUP(F889,'Vendedores y Clientes'!$F$5:$M$7,3,0)</f>
        <v>Hortuiti Felier</v>
      </c>
      <c r="O889" s="13" t="str" cm="1">
        <f t="array" ref="O889">_xlfn.XLOOKUP(G889,'Vendedores y Clientes'!$B$6:$B$39,'Vendedores y Clientes'!$C$6:$C$39&amp;" "&amp;_xlfn.XLOOKUP(Ventas!G889,'Vendedores y Clientes'!$B$6:$B$39,'Vendedores y Clientes'!$D$6:$D$39))</f>
        <v>Reina Queen</v>
      </c>
      <c r="P889" s="13" t="str">
        <f>_xlfn.XLOOKUP(H889,Productos!$B$5:$B$16,Productos!$C$5:$C$16)</f>
        <v>Silla de Gargas</v>
      </c>
      <c r="Q889" s="13" t="str">
        <f>VLOOKUP(H889,Productos!$B$4:$E$16,3,0)</f>
        <v>Bellmack</v>
      </c>
      <c r="R889" s="14">
        <f t="shared" si="20"/>
        <v>0.05</v>
      </c>
      <c r="S889" s="15">
        <f>VLOOKUP(Ventas!H889,Productos!$B$23:$I$34,MATCH(Ventas!M889,Productos!$D$22:$I$22)+2,FALSE)</f>
        <v>1000000</v>
      </c>
      <c r="T889" s="16">
        <f t="shared" si="22"/>
        <v>4510000</v>
      </c>
    </row>
    <row r="890" spans="2:20" ht="14.25" customHeight="1">
      <c r="B890" s="10" t="str">
        <f t="shared" si="19"/>
        <v>3-3001192009septiembreJ15</v>
      </c>
      <c r="C890" s="17">
        <v>3</v>
      </c>
      <c r="D890" s="17">
        <v>300</v>
      </c>
      <c r="E890" s="18">
        <v>40067</v>
      </c>
      <c r="F890" s="17">
        <v>12</v>
      </c>
      <c r="G890" s="17">
        <v>14</v>
      </c>
      <c r="H890" s="17" t="s">
        <v>21</v>
      </c>
      <c r="I890" s="79">
        <f>_xlfn.XLOOKUP(H890,Productos!$B$5:$B$16,Productos!$E$5:$E$16)</f>
        <v>1800000</v>
      </c>
      <c r="J890" s="17">
        <v>3</v>
      </c>
      <c r="K890" s="99"/>
      <c r="L890" s="13" t="str">
        <f>_xlfn.XLOOKUP(Ventas!C890,'Tienda y Sucursal'!$B$5:$B$19,'Tienda y Sucursal'!$C$5:$C$19)</f>
        <v>Damiens</v>
      </c>
      <c r="M890" s="13" t="str">
        <f>_xlfn.XLOOKUP(D890,'Tienda y Sucursal'!$E$5:$E$10,'Tienda y Sucursal'!$F$5:$F$10)</f>
        <v>Sucursal 3</v>
      </c>
      <c r="N890" s="13" t="str">
        <f>HLOOKUP(F890,'Vendedores y Clientes'!$F$5:$M$7,2,0)&amp;" "&amp;HLOOKUP(F890,'Vendedores y Clientes'!$F$5:$M$7,3,0)</f>
        <v>Feibian Bizancio</v>
      </c>
      <c r="O890" s="13" t="str" cm="1">
        <f t="array" ref="O890">_xlfn.XLOOKUP(G890,'Vendedores y Clientes'!$B$6:$B$39,'Vendedores y Clientes'!$C$6:$C$39&amp;" "&amp;_xlfn.XLOOKUP(Ventas!G890,'Vendedores y Clientes'!$B$6:$B$39,'Vendedores y Clientes'!$D$6:$D$39))</f>
        <v>Guillermo Franco</v>
      </c>
      <c r="P890" s="13" t="str">
        <f>_xlfn.XLOOKUP(H890,Productos!$B$5:$B$16,Productos!$C$5:$C$16)</f>
        <v>Bar L Sobredimensionado</v>
      </c>
      <c r="Q890" s="13" t="str">
        <f>VLOOKUP(H890,Productos!$B$4:$E$16,3,0)</f>
        <v>Qwerty</v>
      </c>
      <c r="R890" s="14">
        <f t="shared" si="20"/>
        <v>0</v>
      </c>
      <c r="S890" s="15">
        <f>VLOOKUP(Ventas!H890,Productos!$B$23:$I$34,MATCH(Ventas!M890,Productos!$D$22:$I$22)+2,FALSE)</f>
        <v>1500000</v>
      </c>
      <c r="T890" s="16">
        <f t="shared" si="22"/>
        <v>3900000</v>
      </c>
    </row>
    <row r="891" spans="2:20" ht="14.25" customHeight="1">
      <c r="B891" s="10" t="str">
        <f t="shared" si="19"/>
        <v>1-3002372009julioJ15</v>
      </c>
      <c r="C891" s="17">
        <v>1</v>
      </c>
      <c r="D891" s="17">
        <v>300</v>
      </c>
      <c r="E891" s="18">
        <v>40017</v>
      </c>
      <c r="F891" s="17">
        <v>14</v>
      </c>
      <c r="G891" s="17">
        <v>14</v>
      </c>
      <c r="H891" s="17" t="s">
        <v>21</v>
      </c>
      <c r="I891" s="79">
        <f>_xlfn.XLOOKUP(H891,Productos!$B$5:$B$16,Productos!$E$5:$E$16)</f>
        <v>1800000</v>
      </c>
      <c r="J891" s="17">
        <v>3</v>
      </c>
      <c r="K891" s="99"/>
      <c r="L891" s="13" t="str">
        <f>_xlfn.XLOOKUP(Ventas!C891,'Tienda y Sucursal'!$B$5:$B$19,'Tienda y Sucursal'!$C$5:$C$19)</f>
        <v>Sucursal Peñalolen Alto</v>
      </c>
      <c r="M891" s="13" t="str">
        <f>_xlfn.XLOOKUP(D891,'Tienda y Sucursal'!$E$5:$E$10,'Tienda y Sucursal'!$F$5:$F$10)</f>
        <v>Sucursal 3</v>
      </c>
      <c r="N891" s="13" t="str">
        <f>HLOOKUP(F891,'Vendedores y Clientes'!$F$5:$M$7,2,0)&amp;" "&amp;HLOOKUP(F891,'Vendedores y Clientes'!$F$5:$M$7,3,0)</f>
        <v>Hortuiti Felier</v>
      </c>
      <c r="O891" s="13" t="str" cm="1">
        <f t="array" ref="O891">_xlfn.XLOOKUP(G891,'Vendedores y Clientes'!$B$6:$B$39,'Vendedores y Clientes'!$C$6:$C$39&amp;" "&amp;_xlfn.XLOOKUP(Ventas!G891,'Vendedores y Clientes'!$B$6:$B$39,'Vendedores y Clientes'!$D$6:$D$39))</f>
        <v>Guillermo Franco</v>
      </c>
      <c r="P891" s="13" t="str">
        <f>_xlfn.XLOOKUP(H891,Productos!$B$5:$B$16,Productos!$C$5:$C$16)</f>
        <v>Bar L Sobredimensionado</v>
      </c>
      <c r="Q891" s="13" t="str">
        <f>VLOOKUP(H891,Productos!$B$4:$E$16,3,0)</f>
        <v>Qwerty</v>
      </c>
      <c r="R891" s="14">
        <f t="shared" si="20"/>
        <v>0</v>
      </c>
      <c r="S891" s="15">
        <f>VLOOKUP(Ventas!H891,Productos!$B$23:$I$34,MATCH(Ventas!M891,Productos!$D$22:$I$22)+2,FALSE)</f>
        <v>1500000</v>
      </c>
      <c r="T891" s="16">
        <f t="shared" si="22"/>
        <v>3900000</v>
      </c>
    </row>
    <row r="892" spans="2:20" ht="14.25" customHeight="1">
      <c r="B892" s="10" t="str">
        <f t="shared" si="19"/>
        <v>11-201322009febreroE20</v>
      </c>
      <c r="C892" s="17">
        <v>11</v>
      </c>
      <c r="D892" s="17">
        <v>20</v>
      </c>
      <c r="E892" s="18">
        <v>39857</v>
      </c>
      <c r="F892" s="17">
        <v>14</v>
      </c>
      <c r="G892" s="17">
        <v>15</v>
      </c>
      <c r="H892" s="17" t="s">
        <v>28</v>
      </c>
      <c r="I892" s="79">
        <f>_xlfn.XLOOKUP(H892,Productos!$B$5:$B$16,Productos!$E$5:$E$16)</f>
        <v>650000</v>
      </c>
      <c r="J892" s="17">
        <v>9</v>
      </c>
      <c r="K892" s="99"/>
      <c r="L892" s="13" t="str">
        <f>_xlfn.XLOOKUP(Ventas!C892,'Tienda y Sucursal'!$B$5:$B$19,'Tienda y Sucursal'!$C$5:$C$19)</f>
        <v>Antiguedades FL</v>
      </c>
      <c r="M892" s="13" t="str">
        <f>_xlfn.XLOOKUP(D892,'Tienda y Sucursal'!$E$5:$E$10,'Tienda y Sucursal'!$F$5:$F$10)</f>
        <v>Sucursal 5</v>
      </c>
      <c r="N892" s="13" t="str">
        <f>HLOOKUP(F892,'Vendedores y Clientes'!$F$5:$M$7,2,0)&amp;" "&amp;HLOOKUP(F892,'Vendedores y Clientes'!$F$5:$M$7,3,0)</f>
        <v>Hortuiti Felier</v>
      </c>
      <c r="O892" s="13" t="str" cm="1">
        <f t="array" ref="O892">_xlfn.XLOOKUP(G892,'Vendedores y Clientes'!$B$6:$B$39,'Vendedores y Clientes'!$C$6:$C$39&amp;" "&amp;_xlfn.XLOOKUP(Ventas!G892,'Vendedores y Clientes'!$B$6:$B$39,'Vendedores y Clientes'!$D$6:$D$39))</f>
        <v>Maki Parachute</v>
      </c>
      <c r="P892" s="13" t="str">
        <f>_xlfn.XLOOKUP(H892,Productos!$B$5:$B$16,Productos!$C$5:$C$16)</f>
        <v>Escritorio Madera 3 Espacios</v>
      </c>
      <c r="Q892" s="13" t="str">
        <f>VLOOKUP(H892,Productos!$B$4:$E$16,3,0)</f>
        <v>Bellmack</v>
      </c>
      <c r="R892" s="14">
        <f t="shared" si="20"/>
        <v>0.08</v>
      </c>
      <c r="S892" s="15">
        <f>VLOOKUP(Ventas!H892,Productos!$B$23:$I$34,MATCH(Ventas!M892,Productos!$D$22:$I$22)+2,FALSE)</f>
        <v>1500000</v>
      </c>
      <c r="T892" s="16">
        <f t="shared" si="22"/>
        <v>3882000</v>
      </c>
    </row>
    <row r="893" spans="2:20" ht="14.25" customHeight="1">
      <c r="B893" s="10" t="str">
        <f t="shared" si="19"/>
        <v>13-1001212009eneroE20</v>
      </c>
      <c r="C893" s="17">
        <v>13</v>
      </c>
      <c r="D893" s="17">
        <v>100</v>
      </c>
      <c r="E893" s="18">
        <v>39825</v>
      </c>
      <c r="F893" s="17">
        <v>17</v>
      </c>
      <c r="G893" s="17">
        <v>10</v>
      </c>
      <c r="H893" s="17" t="s">
        <v>28</v>
      </c>
      <c r="I893" s="79">
        <f>_xlfn.XLOOKUP(H893,Productos!$B$5:$B$16,Productos!$E$5:$E$16)</f>
        <v>650000</v>
      </c>
      <c r="J893" s="17">
        <v>9</v>
      </c>
      <c r="K893" s="99"/>
      <c r="L893" s="13" t="str">
        <f>_xlfn.XLOOKUP(Ventas!C893,'Tienda y Sucursal'!$B$5:$B$19,'Tienda y Sucursal'!$C$5:$C$19)</f>
        <v>Sales</v>
      </c>
      <c r="M893" s="13" t="str">
        <f>_xlfn.XLOOKUP(D893,'Tienda y Sucursal'!$E$5:$E$10,'Tienda y Sucursal'!$F$5:$F$10)</f>
        <v>Sucursal 4</v>
      </c>
      <c r="N893" s="13" t="str">
        <f>HLOOKUP(F893,'Vendedores y Clientes'!$F$5:$M$7,2,0)&amp;" "&amp;HLOOKUP(F893,'Vendedores y Clientes'!$F$5:$M$7,3,0)</f>
        <v>Gabriel Manzanero</v>
      </c>
      <c r="O893" s="13" t="str" cm="1">
        <f t="array" ref="O893">_xlfn.XLOOKUP(G893,'Vendedores y Clientes'!$B$6:$B$39,'Vendedores y Clientes'!$C$6:$C$39&amp;" "&amp;_xlfn.XLOOKUP(Ventas!G893,'Vendedores y Clientes'!$B$6:$B$39,'Vendedores y Clientes'!$D$6:$D$39))</f>
        <v>Natalia Safer</v>
      </c>
      <c r="P893" s="13" t="str">
        <f>_xlfn.XLOOKUP(H893,Productos!$B$5:$B$16,Productos!$C$5:$C$16)</f>
        <v>Escritorio Madera 3 Espacios</v>
      </c>
      <c r="Q893" s="13" t="str">
        <f>VLOOKUP(H893,Productos!$B$4:$E$16,3,0)</f>
        <v>Bellmack</v>
      </c>
      <c r="R893" s="14">
        <f t="shared" si="20"/>
        <v>0.08</v>
      </c>
      <c r="S893" s="15">
        <f>VLOOKUP(Ventas!H893,Productos!$B$23:$I$34,MATCH(Ventas!M893,Productos!$D$22:$I$22)+2,FALSE)</f>
        <v>1000000</v>
      </c>
      <c r="T893" s="16">
        <f t="shared" si="22"/>
        <v>4382000</v>
      </c>
    </row>
    <row r="894" spans="2:20" ht="14.25" customHeight="1">
      <c r="B894" s="10" t="str">
        <f t="shared" si="19"/>
        <v>9-1001102009octubreE20</v>
      </c>
      <c r="C894" s="17">
        <v>9</v>
      </c>
      <c r="D894" s="17">
        <v>100</v>
      </c>
      <c r="E894" s="18">
        <v>40087</v>
      </c>
      <c r="F894" s="17">
        <v>16</v>
      </c>
      <c r="G894" s="17">
        <v>30</v>
      </c>
      <c r="H894" s="17" t="s">
        <v>28</v>
      </c>
      <c r="I894" s="79">
        <f>_xlfn.XLOOKUP(H894,Productos!$B$5:$B$16,Productos!$E$5:$E$16)</f>
        <v>650000</v>
      </c>
      <c r="J894" s="17">
        <v>9</v>
      </c>
      <c r="K894" s="99"/>
      <c r="L894" s="13" t="str">
        <f>_xlfn.XLOOKUP(Ventas!C894,'Tienda y Sucursal'!$B$5:$B$19,'Tienda y Sucursal'!$C$5:$C$19)</f>
        <v>Sucursal San Bernardo</v>
      </c>
      <c r="M894" s="13" t="str">
        <f>_xlfn.XLOOKUP(D894,'Tienda y Sucursal'!$E$5:$E$10,'Tienda y Sucursal'!$F$5:$F$10)</f>
        <v>Sucursal 4</v>
      </c>
      <c r="N894" s="13" t="str">
        <f>HLOOKUP(F894,'Vendedores y Clientes'!$F$5:$M$7,2,0)&amp;" "&amp;HLOOKUP(F894,'Vendedores y Clientes'!$F$5:$M$7,3,0)</f>
        <v>Michael Tree</v>
      </c>
      <c r="O894" s="13" t="str" cm="1">
        <f t="array" ref="O894">_xlfn.XLOOKUP(G894,'Vendedores y Clientes'!$B$6:$B$39,'Vendedores y Clientes'!$C$6:$C$39&amp;" "&amp;_xlfn.XLOOKUP(Ventas!G894,'Vendedores y Clientes'!$B$6:$B$39,'Vendedores y Clientes'!$D$6:$D$39))</f>
        <v>Javiera Walder</v>
      </c>
      <c r="P894" s="13" t="str">
        <f>_xlfn.XLOOKUP(H894,Productos!$B$5:$B$16,Productos!$C$5:$C$16)</f>
        <v>Escritorio Madera 3 Espacios</v>
      </c>
      <c r="Q894" s="13" t="str">
        <f>VLOOKUP(H894,Productos!$B$4:$E$16,3,0)</f>
        <v>Bellmack</v>
      </c>
      <c r="R894" s="14">
        <f t="shared" si="20"/>
        <v>0.08</v>
      </c>
      <c r="S894" s="15">
        <f>VLOOKUP(Ventas!H894,Productos!$B$23:$I$34,MATCH(Ventas!M894,Productos!$D$22:$I$22)+2,FALSE)</f>
        <v>1000000</v>
      </c>
      <c r="T894" s="16">
        <f t="shared" si="22"/>
        <v>4382000</v>
      </c>
    </row>
    <row r="895" spans="2:20" ht="14.25" customHeight="1">
      <c r="B895" s="10" t="str">
        <f t="shared" si="19"/>
        <v>5-1001522010febreroE20</v>
      </c>
      <c r="C895" s="17">
        <v>5</v>
      </c>
      <c r="D895" s="17">
        <v>100</v>
      </c>
      <c r="E895" s="18">
        <v>40224</v>
      </c>
      <c r="F895" s="17">
        <v>14</v>
      </c>
      <c r="G895" s="17">
        <v>22</v>
      </c>
      <c r="H895" s="17" t="s">
        <v>28</v>
      </c>
      <c r="I895" s="79">
        <f>_xlfn.XLOOKUP(H895,Productos!$B$5:$B$16,Productos!$E$5:$E$16)</f>
        <v>650000</v>
      </c>
      <c r="J895" s="17">
        <v>9</v>
      </c>
      <c r="K895" s="99"/>
      <c r="L895" s="13" t="str">
        <f>_xlfn.XLOOKUP(Ventas!C895,'Tienda y Sucursal'!$B$5:$B$19,'Tienda y Sucursal'!$C$5:$C$19)</f>
        <v>Muebles El Oso</v>
      </c>
      <c r="M895" s="13" t="str">
        <f>_xlfn.XLOOKUP(D895,'Tienda y Sucursal'!$E$5:$E$10,'Tienda y Sucursal'!$F$5:$F$10)</f>
        <v>Sucursal 4</v>
      </c>
      <c r="N895" s="13" t="str">
        <f>HLOOKUP(F895,'Vendedores y Clientes'!$F$5:$M$7,2,0)&amp;" "&amp;HLOOKUP(F895,'Vendedores y Clientes'!$F$5:$M$7,3,0)</f>
        <v>Hortuiti Felier</v>
      </c>
      <c r="O895" s="13" t="str" cm="1">
        <f t="array" ref="O895">_xlfn.XLOOKUP(G895,'Vendedores y Clientes'!$B$6:$B$39,'Vendedores y Clientes'!$C$6:$C$39&amp;" "&amp;_xlfn.XLOOKUP(Ventas!G895,'Vendedores y Clientes'!$B$6:$B$39,'Vendedores y Clientes'!$D$6:$D$39))</f>
        <v>Sergio Oliva</v>
      </c>
      <c r="P895" s="13" t="str">
        <f>_xlfn.XLOOKUP(H895,Productos!$B$5:$B$16,Productos!$C$5:$C$16)</f>
        <v>Escritorio Madera 3 Espacios</v>
      </c>
      <c r="Q895" s="13" t="str">
        <f>VLOOKUP(H895,Productos!$B$4:$E$16,3,0)</f>
        <v>Bellmack</v>
      </c>
      <c r="R895" s="14">
        <f t="shared" si="20"/>
        <v>0.08</v>
      </c>
      <c r="S895" s="15">
        <f>VLOOKUP(Ventas!H895,Productos!$B$23:$I$34,MATCH(Ventas!M895,Productos!$D$22:$I$22)+2,FALSE)</f>
        <v>1000000</v>
      </c>
      <c r="T895" s="16">
        <f t="shared" si="22"/>
        <v>4382000</v>
      </c>
    </row>
    <row r="896" spans="2:20" ht="14.25" customHeight="1">
      <c r="B896" s="10" t="str">
        <f t="shared" si="19"/>
        <v>2-302422009febreroE20</v>
      </c>
      <c r="C896" s="17">
        <v>2</v>
      </c>
      <c r="D896" s="17">
        <v>30</v>
      </c>
      <c r="E896" s="18">
        <v>39868</v>
      </c>
      <c r="F896" s="17">
        <v>14</v>
      </c>
      <c r="G896" s="17">
        <v>24</v>
      </c>
      <c r="H896" s="17" t="s">
        <v>28</v>
      </c>
      <c r="I896" s="79">
        <f>_xlfn.XLOOKUP(H896,Productos!$B$5:$B$16,Productos!$E$5:$E$16)</f>
        <v>650000</v>
      </c>
      <c r="J896" s="17">
        <v>9</v>
      </c>
      <c r="K896" s="99"/>
      <c r="L896" s="13" t="str">
        <f>_xlfn.XLOOKUP(Ventas!C896,'Tienda y Sucursal'!$B$5:$B$19,'Tienda y Sucursal'!$C$5:$C$19)</f>
        <v>Muebles San Genaro</v>
      </c>
      <c r="M896" s="13" t="str">
        <f>_xlfn.XLOOKUP(D896,'Tienda y Sucursal'!$E$5:$E$10,'Tienda y Sucursal'!$F$5:$F$10)</f>
        <v>Sucursal 2</v>
      </c>
      <c r="N896" s="13" t="str">
        <f>HLOOKUP(F896,'Vendedores y Clientes'!$F$5:$M$7,2,0)&amp;" "&amp;HLOOKUP(F896,'Vendedores y Clientes'!$F$5:$M$7,3,0)</f>
        <v>Hortuiti Felier</v>
      </c>
      <c r="O896" s="13" t="str" cm="1">
        <f t="array" ref="O896">_xlfn.XLOOKUP(G896,'Vendedores y Clientes'!$B$6:$B$39,'Vendedores y Clientes'!$C$6:$C$39&amp;" "&amp;_xlfn.XLOOKUP(Ventas!G896,'Vendedores y Clientes'!$B$6:$B$39,'Vendedores y Clientes'!$D$6:$D$39))</f>
        <v>Andrea Panda</v>
      </c>
      <c r="P896" s="13" t="str">
        <f>_xlfn.XLOOKUP(H896,Productos!$B$5:$B$16,Productos!$C$5:$C$16)</f>
        <v>Escritorio Madera 3 Espacios</v>
      </c>
      <c r="Q896" s="13" t="str">
        <f>VLOOKUP(H896,Productos!$B$4:$E$16,3,0)</f>
        <v>Bellmack</v>
      </c>
      <c r="R896" s="14">
        <f t="shared" si="20"/>
        <v>0.08</v>
      </c>
      <c r="S896" s="15">
        <f>VLOOKUP(Ventas!H896,Productos!$B$23:$I$34,MATCH(Ventas!M896,Productos!$D$22:$I$22)+2,FALSE)</f>
        <v>300000</v>
      </c>
      <c r="T896" s="16">
        <f t="shared" si="22"/>
        <v>5082000</v>
      </c>
    </row>
    <row r="897" spans="2:20" ht="14.25" customHeight="1">
      <c r="B897" s="10" t="str">
        <f t="shared" si="19"/>
        <v>8-102462010junioE20</v>
      </c>
      <c r="C897" s="17">
        <v>8</v>
      </c>
      <c r="D897" s="17">
        <v>10</v>
      </c>
      <c r="E897" s="18">
        <v>40353</v>
      </c>
      <c r="F897" s="17">
        <v>12</v>
      </c>
      <c r="G897" s="17">
        <v>10</v>
      </c>
      <c r="H897" s="17" t="s">
        <v>28</v>
      </c>
      <c r="I897" s="79">
        <f>_xlfn.XLOOKUP(H897,Productos!$B$5:$B$16,Productos!$E$5:$E$16)</f>
        <v>650000</v>
      </c>
      <c r="J897" s="17">
        <v>9</v>
      </c>
      <c r="K897" s="99"/>
      <c r="L897" s="13" t="str">
        <f>_xlfn.XLOOKUP(Ventas!C897,'Tienda y Sucursal'!$B$5:$B$19,'Tienda y Sucursal'!$C$5:$C$19)</f>
        <v>El Rincón de la Madera</v>
      </c>
      <c r="M897" s="13" t="str">
        <f>_xlfn.XLOOKUP(D897,'Tienda y Sucursal'!$E$5:$E$10,'Tienda y Sucursal'!$F$5:$F$10)</f>
        <v>Sucursal 6</v>
      </c>
      <c r="N897" s="13" t="str">
        <f>HLOOKUP(F897,'Vendedores y Clientes'!$F$5:$M$7,2,0)&amp;" "&amp;HLOOKUP(F897,'Vendedores y Clientes'!$F$5:$M$7,3,0)</f>
        <v>Feibian Bizancio</v>
      </c>
      <c r="O897" s="13" t="str" cm="1">
        <f t="array" ref="O897">_xlfn.XLOOKUP(G897,'Vendedores y Clientes'!$B$6:$B$39,'Vendedores y Clientes'!$C$6:$C$39&amp;" "&amp;_xlfn.XLOOKUP(Ventas!G897,'Vendedores y Clientes'!$B$6:$B$39,'Vendedores y Clientes'!$D$6:$D$39))</f>
        <v>Natalia Safer</v>
      </c>
      <c r="P897" s="13" t="str">
        <f>_xlfn.XLOOKUP(H897,Productos!$B$5:$B$16,Productos!$C$5:$C$16)</f>
        <v>Escritorio Madera 3 Espacios</v>
      </c>
      <c r="Q897" s="13" t="str">
        <f>VLOOKUP(H897,Productos!$B$4:$E$16,3,0)</f>
        <v>Bellmack</v>
      </c>
      <c r="R897" s="14">
        <f t="shared" si="20"/>
        <v>0.08</v>
      </c>
      <c r="S897" s="15">
        <f>VLOOKUP(Ventas!H897,Productos!$B$23:$I$34,MATCH(Ventas!M897,Productos!$D$22:$I$22)+2,FALSE)</f>
        <v>100000</v>
      </c>
      <c r="T897" s="16">
        <f t="shared" si="22"/>
        <v>5282000</v>
      </c>
    </row>
    <row r="898" spans="2:20" ht="14.25" customHeight="1">
      <c r="B898" s="10" t="str">
        <f t="shared" si="19"/>
        <v>11-1023122009diciembreG16</v>
      </c>
      <c r="C898" s="17">
        <v>11</v>
      </c>
      <c r="D898" s="17">
        <v>10</v>
      </c>
      <c r="E898" s="18">
        <v>40170</v>
      </c>
      <c r="F898" s="17">
        <v>12</v>
      </c>
      <c r="G898" s="17">
        <v>11</v>
      </c>
      <c r="H898" s="17" t="s">
        <v>30</v>
      </c>
      <c r="I898" s="79">
        <f>_xlfn.XLOOKUP(H898,Productos!$B$5:$B$16,Productos!$E$5:$E$16)</f>
        <v>550000</v>
      </c>
      <c r="J898" s="17">
        <v>11</v>
      </c>
      <c r="K898" s="99"/>
      <c r="L898" s="13" t="str">
        <f>_xlfn.XLOOKUP(Ventas!C898,'Tienda y Sucursal'!$B$5:$B$19,'Tienda y Sucursal'!$C$5:$C$19)</f>
        <v>Antiguedades FL</v>
      </c>
      <c r="M898" s="13" t="str">
        <f>_xlfn.XLOOKUP(D898,'Tienda y Sucursal'!$E$5:$E$10,'Tienda y Sucursal'!$F$5:$F$10)</f>
        <v>Sucursal 6</v>
      </c>
      <c r="N898" s="13" t="str">
        <f>HLOOKUP(F898,'Vendedores y Clientes'!$F$5:$M$7,2,0)&amp;" "&amp;HLOOKUP(F898,'Vendedores y Clientes'!$F$5:$M$7,3,0)</f>
        <v>Feibian Bizancio</v>
      </c>
      <c r="O898" s="13" t="str" cm="1">
        <f t="array" ref="O898">_xlfn.XLOOKUP(G898,'Vendedores y Clientes'!$B$6:$B$39,'Vendedores y Clientes'!$C$6:$C$39&amp;" "&amp;_xlfn.XLOOKUP(Ventas!G898,'Vendedores y Clientes'!$B$6:$B$39,'Vendedores y Clientes'!$D$6:$D$39))</f>
        <v>Diva Torrengra</v>
      </c>
      <c r="P898" s="13" t="str">
        <f>_xlfn.XLOOKUP(H898,Productos!$B$5:$B$16,Productos!$C$5:$C$16)</f>
        <v>Cómoda 2 cuerpos, 2x1x1,5</v>
      </c>
      <c r="Q898" s="13" t="str">
        <f>VLOOKUP(H898,Productos!$B$4:$E$16,3,0)</f>
        <v>Deplos</v>
      </c>
      <c r="R898" s="14">
        <f t="shared" si="20"/>
        <v>0.08</v>
      </c>
      <c r="S898" s="15">
        <f>VLOOKUP(Ventas!H898,Productos!$B$23:$I$34,MATCH(Ventas!M898,Productos!$D$22:$I$22)+2,FALSE)</f>
        <v>300000</v>
      </c>
      <c r="T898" s="16">
        <f t="shared" si="22"/>
        <v>5266000</v>
      </c>
    </row>
    <row r="899" spans="2:20" ht="14.25" customHeight="1">
      <c r="B899" s="10" t="str">
        <f t="shared" si="19"/>
        <v>5-201862009junioG16</v>
      </c>
      <c r="C899" s="17">
        <v>5</v>
      </c>
      <c r="D899" s="17">
        <v>20</v>
      </c>
      <c r="E899" s="18">
        <v>39982</v>
      </c>
      <c r="F899" s="17">
        <v>17</v>
      </c>
      <c r="G899" s="17">
        <v>28</v>
      </c>
      <c r="H899" s="17" t="s">
        <v>30</v>
      </c>
      <c r="I899" s="79">
        <f>_xlfn.XLOOKUP(H899,Productos!$B$5:$B$16,Productos!$E$5:$E$16)</f>
        <v>550000</v>
      </c>
      <c r="J899" s="17">
        <v>11</v>
      </c>
      <c r="K899" s="99"/>
      <c r="L899" s="13" t="str">
        <f>_xlfn.XLOOKUP(Ventas!C899,'Tienda y Sucursal'!$B$5:$B$19,'Tienda y Sucursal'!$C$5:$C$19)</f>
        <v>Muebles El Oso</v>
      </c>
      <c r="M899" s="13" t="str">
        <f>_xlfn.XLOOKUP(D899,'Tienda y Sucursal'!$E$5:$E$10,'Tienda y Sucursal'!$F$5:$F$10)</f>
        <v>Sucursal 5</v>
      </c>
      <c r="N899" s="13" t="str">
        <f>HLOOKUP(F899,'Vendedores y Clientes'!$F$5:$M$7,2,0)&amp;" "&amp;HLOOKUP(F899,'Vendedores y Clientes'!$F$5:$M$7,3,0)</f>
        <v>Gabriel Manzanero</v>
      </c>
      <c r="O899" s="13" t="str" cm="1">
        <f t="array" ref="O899">_xlfn.XLOOKUP(G899,'Vendedores y Clientes'!$B$6:$B$39,'Vendedores y Clientes'!$C$6:$C$39&amp;" "&amp;_xlfn.XLOOKUP(Ventas!G899,'Vendedores y Clientes'!$B$6:$B$39,'Vendedores y Clientes'!$D$6:$D$39))</f>
        <v>Sebastián  Venegas</v>
      </c>
      <c r="P899" s="13" t="str">
        <f>_xlfn.XLOOKUP(H899,Productos!$B$5:$B$16,Productos!$C$5:$C$16)</f>
        <v>Cómoda 2 cuerpos, 2x1x1,5</v>
      </c>
      <c r="Q899" s="13" t="str">
        <f>VLOOKUP(H899,Productos!$B$4:$E$16,3,0)</f>
        <v>Deplos</v>
      </c>
      <c r="R899" s="14">
        <f t="shared" si="20"/>
        <v>0.08</v>
      </c>
      <c r="S899" s="15">
        <f>VLOOKUP(Ventas!H899,Productos!$B$23:$I$34,MATCH(Ventas!M899,Productos!$D$22:$I$22)+2,FALSE)</f>
        <v>300000</v>
      </c>
      <c r="T899" s="16">
        <f t="shared" si="22"/>
        <v>5266000</v>
      </c>
    </row>
    <row r="900" spans="2:20" ht="14.25" customHeight="1">
      <c r="B900" s="10" t="str">
        <f t="shared" si="19"/>
        <v>2-2001672009julioG16</v>
      </c>
      <c r="C900" s="17">
        <v>2</v>
      </c>
      <c r="D900" s="17">
        <v>200</v>
      </c>
      <c r="E900" s="18">
        <v>40010</v>
      </c>
      <c r="F900" s="17">
        <v>18</v>
      </c>
      <c r="G900" s="17">
        <v>6</v>
      </c>
      <c r="H900" s="17" t="s">
        <v>30</v>
      </c>
      <c r="I900" s="79">
        <f>_xlfn.XLOOKUP(H900,Productos!$B$5:$B$16,Productos!$E$5:$E$16)</f>
        <v>550000</v>
      </c>
      <c r="J900" s="17">
        <v>11</v>
      </c>
      <c r="K900" s="99"/>
      <c r="L900" s="13" t="str">
        <f>_xlfn.XLOOKUP(Ventas!C900,'Tienda y Sucursal'!$B$5:$B$19,'Tienda y Sucursal'!$C$5:$C$19)</f>
        <v>Muebles San Genaro</v>
      </c>
      <c r="M900" s="13" t="str">
        <f>_xlfn.XLOOKUP(D900,'Tienda y Sucursal'!$E$5:$E$10,'Tienda y Sucursal'!$F$5:$F$10)</f>
        <v>Sucursal 1</v>
      </c>
      <c r="N900" s="13" t="str">
        <f>HLOOKUP(F900,'Vendedores y Clientes'!$F$5:$M$7,2,0)&amp;" "&amp;HLOOKUP(F900,'Vendedores y Clientes'!$F$5:$M$7,3,0)</f>
        <v>Gato Lizana</v>
      </c>
      <c r="O900" s="13" t="str" cm="1">
        <f t="array" ref="O900">_xlfn.XLOOKUP(G900,'Vendedores y Clientes'!$B$6:$B$39,'Vendedores y Clientes'!$C$6:$C$39&amp;" "&amp;_xlfn.XLOOKUP(Ventas!G900,'Vendedores y Clientes'!$B$6:$B$39,'Vendedores y Clientes'!$D$6:$D$39))</f>
        <v>Deco Valenti</v>
      </c>
      <c r="P900" s="13" t="str">
        <f>_xlfn.XLOOKUP(H900,Productos!$B$5:$B$16,Productos!$C$5:$C$16)</f>
        <v>Cómoda 2 cuerpos, 2x1x1,5</v>
      </c>
      <c r="Q900" s="13" t="str">
        <f>VLOOKUP(H900,Productos!$B$4:$E$16,3,0)</f>
        <v>Deplos</v>
      </c>
      <c r="R900" s="14">
        <f t="shared" si="20"/>
        <v>0.08</v>
      </c>
      <c r="S900" s="15">
        <f>VLOOKUP(Ventas!H900,Productos!$B$23:$I$34,MATCH(Ventas!M900,Productos!$D$22:$I$22)+2,FALSE)</f>
        <v>100000</v>
      </c>
      <c r="T900" s="16">
        <f t="shared" si="22"/>
        <v>5466000</v>
      </c>
    </row>
    <row r="901" spans="2:20" ht="14.25" customHeight="1">
      <c r="B901" s="10" t="str">
        <f t="shared" si="19"/>
        <v>3-2002092010septiembreG16</v>
      </c>
      <c r="C901" s="17">
        <v>3</v>
      </c>
      <c r="D901" s="17">
        <v>200</v>
      </c>
      <c r="E901" s="18">
        <v>40441</v>
      </c>
      <c r="F901" s="17">
        <v>12</v>
      </c>
      <c r="G901" s="17">
        <v>22</v>
      </c>
      <c r="H901" s="17" t="s">
        <v>30</v>
      </c>
      <c r="I901" s="79">
        <f>_xlfn.XLOOKUP(H901,Productos!$B$5:$B$16,Productos!$E$5:$E$16)</f>
        <v>550000</v>
      </c>
      <c r="J901" s="17">
        <v>11</v>
      </c>
      <c r="K901" s="99"/>
      <c r="L901" s="13" t="str">
        <f>_xlfn.XLOOKUP(Ventas!C901,'Tienda y Sucursal'!$B$5:$B$19,'Tienda y Sucursal'!$C$5:$C$19)</f>
        <v>Damiens</v>
      </c>
      <c r="M901" s="13" t="str">
        <f>_xlfn.XLOOKUP(D901,'Tienda y Sucursal'!$E$5:$E$10,'Tienda y Sucursal'!$F$5:$F$10)</f>
        <v>Sucursal 1</v>
      </c>
      <c r="N901" s="13" t="str">
        <f>HLOOKUP(F901,'Vendedores y Clientes'!$F$5:$M$7,2,0)&amp;" "&amp;HLOOKUP(F901,'Vendedores y Clientes'!$F$5:$M$7,3,0)</f>
        <v>Feibian Bizancio</v>
      </c>
      <c r="O901" s="13" t="str" cm="1">
        <f t="array" ref="O901">_xlfn.XLOOKUP(G901,'Vendedores y Clientes'!$B$6:$B$39,'Vendedores y Clientes'!$C$6:$C$39&amp;" "&amp;_xlfn.XLOOKUP(Ventas!G901,'Vendedores y Clientes'!$B$6:$B$39,'Vendedores y Clientes'!$D$6:$D$39))</f>
        <v>Sergio Oliva</v>
      </c>
      <c r="P901" s="13" t="str">
        <f>_xlfn.XLOOKUP(H901,Productos!$B$5:$B$16,Productos!$C$5:$C$16)</f>
        <v>Cómoda 2 cuerpos, 2x1x1,5</v>
      </c>
      <c r="Q901" s="13" t="str">
        <f>VLOOKUP(H901,Productos!$B$4:$E$16,3,0)</f>
        <v>Deplos</v>
      </c>
      <c r="R901" s="14">
        <f t="shared" si="20"/>
        <v>0.08</v>
      </c>
      <c r="S901" s="15">
        <f>VLOOKUP(Ventas!H901,Productos!$B$23:$I$34,MATCH(Ventas!M901,Productos!$D$22:$I$22)+2,FALSE)</f>
        <v>100000</v>
      </c>
      <c r="T901" s="16">
        <f t="shared" si="22"/>
        <v>5466000</v>
      </c>
    </row>
    <row r="902" spans="2:20" ht="14.25" customHeight="1">
      <c r="B902" s="10" t="str">
        <f t="shared" si="19"/>
        <v>6-10662010junioA14</v>
      </c>
      <c r="C902" s="17">
        <v>6</v>
      </c>
      <c r="D902" s="17">
        <v>10</v>
      </c>
      <c r="E902" s="18">
        <v>40335</v>
      </c>
      <c r="F902" s="17">
        <v>12</v>
      </c>
      <c r="G902" s="17">
        <v>11</v>
      </c>
      <c r="H902" s="17" t="s">
        <v>27</v>
      </c>
      <c r="I902" s="79">
        <f>_xlfn.XLOOKUP(H902,Productos!$B$5:$B$16,Productos!$E$5:$E$16)</f>
        <v>670000</v>
      </c>
      <c r="J902" s="17">
        <v>9</v>
      </c>
      <c r="K902" s="99"/>
      <c r="L902" s="13" t="str">
        <f>_xlfn.XLOOKUP(Ventas!C902,'Tienda y Sucursal'!$B$5:$B$19,'Tienda y Sucursal'!$C$5:$C$19)</f>
        <v>Sucursal Ñuñoa</v>
      </c>
      <c r="M902" s="13" t="str">
        <f>_xlfn.XLOOKUP(D902,'Tienda y Sucursal'!$E$5:$E$10,'Tienda y Sucursal'!$F$5:$F$10)</f>
        <v>Sucursal 6</v>
      </c>
      <c r="N902" s="13" t="str">
        <f>HLOOKUP(F902,'Vendedores y Clientes'!$F$5:$M$7,2,0)&amp;" "&amp;HLOOKUP(F902,'Vendedores y Clientes'!$F$5:$M$7,3,0)</f>
        <v>Feibian Bizancio</v>
      </c>
      <c r="O902" s="13" t="str" cm="1">
        <f t="array" ref="O902">_xlfn.XLOOKUP(G902,'Vendedores y Clientes'!$B$6:$B$39,'Vendedores y Clientes'!$C$6:$C$39&amp;" "&amp;_xlfn.XLOOKUP(Ventas!G902,'Vendedores y Clientes'!$B$6:$B$39,'Vendedores y Clientes'!$D$6:$D$39))</f>
        <v>Diva Torrengra</v>
      </c>
      <c r="P902" s="13" t="str">
        <f>_xlfn.XLOOKUP(H902,Productos!$B$5:$B$16,Productos!$C$5:$C$16)</f>
        <v>Cama 1,5 plazas</v>
      </c>
      <c r="Q902" s="13" t="str">
        <f>VLOOKUP(H902,Productos!$B$4:$E$16,3,0)</f>
        <v>Dardunes</v>
      </c>
      <c r="R902" s="14">
        <f t="shared" si="20"/>
        <v>0.08</v>
      </c>
      <c r="S902" s="15">
        <f>VLOOKUP(Ventas!H902,Productos!$B$23:$I$34,MATCH(Ventas!M902,Productos!$D$22:$I$22)+2,FALSE)</f>
        <v>200000</v>
      </c>
      <c r="T902" s="16">
        <f t="shared" si="22"/>
        <v>5347600</v>
      </c>
    </row>
    <row r="903" spans="2:20" ht="14.25" customHeight="1">
      <c r="B903" s="10" t="str">
        <f t="shared" si="19"/>
        <v>14-1004122010diciembreA18</v>
      </c>
      <c r="C903" s="17">
        <v>14</v>
      </c>
      <c r="D903" s="17">
        <v>100</v>
      </c>
      <c r="E903" s="18">
        <v>40516</v>
      </c>
      <c r="F903" s="17">
        <v>15</v>
      </c>
      <c r="G903" s="17">
        <v>11</v>
      </c>
      <c r="H903" s="17" t="s">
        <v>26</v>
      </c>
      <c r="I903" s="79">
        <f>_xlfn.XLOOKUP(H903,Productos!$B$5:$B$16,Productos!$E$5:$E$16)</f>
        <v>750000</v>
      </c>
      <c r="J903" s="17">
        <v>8</v>
      </c>
      <c r="K903" s="99"/>
      <c r="L903" s="13" t="str">
        <f>_xlfn.XLOOKUP(Ventas!C903,'Tienda y Sucursal'!$B$5:$B$19,'Tienda y Sucursal'!$C$5:$C$19)</f>
        <v>Antiguedades FV</v>
      </c>
      <c r="M903" s="13" t="str">
        <f>_xlfn.XLOOKUP(D903,'Tienda y Sucursal'!$E$5:$E$10,'Tienda y Sucursal'!$F$5:$F$10)</f>
        <v>Sucursal 4</v>
      </c>
      <c r="N903" s="13" t="str">
        <f>HLOOKUP(F903,'Vendedores y Clientes'!$F$5:$M$7,2,0)&amp;" "&amp;HLOOKUP(F903,'Vendedores y Clientes'!$F$5:$M$7,3,0)</f>
        <v>Suárez Mujica</v>
      </c>
      <c r="O903" s="13" t="str" cm="1">
        <f t="array" ref="O903">_xlfn.XLOOKUP(G903,'Vendedores y Clientes'!$B$6:$B$39,'Vendedores y Clientes'!$C$6:$C$39&amp;" "&amp;_xlfn.XLOOKUP(Ventas!G903,'Vendedores y Clientes'!$B$6:$B$39,'Vendedores y Clientes'!$D$6:$D$39))</f>
        <v>Diva Torrengra</v>
      </c>
      <c r="P903" s="13" t="str">
        <f>_xlfn.XLOOKUP(H903,Productos!$B$5:$B$16,Productos!$C$5:$C$16)</f>
        <v>Sillón Cama 3 Cuerpos</v>
      </c>
      <c r="Q903" s="13" t="str">
        <f>VLOOKUP(H903,Productos!$B$4:$E$16,3,0)</f>
        <v>Bellmack</v>
      </c>
      <c r="R903" s="14">
        <f t="shared" si="20"/>
        <v>0.08</v>
      </c>
      <c r="S903" s="15">
        <f>VLOOKUP(Ventas!H903,Productos!$B$23:$I$34,MATCH(Ventas!M903,Productos!$D$22:$I$22)+2,FALSE)</f>
        <v>20000</v>
      </c>
      <c r="T903" s="16">
        <f t="shared" ref="T903:T966" si="23">I903*J903-(R903*I903*J903)-S903</f>
        <v>5500000</v>
      </c>
    </row>
    <row r="904" spans="2:20" ht="14.25" customHeight="1">
      <c r="B904" s="10" t="str">
        <f t="shared" si="19"/>
        <v>15-1002132009marzoJ16</v>
      </c>
      <c r="C904" s="17">
        <v>15</v>
      </c>
      <c r="D904" s="17">
        <v>100</v>
      </c>
      <c r="E904" s="18">
        <v>39893</v>
      </c>
      <c r="F904" s="17">
        <v>12</v>
      </c>
      <c r="G904" s="17">
        <v>29</v>
      </c>
      <c r="H904" s="17" t="s">
        <v>22</v>
      </c>
      <c r="I904" s="79">
        <f>_xlfn.XLOOKUP(H904,Productos!$B$5:$B$16,Productos!$E$5:$E$16)</f>
        <v>1450000</v>
      </c>
      <c r="J904" s="17">
        <v>4</v>
      </c>
      <c r="K904" s="99"/>
      <c r="L904" s="13" t="str">
        <f>_xlfn.XLOOKUP(Ventas!C904,'Tienda y Sucursal'!$B$5:$B$19,'Tienda y Sucursal'!$C$5:$C$19)</f>
        <v>Galería la Tubería</v>
      </c>
      <c r="M904" s="13" t="str">
        <f>_xlfn.XLOOKUP(D904,'Tienda y Sucursal'!$E$5:$E$10,'Tienda y Sucursal'!$F$5:$F$10)</f>
        <v>Sucursal 4</v>
      </c>
      <c r="N904" s="13" t="str">
        <f>HLOOKUP(F904,'Vendedores y Clientes'!$F$5:$M$7,2,0)&amp;" "&amp;HLOOKUP(F904,'Vendedores y Clientes'!$F$5:$M$7,3,0)</f>
        <v>Feibian Bizancio</v>
      </c>
      <c r="O904" s="13" t="str" cm="1">
        <f t="array" ref="O904">_xlfn.XLOOKUP(G904,'Vendedores y Clientes'!$B$6:$B$39,'Vendedores y Clientes'!$C$6:$C$39&amp;" "&amp;_xlfn.XLOOKUP(Ventas!G904,'Vendedores y Clientes'!$B$6:$B$39,'Vendedores y Clientes'!$D$6:$D$39))</f>
        <v>Reina Queen</v>
      </c>
      <c r="P904" s="13" t="str">
        <f>_xlfn.XLOOKUP(H904,Productos!$B$5:$B$16,Productos!$C$5:$C$16)</f>
        <v>Silla de Gargas</v>
      </c>
      <c r="Q904" s="13" t="str">
        <f>VLOOKUP(H904,Productos!$B$4:$E$16,3,0)</f>
        <v>Bellmack</v>
      </c>
      <c r="R904" s="14">
        <f t="shared" si="20"/>
        <v>0.05</v>
      </c>
      <c r="S904" s="15">
        <f>VLOOKUP(Ventas!H904,Productos!$B$23:$I$34,MATCH(Ventas!M904,Productos!$D$22:$I$22)+2,FALSE)</f>
        <v>500000</v>
      </c>
      <c r="T904" s="16">
        <f t="shared" si="23"/>
        <v>5010000</v>
      </c>
    </row>
    <row r="905" spans="2:20" ht="14.25" customHeight="1">
      <c r="B905" s="10" t="str">
        <f t="shared" si="19"/>
        <v>9-104122009diciembreJ16</v>
      </c>
      <c r="C905" s="17">
        <v>9</v>
      </c>
      <c r="D905" s="17">
        <v>10</v>
      </c>
      <c r="E905" s="18">
        <v>40151</v>
      </c>
      <c r="F905" s="17">
        <v>15</v>
      </c>
      <c r="G905" s="17">
        <v>31</v>
      </c>
      <c r="H905" s="17" t="s">
        <v>22</v>
      </c>
      <c r="I905" s="79">
        <f>_xlfn.XLOOKUP(H905,Productos!$B$5:$B$16,Productos!$E$5:$E$16)</f>
        <v>1450000</v>
      </c>
      <c r="J905" s="17">
        <v>4</v>
      </c>
      <c r="K905" s="99"/>
      <c r="L905" s="13" t="str">
        <f>_xlfn.XLOOKUP(Ventas!C905,'Tienda y Sucursal'!$B$5:$B$19,'Tienda y Sucursal'!$C$5:$C$19)</f>
        <v>Sucursal San Bernardo</v>
      </c>
      <c r="M905" s="13" t="str">
        <f>_xlfn.XLOOKUP(D905,'Tienda y Sucursal'!$E$5:$E$10,'Tienda y Sucursal'!$F$5:$F$10)</f>
        <v>Sucursal 6</v>
      </c>
      <c r="N905" s="13" t="str">
        <f>HLOOKUP(F905,'Vendedores y Clientes'!$F$5:$M$7,2,0)&amp;" "&amp;HLOOKUP(F905,'Vendedores y Clientes'!$F$5:$M$7,3,0)</f>
        <v>Suárez Mujica</v>
      </c>
      <c r="O905" s="13" t="str" cm="1">
        <f t="array" ref="O905">_xlfn.XLOOKUP(G905,'Vendedores y Clientes'!$B$6:$B$39,'Vendedores y Clientes'!$C$6:$C$39&amp;" "&amp;_xlfn.XLOOKUP(Ventas!G905,'Vendedores y Clientes'!$B$6:$B$39,'Vendedores y Clientes'!$D$6:$D$39))</f>
        <v>Sofia Uribe</v>
      </c>
      <c r="P905" s="13" t="str">
        <f>_xlfn.XLOOKUP(H905,Productos!$B$5:$B$16,Productos!$C$5:$C$16)</f>
        <v>Silla de Gargas</v>
      </c>
      <c r="Q905" s="13" t="str">
        <f>VLOOKUP(H905,Productos!$B$4:$E$16,3,0)</f>
        <v>Bellmack</v>
      </c>
      <c r="R905" s="14">
        <f t="shared" si="20"/>
        <v>0.05</v>
      </c>
      <c r="S905" s="15">
        <f>VLOOKUP(Ventas!H905,Productos!$B$23:$I$34,MATCH(Ventas!M905,Productos!$D$22:$I$22)+2,FALSE)</f>
        <v>1000000</v>
      </c>
      <c r="T905" s="16">
        <f t="shared" si="23"/>
        <v>4510000</v>
      </c>
    </row>
    <row r="906" spans="2:20" ht="14.25" customHeight="1">
      <c r="B906" s="10" t="str">
        <f t="shared" si="19"/>
        <v>13-202462009junioJ16</v>
      </c>
      <c r="C906" s="17">
        <v>13</v>
      </c>
      <c r="D906" s="17">
        <v>20</v>
      </c>
      <c r="E906" s="18">
        <v>39988</v>
      </c>
      <c r="F906" s="17">
        <v>18</v>
      </c>
      <c r="G906" s="17">
        <v>20</v>
      </c>
      <c r="H906" s="17" t="s">
        <v>22</v>
      </c>
      <c r="I906" s="79">
        <f>_xlfn.XLOOKUP(H906,Productos!$B$5:$B$16,Productos!$E$5:$E$16)</f>
        <v>1450000</v>
      </c>
      <c r="J906" s="17">
        <v>4</v>
      </c>
      <c r="K906" s="99"/>
      <c r="L906" s="13" t="str">
        <f>_xlfn.XLOOKUP(Ventas!C906,'Tienda y Sucursal'!$B$5:$B$19,'Tienda y Sucursal'!$C$5:$C$19)</f>
        <v>Sales</v>
      </c>
      <c r="M906" s="13" t="str">
        <f>_xlfn.XLOOKUP(D906,'Tienda y Sucursal'!$E$5:$E$10,'Tienda y Sucursal'!$F$5:$F$10)</f>
        <v>Sucursal 5</v>
      </c>
      <c r="N906" s="13" t="str">
        <f>HLOOKUP(F906,'Vendedores y Clientes'!$F$5:$M$7,2,0)&amp;" "&amp;HLOOKUP(F906,'Vendedores y Clientes'!$F$5:$M$7,3,0)</f>
        <v>Gato Lizana</v>
      </c>
      <c r="O906" s="13" t="str" cm="1">
        <f t="array" ref="O906">_xlfn.XLOOKUP(G906,'Vendedores y Clientes'!$B$6:$B$39,'Vendedores y Clientes'!$C$6:$C$39&amp;" "&amp;_xlfn.XLOOKUP(Ventas!G906,'Vendedores y Clientes'!$B$6:$B$39,'Vendedores y Clientes'!$D$6:$D$39))</f>
        <v>Tatán Linterna</v>
      </c>
      <c r="P906" s="13" t="str">
        <f>_xlfn.XLOOKUP(H906,Productos!$B$5:$B$16,Productos!$C$5:$C$16)</f>
        <v>Silla de Gargas</v>
      </c>
      <c r="Q906" s="13" t="str">
        <f>VLOOKUP(H906,Productos!$B$4:$E$16,3,0)</f>
        <v>Bellmack</v>
      </c>
      <c r="R906" s="14">
        <f t="shared" si="20"/>
        <v>0.05</v>
      </c>
      <c r="S906" s="15">
        <f>VLOOKUP(Ventas!H906,Productos!$B$23:$I$34,MATCH(Ventas!M906,Productos!$D$22:$I$22)+2,FALSE)</f>
        <v>300000</v>
      </c>
      <c r="T906" s="16">
        <f t="shared" si="23"/>
        <v>5210000</v>
      </c>
    </row>
    <row r="907" spans="2:20" ht="14.25" customHeight="1">
      <c r="B907" s="10" t="str">
        <f t="shared" si="19"/>
        <v>4-300622010febreroG12</v>
      </c>
      <c r="C907" s="17">
        <v>4</v>
      </c>
      <c r="D907" s="17">
        <v>300</v>
      </c>
      <c r="E907" s="18">
        <v>40215</v>
      </c>
      <c r="F907" s="17">
        <v>17</v>
      </c>
      <c r="G907" s="17">
        <v>5</v>
      </c>
      <c r="H907" s="17" t="s">
        <v>25</v>
      </c>
      <c r="I907" s="79">
        <f>_xlfn.XLOOKUP(H907,Productos!$B$5:$B$16,Productos!$E$5:$E$16)</f>
        <v>800000</v>
      </c>
      <c r="J907" s="17">
        <v>7</v>
      </c>
      <c r="K907" s="99"/>
      <c r="L907" s="13" t="str">
        <f>_xlfn.XLOOKUP(Ventas!C907,'Tienda y Sucursal'!$B$5:$B$19,'Tienda y Sucursal'!$C$5:$C$19)</f>
        <v>Galería Ñuble</v>
      </c>
      <c r="M907" s="13" t="str">
        <f>_xlfn.XLOOKUP(D907,'Tienda y Sucursal'!$E$5:$E$10,'Tienda y Sucursal'!$F$5:$F$10)</f>
        <v>Sucursal 3</v>
      </c>
      <c r="N907" s="13" t="str">
        <f>HLOOKUP(F907,'Vendedores y Clientes'!$F$5:$M$7,2,0)&amp;" "&amp;HLOOKUP(F907,'Vendedores y Clientes'!$F$5:$M$7,3,0)</f>
        <v>Gabriel Manzanero</v>
      </c>
      <c r="O907" s="13" t="str" cm="1">
        <f t="array" ref="O907">_xlfn.XLOOKUP(G907,'Vendedores y Clientes'!$B$6:$B$39,'Vendedores y Clientes'!$C$6:$C$39&amp;" "&amp;_xlfn.XLOOKUP(Ventas!G907,'Vendedores y Clientes'!$B$6:$B$39,'Vendedores y Clientes'!$D$6:$D$39))</f>
        <v>Alexandra Bully</v>
      </c>
      <c r="P907" s="13" t="str">
        <f>_xlfn.XLOOKUP(H907,Productos!$B$5:$B$16,Productos!$C$5:$C$16)</f>
        <v>Estante Metalico 2mts alt</v>
      </c>
      <c r="Q907" s="13" t="str">
        <f>VLOOKUP(H907,Productos!$B$4:$E$16,3,0)</f>
        <v>Leymas</v>
      </c>
      <c r="R907" s="14">
        <f t="shared" si="20"/>
        <v>0.08</v>
      </c>
      <c r="S907" s="15">
        <f>VLOOKUP(Ventas!H907,Productos!$B$23:$I$34,MATCH(Ventas!M907,Productos!$D$22:$I$22)+2,FALSE)</f>
        <v>10000</v>
      </c>
      <c r="T907" s="16">
        <f t="shared" si="23"/>
        <v>5142000</v>
      </c>
    </row>
    <row r="908" spans="2:20" ht="14.25" customHeight="1">
      <c r="B908" s="10" t="str">
        <f t="shared" si="19"/>
        <v>2-2019102009octubreG12</v>
      </c>
      <c r="C908" s="17">
        <v>2</v>
      </c>
      <c r="D908" s="17">
        <v>20</v>
      </c>
      <c r="E908" s="18">
        <v>40105</v>
      </c>
      <c r="F908" s="17">
        <v>14</v>
      </c>
      <c r="G908" s="17">
        <v>3</v>
      </c>
      <c r="H908" s="17" t="s">
        <v>25</v>
      </c>
      <c r="I908" s="79">
        <f>_xlfn.XLOOKUP(H908,Productos!$B$5:$B$16,Productos!$E$5:$E$16)</f>
        <v>800000</v>
      </c>
      <c r="J908" s="17">
        <v>7</v>
      </c>
      <c r="K908" s="99"/>
      <c r="L908" s="13" t="str">
        <f>_xlfn.XLOOKUP(Ventas!C908,'Tienda y Sucursal'!$B$5:$B$19,'Tienda y Sucursal'!$C$5:$C$19)</f>
        <v>Muebles San Genaro</v>
      </c>
      <c r="M908" s="13" t="str">
        <f>_xlfn.XLOOKUP(D908,'Tienda y Sucursal'!$E$5:$E$10,'Tienda y Sucursal'!$F$5:$F$10)</f>
        <v>Sucursal 5</v>
      </c>
      <c r="N908" s="13" t="str">
        <f>HLOOKUP(F908,'Vendedores y Clientes'!$F$5:$M$7,2,0)&amp;" "&amp;HLOOKUP(F908,'Vendedores y Clientes'!$F$5:$M$7,3,0)</f>
        <v>Hortuiti Felier</v>
      </c>
      <c r="O908" s="13" t="str" cm="1">
        <f t="array" ref="O908">_xlfn.XLOOKUP(G908,'Vendedores y Clientes'!$B$6:$B$39,'Vendedores y Clientes'!$C$6:$C$39&amp;" "&amp;_xlfn.XLOOKUP(Ventas!G908,'Vendedores y Clientes'!$B$6:$B$39,'Vendedores y Clientes'!$D$6:$D$39))</f>
        <v>Johny Negrero</v>
      </c>
      <c r="P908" s="13" t="str">
        <f>_xlfn.XLOOKUP(H908,Productos!$B$5:$B$16,Productos!$C$5:$C$16)</f>
        <v>Estante Metalico 2mts alt</v>
      </c>
      <c r="Q908" s="13" t="str">
        <f>VLOOKUP(H908,Productos!$B$4:$E$16,3,0)</f>
        <v>Leymas</v>
      </c>
      <c r="R908" s="14">
        <f t="shared" si="20"/>
        <v>0.08</v>
      </c>
      <c r="S908" s="15">
        <f>VLOOKUP(Ventas!H908,Productos!$B$23:$I$34,MATCH(Ventas!M908,Productos!$D$22:$I$22)+2,FALSE)</f>
        <v>10000</v>
      </c>
      <c r="T908" s="16">
        <f t="shared" si="23"/>
        <v>5142000</v>
      </c>
    </row>
    <row r="909" spans="2:20" ht="14.25" customHeight="1">
      <c r="B909" s="10" t="str">
        <f t="shared" si="19"/>
        <v>8-201522009febreroG12</v>
      </c>
      <c r="C909" s="17">
        <v>8</v>
      </c>
      <c r="D909" s="17">
        <v>20</v>
      </c>
      <c r="E909" s="18">
        <v>39859</v>
      </c>
      <c r="F909" s="17">
        <v>14</v>
      </c>
      <c r="G909" s="17">
        <v>3</v>
      </c>
      <c r="H909" s="17" t="s">
        <v>25</v>
      </c>
      <c r="I909" s="79">
        <f>_xlfn.XLOOKUP(H909,Productos!$B$5:$B$16,Productos!$E$5:$E$16)</f>
        <v>800000</v>
      </c>
      <c r="J909" s="17">
        <v>7</v>
      </c>
      <c r="K909" s="99"/>
      <c r="L909" s="13" t="str">
        <f>_xlfn.XLOOKUP(Ventas!C909,'Tienda y Sucursal'!$B$5:$B$19,'Tienda y Sucursal'!$C$5:$C$19)</f>
        <v>El Rincón de la Madera</v>
      </c>
      <c r="M909" s="13" t="str">
        <f>_xlfn.XLOOKUP(D909,'Tienda y Sucursal'!$E$5:$E$10,'Tienda y Sucursal'!$F$5:$F$10)</f>
        <v>Sucursal 5</v>
      </c>
      <c r="N909" s="13" t="str">
        <f>HLOOKUP(F909,'Vendedores y Clientes'!$F$5:$M$7,2,0)&amp;" "&amp;HLOOKUP(F909,'Vendedores y Clientes'!$F$5:$M$7,3,0)</f>
        <v>Hortuiti Felier</v>
      </c>
      <c r="O909" s="13" t="str" cm="1">
        <f t="array" ref="O909">_xlfn.XLOOKUP(G909,'Vendedores y Clientes'!$B$6:$B$39,'Vendedores y Clientes'!$C$6:$C$39&amp;" "&amp;_xlfn.XLOOKUP(Ventas!G909,'Vendedores y Clientes'!$B$6:$B$39,'Vendedores y Clientes'!$D$6:$D$39))</f>
        <v>Johny Negrero</v>
      </c>
      <c r="P909" s="13" t="str">
        <f>_xlfn.XLOOKUP(H909,Productos!$B$5:$B$16,Productos!$C$5:$C$16)</f>
        <v>Estante Metalico 2mts alt</v>
      </c>
      <c r="Q909" s="13" t="str">
        <f>VLOOKUP(H909,Productos!$B$4:$E$16,3,0)</f>
        <v>Leymas</v>
      </c>
      <c r="R909" s="14">
        <f t="shared" si="20"/>
        <v>0.08</v>
      </c>
      <c r="S909" s="15">
        <f>VLOOKUP(Ventas!H909,Productos!$B$23:$I$34,MATCH(Ventas!M909,Productos!$D$22:$I$22)+2,FALSE)</f>
        <v>10000</v>
      </c>
      <c r="T909" s="16">
        <f t="shared" si="23"/>
        <v>5142000</v>
      </c>
    </row>
    <row r="910" spans="2:20" ht="14.25" customHeight="1">
      <c r="B910" s="10" t="str">
        <f t="shared" si="19"/>
        <v>5-300472009julioJ15</v>
      </c>
      <c r="C910" s="17">
        <v>5</v>
      </c>
      <c r="D910" s="17">
        <v>300</v>
      </c>
      <c r="E910" s="18">
        <v>39998</v>
      </c>
      <c r="F910" s="17">
        <v>16</v>
      </c>
      <c r="G910" s="17">
        <v>1</v>
      </c>
      <c r="H910" s="17" t="s">
        <v>21</v>
      </c>
      <c r="I910" s="79">
        <f>_xlfn.XLOOKUP(H910,Productos!$B$5:$B$16,Productos!$E$5:$E$16)</f>
        <v>1800000</v>
      </c>
      <c r="J910" s="17">
        <v>3</v>
      </c>
      <c r="K910" s="99"/>
      <c r="L910" s="13" t="str">
        <f>_xlfn.XLOOKUP(Ventas!C910,'Tienda y Sucursal'!$B$5:$B$19,'Tienda y Sucursal'!$C$5:$C$19)</f>
        <v>Muebles El Oso</v>
      </c>
      <c r="M910" s="13" t="str">
        <f>_xlfn.XLOOKUP(D910,'Tienda y Sucursal'!$E$5:$E$10,'Tienda y Sucursal'!$F$5:$F$10)</f>
        <v>Sucursal 3</v>
      </c>
      <c r="N910" s="13" t="str">
        <f>HLOOKUP(F910,'Vendedores y Clientes'!$F$5:$M$7,2,0)&amp;" "&amp;HLOOKUP(F910,'Vendedores y Clientes'!$F$5:$M$7,3,0)</f>
        <v>Michael Tree</v>
      </c>
      <c r="O910" s="13" t="str" cm="1">
        <f t="array" ref="O910">_xlfn.XLOOKUP(G910,'Vendedores y Clientes'!$B$6:$B$39,'Vendedores y Clientes'!$C$6:$C$39&amp;" "&amp;_xlfn.XLOOKUP(Ventas!G910,'Vendedores y Clientes'!$B$6:$B$39,'Vendedores y Clientes'!$D$6:$D$39))</f>
        <v>Alejandro Moledero</v>
      </c>
      <c r="P910" s="13" t="str">
        <f>_xlfn.XLOOKUP(H910,Productos!$B$5:$B$16,Productos!$C$5:$C$16)</f>
        <v>Bar L Sobredimensionado</v>
      </c>
      <c r="Q910" s="13" t="str">
        <f>VLOOKUP(H910,Productos!$B$4:$E$16,3,0)</f>
        <v>Qwerty</v>
      </c>
      <c r="R910" s="14">
        <f t="shared" si="20"/>
        <v>0</v>
      </c>
      <c r="S910" s="15">
        <f>VLOOKUP(Ventas!H910,Productos!$B$23:$I$34,MATCH(Ventas!M910,Productos!$D$22:$I$22)+2,FALSE)</f>
        <v>1500000</v>
      </c>
      <c r="T910" s="16">
        <f t="shared" si="23"/>
        <v>3900000</v>
      </c>
    </row>
    <row r="911" spans="2:20" ht="14.25" customHeight="1">
      <c r="B911" s="10" t="str">
        <f t="shared" si="19"/>
        <v>2-1002082010agostoJ15</v>
      </c>
      <c r="C911" s="17">
        <v>2</v>
      </c>
      <c r="D911" s="17">
        <v>100</v>
      </c>
      <c r="E911" s="18">
        <v>40410</v>
      </c>
      <c r="F911" s="17">
        <v>14</v>
      </c>
      <c r="G911" s="17">
        <v>18</v>
      </c>
      <c r="H911" s="17" t="s">
        <v>21</v>
      </c>
      <c r="I911" s="79">
        <f>_xlfn.XLOOKUP(H911,Productos!$B$5:$B$16,Productos!$E$5:$E$16)</f>
        <v>1800000</v>
      </c>
      <c r="J911" s="17">
        <v>3</v>
      </c>
      <c r="K911" s="99"/>
      <c r="L911" s="13" t="str">
        <f>_xlfn.XLOOKUP(Ventas!C911,'Tienda y Sucursal'!$B$5:$B$19,'Tienda y Sucursal'!$C$5:$C$19)</f>
        <v>Muebles San Genaro</v>
      </c>
      <c r="M911" s="13" t="str">
        <f>_xlfn.XLOOKUP(D911,'Tienda y Sucursal'!$E$5:$E$10,'Tienda y Sucursal'!$F$5:$F$10)</f>
        <v>Sucursal 4</v>
      </c>
      <c r="N911" s="13" t="str">
        <f>HLOOKUP(F911,'Vendedores y Clientes'!$F$5:$M$7,2,0)&amp;" "&amp;HLOOKUP(F911,'Vendedores y Clientes'!$F$5:$M$7,3,0)</f>
        <v>Hortuiti Felier</v>
      </c>
      <c r="O911" s="13" t="str" cm="1">
        <f t="array" ref="O911">_xlfn.XLOOKUP(G911,'Vendedores y Clientes'!$B$6:$B$39,'Vendedores y Clientes'!$C$6:$C$39&amp;" "&amp;_xlfn.XLOOKUP(Ventas!G911,'Vendedores y Clientes'!$B$6:$B$39,'Vendedores y Clientes'!$D$6:$D$39))</f>
        <v>Di Angelo Bonini</v>
      </c>
      <c r="P911" s="13" t="str">
        <f>_xlfn.XLOOKUP(H911,Productos!$B$5:$B$16,Productos!$C$5:$C$16)</f>
        <v>Bar L Sobredimensionado</v>
      </c>
      <c r="Q911" s="13" t="str">
        <f>VLOOKUP(H911,Productos!$B$4:$E$16,3,0)</f>
        <v>Qwerty</v>
      </c>
      <c r="R911" s="14">
        <f t="shared" si="20"/>
        <v>0</v>
      </c>
      <c r="S911" s="15">
        <f>VLOOKUP(Ventas!H911,Productos!$B$23:$I$34,MATCH(Ventas!M911,Productos!$D$22:$I$22)+2,FALSE)</f>
        <v>10000</v>
      </c>
      <c r="T911" s="16">
        <f t="shared" si="23"/>
        <v>5390000</v>
      </c>
    </row>
    <row r="912" spans="2:20" ht="14.25" customHeight="1">
      <c r="B912" s="10" t="str">
        <f t="shared" si="19"/>
        <v>1-101482009agostoE20</v>
      </c>
      <c r="C912" s="17">
        <v>1</v>
      </c>
      <c r="D912" s="17">
        <v>10</v>
      </c>
      <c r="E912" s="18">
        <v>40039</v>
      </c>
      <c r="F912" s="17">
        <v>12</v>
      </c>
      <c r="G912" s="17">
        <v>9</v>
      </c>
      <c r="H912" s="17" t="s">
        <v>28</v>
      </c>
      <c r="I912" s="79">
        <f>_xlfn.XLOOKUP(H912,Productos!$B$5:$B$16,Productos!$E$5:$E$16)</f>
        <v>650000</v>
      </c>
      <c r="J912" s="17">
        <v>9</v>
      </c>
      <c r="K912" s="99"/>
      <c r="L912" s="13" t="str">
        <f>_xlfn.XLOOKUP(Ventas!C912,'Tienda y Sucursal'!$B$5:$B$19,'Tienda y Sucursal'!$C$5:$C$19)</f>
        <v>Sucursal Peñalolen Alto</v>
      </c>
      <c r="M912" s="13" t="str">
        <f>_xlfn.XLOOKUP(D912,'Tienda y Sucursal'!$E$5:$E$10,'Tienda y Sucursal'!$F$5:$F$10)</f>
        <v>Sucursal 6</v>
      </c>
      <c r="N912" s="13" t="str">
        <f>HLOOKUP(F912,'Vendedores y Clientes'!$F$5:$M$7,2,0)&amp;" "&amp;HLOOKUP(F912,'Vendedores y Clientes'!$F$5:$M$7,3,0)</f>
        <v>Feibian Bizancio</v>
      </c>
      <c r="O912" s="13" t="str" cm="1">
        <f t="array" ref="O912">_xlfn.XLOOKUP(G912,'Vendedores y Clientes'!$B$6:$B$39,'Vendedores y Clientes'!$C$6:$C$39&amp;" "&amp;_xlfn.XLOOKUP(Ventas!G912,'Vendedores y Clientes'!$B$6:$B$39,'Vendedores y Clientes'!$D$6:$D$39))</f>
        <v>Camilo Parranda</v>
      </c>
      <c r="P912" s="13" t="str">
        <f>_xlfn.XLOOKUP(H912,Productos!$B$5:$B$16,Productos!$C$5:$C$16)</f>
        <v>Escritorio Madera 3 Espacios</v>
      </c>
      <c r="Q912" s="13" t="str">
        <f>VLOOKUP(H912,Productos!$B$4:$E$16,3,0)</f>
        <v>Bellmack</v>
      </c>
      <c r="R912" s="14">
        <f t="shared" si="20"/>
        <v>0.08</v>
      </c>
      <c r="S912" s="15">
        <f>VLOOKUP(Ventas!H912,Productos!$B$23:$I$34,MATCH(Ventas!M912,Productos!$D$22:$I$22)+2,FALSE)</f>
        <v>100000</v>
      </c>
      <c r="T912" s="16">
        <f t="shared" si="23"/>
        <v>5282000</v>
      </c>
    </row>
    <row r="913" spans="2:20" ht="14.25" customHeight="1">
      <c r="B913" s="10" t="str">
        <f t="shared" si="19"/>
        <v>5-10452009mayoE20</v>
      </c>
      <c r="C913" s="17">
        <v>5</v>
      </c>
      <c r="D913" s="17">
        <v>10</v>
      </c>
      <c r="E913" s="18">
        <v>39937</v>
      </c>
      <c r="F913" s="17">
        <v>17</v>
      </c>
      <c r="G913" s="17">
        <v>14</v>
      </c>
      <c r="H913" s="17" t="s">
        <v>28</v>
      </c>
      <c r="I913" s="79">
        <f>_xlfn.XLOOKUP(H913,Productos!$B$5:$B$16,Productos!$E$5:$E$16)</f>
        <v>650000</v>
      </c>
      <c r="J913" s="17">
        <v>9</v>
      </c>
      <c r="K913" s="99"/>
      <c r="L913" s="13" t="str">
        <f>_xlfn.XLOOKUP(Ventas!C913,'Tienda y Sucursal'!$B$5:$B$19,'Tienda y Sucursal'!$C$5:$C$19)</f>
        <v>Muebles El Oso</v>
      </c>
      <c r="M913" s="13" t="str">
        <f>_xlfn.XLOOKUP(D913,'Tienda y Sucursal'!$E$5:$E$10,'Tienda y Sucursal'!$F$5:$F$10)</f>
        <v>Sucursal 6</v>
      </c>
      <c r="N913" s="13" t="str">
        <f>HLOOKUP(F913,'Vendedores y Clientes'!$F$5:$M$7,2,0)&amp;" "&amp;HLOOKUP(F913,'Vendedores y Clientes'!$F$5:$M$7,3,0)</f>
        <v>Gabriel Manzanero</v>
      </c>
      <c r="O913" s="13" t="str" cm="1">
        <f t="array" ref="O913">_xlfn.XLOOKUP(G913,'Vendedores y Clientes'!$B$6:$B$39,'Vendedores y Clientes'!$C$6:$C$39&amp;" "&amp;_xlfn.XLOOKUP(Ventas!G913,'Vendedores y Clientes'!$B$6:$B$39,'Vendedores y Clientes'!$D$6:$D$39))</f>
        <v>Guillermo Franco</v>
      </c>
      <c r="P913" s="13" t="str">
        <f>_xlfn.XLOOKUP(H913,Productos!$B$5:$B$16,Productos!$C$5:$C$16)</f>
        <v>Escritorio Madera 3 Espacios</v>
      </c>
      <c r="Q913" s="13" t="str">
        <f>VLOOKUP(H913,Productos!$B$4:$E$16,3,0)</f>
        <v>Bellmack</v>
      </c>
      <c r="R913" s="14">
        <f t="shared" si="20"/>
        <v>0.08</v>
      </c>
      <c r="S913" s="15">
        <f>VLOOKUP(Ventas!H913,Productos!$B$23:$I$34,MATCH(Ventas!M913,Productos!$D$22:$I$22)+2,FALSE)</f>
        <v>100000</v>
      </c>
      <c r="T913" s="16">
        <f t="shared" si="23"/>
        <v>5282000</v>
      </c>
    </row>
    <row r="914" spans="2:20" ht="14.25" customHeight="1">
      <c r="B914" s="10" t="str">
        <f t="shared" si="19"/>
        <v>12-30472010julioE20</v>
      </c>
      <c r="C914" s="17">
        <v>12</v>
      </c>
      <c r="D914" s="17">
        <v>30</v>
      </c>
      <c r="E914" s="18">
        <v>40363</v>
      </c>
      <c r="F914" s="17">
        <v>17</v>
      </c>
      <c r="G914" s="17">
        <v>19</v>
      </c>
      <c r="H914" s="17" t="s">
        <v>28</v>
      </c>
      <c r="I914" s="79">
        <f>_xlfn.XLOOKUP(H914,Productos!$B$5:$B$16,Productos!$E$5:$E$16)</f>
        <v>650000</v>
      </c>
      <c r="J914" s="17">
        <v>9</v>
      </c>
      <c r="K914" s="99"/>
      <c r="L914" s="13" t="str">
        <f>_xlfn.XLOOKUP(Ventas!C914,'Tienda y Sucursal'!$B$5:$B$19,'Tienda y Sucursal'!$C$5:$C$19)</f>
        <v>El Deleite</v>
      </c>
      <c r="M914" s="13" t="str">
        <f>_xlfn.XLOOKUP(D914,'Tienda y Sucursal'!$E$5:$E$10,'Tienda y Sucursal'!$F$5:$F$10)</f>
        <v>Sucursal 2</v>
      </c>
      <c r="N914" s="13" t="str">
        <f>HLOOKUP(F914,'Vendedores y Clientes'!$F$5:$M$7,2,0)&amp;" "&amp;HLOOKUP(F914,'Vendedores y Clientes'!$F$5:$M$7,3,0)</f>
        <v>Gabriel Manzanero</v>
      </c>
      <c r="O914" s="13" t="str" cm="1">
        <f t="array" ref="O914">_xlfn.XLOOKUP(G914,'Vendedores y Clientes'!$B$6:$B$39,'Vendedores y Clientes'!$C$6:$C$39&amp;" "&amp;_xlfn.XLOOKUP(Ventas!G914,'Vendedores y Clientes'!$B$6:$B$39,'Vendedores y Clientes'!$D$6:$D$39))</f>
        <v>Andrea Disappear</v>
      </c>
      <c r="P914" s="13" t="str">
        <f>_xlfn.XLOOKUP(H914,Productos!$B$5:$B$16,Productos!$C$5:$C$16)</f>
        <v>Escritorio Madera 3 Espacios</v>
      </c>
      <c r="Q914" s="13" t="str">
        <f>VLOOKUP(H914,Productos!$B$4:$E$16,3,0)</f>
        <v>Bellmack</v>
      </c>
      <c r="R914" s="14">
        <f t="shared" si="20"/>
        <v>0.08</v>
      </c>
      <c r="S914" s="15">
        <f>VLOOKUP(Ventas!H914,Productos!$B$23:$I$34,MATCH(Ventas!M914,Productos!$D$22:$I$22)+2,FALSE)</f>
        <v>300000</v>
      </c>
      <c r="T914" s="16">
        <f t="shared" si="23"/>
        <v>5082000</v>
      </c>
    </row>
    <row r="915" spans="2:20" ht="14.25" customHeight="1">
      <c r="B915" s="10" t="str">
        <f t="shared" si="19"/>
        <v>13-20012122009diciembreE20</v>
      </c>
      <c r="C915" s="17">
        <v>13</v>
      </c>
      <c r="D915" s="17">
        <v>200</v>
      </c>
      <c r="E915" s="18">
        <v>40159</v>
      </c>
      <c r="F915" s="17">
        <v>17</v>
      </c>
      <c r="G915" s="17">
        <v>22</v>
      </c>
      <c r="H915" s="17" t="s">
        <v>28</v>
      </c>
      <c r="I915" s="79">
        <f>_xlfn.XLOOKUP(H915,Productos!$B$5:$B$16,Productos!$E$5:$E$16)</f>
        <v>650000</v>
      </c>
      <c r="J915" s="17">
        <v>11</v>
      </c>
      <c r="K915" s="99"/>
      <c r="L915" s="13" t="str">
        <f>_xlfn.XLOOKUP(Ventas!C915,'Tienda y Sucursal'!$B$5:$B$19,'Tienda y Sucursal'!$C$5:$C$19)</f>
        <v>Sales</v>
      </c>
      <c r="M915" s="13" t="str">
        <f>_xlfn.XLOOKUP(D915,'Tienda y Sucursal'!$E$5:$E$10,'Tienda y Sucursal'!$F$5:$F$10)</f>
        <v>Sucursal 1</v>
      </c>
      <c r="N915" s="13" t="str">
        <f>HLOOKUP(F915,'Vendedores y Clientes'!$F$5:$M$7,2,0)&amp;" "&amp;HLOOKUP(F915,'Vendedores y Clientes'!$F$5:$M$7,3,0)</f>
        <v>Gabriel Manzanero</v>
      </c>
      <c r="O915" s="13" t="str" cm="1">
        <f t="array" ref="O915">_xlfn.XLOOKUP(G915,'Vendedores y Clientes'!$B$6:$B$39,'Vendedores y Clientes'!$C$6:$C$39&amp;" "&amp;_xlfn.XLOOKUP(Ventas!G915,'Vendedores y Clientes'!$B$6:$B$39,'Vendedores y Clientes'!$D$6:$D$39))</f>
        <v>Sergio Oliva</v>
      </c>
      <c r="P915" s="13" t="str">
        <f>_xlfn.XLOOKUP(H915,Productos!$B$5:$B$16,Productos!$C$5:$C$16)</f>
        <v>Escritorio Madera 3 Espacios</v>
      </c>
      <c r="Q915" s="13" t="str">
        <f>VLOOKUP(H915,Productos!$B$4:$E$16,3,0)</f>
        <v>Bellmack</v>
      </c>
      <c r="R915" s="14">
        <f t="shared" si="20"/>
        <v>0.08</v>
      </c>
      <c r="S915" s="15">
        <f>VLOOKUP(Ventas!H915,Productos!$B$23:$I$34,MATCH(Ventas!M915,Productos!$D$22:$I$22)+2,FALSE)</f>
        <v>10000</v>
      </c>
      <c r="T915" s="16">
        <f t="shared" si="23"/>
        <v>6568000</v>
      </c>
    </row>
    <row r="916" spans="2:20" ht="14.25" customHeight="1">
      <c r="B916" s="10" t="str">
        <f t="shared" si="19"/>
        <v>3-30642010abrilE20</v>
      </c>
      <c r="C916" s="17">
        <v>3</v>
      </c>
      <c r="D916" s="17">
        <v>30</v>
      </c>
      <c r="E916" s="18">
        <v>40274</v>
      </c>
      <c r="F916" s="17">
        <v>12</v>
      </c>
      <c r="G916" s="17">
        <v>10</v>
      </c>
      <c r="H916" s="17" t="s">
        <v>28</v>
      </c>
      <c r="I916" s="79">
        <f>_xlfn.XLOOKUP(H916,Productos!$B$5:$B$16,Productos!$E$5:$E$16)</f>
        <v>650000</v>
      </c>
      <c r="J916" s="17">
        <v>11</v>
      </c>
      <c r="K916" s="99"/>
      <c r="L916" s="13" t="str">
        <f>_xlfn.XLOOKUP(Ventas!C916,'Tienda y Sucursal'!$B$5:$B$19,'Tienda y Sucursal'!$C$5:$C$19)</f>
        <v>Damiens</v>
      </c>
      <c r="M916" s="13" t="str">
        <f>_xlfn.XLOOKUP(D916,'Tienda y Sucursal'!$E$5:$E$10,'Tienda y Sucursal'!$F$5:$F$10)</f>
        <v>Sucursal 2</v>
      </c>
      <c r="N916" s="13" t="str">
        <f>HLOOKUP(F916,'Vendedores y Clientes'!$F$5:$M$7,2,0)&amp;" "&amp;HLOOKUP(F916,'Vendedores y Clientes'!$F$5:$M$7,3,0)</f>
        <v>Feibian Bizancio</v>
      </c>
      <c r="O916" s="13" t="str" cm="1">
        <f t="array" ref="O916">_xlfn.XLOOKUP(G916,'Vendedores y Clientes'!$B$6:$B$39,'Vendedores y Clientes'!$C$6:$C$39&amp;" "&amp;_xlfn.XLOOKUP(Ventas!G916,'Vendedores y Clientes'!$B$6:$B$39,'Vendedores y Clientes'!$D$6:$D$39))</f>
        <v>Natalia Safer</v>
      </c>
      <c r="P916" s="13" t="str">
        <f>_xlfn.XLOOKUP(H916,Productos!$B$5:$B$16,Productos!$C$5:$C$16)</f>
        <v>Escritorio Madera 3 Espacios</v>
      </c>
      <c r="Q916" s="13" t="str">
        <f>VLOOKUP(H916,Productos!$B$4:$E$16,3,0)</f>
        <v>Bellmack</v>
      </c>
      <c r="R916" s="14">
        <f t="shared" si="20"/>
        <v>0.08</v>
      </c>
      <c r="S916" s="15">
        <f>VLOOKUP(Ventas!H916,Productos!$B$23:$I$34,MATCH(Ventas!M916,Productos!$D$22:$I$22)+2,FALSE)</f>
        <v>300000</v>
      </c>
      <c r="T916" s="16">
        <f t="shared" si="23"/>
        <v>6278000</v>
      </c>
    </row>
    <row r="917" spans="2:20" ht="14.25" customHeight="1">
      <c r="B917" s="10" t="str">
        <f t="shared" si="19"/>
        <v>15-200672010julioG16</v>
      </c>
      <c r="C917" s="17">
        <v>15</v>
      </c>
      <c r="D917" s="17">
        <v>200</v>
      </c>
      <c r="E917" s="18">
        <v>40365</v>
      </c>
      <c r="F917" s="17">
        <v>15</v>
      </c>
      <c r="G917" s="17">
        <v>24</v>
      </c>
      <c r="H917" s="17" t="s">
        <v>30</v>
      </c>
      <c r="I917" s="79">
        <f>_xlfn.XLOOKUP(H917,Productos!$B$5:$B$16,Productos!$E$5:$E$16)</f>
        <v>550000</v>
      </c>
      <c r="J917" s="17">
        <v>11</v>
      </c>
      <c r="K917" s="99"/>
      <c r="L917" s="13" t="str">
        <f>_xlfn.XLOOKUP(Ventas!C917,'Tienda y Sucursal'!$B$5:$B$19,'Tienda y Sucursal'!$C$5:$C$19)</f>
        <v>Galería la Tubería</v>
      </c>
      <c r="M917" s="13" t="str">
        <f>_xlfn.XLOOKUP(D917,'Tienda y Sucursal'!$E$5:$E$10,'Tienda y Sucursal'!$F$5:$F$10)</f>
        <v>Sucursal 1</v>
      </c>
      <c r="N917" s="13" t="str">
        <f>HLOOKUP(F917,'Vendedores y Clientes'!$F$5:$M$7,2,0)&amp;" "&amp;HLOOKUP(F917,'Vendedores y Clientes'!$F$5:$M$7,3,0)</f>
        <v>Suárez Mujica</v>
      </c>
      <c r="O917" s="13" t="str" cm="1">
        <f t="array" ref="O917">_xlfn.XLOOKUP(G917,'Vendedores y Clientes'!$B$6:$B$39,'Vendedores y Clientes'!$C$6:$C$39&amp;" "&amp;_xlfn.XLOOKUP(Ventas!G917,'Vendedores y Clientes'!$B$6:$B$39,'Vendedores y Clientes'!$D$6:$D$39))</f>
        <v>Andrea Panda</v>
      </c>
      <c r="P917" s="13" t="str">
        <f>_xlfn.XLOOKUP(H917,Productos!$B$5:$B$16,Productos!$C$5:$C$16)</f>
        <v>Cómoda 2 cuerpos, 2x1x1,5</v>
      </c>
      <c r="Q917" s="13" t="str">
        <f>VLOOKUP(H917,Productos!$B$4:$E$16,3,0)</f>
        <v>Deplos</v>
      </c>
      <c r="R917" s="14">
        <f t="shared" si="20"/>
        <v>0.08</v>
      </c>
      <c r="S917" s="15">
        <f>VLOOKUP(Ventas!H917,Productos!$B$23:$I$34,MATCH(Ventas!M917,Productos!$D$22:$I$22)+2,FALSE)</f>
        <v>100000</v>
      </c>
      <c r="T917" s="16">
        <f t="shared" si="23"/>
        <v>5466000</v>
      </c>
    </row>
    <row r="918" spans="2:20" ht="14.25" customHeight="1">
      <c r="B918" s="10" t="str">
        <f t="shared" si="19"/>
        <v>13-309102009octubreG12</v>
      </c>
      <c r="C918" s="17">
        <v>13</v>
      </c>
      <c r="D918" s="17">
        <v>30</v>
      </c>
      <c r="E918" s="18">
        <v>40095</v>
      </c>
      <c r="F918" s="17">
        <v>13</v>
      </c>
      <c r="G918" s="17">
        <v>8</v>
      </c>
      <c r="H918" s="17" t="s">
        <v>25</v>
      </c>
      <c r="I918" s="79">
        <f>_xlfn.XLOOKUP(H918,Productos!$B$5:$B$16,Productos!$E$5:$E$16)</f>
        <v>800000</v>
      </c>
      <c r="J918" s="17">
        <v>7</v>
      </c>
      <c r="K918" s="99"/>
      <c r="L918" s="13" t="str">
        <f>_xlfn.XLOOKUP(Ventas!C918,'Tienda y Sucursal'!$B$5:$B$19,'Tienda y Sucursal'!$C$5:$C$19)</f>
        <v>Sales</v>
      </c>
      <c r="M918" s="13" t="str">
        <f>_xlfn.XLOOKUP(D918,'Tienda y Sucursal'!$E$5:$E$10,'Tienda y Sucursal'!$F$5:$F$10)</f>
        <v>Sucursal 2</v>
      </c>
      <c r="N918" s="13" t="str">
        <f>HLOOKUP(F918,'Vendedores y Clientes'!$F$5:$M$7,2,0)&amp;" "&amp;HLOOKUP(F918,'Vendedores y Clientes'!$F$5:$M$7,3,0)</f>
        <v>Caesar Ortencia</v>
      </c>
      <c r="O918" s="13" t="str" cm="1">
        <f t="array" ref="O918">_xlfn.XLOOKUP(G918,'Vendedores y Clientes'!$B$6:$B$39,'Vendedores y Clientes'!$C$6:$C$39&amp;" "&amp;_xlfn.XLOOKUP(Ventas!G918,'Vendedores y Clientes'!$B$6:$B$39,'Vendedores y Clientes'!$D$6:$D$39))</f>
        <v>Nicolás Red</v>
      </c>
      <c r="P918" s="13" t="str">
        <f>_xlfn.XLOOKUP(H918,Productos!$B$5:$B$16,Productos!$C$5:$C$16)</f>
        <v>Estante Metalico 2mts alt</v>
      </c>
      <c r="Q918" s="13" t="str">
        <f>VLOOKUP(H918,Productos!$B$4:$E$16,3,0)</f>
        <v>Leymas</v>
      </c>
      <c r="R918" s="14">
        <f t="shared" si="20"/>
        <v>0.08</v>
      </c>
      <c r="S918" s="15">
        <f>VLOOKUP(Ventas!H918,Productos!$B$23:$I$34,MATCH(Ventas!M918,Productos!$D$22:$I$22)+2,FALSE)</f>
        <v>100000</v>
      </c>
      <c r="T918" s="16">
        <f t="shared" si="23"/>
        <v>5052000</v>
      </c>
    </row>
    <row r="919" spans="2:20" ht="14.25" customHeight="1">
      <c r="B919" s="10" t="str">
        <f t="shared" si="19"/>
        <v>10-2001552009mayoG12</v>
      </c>
      <c r="C919" s="17">
        <v>10</v>
      </c>
      <c r="D919" s="17">
        <v>200</v>
      </c>
      <c r="E919" s="18">
        <v>39948</v>
      </c>
      <c r="F919" s="17">
        <v>12</v>
      </c>
      <c r="G919" s="17">
        <v>10</v>
      </c>
      <c r="H919" s="17" t="s">
        <v>25</v>
      </c>
      <c r="I919" s="79">
        <f>_xlfn.XLOOKUP(H919,Productos!$B$5:$B$16,Productos!$E$5:$E$16)</f>
        <v>800000</v>
      </c>
      <c r="J919" s="17">
        <v>7</v>
      </c>
      <c r="K919" s="99"/>
      <c r="L919" s="13" t="str">
        <f>_xlfn.XLOOKUP(Ventas!C919,'Tienda y Sucursal'!$B$5:$B$19,'Tienda y Sucursal'!$C$5:$C$19)</f>
        <v>Sacrilegios Gloria</v>
      </c>
      <c r="M919" s="13" t="str">
        <f>_xlfn.XLOOKUP(D919,'Tienda y Sucursal'!$E$5:$E$10,'Tienda y Sucursal'!$F$5:$F$10)</f>
        <v>Sucursal 1</v>
      </c>
      <c r="N919" s="13" t="str">
        <f>HLOOKUP(F919,'Vendedores y Clientes'!$F$5:$M$7,2,0)&amp;" "&amp;HLOOKUP(F919,'Vendedores y Clientes'!$F$5:$M$7,3,0)</f>
        <v>Feibian Bizancio</v>
      </c>
      <c r="O919" s="13" t="str" cm="1">
        <f t="array" ref="O919">_xlfn.XLOOKUP(G919,'Vendedores y Clientes'!$B$6:$B$39,'Vendedores y Clientes'!$C$6:$C$39&amp;" "&amp;_xlfn.XLOOKUP(Ventas!G919,'Vendedores y Clientes'!$B$6:$B$39,'Vendedores y Clientes'!$D$6:$D$39))</f>
        <v>Natalia Safer</v>
      </c>
      <c r="P919" s="13" t="str">
        <f>_xlfn.XLOOKUP(H919,Productos!$B$5:$B$16,Productos!$C$5:$C$16)</f>
        <v>Estante Metalico 2mts alt</v>
      </c>
      <c r="Q919" s="13" t="str">
        <f>VLOOKUP(H919,Productos!$B$4:$E$16,3,0)</f>
        <v>Leymas</v>
      </c>
      <c r="R919" s="14">
        <f t="shared" si="20"/>
        <v>0.08</v>
      </c>
      <c r="S919" s="15">
        <f>VLOOKUP(Ventas!H919,Productos!$B$23:$I$34,MATCH(Ventas!M919,Productos!$D$22:$I$22)+2,FALSE)</f>
        <v>200000</v>
      </c>
      <c r="T919" s="16">
        <f t="shared" si="23"/>
        <v>4952000</v>
      </c>
    </row>
    <row r="920" spans="2:20" ht="14.25" customHeight="1">
      <c r="B920" s="10" t="str">
        <f t="shared" si="19"/>
        <v>8-1012102009octubreG12</v>
      </c>
      <c r="C920" s="17">
        <v>8</v>
      </c>
      <c r="D920" s="17">
        <v>10</v>
      </c>
      <c r="E920" s="18">
        <v>40098</v>
      </c>
      <c r="F920" s="17">
        <v>17</v>
      </c>
      <c r="G920" s="17">
        <v>30</v>
      </c>
      <c r="H920" s="17" t="s">
        <v>25</v>
      </c>
      <c r="I920" s="79">
        <f>_xlfn.XLOOKUP(H920,Productos!$B$5:$B$16,Productos!$E$5:$E$16)</f>
        <v>800000</v>
      </c>
      <c r="J920" s="17">
        <v>7</v>
      </c>
      <c r="K920" s="99"/>
      <c r="L920" s="13" t="str">
        <f>_xlfn.XLOOKUP(Ventas!C920,'Tienda y Sucursal'!$B$5:$B$19,'Tienda y Sucursal'!$C$5:$C$19)</f>
        <v>El Rincón de la Madera</v>
      </c>
      <c r="M920" s="13" t="str">
        <f>_xlfn.XLOOKUP(D920,'Tienda y Sucursal'!$E$5:$E$10,'Tienda y Sucursal'!$F$5:$F$10)</f>
        <v>Sucursal 6</v>
      </c>
      <c r="N920" s="13" t="str">
        <f>HLOOKUP(F920,'Vendedores y Clientes'!$F$5:$M$7,2,0)&amp;" "&amp;HLOOKUP(F920,'Vendedores y Clientes'!$F$5:$M$7,3,0)</f>
        <v>Gabriel Manzanero</v>
      </c>
      <c r="O920" s="13" t="str" cm="1">
        <f t="array" ref="O920">_xlfn.XLOOKUP(G920,'Vendedores y Clientes'!$B$6:$B$39,'Vendedores y Clientes'!$C$6:$C$39&amp;" "&amp;_xlfn.XLOOKUP(Ventas!G920,'Vendedores y Clientes'!$B$6:$B$39,'Vendedores y Clientes'!$D$6:$D$39))</f>
        <v>Javiera Walder</v>
      </c>
      <c r="P920" s="13" t="str">
        <f>_xlfn.XLOOKUP(H920,Productos!$B$5:$B$16,Productos!$C$5:$C$16)</f>
        <v>Estante Metalico 2mts alt</v>
      </c>
      <c r="Q920" s="13" t="str">
        <f>VLOOKUP(H920,Productos!$B$4:$E$16,3,0)</f>
        <v>Leymas</v>
      </c>
      <c r="R920" s="14">
        <f t="shared" si="20"/>
        <v>0.08</v>
      </c>
      <c r="S920" s="15">
        <f>VLOOKUP(Ventas!H920,Productos!$B$23:$I$34,MATCH(Ventas!M920,Productos!$D$22:$I$22)+2,FALSE)</f>
        <v>100000</v>
      </c>
      <c r="T920" s="16">
        <f t="shared" si="23"/>
        <v>5052000</v>
      </c>
    </row>
    <row r="921" spans="2:20" ht="14.25" customHeight="1">
      <c r="B921" s="10" t="str">
        <f t="shared" si="19"/>
        <v>9-1001332010marzoG12</v>
      </c>
      <c r="C921" s="17">
        <v>9</v>
      </c>
      <c r="D921" s="17">
        <v>100</v>
      </c>
      <c r="E921" s="18">
        <v>40250</v>
      </c>
      <c r="F921" s="17">
        <v>12</v>
      </c>
      <c r="G921" s="17">
        <v>6</v>
      </c>
      <c r="H921" s="17" t="s">
        <v>25</v>
      </c>
      <c r="I921" s="79">
        <f>_xlfn.XLOOKUP(H921,Productos!$B$5:$B$16,Productos!$E$5:$E$16)</f>
        <v>800000</v>
      </c>
      <c r="J921" s="17">
        <v>7</v>
      </c>
      <c r="K921" s="99"/>
      <c r="L921" s="13" t="str">
        <f>_xlfn.XLOOKUP(Ventas!C921,'Tienda y Sucursal'!$B$5:$B$19,'Tienda y Sucursal'!$C$5:$C$19)</f>
        <v>Sucursal San Bernardo</v>
      </c>
      <c r="M921" s="13" t="str">
        <f>_xlfn.XLOOKUP(D921,'Tienda y Sucursal'!$E$5:$E$10,'Tienda y Sucursal'!$F$5:$F$10)</f>
        <v>Sucursal 4</v>
      </c>
      <c r="N921" s="13" t="str">
        <f>HLOOKUP(F921,'Vendedores y Clientes'!$F$5:$M$7,2,0)&amp;" "&amp;HLOOKUP(F921,'Vendedores y Clientes'!$F$5:$M$7,3,0)</f>
        <v>Feibian Bizancio</v>
      </c>
      <c r="O921" s="13" t="str" cm="1">
        <f t="array" ref="O921">_xlfn.XLOOKUP(G921,'Vendedores y Clientes'!$B$6:$B$39,'Vendedores y Clientes'!$C$6:$C$39&amp;" "&amp;_xlfn.XLOOKUP(Ventas!G921,'Vendedores y Clientes'!$B$6:$B$39,'Vendedores y Clientes'!$D$6:$D$39))</f>
        <v>Deco Valenti</v>
      </c>
      <c r="P921" s="13" t="str">
        <f>_xlfn.XLOOKUP(H921,Productos!$B$5:$B$16,Productos!$C$5:$C$16)</f>
        <v>Estante Metalico 2mts alt</v>
      </c>
      <c r="Q921" s="13" t="str">
        <f>VLOOKUP(H921,Productos!$B$4:$E$16,3,0)</f>
        <v>Leymas</v>
      </c>
      <c r="R921" s="14">
        <f t="shared" si="20"/>
        <v>0.08</v>
      </c>
      <c r="S921" s="15">
        <f>VLOOKUP(Ventas!H921,Productos!$B$23:$I$34,MATCH(Ventas!M921,Productos!$D$22:$I$22)+2,FALSE)</f>
        <v>100000</v>
      </c>
      <c r="T921" s="16">
        <f t="shared" si="23"/>
        <v>5052000</v>
      </c>
    </row>
    <row r="922" spans="2:20" ht="14.25" customHeight="1">
      <c r="B922" s="10" t="str">
        <f t="shared" si="19"/>
        <v>10-3017102010octubreG12</v>
      </c>
      <c r="C922" s="17">
        <v>10</v>
      </c>
      <c r="D922" s="17">
        <v>30</v>
      </c>
      <c r="E922" s="18">
        <v>40468</v>
      </c>
      <c r="F922" s="17">
        <v>15</v>
      </c>
      <c r="G922" s="17">
        <v>1</v>
      </c>
      <c r="H922" s="17" t="s">
        <v>25</v>
      </c>
      <c r="I922" s="79">
        <f>_xlfn.XLOOKUP(H922,Productos!$B$5:$B$16,Productos!$E$5:$E$16)</f>
        <v>800000</v>
      </c>
      <c r="J922" s="17">
        <v>7</v>
      </c>
      <c r="K922" s="99"/>
      <c r="L922" s="13" t="str">
        <f>_xlfn.XLOOKUP(Ventas!C922,'Tienda y Sucursal'!$B$5:$B$19,'Tienda y Sucursal'!$C$5:$C$19)</f>
        <v>Sacrilegios Gloria</v>
      </c>
      <c r="M922" s="13" t="str">
        <f>_xlfn.XLOOKUP(D922,'Tienda y Sucursal'!$E$5:$E$10,'Tienda y Sucursal'!$F$5:$F$10)</f>
        <v>Sucursal 2</v>
      </c>
      <c r="N922" s="13" t="str">
        <f>HLOOKUP(F922,'Vendedores y Clientes'!$F$5:$M$7,2,0)&amp;" "&amp;HLOOKUP(F922,'Vendedores y Clientes'!$F$5:$M$7,3,0)</f>
        <v>Suárez Mujica</v>
      </c>
      <c r="O922" s="13" t="str" cm="1">
        <f t="array" ref="O922">_xlfn.XLOOKUP(G922,'Vendedores y Clientes'!$B$6:$B$39,'Vendedores y Clientes'!$C$6:$C$39&amp;" "&amp;_xlfn.XLOOKUP(Ventas!G922,'Vendedores y Clientes'!$B$6:$B$39,'Vendedores y Clientes'!$D$6:$D$39))</f>
        <v>Alejandro Moledero</v>
      </c>
      <c r="P922" s="13" t="str">
        <f>_xlfn.XLOOKUP(H922,Productos!$B$5:$B$16,Productos!$C$5:$C$16)</f>
        <v>Estante Metalico 2mts alt</v>
      </c>
      <c r="Q922" s="13" t="str">
        <f>VLOOKUP(H922,Productos!$B$4:$E$16,3,0)</f>
        <v>Leymas</v>
      </c>
      <c r="R922" s="14">
        <f t="shared" si="20"/>
        <v>0.08</v>
      </c>
      <c r="S922" s="15">
        <f>VLOOKUP(Ventas!H922,Productos!$B$23:$I$34,MATCH(Ventas!M922,Productos!$D$22:$I$22)+2,FALSE)</f>
        <v>100000</v>
      </c>
      <c r="T922" s="16">
        <f t="shared" si="23"/>
        <v>5052000</v>
      </c>
    </row>
    <row r="923" spans="2:20" ht="14.25" customHeight="1">
      <c r="B923" s="10" t="str">
        <f t="shared" si="19"/>
        <v>15-20021122010diciembreG12</v>
      </c>
      <c r="C923" s="17">
        <v>15</v>
      </c>
      <c r="D923" s="17">
        <v>200</v>
      </c>
      <c r="E923" s="18">
        <v>40533</v>
      </c>
      <c r="F923" s="17">
        <v>14</v>
      </c>
      <c r="G923" s="17">
        <v>19</v>
      </c>
      <c r="H923" s="17" t="s">
        <v>25</v>
      </c>
      <c r="I923" s="79">
        <f>_xlfn.XLOOKUP(H923,Productos!$B$5:$B$16,Productos!$E$5:$E$16)</f>
        <v>800000</v>
      </c>
      <c r="J923" s="17">
        <v>7</v>
      </c>
      <c r="K923" s="99"/>
      <c r="L923" s="13" t="str">
        <f>_xlfn.XLOOKUP(Ventas!C923,'Tienda y Sucursal'!$B$5:$B$19,'Tienda y Sucursal'!$C$5:$C$19)</f>
        <v>Galería la Tubería</v>
      </c>
      <c r="M923" s="13" t="str">
        <f>_xlfn.XLOOKUP(D923,'Tienda y Sucursal'!$E$5:$E$10,'Tienda y Sucursal'!$F$5:$F$10)</f>
        <v>Sucursal 1</v>
      </c>
      <c r="N923" s="13" t="str">
        <f>HLOOKUP(F923,'Vendedores y Clientes'!$F$5:$M$7,2,0)&amp;" "&amp;HLOOKUP(F923,'Vendedores y Clientes'!$F$5:$M$7,3,0)</f>
        <v>Hortuiti Felier</v>
      </c>
      <c r="O923" s="13" t="str" cm="1">
        <f t="array" ref="O923">_xlfn.XLOOKUP(G923,'Vendedores y Clientes'!$B$6:$B$39,'Vendedores y Clientes'!$C$6:$C$39&amp;" "&amp;_xlfn.XLOOKUP(Ventas!G923,'Vendedores y Clientes'!$B$6:$B$39,'Vendedores y Clientes'!$D$6:$D$39))</f>
        <v>Andrea Disappear</v>
      </c>
      <c r="P923" s="13" t="str">
        <f>_xlfn.XLOOKUP(H923,Productos!$B$5:$B$16,Productos!$C$5:$C$16)</f>
        <v>Estante Metalico 2mts alt</v>
      </c>
      <c r="Q923" s="13" t="str">
        <f>VLOOKUP(H923,Productos!$B$4:$E$16,3,0)</f>
        <v>Leymas</v>
      </c>
      <c r="R923" s="14">
        <f t="shared" si="20"/>
        <v>0.08</v>
      </c>
      <c r="S923" s="15">
        <f>VLOOKUP(Ventas!H923,Productos!$B$23:$I$34,MATCH(Ventas!M923,Productos!$D$22:$I$22)+2,FALSE)</f>
        <v>200000</v>
      </c>
      <c r="T923" s="16">
        <f t="shared" si="23"/>
        <v>4952000</v>
      </c>
    </row>
    <row r="924" spans="2:20" ht="14.25" customHeight="1">
      <c r="B924" s="10" t="str">
        <f t="shared" si="19"/>
        <v>2-202122009febreroG12</v>
      </c>
      <c r="C924" s="17">
        <v>2</v>
      </c>
      <c r="D924" s="17">
        <v>20</v>
      </c>
      <c r="E924" s="18">
        <v>39865</v>
      </c>
      <c r="F924" s="17">
        <v>12</v>
      </c>
      <c r="G924" s="17">
        <v>14</v>
      </c>
      <c r="H924" s="17" t="s">
        <v>25</v>
      </c>
      <c r="I924" s="79">
        <f>_xlfn.XLOOKUP(H924,Productos!$B$5:$B$16,Productos!$E$5:$E$16)</f>
        <v>800000</v>
      </c>
      <c r="J924" s="17">
        <v>7</v>
      </c>
      <c r="K924" s="99"/>
      <c r="L924" s="13" t="str">
        <f>_xlfn.XLOOKUP(Ventas!C924,'Tienda y Sucursal'!$B$5:$B$19,'Tienda y Sucursal'!$C$5:$C$19)</f>
        <v>Muebles San Genaro</v>
      </c>
      <c r="M924" s="13" t="str">
        <f>_xlfn.XLOOKUP(D924,'Tienda y Sucursal'!$E$5:$E$10,'Tienda y Sucursal'!$F$5:$F$10)</f>
        <v>Sucursal 5</v>
      </c>
      <c r="N924" s="13" t="str">
        <f>HLOOKUP(F924,'Vendedores y Clientes'!$F$5:$M$7,2,0)&amp;" "&amp;HLOOKUP(F924,'Vendedores y Clientes'!$F$5:$M$7,3,0)</f>
        <v>Feibian Bizancio</v>
      </c>
      <c r="O924" s="13" t="str" cm="1">
        <f t="array" ref="O924">_xlfn.XLOOKUP(G924,'Vendedores y Clientes'!$B$6:$B$39,'Vendedores y Clientes'!$C$6:$C$39&amp;" "&amp;_xlfn.XLOOKUP(Ventas!G924,'Vendedores y Clientes'!$B$6:$B$39,'Vendedores y Clientes'!$D$6:$D$39))</f>
        <v>Guillermo Franco</v>
      </c>
      <c r="P924" s="13" t="str">
        <f>_xlfn.XLOOKUP(H924,Productos!$B$5:$B$16,Productos!$C$5:$C$16)</f>
        <v>Estante Metalico 2mts alt</v>
      </c>
      <c r="Q924" s="13" t="str">
        <f>VLOOKUP(H924,Productos!$B$4:$E$16,3,0)</f>
        <v>Leymas</v>
      </c>
      <c r="R924" s="14">
        <f t="shared" si="20"/>
        <v>0.08</v>
      </c>
      <c r="S924" s="15">
        <f>VLOOKUP(Ventas!H924,Productos!$B$23:$I$34,MATCH(Ventas!M924,Productos!$D$22:$I$22)+2,FALSE)</f>
        <v>10000</v>
      </c>
      <c r="T924" s="16">
        <f t="shared" si="23"/>
        <v>5142000</v>
      </c>
    </row>
    <row r="925" spans="2:20" ht="14.25" customHeight="1">
      <c r="B925" s="10" t="str">
        <f t="shared" si="19"/>
        <v>3-30010122010diciembreG12</v>
      </c>
      <c r="C925" s="17">
        <v>3</v>
      </c>
      <c r="D925" s="17">
        <v>300</v>
      </c>
      <c r="E925" s="18">
        <v>40522</v>
      </c>
      <c r="F925" s="17">
        <v>16</v>
      </c>
      <c r="G925" s="17">
        <v>5</v>
      </c>
      <c r="H925" s="17" t="s">
        <v>25</v>
      </c>
      <c r="I925" s="79">
        <f>_xlfn.XLOOKUP(H925,Productos!$B$5:$B$16,Productos!$E$5:$E$16)</f>
        <v>800000</v>
      </c>
      <c r="J925" s="17">
        <v>7</v>
      </c>
      <c r="K925" s="99"/>
      <c r="L925" s="13" t="str">
        <f>_xlfn.XLOOKUP(Ventas!C925,'Tienda y Sucursal'!$B$5:$B$19,'Tienda y Sucursal'!$C$5:$C$19)</f>
        <v>Damiens</v>
      </c>
      <c r="M925" s="13" t="str">
        <f>_xlfn.XLOOKUP(D925,'Tienda y Sucursal'!$E$5:$E$10,'Tienda y Sucursal'!$F$5:$F$10)</f>
        <v>Sucursal 3</v>
      </c>
      <c r="N925" s="13" t="str">
        <f>HLOOKUP(F925,'Vendedores y Clientes'!$F$5:$M$7,2,0)&amp;" "&amp;HLOOKUP(F925,'Vendedores y Clientes'!$F$5:$M$7,3,0)</f>
        <v>Michael Tree</v>
      </c>
      <c r="O925" s="13" t="str" cm="1">
        <f t="array" ref="O925">_xlfn.XLOOKUP(G925,'Vendedores y Clientes'!$B$6:$B$39,'Vendedores y Clientes'!$C$6:$C$39&amp;" "&amp;_xlfn.XLOOKUP(Ventas!G925,'Vendedores y Clientes'!$B$6:$B$39,'Vendedores y Clientes'!$D$6:$D$39))</f>
        <v>Alexandra Bully</v>
      </c>
      <c r="P925" s="13" t="str">
        <f>_xlfn.XLOOKUP(H925,Productos!$B$5:$B$16,Productos!$C$5:$C$16)</f>
        <v>Estante Metalico 2mts alt</v>
      </c>
      <c r="Q925" s="13" t="str">
        <f>VLOOKUP(H925,Productos!$B$4:$E$16,3,0)</f>
        <v>Leymas</v>
      </c>
      <c r="R925" s="14">
        <f t="shared" si="20"/>
        <v>0.08</v>
      </c>
      <c r="S925" s="15">
        <f>VLOOKUP(Ventas!H925,Productos!$B$23:$I$34,MATCH(Ventas!M925,Productos!$D$22:$I$22)+2,FALSE)</f>
        <v>10000</v>
      </c>
      <c r="T925" s="16">
        <f t="shared" si="23"/>
        <v>5142000</v>
      </c>
    </row>
    <row r="926" spans="2:20" ht="14.25" customHeight="1">
      <c r="B926" s="10" t="str">
        <f t="shared" si="19"/>
        <v>14-3001862010junioG12</v>
      </c>
      <c r="C926" s="17">
        <v>14</v>
      </c>
      <c r="D926" s="17">
        <v>300</v>
      </c>
      <c r="E926" s="18">
        <v>40347</v>
      </c>
      <c r="F926" s="17">
        <v>12</v>
      </c>
      <c r="G926" s="17">
        <v>2</v>
      </c>
      <c r="H926" s="17" t="s">
        <v>25</v>
      </c>
      <c r="I926" s="79">
        <f>_xlfn.XLOOKUP(H926,Productos!$B$5:$B$16,Productos!$E$5:$E$16)</f>
        <v>800000</v>
      </c>
      <c r="J926" s="17">
        <v>7</v>
      </c>
      <c r="K926" s="99"/>
      <c r="L926" s="13" t="str">
        <f>_xlfn.XLOOKUP(Ventas!C926,'Tienda y Sucursal'!$B$5:$B$19,'Tienda y Sucursal'!$C$5:$C$19)</f>
        <v>Antiguedades FV</v>
      </c>
      <c r="M926" s="13" t="str">
        <f>_xlfn.XLOOKUP(D926,'Tienda y Sucursal'!$E$5:$E$10,'Tienda y Sucursal'!$F$5:$F$10)</f>
        <v>Sucursal 3</v>
      </c>
      <c r="N926" s="13" t="str">
        <f>HLOOKUP(F926,'Vendedores y Clientes'!$F$5:$M$7,2,0)&amp;" "&amp;HLOOKUP(F926,'Vendedores y Clientes'!$F$5:$M$7,3,0)</f>
        <v>Feibian Bizancio</v>
      </c>
      <c r="O926" s="13" t="str" cm="1">
        <f t="array" ref="O926">_xlfn.XLOOKUP(G926,'Vendedores y Clientes'!$B$6:$B$39,'Vendedores y Clientes'!$C$6:$C$39&amp;" "&amp;_xlfn.XLOOKUP(Ventas!G926,'Vendedores y Clientes'!$B$6:$B$39,'Vendedores y Clientes'!$D$6:$D$39))</f>
        <v>John Chepicano</v>
      </c>
      <c r="P926" s="13" t="str">
        <f>_xlfn.XLOOKUP(H926,Productos!$B$5:$B$16,Productos!$C$5:$C$16)</f>
        <v>Estante Metalico 2mts alt</v>
      </c>
      <c r="Q926" s="13" t="str">
        <f>VLOOKUP(H926,Productos!$B$4:$E$16,3,0)</f>
        <v>Leymas</v>
      </c>
      <c r="R926" s="14">
        <f t="shared" si="20"/>
        <v>0.08</v>
      </c>
      <c r="S926" s="15">
        <f>VLOOKUP(Ventas!H926,Productos!$B$23:$I$34,MATCH(Ventas!M926,Productos!$D$22:$I$22)+2,FALSE)</f>
        <v>10000</v>
      </c>
      <c r="T926" s="16">
        <f t="shared" si="23"/>
        <v>5142000</v>
      </c>
    </row>
    <row r="927" spans="2:20" ht="14.25" customHeight="1">
      <c r="B927" s="10" t="str">
        <f t="shared" si="19"/>
        <v>5-300352009mayoG12</v>
      </c>
      <c r="C927" s="17">
        <v>5</v>
      </c>
      <c r="D927" s="17">
        <v>300</v>
      </c>
      <c r="E927" s="18">
        <v>39936</v>
      </c>
      <c r="F927" s="17">
        <v>13</v>
      </c>
      <c r="G927" s="17">
        <v>30</v>
      </c>
      <c r="H927" s="17" t="s">
        <v>25</v>
      </c>
      <c r="I927" s="79">
        <f>_xlfn.XLOOKUP(H927,Productos!$B$5:$B$16,Productos!$E$5:$E$16)</f>
        <v>800000</v>
      </c>
      <c r="J927" s="17">
        <v>7</v>
      </c>
      <c r="K927" s="99"/>
      <c r="L927" s="13" t="str">
        <f>_xlfn.XLOOKUP(Ventas!C927,'Tienda y Sucursal'!$B$5:$B$19,'Tienda y Sucursal'!$C$5:$C$19)</f>
        <v>Muebles El Oso</v>
      </c>
      <c r="M927" s="13" t="str">
        <f>_xlfn.XLOOKUP(D927,'Tienda y Sucursal'!$E$5:$E$10,'Tienda y Sucursal'!$F$5:$F$10)</f>
        <v>Sucursal 3</v>
      </c>
      <c r="N927" s="13" t="str">
        <f>HLOOKUP(F927,'Vendedores y Clientes'!$F$5:$M$7,2,0)&amp;" "&amp;HLOOKUP(F927,'Vendedores y Clientes'!$F$5:$M$7,3,0)</f>
        <v>Caesar Ortencia</v>
      </c>
      <c r="O927" s="13" t="str" cm="1">
        <f t="array" ref="O927">_xlfn.XLOOKUP(G927,'Vendedores y Clientes'!$B$6:$B$39,'Vendedores y Clientes'!$C$6:$C$39&amp;" "&amp;_xlfn.XLOOKUP(Ventas!G927,'Vendedores y Clientes'!$B$6:$B$39,'Vendedores y Clientes'!$D$6:$D$39))</f>
        <v>Javiera Walder</v>
      </c>
      <c r="P927" s="13" t="str">
        <f>_xlfn.XLOOKUP(H927,Productos!$B$5:$B$16,Productos!$C$5:$C$16)</f>
        <v>Estante Metalico 2mts alt</v>
      </c>
      <c r="Q927" s="13" t="str">
        <f>VLOOKUP(H927,Productos!$B$4:$E$16,3,0)</f>
        <v>Leymas</v>
      </c>
      <c r="R927" s="14">
        <f t="shared" si="20"/>
        <v>0.08</v>
      </c>
      <c r="S927" s="15">
        <f>VLOOKUP(Ventas!H927,Productos!$B$23:$I$34,MATCH(Ventas!M927,Productos!$D$22:$I$22)+2,FALSE)</f>
        <v>10000</v>
      </c>
      <c r="T927" s="16">
        <f t="shared" si="23"/>
        <v>5142000</v>
      </c>
    </row>
    <row r="928" spans="2:20" ht="14.25" customHeight="1">
      <c r="B928" s="10" t="str">
        <f t="shared" si="19"/>
        <v>10-2018112010noviembreG12</v>
      </c>
      <c r="C928" s="17">
        <v>10</v>
      </c>
      <c r="D928" s="17">
        <v>20</v>
      </c>
      <c r="E928" s="18">
        <v>40500</v>
      </c>
      <c r="F928" s="17">
        <v>13</v>
      </c>
      <c r="G928" s="17">
        <v>3</v>
      </c>
      <c r="H928" s="17" t="s">
        <v>25</v>
      </c>
      <c r="I928" s="79">
        <f>_xlfn.XLOOKUP(H928,Productos!$B$5:$B$16,Productos!$E$5:$E$16)</f>
        <v>800000</v>
      </c>
      <c r="J928" s="17">
        <v>7</v>
      </c>
      <c r="K928" s="99"/>
      <c r="L928" s="13" t="str">
        <f>_xlfn.XLOOKUP(Ventas!C928,'Tienda y Sucursal'!$B$5:$B$19,'Tienda y Sucursal'!$C$5:$C$19)</f>
        <v>Sacrilegios Gloria</v>
      </c>
      <c r="M928" s="13" t="str">
        <f>_xlfn.XLOOKUP(D928,'Tienda y Sucursal'!$E$5:$E$10,'Tienda y Sucursal'!$F$5:$F$10)</f>
        <v>Sucursal 5</v>
      </c>
      <c r="N928" s="13" t="str">
        <f>HLOOKUP(F928,'Vendedores y Clientes'!$F$5:$M$7,2,0)&amp;" "&amp;HLOOKUP(F928,'Vendedores y Clientes'!$F$5:$M$7,3,0)</f>
        <v>Caesar Ortencia</v>
      </c>
      <c r="O928" s="13" t="str" cm="1">
        <f t="array" ref="O928">_xlfn.XLOOKUP(G928,'Vendedores y Clientes'!$B$6:$B$39,'Vendedores y Clientes'!$C$6:$C$39&amp;" "&amp;_xlfn.XLOOKUP(Ventas!G928,'Vendedores y Clientes'!$B$6:$B$39,'Vendedores y Clientes'!$D$6:$D$39))</f>
        <v>Johny Negrero</v>
      </c>
      <c r="P928" s="13" t="str">
        <f>_xlfn.XLOOKUP(H928,Productos!$B$5:$B$16,Productos!$C$5:$C$16)</f>
        <v>Estante Metalico 2mts alt</v>
      </c>
      <c r="Q928" s="13" t="str">
        <f>VLOOKUP(H928,Productos!$B$4:$E$16,3,0)</f>
        <v>Leymas</v>
      </c>
      <c r="R928" s="14">
        <f t="shared" si="20"/>
        <v>0.08</v>
      </c>
      <c r="S928" s="15">
        <f>VLOOKUP(Ventas!H928,Productos!$B$23:$I$34,MATCH(Ventas!M928,Productos!$D$22:$I$22)+2,FALSE)</f>
        <v>10000</v>
      </c>
      <c r="T928" s="16">
        <f t="shared" si="23"/>
        <v>5142000</v>
      </c>
    </row>
    <row r="929" spans="2:20" ht="14.25" customHeight="1">
      <c r="B929" s="10" t="str">
        <f t="shared" si="19"/>
        <v>11-300552009mayoG12</v>
      </c>
      <c r="C929" s="17">
        <v>11</v>
      </c>
      <c r="D929" s="17">
        <v>300</v>
      </c>
      <c r="E929" s="18">
        <v>39938</v>
      </c>
      <c r="F929" s="17">
        <v>13</v>
      </c>
      <c r="G929" s="17">
        <v>33</v>
      </c>
      <c r="H929" s="17" t="s">
        <v>25</v>
      </c>
      <c r="I929" s="79">
        <f>_xlfn.XLOOKUP(H929,Productos!$B$5:$B$16,Productos!$E$5:$E$16)</f>
        <v>800000</v>
      </c>
      <c r="J929" s="17">
        <v>7</v>
      </c>
      <c r="K929" s="99"/>
      <c r="L929" s="13" t="str">
        <f>_xlfn.XLOOKUP(Ventas!C929,'Tienda y Sucursal'!$B$5:$B$19,'Tienda y Sucursal'!$C$5:$C$19)</f>
        <v>Antiguedades FL</v>
      </c>
      <c r="M929" s="13" t="str">
        <f>_xlfn.XLOOKUP(D929,'Tienda y Sucursal'!$E$5:$E$10,'Tienda y Sucursal'!$F$5:$F$10)</f>
        <v>Sucursal 3</v>
      </c>
      <c r="N929" s="13" t="str">
        <f>HLOOKUP(F929,'Vendedores y Clientes'!$F$5:$M$7,2,0)&amp;" "&amp;HLOOKUP(F929,'Vendedores y Clientes'!$F$5:$M$7,3,0)</f>
        <v>Caesar Ortencia</v>
      </c>
      <c r="O929" s="13" t="str" cm="1">
        <f t="array" ref="O929">_xlfn.XLOOKUP(G929,'Vendedores y Clientes'!$B$6:$B$39,'Vendedores y Clientes'!$C$6:$C$39&amp;" "&amp;_xlfn.XLOOKUP(Ventas!G929,'Vendedores y Clientes'!$B$6:$B$39,'Vendedores y Clientes'!$D$6:$D$39))</f>
        <v>Maricela Zapur</v>
      </c>
      <c r="P929" s="13" t="str">
        <f>_xlfn.XLOOKUP(H929,Productos!$B$5:$B$16,Productos!$C$5:$C$16)</f>
        <v>Estante Metalico 2mts alt</v>
      </c>
      <c r="Q929" s="13" t="str">
        <f>VLOOKUP(H929,Productos!$B$4:$E$16,3,0)</f>
        <v>Leymas</v>
      </c>
      <c r="R929" s="14">
        <f t="shared" si="20"/>
        <v>0.08</v>
      </c>
      <c r="S929" s="15">
        <f>VLOOKUP(Ventas!H929,Productos!$B$23:$I$34,MATCH(Ventas!M929,Productos!$D$22:$I$22)+2,FALSE)</f>
        <v>10000</v>
      </c>
      <c r="T929" s="16">
        <f t="shared" si="23"/>
        <v>5142000</v>
      </c>
    </row>
    <row r="930" spans="2:20" ht="14.25" customHeight="1">
      <c r="B930" s="10" t="str">
        <f t="shared" si="19"/>
        <v>15-2023102010octubreG12</v>
      </c>
      <c r="C930" s="17">
        <v>15</v>
      </c>
      <c r="D930" s="17">
        <v>20</v>
      </c>
      <c r="E930" s="18">
        <v>40474</v>
      </c>
      <c r="F930" s="17">
        <v>13</v>
      </c>
      <c r="G930" s="17">
        <v>32</v>
      </c>
      <c r="H930" s="17" t="s">
        <v>25</v>
      </c>
      <c r="I930" s="79">
        <f>_xlfn.XLOOKUP(H930,Productos!$B$5:$B$16,Productos!$E$5:$E$16)</f>
        <v>800000</v>
      </c>
      <c r="J930" s="17">
        <v>7</v>
      </c>
      <c r="K930" s="99"/>
      <c r="L930" s="13" t="str">
        <f>_xlfn.XLOOKUP(Ventas!C930,'Tienda y Sucursal'!$B$5:$B$19,'Tienda y Sucursal'!$C$5:$C$19)</f>
        <v>Galería la Tubería</v>
      </c>
      <c r="M930" s="13" t="str">
        <f>_xlfn.XLOOKUP(D930,'Tienda y Sucursal'!$E$5:$E$10,'Tienda y Sucursal'!$F$5:$F$10)</f>
        <v>Sucursal 5</v>
      </c>
      <c r="N930" s="13" t="str">
        <f>HLOOKUP(F930,'Vendedores y Clientes'!$F$5:$M$7,2,0)&amp;" "&amp;HLOOKUP(F930,'Vendedores y Clientes'!$F$5:$M$7,3,0)</f>
        <v>Caesar Ortencia</v>
      </c>
      <c r="O930" s="13" t="str" cm="1">
        <f t="array" ref="O930">_xlfn.XLOOKUP(G930,'Vendedores y Clientes'!$B$6:$B$39,'Vendedores y Clientes'!$C$6:$C$39&amp;" "&amp;_xlfn.XLOOKUP(Ventas!G930,'Vendedores y Clientes'!$B$6:$B$39,'Vendedores y Clientes'!$D$6:$D$39))</f>
        <v>Manu Bililar</v>
      </c>
      <c r="P930" s="13" t="str">
        <f>_xlfn.XLOOKUP(H930,Productos!$B$5:$B$16,Productos!$C$5:$C$16)</f>
        <v>Estante Metalico 2mts alt</v>
      </c>
      <c r="Q930" s="13" t="str">
        <f>VLOOKUP(H930,Productos!$B$4:$E$16,3,0)</f>
        <v>Leymas</v>
      </c>
      <c r="R930" s="14">
        <f t="shared" si="20"/>
        <v>0.08</v>
      </c>
      <c r="S930" s="15">
        <f>VLOOKUP(Ventas!H930,Productos!$B$23:$I$34,MATCH(Ventas!M930,Productos!$D$22:$I$22)+2,FALSE)</f>
        <v>10000</v>
      </c>
      <c r="T930" s="16">
        <f t="shared" si="23"/>
        <v>5142000</v>
      </c>
    </row>
    <row r="931" spans="2:20" ht="14.25" customHeight="1">
      <c r="B931" s="10" t="str">
        <f t="shared" si="19"/>
        <v>1-30024102010octubreG12</v>
      </c>
      <c r="C931" s="17">
        <v>1</v>
      </c>
      <c r="D931" s="17">
        <v>300</v>
      </c>
      <c r="E931" s="18">
        <v>40475</v>
      </c>
      <c r="F931" s="17">
        <v>13</v>
      </c>
      <c r="G931" s="17">
        <v>31</v>
      </c>
      <c r="H931" s="17" t="s">
        <v>25</v>
      </c>
      <c r="I931" s="79">
        <f>_xlfn.XLOOKUP(H931,Productos!$B$5:$B$16,Productos!$E$5:$E$16)</f>
        <v>800000</v>
      </c>
      <c r="J931" s="17">
        <v>7</v>
      </c>
      <c r="K931" s="99"/>
      <c r="L931" s="13" t="str">
        <f>_xlfn.XLOOKUP(Ventas!C931,'Tienda y Sucursal'!$B$5:$B$19,'Tienda y Sucursal'!$C$5:$C$19)</f>
        <v>Sucursal Peñalolen Alto</v>
      </c>
      <c r="M931" s="13" t="str">
        <f>_xlfn.XLOOKUP(D931,'Tienda y Sucursal'!$E$5:$E$10,'Tienda y Sucursal'!$F$5:$F$10)</f>
        <v>Sucursal 3</v>
      </c>
      <c r="N931" s="13" t="str">
        <f>HLOOKUP(F931,'Vendedores y Clientes'!$F$5:$M$7,2,0)&amp;" "&amp;HLOOKUP(F931,'Vendedores y Clientes'!$F$5:$M$7,3,0)</f>
        <v>Caesar Ortencia</v>
      </c>
      <c r="O931" s="13" t="str" cm="1">
        <f t="array" ref="O931">_xlfn.XLOOKUP(G931,'Vendedores y Clientes'!$B$6:$B$39,'Vendedores y Clientes'!$C$6:$C$39&amp;" "&amp;_xlfn.XLOOKUP(Ventas!G931,'Vendedores y Clientes'!$B$6:$B$39,'Vendedores y Clientes'!$D$6:$D$39))</f>
        <v>Sofia Uribe</v>
      </c>
      <c r="P931" s="13" t="str">
        <f>_xlfn.XLOOKUP(H931,Productos!$B$5:$B$16,Productos!$C$5:$C$16)</f>
        <v>Estante Metalico 2mts alt</v>
      </c>
      <c r="Q931" s="13" t="str">
        <f>VLOOKUP(H931,Productos!$B$4:$E$16,3,0)</f>
        <v>Leymas</v>
      </c>
      <c r="R931" s="14">
        <f t="shared" si="20"/>
        <v>0.08</v>
      </c>
      <c r="S931" s="15">
        <f>VLOOKUP(Ventas!H931,Productos!$B$23:$I$34,MATCH(Ventas!M931,Productos!$D$22:$I$22)+2,FALSE)</f>
        <v>10000</v>
      </c>
      <c r="T931" s="16">
        <f t="shared" si="23"/>
        <v>5142000</v>
      </c>
    </row>
    <row r="932" spans="2:20" ht="14.25" customHeight="1">
      <c r="B932" s="10" t="str">
        <f t="shared" si="19"/>
        <v>10-20572010julioF16</v>
      </c>
      <c r="C932" s="17">
        <v>10</v>
      </c>
      <c r="D932" s="17">
        <v>20</v>
      </c>
      <c r="E932" s="18">
        <v>40364</v>
      </c>
      <c r="F932" s="17">
        <v>12</v>
      </c>
      <c r="G932" s="17">
        <v>11</v>
      </c>
      <c r="H932" s="17" t="s">
        <v>29</v>
      </c>
      <c r="I932" s="79">
        <f>_xlfn.XLOOKUP(H932,Productos!$B$5:$B$16,Productos!$E$5:$E$16)</f>
        <v>550000</v>
      </c>
      <c r="J932" s="17">
        <v>10</v>
      </c>
      <c r="K932" s="99"/>
      <c r="L932" s="13" t="str">
        <f>_xlfn.XLOOKUP(Ventas!C932,'Tienda y Sucursal'!$B$5:$B$19,'Tienda y Sucursal'!$C$5:$C$19)</f>
        <v>Sacrilegios Gloria</v>
      </c>
      <c r="M932" s="13" t="str">
        <f>_xlfn.XLOOKUP(D932,'Tienda y Sucursal'!$E$5:$E$10,'Tienda y Sucursal'!$F$5:$F$10)</f>
        <v>Sucursal 5</v>
      </c>
      <c r="N932" s="13" t="str">
        <f>HLOOKUP(F932,'Vendedores y Clientes'!$F$5:$M$7,2,0)&amp;" "&amp;HLOOKUP(F932,'Vendedores y Clientes'!$F$5:$M$7,3,0)</f>
        <v>Feibian Bizancio</v>
      </c>
      <c r="O932" s="13" t="str" cm="1">
        <f t="array" ref="O932">_xlfn.XLOOKUP(G932,'Vendedores y Clientes'!$B$6:$B$39,'Vendedores y Clientes'!$C$6:$C$39&amp;" "&amp;_xlfn.XLOOKUP(Ventas!G932,'Vendedores y Clientes'!$B$6:$B$39,'Vendedores y Clientes'!$D$6:$D$39))</f>
        <v>Diva Torrengra</v>
      </c>
      <c r="P932" s="13" t="str">
        <f>_xlfn.XLOOKUP(H932,Productos!$B$5:$B$16,Productos!$C$5:$C$16)</f>
        <v>Cama 2 Plazas</v>
      </c>
      <c r="Q932" s="13" t="str">
        <f>VLOOKUP(H932,Productos!$B$4:$E$16,3,0)</f>
        <v>Dardunes</v>
      </c>
      <c r="R932" s="14">
        <f t="shared" si="20"/>
        <v>0.08</v>
      </c>
      <c r="S932" s="15">
        <f>VLOOKUP(Ventas!H932,Productos!$B$23:$I$34,MATCH(Ventas!M932,Productos!$D$22:$I$22)+2,FALSE)</f>
        <v>30000</v>
      </c>
      <c r="T932" s="16">
        <f t="shared" si="23"/>
        <v>5030000</v>
      </c>
    </row>
    <row r="933" spans="2:20" ht="14.25" customHeight="1">
      <c r="B933" s="10" t="str">
        <f t="shared" si="19"/>
        <v>7-200512010eneroG16</v>
      </c>
      <c r="C933" s="17">
        <v>7</v>
      </c>
      <c r="D933" s="17">
        <v>200</v>
      </c>
      <c r="E933" s="18">
        <v>40183</v>
      </c>
      <c r="F933" s="17">
        <v>16</v>
      </c>
      <c r="G933" s="17">
        <v>34</v>
      </c>
      <c r="H933" s="17" t="s">
        <v>30</v>
      </c>
      <c r="I933" s="79">
        <f>_xlfn.XLOOKUP(H933,Productos!$B$5:$B$16,Productos!$E$5:$E$16)</f>
        <v>550000</v>
      </c>
      <c r="J933" s="17">
        <v>10</v>
      </c>
      <c r="K933" s="99"/>
      <c r="L933" s="13" t="str">
        <f>_xlfn.XLOOKUP(Ventas!C933,'Tienda y Sucursal'!$B$5:$B$19,'Tienda y Sucursal'!$C$5:$C$19)</f>
        <v>Blanco y En Calada</v>
      </c>
      <c r="M933" s="13" t="str">
        <f>_xlfn.XLOOKUP(D933,'Tienda y Sucursal'!$E$5:$E$10,'Tienda y Sucursal'!$F$5:$F$10)</f>
        <v>Sucursal 1</v>
      </c>
      <c r="N933" s="13" t="str">
        <f>HLOOKUP(F933,'Vendedores y Clientes'!$F$5:$M$7,2,0)&amp;" "&amp;HLOOKUP(F933,'Vendedores y Clientes'!$F$5:$M$7,3,0)</f>
        <v>Michael Tree</v>
      </c>
      <c r="O933" s="13" t="str" cm="1">
        <f t="array" ref="O933">_xlfn.XLOOKUP(G933,'Vendedores y Clientes'!$B$6:$B$39,'Vendedores y Clientes'!$C$6:$C$39&amp;" "&amp;_xlfn.XLOOKUP(Ventas!G933,'Vendedores y Clientes'!$B$6:$B$39,'Vendedores y Clientes'!$D$6:$D$39))</f>
        <v>JP Farfanas</v>
      </c>
      <c r="P933" s="13" t="str">
        <f>_xlfn.XLOOKUP(H933,Productos!$B$5:$B$16,Productos!$C$5:$C$16)</f>
        <v>Cómoda 2 cuerpos, 2x1x1,5</v>
      </c>
      <c r="Q933" s="13" t="str">
        <f>VLOOKUP(H933,Productos!$B$4:$E$16,3,0)</f>
        <v>Deplos</v>
      </c>
      <c r="R933" s="14">
        <f t="shared" si="20"/>
        <v>0.08</v>
      </c>
      <c r="S933" s="15">
        <f>VLOOKUP(Ventas!H933,Productos!$B$23:$I$34,MATCH(Ventas!M933,Productos!$D$22:$I$22)+2,FALSE)</f>
        <v>100000</v>
      </c>
      <c r="T933" s="16">
        <f t="shared" si="23"/>
        <v>4960000</v>
      </c>
    </row>
    <row r="934" spans="2:20" ht="14.25" customHeight="1">
      <c r="B934" s="10" t="str">
        <f t="shared" si="19"/>
        <v>7-1008122010diciembreG16</v>
      </c>
      <c r="C934" s="17">
        <v>7</v>
      </c>
      <c r="D934" s="17">
        <v>100</v>
      </c>
      <c r="E934" s="18">
        <v>40520</v>
      </c>
      <c r="F934" s="17">
        <v>16</v>
      </c>
      <c r="G934" s="17">
        <v>20</v>
      </c>
      <c r="H934" s="17" t="s">
        <v>30</v>
      </c>
      <c r="I934" s="79">
        <f>_xlfn.XLOOKUP(H934,Productos!$B$5:$B$16,Productos!$E$5:$E$16)</f>
        <v>550000</v>
      </c>
      <c r="J934" s="17">
        <v>10</v>
      </c>
      <c r="K934" s="99"/>
      <c r="L934" s="13" t="str">
        <f>_xlfn.XLOOKUP(Ventas!C934,'Tienda y Sucursal'!$B$5:$B$19,'Tienda y Sucursal'!$C$5:$C$19)</f>
        <v>Blanco y En Calada</v>
      </c>
      <c r="M934" s="13" t="str">
        <f>_xlfn.XLOOKUP(D934,'Tienda y Sucursal'!$E$5:$E$10,'Tienda y Sucursal'!$F$5:$F$10)</f>
        <v>Sucursal 4</v>
      </c>
      <c r="N934" s="13" t="str">
        <f>HLOOKUP(F934,'Vendedores y Clientes'!$F$5:$M$7,2,0)&amp;" "&amp;HLOOKUP(F934,'Vendedores y Clientes'!$F$5:$M$7,3,0)</f>
        <v>Michael Tree</v>
      </c>
      <c r="O934" s="13" t="str" cm="1">
        <f t="array" ref="O934">_xlfn.XLOOKUP(G934,'Vendedores y Clientes'!$B$6:$B$39,'Vendedores y Clientes'!$C$6:$C$39&amp;" "&amp;_xlfn.XLOOKUP(Ventas!G934,'Vendedores y Clientes'!$B$6:$B$39,'Vendedores y Clientes'!$D$6:$D$39))</f>
        <v>Tatán Linterna</v>
      </c>
      <c r="P934" s="13" t="str">
        <f>_xlfn.XLOOKUP(H934,Productos!$B$5:$B$16,Productos!$C$5:$C$16)</f>
        <v>Cómoda 2 cuerpos, 2x1x1,5</v>
      </c>
      <c r="Q934" s="13" t="str">
        <f>VLOOKUP(H934,Productos!$B$4:$E$16,3,0)</f>
        <v>Deplos</v>
      </c>
      <c r="R934" s="14">
        <f t="shared" si="20"/>
        <v>0.08</v>
      </c>
      <c r="S934" s="15">
        <f>VLOOKUP(Ventas!H934,Productos!$B$23:$I$34,MATCH(Ventas!M934,Productos!$D$22:$I$22)+2,FALSE)</f>
        <v>20000</v>
      </c>
      <c r="T934" s="16">
        <f t="shared" si="23"/>
        <v>5040000</v>
      </c>
    </row>
    <row r="935" spans="2:20" ht="14.25" customHeight="1">
      <c r="B935" s="10" t="str">
        <f t="shared" si="19"/>
        <v>13-1009122010diciembreG16</v>
      </c>
      <c r="C935" s="17">
        <v>13</v>
      </c>
      <c r="D935" s="17">
        <v>100</v>
      </c>
      <c r="E935" s="18">
        <v>40521</v>
      </c>
      <c r="F935" s="17">
        <v>14</v>
      </c>
      <c r="G935" s="17">
        <v>33</v>
      </c>
      <c r="H935" s="17" t="s">
        <v>30</v>
      </c>
      <c r="I935" s="79">
        <f>_xlfn.XLOOKUP(H935,Productos!$B$5:$B$16,Productos!$E$5:$E$16)</f>
        <v>550000</v>
      </c>
      <c r="J935" s="17">
        <v>10</v>
      </c>
      <c r="K935" s="99"/>
      <c r="L935" s="13" t="str">
        <f>_xlfn.XLOOKUP(Ventas!C935,'Tienda y Sucursal'!$B$5:$B$19,'Tienda y Sucursal'!$C$5:$C$19)</f>
        <v>Sales</v>
      </c>
      <c r="M935" s="13" t="str">
        <f>_xlfn.XLOOKUP(D935,'Tienda y Sucursal'!$E$5:$E$10,'Tienda y Sucursal'!$F$5:$F$10)</f>
        <v>Sucursal 4</v>
      </c>
      <c r="N935" s="13" t="str">
        <f>HLOOKUP(F935,'Vendedores y Clientes'!$F$5:$M$7,2,0)&amp;" "&amp;HLOOKUP(F935,'Vendedores y Clientes'!$F$5:$M$7,3,0)</f>
        <v>Hortuiti Felier</v>
      </c>
      <c r="O935" s="13" t="str" cm="1">
        <f t="array" ref="O935">_xlfn.XLOOKUP(G935,'Vendedores y Clientes'!$B$6:$B$39,'Vendedores y Clientes'!$C$6:$C$39&amp;" "&amp;_xlfn.XLOOKUP(Ventas!G935,'Vendedores y Clientes'!$B$6:$B$39,'Vendedores y Clientes'!$D$6:$D$39))</f>
        <v>Maricela Zapur</v>
      </c>
      <c r="P935" s="13" t="str">
        <f>_xlfn.XLOOKUP(H935,Productos!$B$5:$B$16,Productos!$C$5:$C$16)</f>
        <v>Cómoda 2 cuerpos, 2x1x1,5</v>
      </c>
      <c r="Q935" s="13" t="str">
        <f>VLOOKUP(H935,Productos!$B$4:$E$16,3,0)</f>
        <v>Deplos</v>
      </c>
      <c r="R935" s="14">
        <f t="shared" si="20"/>
        <v>0.08</v>
      </c>
      <c r="S935" s="15">
        <f>VLOOKUP(Ventas!H935,Productos!$B$23:$I$34,MATCH(Ventas!M935,Productos!$D$22:$I$22)+2,FALSE)</f>
        <v>20000</v>
      </c>
      <c r="T935" s="16">
        <f t="shared" si="23"/>
        <v>5040000</v>
      </c>
    </row>
    <row r="936" spans="2:20" ht="14.25" customHeight="1">
      <c r="B936" s="10" t="str">
        <f t="shared" si="19"/>
        <v>12-105112010noviembreG16</v>
      </c>
      <c r="C936" s="17">
        <v>12</v>
      </c>
      <c r="D936" s="17">
        <v>10</v>
      </c>
      <c r="E936" s="18">
        <v>40487</v>
      </c>
      <c r="F936" s="17">
        <v>12</v>
      </c>
      <c r="G936" s="17">
        <v>12</v>
      </c>
      <c r="H936" s="17" t="s">
        <v>30</v>
      </c>
      <c r="I936" s="79">
        <f>_xlfn.XLOOKUP(H936,Productos!$B$5:$B$16,Productos!$E$5:$E$16)</f>
        <v>550000</v>
      </c>
      <c r="J936" s="17">
        <v>10</v>
      </c>
      <c r="K936" s="99"/>
      <c r="L936" s="13" t="str">
        <f>_xlfn.XLOOKUP(Ventas!C936,'Tienda y Sucursal'!$B$5:$B$19,'Tienda y Sucursal'!$C$5:$C$19)</f>
        <v>El Deleite</v>
      </c>
      <c r="M936" s="13" t="str">
        <f>_xlfn.XLOOKUP(D936,'Tienda y Sucursal'!$E$5:$E$10,'Tienda y Sucursal'!$F$5:$F$10)</f>
        <v>Sucursal 6</v>
      </c>
      <c r="N936" s="13" t="str">
        <f>HLOOKUP(F936,'Vendedores y Clientes'!$F$5:$M$7,2,0)&amp;" "&amp;HLOOKUP(F936,'Vendedores y Clientes'!$F$5:$M$7,3,0)</f>
        <v>Feibian Bizancio</v>
      </c>
      <c r="O936" s="13" t="str" cm="1">
        <f t="array" ref="O936">_xlfn.XLOOKUP(G936,'Vendedores y Clientes'!$B$6:$B$39,'Vendedores y Clientes'!$C$6:$C$39&amp;" "&amp;_xlfn.XLOOKUP(Ventas!G936,'Vendedores y Clientes'!$B$6:$B$39,'Vendedores y Clientes'!$D$6:$D$39))</f>
        <v>Nga Escandinavo</v>
      </c>
      <c r="P936" s="13" t="str">
        <f>_xlfn.XLOOKUP(H936,Productos!$B$5:$B$16,Productos!$C$5:$C$16)</f>
        <v>Cómoda 2 cuerpos, 2x1x1,5</v>
      </c>
      <c r="Q936" s="13" t="str">
        <f>VLOOKUP(H936,Productos!$B$4:$E$16,3,0)</f>
        <v>Deplos</v>
      </c>
      <c r="R936" s="14">
        <f t="shared" si="20"/>
        <v>0.08</v>
      </c>
      <c r="S936" s="15">
        <f>VLOOKUP(Ventas!H936,Productos!$B$23:$I$34,MATCH(Ventas!M936,Productos!$D$22:$I$22)+2,FALSE)</f>
        <v>300000</v>
      </c>
      <c r="T936" s="16">
        <f t="shared" si="23"/>
        <v>4760000</v>
      </c>
    </row>
    <row r="937" spans="2:20" ht="14.25" customHeight="1">
      <c r="B937" s="10" t="str">
        <f t="shared" si="19"/>
        <v>8-30312010eneroG16</v>
      </c>
      <c r="C937" s="17">
        <v>8</v>
      </c>
      <c r="D937" s="17">
        <v>30</v>
      </c>
      <c r="E937" s="18">
        <v>40181</v>
      </c>
      <c r="F937" s="17">
        <v>12</v>
      </c>
      <c r="G937" s="17">
        <v>20</v>
      </c>
      <c r="H937" s="17" t="s">
        <v>30</v>
      </c>
      <c r="I937" s="79">
        <f>_xlfn.XLOOKUP(H937,Productos!$B$5:$B$16,Productos!$E$5:$E$16)</f>
        <v>550000</v>
      </c>
      <c r="J937" s="17">
        <v>10</v>
      </c>
      <c r="K937" s="99"/>
      <c r="L937" s="13" t="str">
        <f>_xlfn.XLOOKUP(Ventas!C937,'Tienda y Sucursal'!$B$5:$B$19,'Tienda y Sucursal'!$C$5:$C$19)</f>
        <v>El Rincón de la Madera</v>
      </c>
      <c r="M937" s="13" t="str">
        <f>_xlfn.XLOOKUP(D937,'Tienda y Sucursal'!$E$5:$E$10,'Tienda y Sucursal'!$F$5:$F$10)</f>
        <v>Sucursal 2</v>
      </c>
      <c r="N937" s="13" t="str">
        <f>HLOOKUP(F937,'Vendedores y Clientes'!$F$5:$M$7,2,0)&amp;" "&amp;HLOOKUP(F937,'Vendedores y Clientes'!$F$5:$M$7,3,0)</f>
        <v>Feibian Bizancio</v>
      </c>
      <c r="O937" s="13" t="str" cm="1">
        <f t="array" ref="O937">_xlfn.XLOOKUP(G937,'Vendedores y Clientes'!$B$6:$B$39,'Vendedores y Clientes'!$C$6:$C$39&amp;" "&amp;_xlfn.XLOOKUP(Ventas!G937,'Vendedores y Clientes'!$B$6:$B$39,'Vendedores y Clientes'!$D$6:$D$39))</f>
        <v>Tatán Linterna</v>
      </c>
      <c r="P937" s="13" t="str">
        <f>_xlfn.XLOOKUP(H937,Productos!$B$5:$B$16,Productos!$C$5:$C$16)</f>
        <v>Cómoda 2 cuerpos, 2x1x1,5</v>
      </c>
      <c r="Q937" s="13" t="str">
        <f>VLOOKUP(H937,Productos!$B$4:$E$16,3,0)</f>
        <v>Deplos</v>
      </c>
      <c r="R937" s="14">
        <f t="shared" si="20"/>
        <v>0.08</v>
      </c>
      <c r="S937" s="15">
        <f>VLOOKUP(Ventas!H937,Productos!$B$23:$I$34,MATCH(Ventas!M937,Productos!$D$22:$I$22)+2,FALSE)</f>
        <v>500000</v>
      </c>
      <c r="T937" s="16">
        <f t="shared" si="23"/>
        <v>4560000</v>
      </c>
    </row>
    <row r="938" spans="2:20" ht="14.25" customHeight="1">
      <c r="B938" s="10" t="str">
        <f t="shared" si="19"/>
        <v>11-2001512010eneroG16</v>
      </c>
      <c r="C938" s="17">
        <v>11</v>
      </c>
      <c r="D938" s="17">
        <v>200</v>
      </c>
      <c r="E938" s="18">
        <v>40193</v>
      </c>
      <c r="F938" s="17">
        <v>13</v>
      </c>
      <c r="G938" s="17">
        <v>13</v>
      </c>
      <c r="H938" s="17" t="s">
        <v>30</v>
      </c>
      <c r="I938" s="79">
        <f>_xlfn.XLOOKUP(H938,Productos!$B$5:$B$16,Productos!$E$5:$E$16)</f>
        <v>550000</v>
      </c>
      <c r="J938" s="17">
        <v>10</v>
      </c>
      <c r="K938" s="99"/>
      <c r="L938" s="13" t="str">
        <f>_xlfn.XLOOKUP(Ventas!C938,'Tienda y Sucursal'!$B$5:$B$19,'Tienda y Sucursal'!$C$5:$C$19)</f>
        <v>Antiguedades FL</v>
      </c>
      <c r="M938" s="13" t="str">
        <f>_xlfn.XLOOKUP(D938,'Tienda y Sucursal'!$E$5:$E$10,'Tienda y Sucursal'!$F$5:$F$10)</f>
        <v>Sucursal 1</v>
      </c>
      <c r="N938" s="13" t="str">
        <f>HLOOKUP(F938,'Vendedores y Clientes'!$F$5:$M$7,2,0)&amp;" "&amp;HLOOKUP(F938,'Vendedores y Clientes'!$F$5:$M$7,3,0)</f>
        <v>Caesar Ortencia</v>
      </c>
      <c r="O938" s="13" t="str" cm="1">
        <f t="array" ref="O938">_xlfn.XLOOKUP(G938,'Vendedores y Clientes'!$B$6:$B$39,'Vendedores y Clientes'!$C$6:$C$39&amp;" "&amp;_xlfn.XLOOKUP(Ventas!G938,'Vendedores y Clientes'!$B$6:$B$39,'Vendedores y Clientes'!$D$6:$D$39))</f>
        <v>Peter Contreras</v>
      </c>
      <c r="P938" s="13" t="str">
        <f>_xlfn.XLOOKUP(H938,Productos!$B$5:$B$16,Productos!$C$5:$C$16)</f>
        <v>Cómoda 2 cuerpos, 2x1x1,5</v>
      </c>
      <c r="Q938" s="13" t="str">
        <f>VLOOKUP(H938,Productos!$B$4:$E$16,3,0)</f>
        <v>Deplos</v>
      </c>
      <c r="R938" s="14">
        <f t="shared" si="20"/>
        <v>0.08</v>
      </c>
      <c r="S938" s="15">
        <f>VLOOKUP(Ventas!H938,Productos!$B$23:$I$34,MATCH(Ventas!M938,Productos!$D$22:$I$22)+2,FALSE)</f>
        <v>100000</v>
      </c>
      <c r="T938" s="16">
        <f t="shared" si="23"/>
        <v>4960000</v>
      </c>
    </row>
    <row r="939" spans="2:20" ht="14.25" customHeight="1">
      <c r="B939" s="10" t="str">
        <f t="shared" si="19"/>
        <v>7-1001782010agostoF16</v>
      </c>
      <c r="C939" s="17">
        <v>7</v>
      </c>
      <c r="D939" s="17">
        <v>100</v>
      </c>
      <c r="E939" s="18">
        <v>40407</v>
      </c>
      <c r="F939" s="17">
        <v>15</v>
      </c>
      <c r="G939" s="17">
        <v>17</v>
      </c>
      <c r="H939" s="17" t="s">
        <v>29</v>
      </c>
      <c r="I939" s="79">
        <f>_xlfn.XLOOKUP(H939,Productos!$B$5:$B$16,Productos!$E$5:$E$16)</f>
        <v>550000</v>
      </c>
      <c r="J939" s="17">
        <v>10</v>
      </c>
      <c r="K939" s="99"/>
      <c r="L939" s="13" t="str">
        <f>_xlfn.XLOOKUP(Ventas!C939,'Tienda y Sucursal'!$B$5:$B$19,'Tienda y Sucursal'!$C$5:$C$19)</f>
        <v>Blanco y En Calada</v>
      </c>
      <c r="M939" s="13" t="str">
        <f>_xlfn.XLOOKUP(D939,'Tienda y Sucursal'!$E$5:$E$10,'Tienda y Sucursal'!$F$5:$F$10)</f>
        <v>Sucursal 4</v>
      </c>
      <c r="N939" s="13" t="str">
        <f>HLOOKUP(F939,'Vendedores y Clientes'!$F$5:$M$7,2,0)&amp;" "&amp;HLOOKUP(F939,'Vendedores y Clientes'!$F$5:$M$7,3,0)</f>
        <v>Suárez Mujica</v>
      </c>
      <c r="O939" s="13" t="str" cm="1">
        <f t="array" ref="O939">_xlfn.XLOOKUP(G939,'Vendedores y Clientes'!$B$6:$B$39,'Vendedores y Clientes'!$C$6:$C$39&amp;" "&amp;_xlfn.XLOOKUP(Ventas!G939,'Vendedores y Clientes'!$B$6:$B$39,'Vendedores y Clientes'!$D$6:$D$39))</f>
        <v>Mathias Albus</v>
      </c>
      <c r="P939" s="13" t="str">
        <f>_xlfn.XLOOKUP(H939,Productos!$B$5:$B$16,Productos!$C$5:$C$16)</f>
        <v>Cama 2 Plazas</v>
      </c>
      <c r="Q939" s="13" t="str">
        <f>VLOOKUP(H939,Productos!$B$4:$E$16,3,0)</f>
        <v>Dardunes</v>
      </c>
      <c r="R939" s="14">
        <f t="shared" si="20"/>
        <v>0.08</v>
      </c>
      <c r="S939" s="15">
        <f>VLOOKUP(Ventas!H939,Productos!$B$23:$I$34,MATCH(Ventas!M939,Productos!$D$22:$I$22)+2,FALSE)</f>
        <v>200000</v>
      </c>
      <c r="T939" s="16">
        <f t="shared" si="23"/>
        <v>4860000</v>
      </c>
    </row>
    <row r="940" spans="2:20" ht="14.25" customHeight="1">
      <c r="B940" s="10" t="str">
        <f t="shared" si="19"/>
        <v>10-3001182010agostoF16</v>
      </c>
      <c r="C940" s="17">
        <v>10</v>
      </c>
      <c r="D940" s="17">
        <v>300</v>
      </c>
      <c r="E940" s="18">
        <v>40401</v>
      </c>
      <c r="F940" s="17">
        <v>18</v>
      </c>
      <c r="G940" s="17">
        <v>30</v>
      </c>
      <c r="H940" s="17" t="s">
        <v>29</v>
      </c>
      <c r="I940" s="79">
        <f>_xlfn.XLOOKUP(H940,Productos!$B$5:$B$16,Productos!$E$5:$E$16)</f>
        <v>550000</v>
      </c>
      <c r="J940" s="17">
        <v>10</v>
      </c>
      <c r="K940" s="99"/>
      <c r="L940" s="13" t="str">
        <f>_xlfn.XLOOKUP(Ventas!C940,'Tienda y Sucursal'!$B$5:$B$19,'Tienda y Sucursal'!$C$5:$C$19)</f>
        <v>Sacrilegios Gloria</v>
      </c>
      <c r="M940" s="13" t="str">
        <f>_xlfn.XLOOKUP(D940,'Tienda y Sucursal'!$E$5:$E$10,'Tienda y Sucursal'!$F$5:$F$10)</f>
        <v>Sucursal 3</v>
      </c>
      <c r="N940" s="13" t="str">
        <f>HLOOKUP(F940,'Vendedores y Clientes'!$F$5:$M$7,2,0)&amp;" "&amp;HLOOKUP(F940,'Vendedores y Clientes'!$F$5:$M$7,3,0)</f>
        <v>Gato Lizana</v>
      </c>
      <c r="O940" s="13" t="str" cm="1">
        <f t="array" ref="O940">_xlfn.XLOOKUP(G940,'Vendedores y Clientes'!$B$6:$B$39,'Vendedores y Clientes'!$C$6:$C$39&amp;" "&amp;_xlfn.XLOOKUP(Ventas!G940,'Vendedores y Clientes'!$B$6:$B$39,'Vendedores y Clientes'!$D$6:$D$39))</f>
        <v>Javiera Walder</v>
      </c>
      <c r="P940" s="13" t="str">
        <f>_xlfn.XLOOKUP(H940,Productos!$B$5:$B$16,Productos!$C$5:$C$16)</f>
        <v>Cama 2 Plazas</v>
      </c>
      <c r="Q940" s="13" t="str">
        <f>VLOOKUP(H940,Productos!$B$4:$E$16,3,0)</f>
        <v>Dardunes</v>
      </c>
      <c r="R940" s="14">
        <f t="shared" si="20"/>
        <v>0.08</v>
      </c>
      <c r="S940" s="15">
        <f>VLOOKUP(Ventas!H940,Productos!$B$23:$I$34,MATCH(Ventas!M940,Productos!$D$22:$I$22)+2,FALSE)</f>
        <v>30000</v>
      </c>
      <c r="T940" s="16">
        <f t="shared" si="23"/>
        <v>5030000</v>
      </c>
    </row>
    <row r="941" spans="2:20" ht="14.25" customHeight="1">
      <c r="B941" s="10" t="str">
        <f t="shared" si="19"/>
        <v>1-30024102010octubreF16</v>
      </c>
      <c r="C941" s="17">
        <v>1</v>
      </c>
      <c r="D941" s="17">
        <v>300</v>
      </c>
      <c r="E941" s="18">
        <v>40475</v>
      </c>
      <c r="F941" s="17">
        <v>18</v>
      </c>
      <c r="G941" s="17">
        <v>3</v>
      </c>
      <c r="H941" s="17" t="s">
        <v>29</v>
      </c>
      <c r="I941" s="79">
        <f>_xlfn.XLOOKUP(H941,Productos!$B$5:$B$16,Productos!$E$5:$E$16)</f>
        <v>550000</v>
      </c>
      <c r="J941" s="17">
        <v>10</v>
      </c>
      <c r="K941" s="99"/>
      <c r="L941" s="13" t="str">
        <f>_xlfn.XLOOKUP(Ventas!C941,'Tienda y Sucursal'!$B$5:$B$19,'Tienda y Sucursal'!$C$5:$C$19)</f>
        <v>Sucursal Peñalolen Alto</v>
      </c>
      <c r="M941" s="13" t="str">
        <f>_xlfn.XLOOKUP(D941,'Tienda y Sucursal'!$E$5:$E$10,'Tienda y Sucursal'!$F$5:$F$10)</f>
        <v>Sucursal 3</v>
      </c>
      <c r="N941" s="13" t="str">
        <f>HLOOKUP(F941,'Vendedores y Clientes'!$F$5:$M$7,2,0)&amp;" "&amp;HLOOKUP(F941,'Vendedores y Clientes'!$F$5:$M$7,3,0)</f>
        <v>Gato Lizana</v>
      </c>
      <c r="O941" s="13" t="str" cm="1">
        <f t="array" ref="O941">_xlfn.XLOOKUP(G941,'Vendedores y Clientes'!$B$6:$B$39,'Vendedores y Clientes'!$C$6:$C$39&amp;" "&amp;_xlfn.XLOOKUP(Ventas!G941,'Vendedores y Clientes'!$B$6:$B$39,'Vendedores y Clientes'!$D$6:$D$39))</f>
        <v>Johny Negrero</v>
      </c>
      <c r="P941" s="13" t="str">
        <f>_xlfn.XLOOKUP(H941,Productos!$B$5:$B$16,Productos!$C$5:$C$16)</f>
        <v>Cama 2 Plazas</v>
      </c>
      <c r="Q941" s="13" t="str">
        <f>VLOOKUP(H941,Productos!$B$4:$E$16,3,0)</f>
        <v>Dardunes</v>
      </c>
      <c r="R941" s="14">
        <f t="shared" si="20"/>
        <v>0.08</v>
      </c>
      <c r="S941" s="15">
        <f>VLOOKUP(Ventas!H941,Productos!$B$23:$I$34,MATCH(Ventas!M941,Productos!$D$22:$I$22)+2,FALSE)</f>
        <v>30000</v>
      </c>
      <c r="T941" s="16">
        <f t="shared" si="23"/>
        <v>5030000</v>
      </c>
    </row>
    <row r="942" spans="2:20" ht="14.25" customHeight="1">
      <c r="B942" s="10" t="str">
        <f t="shared" si="19"/>
        <v>7-101532009marzoF16</v>
      </c>
      <c r="C942" s="17">
        <v>7</v>
      </c>
      <c r="D942" s="17">
        <v>10</v>
      </c>
      <c r="E942" s="18">
        <v>39887</v>
      </c>
      <c r="F942" s="17">
        <v>17</v>
      </c>
      <c r="G942" s="17">
        <v>10</v>
      </c>
      <c r="H942" s="17" t="s">
        <v>29</v>
      </c>
      <c r="I942" s="79">
        <f>_xlfn.XLOOKUP(H942,Productos!$B$5:$B$16,Productos!$E$5:$E$16)</f>
        <v>550000</v>
      </c>
      <c r="J942" s="17">
        <v>10</v>
      </c>
      <c r="K942" s="99"/>
      <c r="L942" s="13" t="str">
        <f>_xlfn.XLOOKUP(Ventas!C942,'Tienda y Sucursal'!$B$5:$B$19,'Tienda y Sucursal'!$C$5:$C$19)</f>
        <v>Blanco y En Calada</v>
      </c>
      <c r="M942" s="13" t="str">
        <f>_xlfn.XLOOKUP(D942,'Tienda y Sucursal'!$E$5:$E$10,'Tienda y Sucursal'!$F$5:$F$10)</f>
        <v>Sucursal 6</v>
      </c>
      <c r="N942" s="13" t="str">
        <f>HLOOKUP(F942,'Vendedores y Clientes'!$F$5:$M$7,2,0)&amp;" "&amp;HLOOKUP(F942,'Vendedores y Clientes'!$F$5:$M$7,3,0)</f>
        <v>Gabriel Manzanero</v>
      </c>
      <c r="O942" s="13" t="str" cm="1">
        <f t="array" ref="O942">_xlfn.XLOOKUP(G942,'Vendedores y Clientes'!$B$6:$B$39,'Vendedores y Clientes'!$C$6:$C$39&amp;" "&amp;_xlfn.XLOOKUP(Ventas!G942,'Vendedores y Clientes'!$B$6:$B$39,'Vendedores y Clientes'!$D$6:$D$39))</f>
        <v>Natalia Safer</v>
      </c>
      <c r="P942" s="13" t="str">
        <f>_xlfn.XLOOKUP(H942,Productos!$B$5:$B$16,Productos!$C$5:$C$16)</f>
        <v>Cama 2 Plazas</v>
      </c>
      <c r="Q942" s="13" t="str">
        <f>VLOOKUP(H942,Productos!$B$4:$E$16,3,0)</f>
        <v>Dardunes</v>
      </c>
      <c r="R942" s="14">
        <f t="shared" si="20"/>
        <v>0.08</v>
      </c>
      <c r="S942" s="15">
        <f>VLOOKUP(Ventas!H942,Productos!$B$23:$I$34,MATCH(Ventas!M942,Productos!$D$22:$I$22)+2,FALSE)</f>
        <v>10000</v>
      </c>
      <c r="T942" s="16">
        <f t="shared" si="23"/>
        <v>5050000</v>
      </c>
    </row>
    <row r="943" spans="2:20" ht="14.25" customHeight="1">
      <c r="B943" s="10" t="str">
        <f t="shared" si="19"/>
        <v>14-1002092009septiembreJ16</v>
      </c>
      <c r="C943" s="17">
        <v>14</v>
      </c>
      <c r="D943" s="17">
        <v>100</v>
      </c>
      <c r="E943" s="18">
        <v>40076</v>
      </c>
      <c r="F943" s="17">
        <v>12</v>
      </c>
      <c r="G943" s="17">
        <v>29</v>
      </c>
      <c r="H943" s="17" t="s">
        <v>22</v>
      </c>
      <c r="I943" s="79">
        <f>_xlfn.XLOOKUP(H943,Productos!$B$5:$B$16,Productos!$E$5:$E$16)</f>
        <v>1450000</v>
      </c>
      <c r="J943" s="17">
        <v>4</v>
      </c>
      <c r="K943" s="99"/>
      <c r="L943" s="13" t="str">
        <f>_xlfn.XLOOKUP(Ventas!C943,'Tienda y Sucursal'!$B$5:$B$19,'Tienda y Sucursal'!$C$5:$C$19)</f>
        <v>Antiguedades FV</v>
      </c>
      <c r="M943" s="13" t="str">
        <f>_xlfn.XLOOKUP(D943,'Tienda y Sucursal'!$E$5:$E$10,'Tienda y Sucursal'!$F$5:$F$10)</f>
        <v>Sucursal 4</v>
      </c>
      <c r="N943" s="13" t="str">
        <f>HLOOKUP(F943,'Vendedores y Clientes'!$F$5:$M$7,2,0)&amp;" "&amp;HLOOKUP(F943,'Vendedores y Clientes'!$F$5:$M$7,3,0)</f>
        <v>Feibian Bizancio</v>
      </c>
      <c r="O943" s="13" t="str" cm="1">
        <f t="array" ref="O943">_xlfn.XLOOKUP(G943,'Vendedores y Clientes'!$B$6:$B$39,'Vendedores y Clientes'!$C$6:$C$39&amp;" "&amp;_xlfn.XLOOKUP(Ventas!G943,'Vendedores y Clientes'!$B$6:$B$39,'Vendedores y Clientes'!$D$6:$D$39))</f>
        <v>Reina Queen</v>
      </c>
      <c r="P943" s="13" t="str">
        <f>_xlfn.XLOOKUP(H943,Productos!$B$5:$B$16,Productos!$C$5:$C$16)</f>
        <v>Silla de Gargas</v>
      </c>
      <c r="Q943" s="13" t="str">
        <f>VLOOKUP(H943,Productos!$B$4:$E$16,3,0)</f>
        <v>Bellmack</v>
      </c>
      <c r="R943" s="14">
        <f t="shared" si="20"/>
        <v>0.05</v>
      </c>
      <c r="S943" s="15">
        <f>VLOOKUP(Ventas!H943,Productos!$B$23:$I$34,MATCH(Ventas!M943,Productos!$D$22:$I$22)+2,FALSE)</f>
        <v>500000</v>
      </c>
      <c r="T943" s="16">
        <f t="shared" si="23"/>
        <v>5010000</v>
      </c>
    </row>
    <row r="944" spans="2:20" ht="14.25" customHeight="1">
      <c r="B944" s="10" t="str">
        <f t="shared" si="19"/>
        <v>15-1001252009mayoJ16</v>
      </c>
      <c r="C944" s="17">
        <v>15</v>
      </c>
      <c r="D944" s="17">
        <v>100</v>
      </c>
      <c r="E944" s="18">
        <v>39945</v>
      </c>
      <c r="F944" s="17">
        <v>12</v>
      </c>
      <c r="G944" s="17">
        <v>14</v>
      </c>
      <c r="H944" s="17" t="s">
        <v>22</v>
      </c>
      <c r="I944" s="79">
        <f>_xlfn.XLOOKUP(H944,Productos!$B$5:$B$16,Productos!$E$5:$E$16)</f>
        <v>1450000</v>
      </c>
      <c r="J944" s="17">
        <v>4</v>
      </c>
      <c r="K944" s="99"/>
      <c r="L944" s="13" t="str">
        <f>_xlfn.XLOOKUP(Ventas!C944,'Tienda y Sucursal'!$B$5:$B$19,'Tienda y Sucursal'!$C$5:$C$19)</f>
        <v>Galería la Tubería</v>
      </c>
      <c r="M944" s="13" t="str">
        <f>_xlfn.XLOOKUP(D944,'Tienda y Sucursal'!$E$5:$E$10,'Tienda y Sucursal'!$F$5:$F$10)</f>
        <v>Sucursal 4</v>
      </c>
      <c r="N944" s="13" t="str">
        <f>HLOOKUP(F944,'Vendedores y Clientes'!$F$5:$M$7,2,0)&amp;" "&amp;HLOOKUP(F944,'Vendedores y Clientes'!$F$5:$M$7,3,0)</f>
        <v>Feibian Bizancio</v>
      </c>
      <c r="O944" s="13" t="str" cm="1">
        <f t="array" ref="O944">_xlfn.XLOOKUP(G944,'Vendedores y Clientes'!$B$6:$B$39,'Vendedores y Clientes'!$C$6:$C$39&amp;" "&amp;_xlfn.XLOOKUP(Ventas!G944,'Vendedores y Clientes'!$B$6:$B$39,'Vendedores y Clientes'!$D$6:$D$39))</f>
        <v>Guillermo Franco</v>
      </c>
      <c r="P944" s="13" t="str">
        <f>_xlfn.XLOOKUP(H944,Productos!$B$5:$B$16,Productos!$C$5:$C$16)</f>
        <v>Silla de Gargas</v>
      </c>
      <c r="Q944" s="13" t="str">
        <f>VLOOKUP(H944,Productos!$B$4:$E$16,3,0)</f>
        <v>Bellmack</v>
      </c>
      <c r="R944" s="14">
        <f t="shared" si="20"/>
        <v>0.05</v>
      </c>
      <c r="S944" s="15">
        <f>VLOOKUP(Ventas!H944,Productos!$B$23:$I$34,MATCH(Ventas!M944,Productos!$D$22:$I$22)+2,FALSE)</f>
        <v>500000</v>
      </c>
      <c r="T944" s="16">
        <f t="shared" si="23"/>
        <v>5010000</v>
      </c>
    </row>
    <row r="945" spans="2:20" ht="14.25" customHeight="1">
      <c r="B945" s="10" t="str">
        <f t="shared" si="19"/>
        <v>15-201652009mayoJ16</v>
      </c>
      <c r="C945" s="17">
        <v>15</v>
      </c>
      <c r="D945" s="17">
        <v>20</v>
      </c>
      <c r="E945" s="18">
        <v>39949</v>
      </c>
      <c r="F945" s="17">
        <v>13</v>
      </c>
      <c r="G945" s="17">
        <v>33</v>
      </c>
      <c r="H945" s="17" t="s">
        <v>22</v>
      </c>
      <c r="I945" s="79">
        <f>_xlfn.XLOOKUP(H945,Productos!$B$5:$B$16,Productos!$E$5:$E$16)</f>
        <v>1450000</v>
      </c>
      <c r="J945" s="17">
        <v>4</v>
      </c>
      <c r="K945" s="99"/>
      <c r="L945" s="13" t="str">
        <f>_xlfn.XLOOKUP(Ventas!C945,'Tienda y Sucursal'!$B$5:$B$19,'Tienda y Sucursal'!$C$5:$C$19)</f>
        <v>Galería la Tubería</v>
      </c>
      <c r="M945" s="13" t="str">
        <f>_xlfn.XLOOKUP(D945,'Tienda y Sucursal'!$E$5:$E$10,'Tienda y Sucursal'!$F$5:$F$10)</f>
        <v>Sucursal 5</v>
      </c>
      <c r="N945" s="13" t="str">
        <f>HLOOKUP(F945,'Vendedores y Clientes'!$F$5:$M$7,2,0)&amp;" "&amp;HLOOKUP(F945,'Vendedores y Clientes'!$F$5:$M$7,3,0)</f>
        <v>Caesar Ortencia</v>
      </c>
      <c r="O945" s="13" t="str" cm="1">
        <f t="array" ref="O945">_xlfn.XLOOKUP(G945,'Vendedores y Clientes'!$B$6:$B$39,'Vendedores y Clientes'!$C$6:$C$39&amp;" "&amp;_xlfn.XLOOKUP(Ventas!G945,'Vendedores y Clientes'!$B$6:$B$39,'Vendedores y Clientes'!$D$6:$D$39))</f>
        <v>Maricela Zapur</v>
      </c>
      <c r="P945" s="13" t="str">
        <f>_xlfn.XLOOKUP(H945,Productos!$B$5:$B$16,Productos!$C$5:$C$16)</f>
        <v>Silla de Gargas</v>
      </c>
      <c r="Q945" s="13" t="str">
        <f>VLOOKUP(H945,Productos!$B$4:$E$16,3,0)</f>
        <v>Bellmack</v>
      </c>
      <c r="R945" s="14">
        <f t="shared" si="20"/>
        <v>0.05</v>
      </c>
      <c r="S945" s="15">
        <f>VLOOKUP(Ventas!H945,Productos!$B$23:$I$34,MATCH(Ventas!M945,Productos!$D$22:$I$22)+2,FALSE)</f>
        <v>300000</v>
      </c>
      <c r="T945" s="16">
        <f t="shared" si="23"/>
        <v>5210000</v>
      </c>
    </row>
    <row r="946" spans="2:20" ht="14.25" customHeight="1">
      <c r="B946" s="10" t="str">
        <f t="shared" si="19"/>
        <v>14-200552010mayoE20</v>
      </c>
      <c r="C946" s="17">
        <v>14</v>
      </c>
      <c r="D946" s="17">
        <v>200</v>
      </c>
      <c r="E946" s="18">
        <v>40303</v>
      </c>
      <c r="F946" s="17">
        <v>15</v>
      </c>
      <c r="G946" s="17">
        <v>27</v>
      </c>
      <c r="H946" s="17" t="s">
        <v>28</v>
      </c>
      <c r="I946" s="79">
        <f>_xlfn.XLOOKUP(H946,Productos!$B$5:$B$16,Productos!$E$5:$E$16)</f>
        <v>650000</v>
      </c>
      <c r="J946" s="17">
        <v>10</v>
      </c>
      <c r="K946" s="99"/>
      <c r="L946" s="13" t="str">
        <f>_xlfn.XLOOKUP(Ventas!C946,'Tienda y Sucursal'!$B$5:$B$19,'Tienda y Sucursal'!$C$5:$C$19)</f>
        <v>Antiguedades FV</v>
      </c>
      <c r="M946" s="13" t="str">
        <f>_xlfn.XLOOKUP(D946,'Tienda y Sucursal'!$E$5:$E$10,'Tienda y Sucursal'!$F$5:$F$10)</f>
        <v>Sucursal 1</v>
      </c>
      <c r="N946" s="13" t="str">
        <f>HLOOKUP(F946,'Vendedores y Clientes'!$F$5:$M$7,2,0)&amp;" "&amp;HLOOKUP(F946,'Vendedores y Clientes'!$F$5:$M$7,3,0)</f>
        <v>Suárez Mujica</v>
      </c>
      <c r="O946" s="13" t="str" cm="1">
        <f t="array" ref="O946">_xlfn.XLOOKUP(G946,'Vendedores y Clientes'!$B$6:$B$39,'Vendedores y Clientes'!$C$6:$C$39&amp;" "&amp;_xlfn.XLOOKUP(Ventas!G946,'Vendedores y Clientes'!$B$6:$B$39,'Vendedores y Clientes'!$D$6:$D$39))</f>
        <v>Daniel Saint John</v>
      </c>
      <c r="P946" s="13" t="str">
        <f>_xlfn.XLOOKUP(H946,Productos!$B$5:$B$16,Productos!$C$5:$C$16)</f>
        <v>Escritorio Madera 3 Espacios</v>
      </c>
      <c r="Q946" s="13" t="str">
        <f>VLOOKUP(H946,Productos!$B$4:$E$16,3,0)</f>
        <v>Bellmack</v>
      </c>
      <c r="R946" s="14">
        <f t="shared" si="20"/>
        <v>0.08</v>
      </c>
      <c r="S946" s="15">
        <f>VLOOKUP(Ventas!H946,Productos!$B$23:$I$34,MATCH(Ventas!M946,Productos!$D$22:$I$22)+2,FALSE)</f>
        <v>10000</v>
      </c>
      <c r="T946" s="16">
        <f t="shared" si="23"/>
        <v>5970000</v>
      </c>
    </row>
    <row r="947" spans="2:20" ht="14.25" customHeight="1">
      <c r="B947" s="10" t="str">
        <f t="shared" si="19"/>
        <v>15-101342009abrilE20</v>
      </c>
      <c r="C947" s="17">
        <v>15</v>
      </c>
      <c r="D947" s="17">
        <v>10</v>
      </c>
      <c r="E947" s="18">
        <v>39916</v>
      </c>
      <c r="F947" s="17">
        <v>17</v>
      </c>
      <c r="G947" s="17">
        <v>26</v>
      </c>
      <c r="H947" s="17" t="s">
        <v>28</v>
      </c>
      <c r="I947" s="79">
        <f>_xlfn.XLOOKUP(H947,Productos!$B$5:$B$16,Productos!$E$5:$E$16)</f>
        <v>650000</v>
      </c>
      <c r="J947" s="17">
        <v>10</v>
      </c>
      <c r="K947" s="99"/>
      <c r="L947" s="13" t="str">
        <f>_xlfn.XLOOKUP(Ventas!C947,'Tienda y Sucursal'!$B$5:$B$19,'Tienda y Sucursal'!$C$5:$C$19)</f>
        <v>Galería la Tubería</v>
      </c>
      <c r="M947" s="13" t="str">
        <f>_xlfn.XLOOKUP(D947,'Tienda y Sucursal'!$E$5:$E$10,'Tienda y Sucursal'!$F$5:$F$10)</f>
        <v>Sucursal 6</v>
      </c>
      <c r="N947" s="13" t="str">
        <f>HLOOKUP(F947,'Vendedores y Clientes'!$F$5:$M$7,2,0)&amp;" "&amp;HLOOKUP(F947,'Vendedores y Clientes'!$F$5:$M$7,3,0)</f>
        <v>Gabriel Manzanero</v>
      </c>
      <c r="O947" s="13" t="str" cm="1">
        <f t="array" ref="O947">_xlfn.XLOOKUP(G947,'Vendedores y Clientes'!$B$6:$B$39,'Vendedores y Clientes'!$C$6:$C$39&amp;" "&amp;_xlfn.XLOOKUP(Ventas!G947,'Vendedores y Clientes'!$B$6:$B$39,'Vendedores y Clientes'!$D$6:$D$39))</f>
        <v>Edward Phycka</v>
      </c>
      <c r="P947" s="13" t="str">
        <f>_xlfn.XLOOKUP(H947,Productos!$B$5:$B$16,Productos!$C$5:$C$16)</f>
        <v>Escritorio Madera 3 Espacios</v>
      </c>
      <c r="Q947" s="13" t="str">
        <f>VLOOKUP(H947,Productos!$B$4:$E$16,3,0)</f>
        <v>Bellmack</v>
      </c>
      <c r="R947" s="14">
        <f t="shared" si="20"/>
        <v>0.08</v>
      </c>
      <c r="S947" s="15">
        <f>VLOOKUP(Ventas!H947,Productos!$B$23:$I$34,MATCH(Ventas!M947,Productos!$D$22:$I$22)+2,FALSE)</f>
        <v>100000</v>
      </c>
      <c r="T947" s="16">
        <f t="shared" si="23"/>
        <v>5880000</v>
      </c>
    </row>
    <row r="948" spans="2:20" ht="14.25" customHeight="1">
      <c r="B948" s="10" t="str">
        <f t="shared" si="19"/>
        <v>14-1002292009septiembreF16</v>
      </c>
      <c r="C948" s="17">
        <v>14</v>
      </c>
      <c r="D948" s="17">
        <v>100</v>
      </c>
      <c r="E948" s="18">
        <v>40078</v>
      </c>
      <c r="F948" s="17">
        <v>12</v>
      </c>
      <c r="G948" s="17">
        <v>12</v>
      </c>
      <c r="H948" s="17" t="s">
        <v>29</v>
      </c>
      <c r="I948" s="79">
        <f>_xlfn.XLOOKUP(H948,Productos!$B$5:$B$16,Productos!$E$5:$E$16)</f>
        <v>550000</v>
      </c>
      <c r="J948" s="17">
        <v>10</v>
      </c>
      <c r="K948" s="99"/>
      <c r="L948" s="13" t="str">
        <f>_xlfn.XLOOKUP(Ventas!C948,'Tienda y Sucursal'!$B$5:$B$19,'Tienda y Sucursal'!$C$5:$C$19)</f>
        <v>Antiguedades FV</v>
      </c>
      <c r="M948" s="13" t="str">
        <f>_xlfn.XLOOKUP(D948,'Tienda y Sucursal'!$E$5:$E$10,'Tienda y Sucursal'!$F$5:$F$10)</f>
        <v>Sucursal 4</v>
      </c>
      <c r="N948" s="13" t="str">
        <f>HLOOKUP(F948,'Vendedores y Clientes'!$F$5:$M$7,2,0)&amp;" "&amp;HLOOKUP(F948,'Vendedores y Clientes'!$F$5:$M$7,3,0)</f>
        <v>Feibian Bizancio</v>
      </c>
      <c r="O948" s="13" t="str" cm="1">
        <f t="array" ref="O948">_xlfn.XLOOKUP(G948,'Vendedores y Clientes'!$B$6:$B$39,'Vendedores y Clientes'!$C$6:$C$39&amp;" "&amp;_xlfn.XLOOKUP(Ventas!G948,'Vendedores y Clientes'!$B$6:$B$39,'Vendedores y Clientes'!$D$6:$D$39))</f>
        <v>Nga Escandinavo</v>
      </c>
      <c r="P948" s="13" t="str">
        <f>_xlfn.XLOOKUP(H948,Productos!$B$5:$B$16,Productos!$C$5:$C$16)</f>
        <v>Cama 2 Plazas</v>
      </c>
      <c r="Q948" s="13" t="str">
        <f>VLOOKUP(H948,Productos!$B$4:$E$16,3,0)</f>
        <v>Dardunes</v>
      </c>
      <c r="R948" s="14">
        <f t="shared" si="20"/>
        <v>0.08</v>
      </c>
      <c r="S948" s="15">
        <f>VLOOKUP(Ventas!H948,Productos!$B$23:$I$34,MATCH(Ventas!M948,Productos!$D$22:$I$22)+2,FALSE)</f>
        <v>200000</v>
      </c>
      <c r="T948" s="16">
        <f t="shared" si="23"/>
        <v>4860000</v>
      </c>
    </row>
    <row r="949" spans="2:20" ht="14.25" customHeight="1">
      <c r="B949" s="10" t="str">
        <f t="shared" si="19"/>
        <v>2-102372009julioF16</v>
      </c>
      <c r="C949" s="17">
        <v>2</v>
      </c>
      <c r="D949" s="17">
        <v>10</v>
      </c>
      <c r="E949" s="18">
        <v>40017</v>
      </c>
      <c r="F949" s="17">
        <v>16</v>
      </c>
      <c r="G949" s="17">
        <v>13</v>
      </c>
      <c r="H949" s="17" t="s">
        <v>29</v>
      </c>
      <c r="I949" s="79">
        <f>_xlfn.XLOOKUP(H949,Productos!$B$5:$B$16,Productos!$E$5:$E$16)</f>
        <v>550000</v>
      </c>
      <c r="J949" s="17">
        <v>10</v>
      </c>
      <c r="K949" s="99"/>
      <c r="L949" s="13" t="str">
        <f>_xlfn.XLOOKUP(Ventas!C949,'Tienda y Sucursal'!$B$5:$B$19,'Tienda y Sucursal'!$C$5:$C$19)</f>
        <v>Muebles San Genaro</v>
      </c>
      <c r="M949" s="13" t="str">
        <f>_xlfn.XLOOKUP(D949,'Tienda y Sucursal'!$E$5:$E$10,'Tienda y Sucursal'!$F$5:$F$10)</f>
        <v>Sucursal 6</v>
      </c>
      <c r="N949" s="13" t="str">
        <f>HLOOKUP(F949,'Vendedores y Clientes'!$F$5:$M$7,2,0)&amp;" "&amp;HLOOKUP(F949,'Vendedores y Clientes'!$F$5:$M$7,3,0)</f>
        <v>Michael Tree</v>
      </c>
      <c r="O949" s="13" t="str" cm="1">
        <f t="array" ref="O949">_xlfn.XLOOKUP(G949,'Vendedores y Clientes'!$B$6:$B$39,'Vendedores y Clientes'!$C$6:$C$39&amp;" "&amp;_xlfn.XLOOKUP(Ventas!G949,'Vendedores y Clientes'!$B$6:$B$39,'Vendedores y Clientes'!$D$6:$D$39))</f>
        <v>Peter Contreras</v>
      </c>
      <c r="P949" s="13" t="str">
        <f>_xlfn.XLOOKUP(H949,Productos!$B$5:$B$16,Productos!$C$5:$C$16)</f>
        <v>Cama 2 Plazas</v>
      </c>
      <c r="Q949" s="13" t="str">
        <f>VLOOKUP(H949,Productos!$B$4:$E$16,3,0)</f>
        <v>Dardunes</v>
      </c>
      <c r="R949" s="14">
        <f t="shared" si="20"/>
        <v>0.08</v>
      </c>
      <c r="S949" s="15">
        <f>VLOOKUP(Ventas!H949,Productos!$B$23:$I$34,MATCH(Ventas!M949,Productos!$D$22:$I$22)+2,FALSE)</f>
        <v>10000</v>
      </c>
      <c r="T949" s="16">
        <f t="shared" si="23"/>
        <v>5050000</v>
      </c>
    </row>
    <row r="950" spans="2:20" ht="14.25" customHeight="1">
      <c r="B950" s="10" t="str">
        <f t="shared" si="19"/>
        <v>6-30018112009noviembreG16</v>
      </c>
      <c r="C950" s="17">
        <v>6</v>
      </c>
      <c r="D950" s="17">
        <v>300</v>
      </c>
      <c r="E950" s="18">
        <v>40135</v>
      </c>
      <c r="F950" s="17">
        <v>12</v>
      </c>
      <c r="G950" s="17">
        <v>5</v>
      </c>
      <c r="H950" s="17" t="s">
        <v>30</v>
      </c>
      <c r="I950" s="79">
        <f>_xlfn.XLOOKUP(H950,Productos!$B$5:$B$16,Productos!$E$5:$E$16)</f>
        <v>550000</v>
      </c>
      <c r="J950" s="17">
        <v>10</v>
      </c>
      <c r="K950" s="99"/>
      <c r="L950" s="13" t="str">
        <f>_xlfn.XLOOKUP(Ventas!C950,'Tienda y Sucursal'!$B$5:$B$19,'Tienda y Sucursal'!$C$5:$C$19)</f>
        <v>Sucursal Ñuñoa</v>
      </c>
      <c r="M950" s="13" t="str">
        <f>_xlfn.XLOOKUP(D950,'Tienda y Sucursal'!$E$5:$E$10,'Tienda y Sucursal'!$F$5:$F$10)</f>
        <v>Sucursal 3</v>
      </c>
      <c r="N950" s="13" t="str">
        <f>HLOOKUP(F950,'Vendedores y Clientes'!$F$5:$M$7,2,0)&amp;" "&amp;HLOOKUP(F950,'Vendedores y Clientes'!$F$5:$M$7,3,0)</f>
        <v>Feibian Bizancio</v>
      </c>
      <c r="O950" s="13" t="str" cm="1">
        <f t="array" ref="O950">_xlfn.XLOOKUP(G950,'Vendedores y Clientes'!$B$6:$B$39,'Vendedores y Clientes'!$C$6:$C$39&amp;" "&amp;_xlfn.XLOOKUP(Ventas!G950,'Vendedores y Clientes'!$B$6:$B$39,'Vendedores y Clientes'!$D$6:$D$39))</f>
        <v>Alexandra Bully</v>
      </c>
      <c r="P950" s="13" t="str">
        <f>_xlfn.XLOOKUP(H950,Productos!$B$5:$B$16,Productos!$C$5:$C$16)</f>
        <v>Cómoda 2 cuerpos, 2x1x1,5</v>
      </c>
      <c r="Q950" s="13" t="str">
        <f>VLOOKUP(H950,Productos!$B$4:$E$16,3,0)</f>
        <v>Deplos</v>
      </c>
      <c r="R950" s="14">
        <f t="shared" si="20"/>
        <v>0.08</v>
      </c>
      <c r="S950" s="15">
        <f>VLOOKUP(Ventas!H950,Productos!$B$23:$I$34,MATCH(Ventas!M950,Productos!$D$22:$I$22)+2,FALSE)</f>
        <v>30000</v>
      </c>
      <c r="T950" s="16">
        <f t="shared" si="23"/>
        <v>5030000</v>
      </c>
    </row>
    <row r="951" spans="2:20" ht="14.25" customHeight="1">
      <c r="B951" s="10" t="str">
        <f t="shared" si="19"/>
        <v>14-305122010diciembreF16</v>
      </c>
      <c r="C951" s="17">
        <v>14</v>
      </c>
      <c r="D951" s="17">
        <v>30</v>
      </c>
      <c r="E951" s="18">
        <v>40517</v>
      </c>
      <c r="F951" s="17">
        <v>15</v>
      </c>
      <c r="G951" s="17">
        <v>10</v>
      </c>
      <c r="H951" s="17" t="s">
        <v>29</v>
      </c>
      <c r="I951" s="79">
        <f>_xlfn.XLOOKUP(H951,Productos!$B$5:$B$16,Productos!$E$5:$E$16)</f>
        <v>550000</v>
      </c>
      <c r="J951" s="17">
        <v>10</v>
      </c>
      <c r="K951" s="99"/>
      <c r="L951" s="13" t="str">
        <f>_xlfn.XLOOKUP(Ventas!C951,'Tienda y Sucursal'!$B$5:$B$19,'Tienda y Sucursal'!$C$5:$C$19)</f>
        <v>Antiguedades FV</v>
      </c>
      <c r="M951" s="13" t="str">
        <f>_xlfn.XLOOKUP(D951,'Tienda y Sucursal'!$E$5:$E$10,'Tienda y Sucursal'!$F$5:$F$10)</f>
        <v>Sucursal 2</v>
      </c>
      <c r="N951" s="13" t="str">
        <f>HLOOKUP(F951,'Vendedores y Clientes'!$F$5:$M$7,2,0)&amp;" "&amp;HLOOKUP(F951,'Vendedores y Clientes'!$F$5:$M$7,3,0)</f>
        <v>Suárez Mujica</v>
      </c>
      <c r="O951" s="13" t="str" cm="1">
        <f t="array" ref="O951">_xlfn.XLOOKUP(G951,'Vendedores y Clientes'!$B$6:$B$39,'Vendedores y Clientes'!$C$6:$C$39&amp;" "&amp;_xlfn.XLOOKUP(Ventas!G951,'Vendedores y Clientes'!$B$6:$B$39,'Vendedores y Clientes'!$D$6:$D$39))</f>
        <v>Natalia Safer</v>
      </c>
      <c r="P951" s="13" t="str">
        <f>_xlfn.XLOOKUP(H951,Productos!$B$5:$B$16,Productos!$C$5:$C$16)</f>
        <v>Cama 2 Plazas</v>
      </c>
      <c r="Q951" s="13" t="str">
        <f>VLOOKUP(H951,Productos!$B$4:$E$16,3,0)</f>
        <v>Dardunes</v>
      </c>
      <c r="R951" s="14">
        <f t="shared" si="20"/>
        <v>0.08</v>
      </c>
      <c r="S951" s="15">
        <f>VLOOKUP(Ventas!H951,Productos!$B$23:$I$34,MATCH(Ventas!M951,Productos!$D$22:$I$22)+2,FALSE)</f>
        <v>100000</v>
      </c>
      <c r="T951" s="16">
        <f t="shared" si="23"/>
        <v>4960000</v>
      </c>
    </row>
    <row r="952" spans="2:20" ht="14.25" customHeight="1">
      <c r="B952" s="10" t="str">
        <f t="shared" si="19"/>
        <v>9-301892010septiembreG12</v>
      </c>
      <c r="C952" s="17">
        <v>9</v>
      </c>
      <c r="D952" s="17">
        <v>30</v>
      </c>
      <c r="E952" s="18">
        <v>40439</v>
      </c>
      <c r="F952" s="17">
        <v>12</v>
      </c>
      <c r="G952" s="17">
        <v>13</v>
      </c>
      <c r="H952" s="17" t="s">
        <v>25</v>
      </c>
      <c r="I952" s="79">
        <f>_xlfn.XLOOKUP(H952,Productos!$B$5:$B$16,Productos!$E$5:$E$16)</f>
        <v>800000</v>
      </c>
      <c r="J952" s="17">
        <v>7</v>
      </c>
      <c r="K952" s="99"/>
      <c r="L952" s="13" t="str">
        <f>_xlfn.XLOOKUP(Ventas!C952,'Tienda y Sucursal'!$B$5:$B$19,'Tienda y Sucursal'!$C$5:$C$19)</f>
        <v>Sucursal San Bernardo</v>
      </c>
      <c r="M952" s="13" t="str">
        <f>_xlfn.XLOOKUP(D952,'Tienda y Sucursal'!$E$5:$E$10,'Tienda y Sucursal'!$F$5:$F$10)</f>
        <v>Sucursal 2</v>
      </c>
      <c r="N952" s="13" t="str">
        <f>HLOOKUP(F952,'Vendedores y Clientes'!$F$5:$M$7,2,0)&amp;" "&amp;HLOOKUP(F952,'Vendedores y Clientes'!$F$5:$M$7,3,0)</f>
        <v>Feibian Bizancio</v>
      </c>
      <c r="O952" s="13" t="str" cm="1">
        <f t="array" ref="O952">_xlfn.XLOOKUP(G952,'Vendedores y Clientes'!$B$6:$B$39,'Vendedores y Clientes'!$C$6:$C$39&amp;" "&amp;_xlfn.XLOOKUP(Ventas!G952,'Vendedores y Clientes'!$B$6:$B$39,'Vendedores y Clientes'!$D$6:$D$39))</f>
        <v>Peter Contreras</v>
      </c>
      <c r="P952" s="13" t="str">
        <f>_xlfn.XLOOKUP(H952,Productos!$B$5:$B$16,Productos!$C$5:$C$16)</f>
        <v>Estante Metalico 2mts alt</v>
      </c>
      <c r="Q952" s="13" t="str">
        <f>VLOOKUP(H952,Productos!$B$4:$E$16,3,0)</f>
        <v>Leymas</v>
      </c>
      <c r="R952" s="14">
        <f t="shared" si="20"/>
        <v>0.08</v>
      </c>
      <c r="S952" s="15">
        <f>VLOOKUP(Ventas!H952,Productos!$B$23:$I$34,MATCH(Ventas!M952,Productos!$D$22:$I$22)+2,FALSE)</f>
        <v>100000</v>
      </c>
      <c r="T952" s="16">
        <f t="shared" si="23"/>
        <v>5052000</v>
      </c>
    </row>
    <row r="953" spans="2:20" ht="14.25" customHeight="1">
      <c r="B953" s="10" t="str">
        <f t="shared" si="19"/>
        <v>14-2001392010septiembreG12</v>
      </c>
      <c r="C953" s="17">
        <v>14</v>
      </c>
      <c r="D953" s="17">
        <v>200</v>
      </c>
      <c r="E953" s="18">
        <v>40434</v>
      </c>
      <c r="F953" s="17">
        <v>17</v>
      </c>
      <c r="G953" s="17">
        <v>15</v>
      </c>
      <c r="H953" s="17" t="s">
        <v>25</v>
      </c>
      <c r="I953" s="79">
        <f>_xlfn.XLOOKUP(H953,Productos!$B$5:$B$16,Productos!$E$5:$E$16)</f>
        <v>800000</v>
      </c>
      <c r="J953" s="17">
        <v>7</v>
      </c>
      <c r="K953" s="99"/>
      <c r="L953" s="13" t="str">
        <f>_xlfn.XLOOKUP(Ventas!C953,'Tienda y Sucursal'!$B$5:$B$19,'Tienda y Sucursal'!$C$5:$C$19)</f>
        <v>Antiguedades FV</v>
      </c>
      <c r="M953" s="13" t="str">
        <f>_xlfn.XLOOKUP(D953,'Tienda y Sucursal'!$E$5:$E$10,'Tienda y Sucursal'!$F$5:$F$10)</f>
        <v>Sucursal 1</v>
      </c>
      <c r="N953" s="13" t="str">
        <f>HLOOKUP(F953,'Vendedores y Clientes'!$F$5:$M$7,2,0)&amp;" "&amp;HLOOKUP(F953,'Vendedores y Clientes'!$F$5:$M$7,3,0)</f>
        <v>Gabriel Manzanero</v>
      </c>
      <c r="O953" s="13" t="str" cm="1">
        <f t="array" ref="O953">_xlfn.XLOOKUP(G953,'Vendedores y Clientes'!$B$6:$B$39,'Vendedores y Clientes'!$C$6:$C$39&amp;" "&amp;_xlfn.XLOOKUP(Ventas!G953,'Vendedores y Clientes'!$B$6:$B$39,'Vendedores y Clientes'!$D$6:$D$39))</f>
        <v>Maki Parachute</v>
      </c>
      <c r="P953" s="13" t="str">
        <f>_xlfn.XLOOKUP(H953,Productos!$B$5:$B$16,Productos!$C$5:$C$16)</f>
        <v>Estante Metalico 2mts alt</v>
      </c>
      <c r="Q953" s="13" t="str">
        <f>VLOOKUP(H953,Productos!$B$4:$E$16,3,0)</f>
        <v>Leymas</v>
      </c>
      <c r="R953" s="14">
        <f t="shared" si="20"/>
        <v>0.08</v>
      </c>
      <c r="S953" s="15">
        <f>VLOOKUP(Ventas!H953,Productos!$B$23:$I$34,MATCH(Ventas!M953,Productos!$D$22:$I$22)+2,FALSE)</f>
        <v>200000</v>
      </c>
      <c r="T953" s="16">
        <f t="shared" si="23"/>
        <v>4952000</v>
      </c>
    </row>
    <row r="954" spans="2:20" ht="14.25" customHeight="1">
      <c r="B954" s="10" t="str">
        <f t="shared" si="19"/>
        <v>5-2001952009mayoG12</v>
      </c>
      <c r="C954" s="17">
        <v>5</v>
      </c>
      <c r="D954" s="17">
        <v>200</v>
      </c>
      <c r="E954" s="18">
        <v>39952</v>
      </c>
      <c r="F954" s="17">
        <v>12</v>
      </c>
      <c r="G954" s="17">
        <v>33</v>
      </c>
      <c r="H954" s="17" t="s">
        <v>25</v>
      </c>
      <c r="I954" s="79">
        <f>_xlfn.XLOOKUP(H954,Productos!$B$5:$B$16,Productos!$E$5:$E$16)</f>
        <v>800000</v>
      </c>
      <c r="J954" s="17">
        <v>7</v>
      </c>
      <c r="K954" s="99"/>
      <c r="L954" s="13" t="str">
        <f>_xlfn.XLOOKUP(Ventas!C954,'Tienda y Sucursal'!$B$5:$B$19,'Tienda y Sucursal'!$C$5:$C$19)</f>
        <v>Muebles El Oso</v>
      </c>
      <c r="M954" s="13" t="str">
        <f>_xlfn.XLOOKUP(D954,'Tienda y Sucursal'!$E$5:$E$10,'Tienda y Sucursal'!$F$5:$F$10)</f>
        <v>Sucursal 1</v>
      </c>
      <c r="N954" s="13" t="str">
        <f>HLOOKUP(F954,'Vendedores y Clientes'!$F$5:$M$7,2,0)&amp;" "&amp;HLOOKUP(F954,'Vendedores y Clientes'!$F$5:$M$7,3,0)</f>
        <v>Feibian Bizancio</v>
      </c>
      <c r="O954" s="13" t="str" cm="1">
        <f t="array" ref="O954">_xlfn.XLOOKUP(G954,'Vendedores y Clientes'!$B$6:$B$39,'Vendedores y Clientes'!$C$6:$C$39&amp;" "&amp;_xlfn.XLOOKUP(Ventas!G954,'Vendedores y Clientes'!$B$6:$B$39,'Vendedores y Clientes'!$D$6:$D$39))</f>
        <v>Maricela Zapur</v>
      </c>
      <c r="P954" s="13" t="str">
        <f>_xlfn.XLOOKUP(H954,Productos!$B$5:$B$16,Productos!$C$5:$C$16)</f>
        <v>Estante Metalico 2mts alt</v>
      </c>
      <c r="Q954" s="13" t="str">
        <f>VLOOKUP(H954,Productos!$B$4:$E$16,3,0)</f>
        <v>Leymas</v>
      </c>
      <c r="R954" s="14">
        <f t="shared" si="20"/>
        <v>0.08</v>
      </c>
      <c r="S954" s="15">
        <f>VLOOKUP(Ventas!H954,Productos!$B$23:$I$34,MATCH(Ventas!M954,Productos!$D$22:$I$22)+2,FALSE)</f>
        <v>200000</v>
      </c>
      <c r="T954" s="16">
        <f t="shared" si="23"/>
        <v>4952000</v>
      </c>
    </row>
    <row r="955" spans="2:20" ht="14.25" customHeight="1">
      <c r="B955" s="10" t="str">
        <f t="shared" si="19"/>
        <v>11-201632009marzoG12</v>
      </c>
      <c r="C955" s="17">
        <v>11</v>
      </c>
      <c r="D955" s="17">
        <v>20</v>
      </c>
      <c r="E955" s="18">
        <v>39888</v>
      </c>
      <c r="F955" s="17">
        <v>15</v>
      </c>
      <c r="G955" s="17">
        <v>16</v>
      </c>
      <c r="H955" s="17" t="s">
        <v>25</v>
      </c>
      <c r="I955" s="79">
        <f>_xlfn.XLOOKUP(H955,Productos!$B$5:$B$16,Productos!$E$5:$E$16)</f>
        <v>800000</v>
      </c>
      <c r="J955" s="17">
        <v>7</v>
      </c>
      <c r="K955" s="99"/>
      <c r="L955" s="13" t="str">
        <f>_xlfn.XLOOKUP(Ventas!C955,'Tienda y Sucursal'!$B$5:$B$19,'Tienda y Sucursal'!$C$5:$C$19)</f>
        <v>Antiguedades FL</v>
      </c>
      <c r="M955" s="13" t="str">
        <f>_xlfn.XLOOKUP(D955,'Tienda y Sucursal'!$E$5:$E$10,'Tienda y Sucursal'!$F$5:$F$10)</f>
        <v>Sucursal 5</v>
      </c>
      <c r="N955" s="13" t="str">
        <f>HLOOKUP(F955,'Vendedores y Clientes'!$F$5:$M$7,2,0)&amp;" "&amp;HLOOKUP(F955,'Vendedores y Clientes'!$F$5:$M$7,3,0)</f>
        <v>Suárez Mujica</v>
      </c>
      <c r="O955" s="13" t="str" cm="1">
        <f t="array" ref="O955">_xlfn.XLOOKUP(G955,'Vendedores y Clientes'!$B$6:$B$39,'Vendedores y Clientes'!$C$6:$C$39&amp;" "&amp;_xlfn.XLOOKUP(Ventas!G955,'Vendedores y Clientes'!$B$6:$B$39,'Vendedores y Clientes'!$D$6:$D$39))</f>
        <v>Go Leslier</v>
      </c>
      <c r="P955" s="13" t="str">
        <f>_xlfn.XLOOKUP(H955,Productos!$B$5:$B$16,Productos!$C$5:$C$16)</f>
        <v>Estante Metalico 2mts alt</v>
      </c>
      <c r="Q955" s="13" t="str">
        <f>VLOOKUP(H955,Productos!$B$4:$E$16,3,0)</f>
        <v>Leymas</v>
      </c>
      <c r="R955" s="14">
        <f t="shared" si="20"/>
        <v>0.08</v>
      </c>
      <c r="S955" s="15">
        <f>VLOOKUP(Ventas!H955,Productos!$B$23:$I$34,MATCH(Ventas!M955,Productos!$D$22:$I$22)+2,FALSE)</f>
        <v>10000</v>
      </c>
      <c r="T955" s="16">
        <f t="shared" si="23"/>
        <v>5142000</v>
      </c>
    </row>
    <row r="956" spans="2:20" ht="14.25" customHeight="1">
      <c r="B956" s="10" t="str">
        <f t="shared" si="19"/>
        <v>3-30012122009diciembreG12</v>
      </c>
      <c r="C956" s="17">
        <v>3</v>
      </c>
      <c r="D956" s="17">
        <v>300</v>
      </c>
      <c r="E956" s="18">
        <v>40159</v>
      </c>
      <c r="F956" s="17">
        <v>15</v>
      </c>
      <c r="G956" s="17">
        <v>30</v>
      </c>
      <c r="H956" s="17" t="s">
        <v>25</v>
      </c>
      <c r="I956" s="79">
        <f>_xlfn.XLOOKUP(H956,Productos!$B$5:$B$16,Productos!$E$5:$E$16)</f>
        <v>800000</v>
      </c>
      <c r="J956" s="17">
        <v>7</v>
      </c>
      <c r="K956" s="99"/>
      <c r="L956" s="13" t="str">
        <f>_xlfn.XLOOKUP(Ventas!C956,'Tienda y Sucursal'!$B$5:$B$19,'Tienda y Sucursal'!$C$5:$C$19)</f>
        <v>Damiens</v>
      </c>
      <c r="M956" s="13" t="str">
        <f>_xlfn.XLOOKUP(D956,'Tienda y Sucursal'!$E$5:$E$10,'Tienda y Sucursal'!$F$5:$F$10)</f>
        <v>Sucursal 3</v>
      </c>
      <c r="N956" s="13" t="str">
        <f>HLOOKUP(F956,'Vendedores y Clientes'!$F$5:$M$7,2,0)&amp;" "&amp;HLOOKUP(F956,'Vendedores y Clientes'!$F$5:$M$7,3,0)</f>
        <v>Suárez Mujica</v>
      </c>
      <c r="O956" s="13" t="str" cm="1">
        <f t="array" ref="O956">_xlfn.XLOOKUP(G956,'Vendedores y Clientes'!$B$6:$B$39,'Vendedores y Clientes'!$C$6:$C$39&amp;" "&amp;_xlfn.XLOOKUP(Ventas!G956,'Vendedores y Clientes'!$B$6:$B$39,'Vendedores y Clientes'!$D$6:$D$39))</f>
        <v>Javiera Walder</v>
      </c>
      <c r="P956" s="13" t="str">
        <f>_xlfn.XLOOKUP(H956,Productos!$B$5:$B$16,Productos!$C$5:$C$16)</f>
        <v>Estante Metalico 2mts alt</v>
      </c>
      <c r="Q956" s="13" t="str">
        <f>VLOOKUP(H956,Productos!$B$4:$E$16,3,0)</f>
        <v>Leymas</v>
      </c>
      <c r="R956" s="14">
        <f t="shared" si="20"/>
        <v>0.08</v>
      </c>
      <c r="S956" s="15">
        <f>VLOOKUP(Ventas!H956,Productos!$B$23:$I$34,MATCH(Ventas!M956,Productos!$D$22:$I$22)+2,FALSE)</f>
        <v>10000</v>
      </c>
      <c r="T956" s="16">
        <f t="shared" si="23"/>
        <v>5142000</v>
      </c>
    </row>
    <row r="957" spans="2:20" ht="14.25" customHeight="1">
      <c r="B957" s="10" t="str">
        <f t="shared" si="19"/>
        <v>6-202212010eneroF12</v>
      </c>
      <c r="C957" s="17">
        <v>6</v>
      </c>
      <c r="D957" s="17">
        <v>20</v>
      </c>
      <c r="E957" s="18">
        <v>40200</v>
      </c>
      <c r="F957" s="17">
        <v>15</v>
      </c>
      <c r="G957" s="17">
        <v>12</v>
      </c>
      <c r="H957" s="17" t="s">
        <v>23</v>
      </c>
      <c r="I957" s="79">
        <f>_xlfn.XLOOKUP(H957,Productos!$B$5:$B$16,Productos!$E$5:$E$16)</f>
        <v>1250000</v>
      </c>
      <c r="J957" s="17">
        <v>5</v>
      </c>
      <c r="K957" s="99"/>
      <c r="L957" s="13" t="str">
        <f>_xlfn.XLOOKUP(Ventas!C957,'Tienda y Sucursal'!$B$5:$B$19,'Tienda y Sucursal'!$C$5:$C$19)</f>
        <v>Sucursal Ñuñoa</v>
      </c>
      <c r="M957" s="13" t="str">
        <f>_xlfn.XLOOKUP(D957,'Tienda y Sucursal'!$E$5:$E$10,'Tienda y Sucursal'!$F$5:$F$10)</f>
        <v>Sucursal 5</v>
      </c>
      <c r="N957" s="13" t="str">
        <f>HLOOKUP(F957,'Vendedores y Clientes'!$F$5:$M$7,2,0)&amp;" "&amp;HLOOKUP(F957,'Vendedores y Clientes'!$F$5:$M$7,3,0)</f>
        <v>Suárez Mujica</v>
      </c>
      <c r="O957" s="13" t="str" cm="1">
        <f t="array" ref="O957">_xlfn.XLOOKUP(G957,'Vendedores y Clientes'!$B$6:$B$39,'Vendedores y Clientes'!$C$6:$C$39&amp;" "&amp;_xlfn.XLOOKUP(Ventas!G957,'Vendedores y Clientes'!$B$6:$B$39,'Vendedores y Clientes'!$D$6:$D$39))</f>
        <v>Nga Escandinavo</v>
      </c>
      <c r="P957" s="13" t="str">
        <f>_xlfn.XLOOKUP(H957,Productos!$B$5:$B$16,Productos!$C$5:$C$16)</f>
        <v>Cómoda Antigua</v>
      </c>
      <c r="Q957" s="13" t="str">
        <f>VLOOKUP(H957,Productos!$B$4:$E$16,3,0)</f>
        <v>Bellmack</v>
      </c>
      <c r="R957" s="14">
        <f t="shared" si="20"/>
        <v>0.05</v>
      </c>
      <c r="S957" s="15">
        <f>VLOOKUP(Ventas!H957,Productos!$B$23:$I$34,MATCH(Ventas!M957,Productos!$D$22:$I$22)+2,FALSE)</f>
        <v>10000</v>
      </c>
      <c r="T957" s="16">
        <f t="shared" si="23"/>
        <v>5927500</v>
      </c>
    </row>
    <row r="958" spans="2:20" ht="14.25" customHeight="1">
      <c r="B958" s="10" t="str">
        <f t="shared" si="19"/>
        <v>6-208102010octubreF12</v>
      </c>
      <c r="C958" s="17">
        <v>6</v>
      </c>
      <c r="D958" s="17">
        <v>20</v>
      </c>
      <c r="E958" s="18">
        <v>40459</v>
      </c>
      <c r="F958" s="17">
        <v>18</v>
      </c>
      <c r="G958" s="17">
        <v>1</v>
      </c>
      <c r="H958" s="17" t="s">
        <v>23</v>
      </c>
      <c r="I958" s="79">
        <f>_xlfn.XLOOKUP(H958,Productos!$B$5:$B$16,Productos!$E$5:$E$16)</f>
        <v>1250000</v>
      </c>
      <c r="J958" s="17">
        <v>5</v>
      </c>
      <c r="K958" s="99"/>
      <c r="L958" s="13" t="str">
        <f>_xlfn.XLOOKUP(Ventas!C958,'Tienda y Sucursal'!$B$5:$B$19,'Tienda y Sucursal'!$C$5:$C$19)</f>
        <v>Sucursal Ñuñoa</v>
      </c>
      <c r="M958" s="13" t="str">
        <f>_xlfn.XLOOKUP(D958,'Tienda y Sucursal'!$E$5:$E$10,'Tienda y Sucursal'!$F$5:$F$10)</f>
        <v>Sucursal 5</v>
      </c>
      <c r="N958" s="13" t="str">
        <f>HLOOKUP(F958,'Vendedores y Clientes'!$F$5:$M$7,2,0)&amp;" "&amp;HLOOKUP(F958,'Vendedores y Clientes'!$F$5:$M$7,3,0)</f>
        <v>Gato Lizana</v>
      </c>
      <c r="O958" s="13" t="str" cm="1">
        <f t="array" ref="O958">_xlfn.XLOOKUP(G958,'Vendedores y Clientes'!$B$6:$B$39,'Vendedores y Clientes'!$C$6:$C$39&amp;" "&amp;_xlfn.XLOOKUP(Ventas!G958,'Vendedores y Clientes'!$B$6:$B$39,'Vendedores y Clientes'!$D$6:$D$39))</f>
        <v>Alejandro Moledero</v>
      </c>
      <c r="P958" s="13" t="str">
        <f>_xlfn.XLOOKUP(H958,Productos!$B$5:$B$16,Productos!$C$5:$C$16)</f>
        <v>Cómoda Antigua</v>
      </c>
      <c r="Q958" s="13" t="str">
        <f>VLOOKUP(H958,Productos!$B$4:$E$16,3,0)</f>
        <v>Bellmack</v>
      </c>
      <c r="R958" s="14">
        <f t="shared" si="20"/>
        <v>0.05</v>
      </c>
      <c r="S958" s="15">
        <f>VLOOKUP(Ventas!H958,Productos!$B$23:$I$34,MATCH(Ventas!M958,Productos!$D$22:$I$22)+2,FALSE)</f>
        <v>10000</v>
      </c>
      <c r="T958" s="16">
        <f t="shared" si="23"/>
        <v>5927500</v>
      </c>
    </row>
    <row r="959" spans="2:20" ht="14.25" customHeight="1">
      <c r="B959" s="10" t="str">
        <f t="shared" si="19"/>
        <v>3-3002322010febreroA14</v>
      </c>
      <c r="C959" s="17">
        <v>3</v>
      </c>
      <c r="D959" s="17">
        <v>300</v>
      </c>
      <c r="E959" s="18">
        <v>40232</v>
      </c>
      <c r="F959" s="17">
        <v>16</v>
      </c>
      <c r="G959" s="17">
        <v>12</v>
      </c>
      <c r="H959" s="17" t="s">
        <v>27</v>
      </c>
      <c r="I959" s="79">
        <f>_xlfn.XLOOKUP(H959,Productos!$B$5:$B$16,Productos!$E$5:$E$16)</f>
        <v>670000</v>
      </c>
      <c r="J959" s="17">
        <v>8</v>
      </c>
      <c r="K959" s="99"/>
      <c r="L959" s="13" t="str">
        <f>_xlfn.XLOOKUP(Ventas!C959,'Tienda y Sucursal'!$B$5:$B$19,'Tienda y Sucursal'!$C$5:$C$19)</f>
        <v>Damiens</v>
      </c>
      <c r="M959" s="13" t="str">
        <f>_xlfn.XLOOKUP(D959,'Tienda y Sucursal'!$E$5:$E$10,'Tienda y Sucursal'!$F$5:$F$10)</f>
        <v>Sucursal 3</v>
      </c>
      <c r="N959" s="13" t="str">
        <f>HLOOKUP(F959,'Vendedores y Clientes'!$F$5:$M$7,2,0)&amp;" "&amp;HLOOKUP(F959,'Vendedores y Clientes'!$F$5:$M$7,3,0)</f>
        <v>Michael Tree</v>
      </c>
      <c r="O959" s="13" t="str" cm="1">
        <f t="array" ref="O959">_xlfn.XLOOKUP(G959,'Vendedores y Clientes'!$B$6:$B$39,'Vendedores y Clientes'!$C$6:$C$39&amp;" "&amp;_xlfn.XLOOKUP(Ventas!G959,'Vendedores y Clientes'!$B$6:$B$39,'Vendedores y Clientes'!$D$6:$D$39))</f>
        <v>Nga Escandinavo</v>
      </c>
      <c r="P959" s="13" t="str">
        <f>_xlfn.XLOOKUP(H959,Productos!$B$5:$B$16,Productos!$C$5:$C$16)</f>
        <v>Cama 1,5 plazas</v>
      </c>
      <c r="Q959" s="13" t="str">
        <f>VLOOKUP(H959,Productos!$B$4:$E$16,3,0)</f>
        <v>Dardunes</v>
      </c>
      <c r="R959" s="14">
        <f t="shared" si="20"/>
        <v>0.08</v>
      </c>
      <c r="S959" s="15">
        <f>VLOOKUP(Ventas!H959,Productos!$B$23:$I$34,MATCH(Ventas!M959,Productos!$D$22:$I$22)+2,FALSE)</f>
        <v>300000</v>
      </c>
      <c r="T959" s="16">
        <f t="shared" si="23"/>
        <v>4631200</v>
      </c>
    </row>
    <row r="960" spans="2:20" ht="14.25" customHeight="1">
      <c r="B960" s="10" t="str">
        <f t="shared" si="19"/>
        <v>6-10872009julioA14</v>
      </c>
      <c r="C960" s="17">
        <v>6</v>
      </c>
      <c r="D960" s="17">
        <v>10</v>
      </c>
      <c r="E960" s="18">
        <v>40002</v>
      </c>
      <c r="F960" s="17">
        <v>17</v>
      </c>
      <c r="G960" s="17">
        <v>20</v>
      </c>
      <c r="H960" s="17" t="s">
        <v>27</v>
      </c>
      <c r="I960" s="79">
        <f>_xlfn.XLOOKUP(H960,Productos!$B$5:$B$16,Productos!$E$5:$E$16)</f>
        <v>670000</v>
      </c>
      <c r="J960" s="17">
        <v>8</v>
      </c>
      <c r="K960" s="99"/>
      <c r="L960" s="13" t="str">
        <f>_xlfn.XLOOKUP(Ventas!C960,'Tienda y Sucursal'!$B$5:$B$19,'Tienda y Sucursal'!$C$5:$C$19)</f>
        <v>Sucursal Ñuñoa</v>
      </c>
      <c r="M960" s="13" t="str">
        <f>_xlfn.XLOOKUP(D960,'Tienda y Sucursal'!$E$5:$E$10,'Tienda y Sucursal'!$F$5:$F$10)</f>
        <v>Sucursal 6</v>
      </c>
      <c r="N960" s="13" t="str">
        <f>HLOOKUP(F960,'Vendedores y Clientes'!$F$5:$M$7,2,0)&amp;" "&amp;HLOOKUP(F960,'Vendedores y Clientes'!$F$5:$M$7,3,0)</f>
        <v>Gabriel Manzanero</v>
      </c>
      <c r="O960" s="13" t="str" cm="1">
        <f t="array" ref="O960">_xlfn.XLOOKUP(G960,'Vendedores y Clientes'!$B$6:$B$39,'Vendedores y Clientes'!$C$6:$C$39&amp;" "&amp;_xlfn.XLOOKUP(Ventas!G960,'Vendedores y Clientes'!$B$6:$B$39,'Vendedores y Clientes'!$D$6:$D$39))</f>
        <v>Tatán Linterna</v>
      </c>
      <c r="P960" s="13" t="str">
        <f>_xlfn.XLOOKUP(H960,Productos!$B$5:$B$16,Productos!$C$5:$C$16)</f>
        <v>Cama 1,5 plazas</v>
      </c>
      <c r="Q960" s="13" t="str">
        <f>VLOOKUP(H960,Productos!$B$4:$E$16,3,0)</f>
        <v>Dardunes</v>
      </c>
      <c r="R960" s="14">
        <f t="shared" si="20"/>
        <v>0.08</v>
      </c>
      <c r="S960" s="15">
        <f>VLOOKUP(Ventas!H960,Productos!$B$23:$I$34,MATCH(Ventas!M960,Productos!$D$22:$I$22)+2,FALSE)</f>
        <v>200000</v>
      </c>
      <c r="T960" s="16">
        <f t="shared" si="23"/>
        <v>4731200</v>
      </c>
    </row>
    <row r="961" spans="2:20" ht="14.25" customHeight="1">
      <c r="B961" s="10" t="str">
        <f t="shared" si="19"/>
        <v>14-201522009febreroA14</v>
      </c>
      <c r="C961" s="17">
        <v>14</v>
      </c>
      <c r="D961" s="17">
        <v>20</v>
      </c>
      <c r="E961" s="18">
        <v>39859</v>
      </c>
      <c r="F961" s="17">
        <v>15</v>
      </c>
      <c r="G961" s="17">
        <v>20</v>
      </c>
      <c r="H961" s="17" t="s">
        <v>27</v>
      </c>
      <c r="I961" s="79">
        <f>_xlfn.XLOOKUP(H961,Productos!$B$5:$B$16,Productos!$E$5:$E$16)</f>
        <v>670000</v>
      </c>
      <c r="J961" s="17">
        <v>8</v>
      </c>
      <c r="K961" s="99"/>
      <c r="L961" s="13" t="str">
        <f>_xlfn.XLOOKUP(Ventas!C961,'Tienda y Sucursal'!$B$5:$B$19,'Tienda y Sucursal'!$C$5:$C$19)</f>
        <v>Antiguedades FV</v>
      </c>
      <c r="M961" s="13" t="str">
        <f>_xlfn.XLOOKUP(D961,'Tienda y Sucursal'!$E$5:$E$10,'Tienda y Sucursal'!$F$5:$F$10)</f>
        <v>Sucursal 5</v>
      </c>
      <c r="N961" s="13" t="str">
        <f>HLOOKUP(F961,'Vendedores y Clientes'!$F$5:$M$7,2,0)&amp;" "&amp;HLOOKUP(F961,'Vendedores y Clientes'!$F$5:$M$7,3,0)</f>
        <v>Suárez Mujica</v>
      </c>
      <c r="O961" s="13" t="str" cm="1">
        <f t="array" ref="O961">_xlfn.XLOOKUP(G961,'Vendedores y Clientes'!$B$6:$B$39,'Vendedores y Clientes'!$C$6:$C$39&amp;" "&amp;_xlfn.XLOOKUP(Ventas!G961,'Vendedores y Clientes'!$B$6:$B$39,'Vendedores y Clientes'!$D$6:$D$39))</f>
        <v>Tatán Linterna</v>
      </c>
      <c r="P961" s="13" t="str">
        <f>_xlfn.XLOOKUP(H961,Productos!$B$5:$B$16,Productos!$C$5:$C$16)</f>
        <v>Cama 1,5 plazas</v>
      </c>
      <c r="Q961" s="13" t="str">
        <f>VLOOKUP(H961,Productos!$B$4:$E$16,3,0)</f>
        <v>Dardunes</v>
      </c>
      <c r="R961" s="14">
        <f t="shared" si="20"/>
        <v>0.08</v>
      </c>
      <c r="S961" s="15">
        <f>VLOOKUP(Ventas!H961,Productos!$B$23:$I$34,MATCH(Ventas!M961,Productos!$D$22:$I$22)+2,FALSE)</f>
        <v>100000</v>
      </c>
      <c r="T961" s="16">
        <f t="shared" si="23"/>
        <v>4831200</v>
      </c>
    </row>
    <row r="962" spans="2:20" ht="14.25" customHeight="1">
      <c r="B962" s="10" t="str">
        <f t="shared" si="19"/>
        <v>12-201052010mayoA14</v>
      </c>
      <c r="C962" s="17">
        <v>12</v>
      </c>
      <c r="D962" s="17">
        <v>20</v>
      </c>
      <c r="E962" s="18">
        <v>40308</v>
      </c>
      <c r="F962" s="17">
        <v>14</v>
      </c>
      <c r="G962" s="17">
        <v>23</v>
      </c>
      <c r="H962" s="17" t="s">
        <v>27</v>
      </c>
      <c r="I962" s="79">
        <f>_xlfn.XLOOKUP(H962,Productos!$B$5:$B$16,Productos!$E$5:$E$16)</f>
        <v>670000</v>
      </c>
      <c r="J962" s="17">
        <v>8</v>
      </c>
      <c r="K962" s="99"/>
      <c r="L962" s="13" t="str">
        <f>_xlfn.XLOOKUP(Ventas!C962,'Tienda y Sucursal'!$B$5:$B$19,'Tienda y Sucursal'!$C$5:$C$19)</f>
        <v>El Deleite</v>
      </c>
      <c r="M962" s="13" t="str">
        <f>_xlfn.XLOOKUP(D962,'Tienda y Sucursal'!$E$5:$E$10,'Tienda y Sucursal'!$F$5:$F$10)</f>
        <v>Sucursal 5</v>
      </c>
      <c r="N962" s="13" t="str">
        <f>HLOOKUP(F962,'Vendedores y Clientes'!$F$5:$M$7,2,0)&amp;" "&amp;HLOOKUP(F962,'Vendedores y Clientes'!$F$5:$M$7,3,0)</f>
        <v>Hortuiti Felier</v>
      </c>
      <c r="O962" s="13" t="str" cm="1">
        <f t="array" ref="O962">_xlfn.XLOOKUP(G962,'Vendedores y Clientes'!$B$6:$B$39,'Vendedores y Clientes'!$C$6:$C$39&amp;" "&amp;_xlfn.XLOOKUP(Ventas!G962,'Vendedores y Clientes'!$B$6:$B$39,'Vendedores y Clientes'!$D$6:$D$39))</f>
        <v>Ismael Olavarrieta</v>
      </c>
      <c r="P962" s="13" t="str">
        <f>_xlfn.XLOOKUP(H962,Productos!$B$5:$B$16,Productos!$C$5:$C$16)</f>
        <v>Cama 1,5 plazas</v>
      </c>
      <c r="Q962" s="13" t="str">
        <f>VLOOKUP(H962,Productos!$B$4:$E$16,3,0)</f>
        <v>Dardunes</v>
      </c>
      <c r="R962" s="14">
        <f t="shared" si="20"/>
        <v>0.08</v>
      </c>
      <c r="S962" s="15">
        <f>VLOOKUP(Ventas!H962,Productos!$B$23:$I$34,MATCH(Ventas!M962,Productos!$D$22:$I$22)+2,FALSE)</f>
        <v>100000</v>
      </c>
      <c r="T962" s="16">
        <f t="shared" si="23"/>
        <v>4831200</v>
      </c>
    </row>
    <row r="963" spans="2:20" ht="14.25" customHeight="1">
      <c r="B963" s="10" t="str">
        <f t="shared" si="19"/>
        <v>4-301752010mayoF16</v>
      </c>
      <c r="C963" s="17">
        <v>4</v>
      </c>
      <c r="D963" s="17">
        <v>30</v>
      </c>
      <c r="E963" s="18">
        <v>40315</v>
      </c>
      <c r="F963" s="17">
        <v>14</v>
      </c>
      <c r="G963" s="17">
        <v>32</v>
      </c>
      <c r="H963" s="17" t="s">
        <v>29</v>
      </c>
      <c r="I963" s="79">
        <f>_xlfn.XLOOKUP(H963,Productos!$B$5:$B$16,Productos!$E$5:$E$16)</f>
        <v>550000</v>
      </c>
      <c r="J963" s="17">
        <v>10</v>
      </c>
      <c r="K963" s="99"/>
      <c r="L963" s="13" t="str">
        <f>_xlfn.XLOOKUP(Ventas!C963,'Tienda y Sucursal'!$B$5:$B$19,'Tienda y Sucursal'!$C$5:$C$19)</f>
        <v>Galería Ñuble</v>
      </c>
      <c r="M963" s="13" t="str">
        <f>_xlfn.XLOOKUP(D963,'Tienda y Sucursal'!$E$5:$E$10,'Tienda y Sucursal'!$F$5:$F$10)</f>
        <v>Sucursal 2</v>
      </c>
      <c r="N963" s="13" t="str">
        <f>HLOOKUP(F963,'Vendedores y Clientes'!$F$5:$M$7,2,0)&amp;" "&amp;HLOOKUP(F963,'Vendedores y Clientes'!$F$5:$M$7,3,0)</f>
        <v>Hortuiti Felier</v>
      </c>
      <c r="O963" s="13" t="str" cm="1">
        <f t="array" ref="O963">_xlfn.XLOOKUP(G963,'Vendedores y Clientes'!$B$6:$B$39,'Vendedores y Clientes'!$C$6:$C$39&amp;" "&amp;_xlfn.XLOOKUP(Ventas!G963,'Vendedores y Clientes'!$B$6:$B$39,'Vendedores y Clientes'!$D$6:$D$39))</f>
        <v>Manu Bililar</v>
      </c>
      <c r="P963" s="13" t="str">
        <f>_xlfn.XLOOKUP(H963,Productos!$B$5:$B$16,Productos!$C$5:$C$16)</f>
        <v>Cama 2 Plazas</v>
      </c>
      <c r="Q963" s="13" t="str">
        <f>VLOOKUP(H963,Productos!$B$4:$E$16,3,0)</f>
        <v>Dardunes</v>
      </c>
      <c r="R963" s="14">
        <f t="shared" si="20"/>
        <v>0.08</v>
      </c>
      <c r="S963" s="15">
        <f>VLOOKUP(Ventas!H963,Productos!$B$23:$I$34,MATCH(Ventas!M963,Productos!$D$22:$I$22)+2,FALSE)</f>
        <v>100000</v>
      </c>
      <c r="T963" s="16">
        <f t="shared" si="23"/>
        <v>4960000</v>
      </c>
    </row>
    <row r="964" spans="2:20" ht="14.25" customHeight="1">
      <c r="B964" s="10" t="str">
        <f t="shared" si="19"/>
        <v>11-300522010febreroJ18</v>
      </c>
      <c r="C964" s="17">
        <v>11</v>
      </c>
      <c r="D964" s="17">
        <v>300</v>
      </c>
      <c r="E964" s="18">
        <v>40214</v>
      </c>
      <c r="F964" s="17">
        <v>12</v>
      </c>
      <c r="G964" s="17">
        <v>9</v>
      </c>
      <c r="H964" s="17" t="s">
        <v>24</v>
      </c>
      <c r="I964" s="79">
        <f>_xlfn.XLOOKUP(H964,Productos!$B$5:$B$16,Productos!$E$5:$E$16)</f>
        <v>850000</v>
      </c>
      <c r="J964" s="17">
        <v>6</v>
      </c>
      <c r="K964" s="99"/>
      <c r="L964" s="13" t="str">
        <f>_xlfn.XLOOKUP(Ventas!C964,'Tienda y Sucursal'!$B$5:$B$19,'Tienda y Sucursal'!$C$5:$C$19)</f>
        <v>Antiguedades FL</v>
      </c>
      <c r="M964" s="13" t="str">
        <f>_xlfn.XLOOKUP(D964,'Tienda y Sucursal'!$E$5:$E$10,'Tienda y Sucursal'!$F$5:$F$10)</f>
        <v>Sucursal 3</v>
      </c>
      <c r="N964" s="13" t="str">
        <f>HLOOKUP(F964,'Vendedores y Clientes'!$F$5:$M$7,2,0)&amp;" "&amp;HLOOKUP(F964,'Vendedores y Clientes'!$F$5:$M$7,3,0)</f>
        <v>Feibian Bizancio</v>
      </c>
      <c r="O964" s="13" t="str" cm="1">
        <f t="array" ref="O964">_xlfn.XLOOKUP(G964,'Vendedores y Clientes'!$B$6:$B$39,'Vendedores y Clientes'!$C$6:$C$39&amp;" "&amp;_xlfn.XLOOKUP(Ventas!G964,'Vendedores y Clientes'!$B$6:$B$39,'Vendedores y Clientes'!$D$6:$D$39))</f>
        <v>Camilo Parranda</v>
      </c>
      <c r="P964" s="13" t="str">
        <f>_xlfn.XLOOKUP(H964,Productos!$B$5:$B$16,Productos!$C$5:$C$16)</f>
        <v>Camarote 3 cuerpos</v>
      </c>
      <c r="Q964" s="13" t="str">
        <f>VLOOKUP(H964,Productos!$B$4:$E$16,3,0)</f>
        <v>Deplos</v>
      </c>
      <c r="R964" s="14">
        <f t="shared" si="20"/>
        <v>0.05</v>
      </c>
      <c r="S964" s="15">
        <f>VLOOKUP(Ventas!H964,Productos!$B$23:$I$34,MATCH(Ventas!M964,Productos!$D$22:$I$22)+2,FALSE)</f>
        <v>200000</v>
      </c>
      <c r="T964" s="16">
        <f t="shared" si="23"/>
        <v>4645000</v>
      </c>
    </row>
    <row r="965" spans="2:20" ht="14.25" customHeight="1">
      <c r="B965" s="10" t="str">
        <f t="shared" si="19"/>
        <v>15-300212010eneroJ18</v>
      </c>
      <c r="C965" s="17">
        <v>15</v>
      </c>
      <c r="D965" s="17">
        <v>300</v>
      </c>
      <c r="E965" s="18">
        <v>40180</v>
      </c>
      <c r="F965" s="17">
        <v>16</v>
      </c>
      <c r="G965" s="17">
        <v>32</v>
      </c>
      <c r="H965" s="17" t="s">
        <v>24</v>
      </c>
      <c r="I965" s="79">
        <f>_xlfn.XLOOKUP(H965,Productos!$B$5:$B$16,Productos!$E$5:$E$16)</f>
        <v>850000</v>
      </c>
      <c r="J965" s="17">
        <v>6</v>
      </c>
      <c r="K965" s="99"/>
      <c r="L965" s="13" t="str">
        <f>_xlfn.XLOOKUP(Ventas!C965,'Tienda y Sucursal'!$B$5:$B$19,'Tienda y Sucursal'!$C$5:$C$19)</f>
        <v>Galería la Tubería</v>
      </c>
      <c r="M965" s="13" t="str">
        <f>_xlfn.XLOOKUP(D965,'Tienda y Sucursal'!$E$5:$E$10,'Tienda y Sucursal'!$F$5:$F$10)</f>
        <v>Sucursal 3</v>
      </c>
      <c r="N965" s="13" t="str">
        <f>HLOOKUP(F965,'Vendedores y Clientes'!$F$5:$M$7,2,0)&amp;" "&amp;HLOOKUP(F965,'Vendedores y Clientes'!$F$5:$M$7,3,0)</f>
        <v>Michael Tree</v>
      </c>
      <c r="O965" s="13" t="str" cm="1">
        <f t="array" ref="O965">_xlfn.XLOOKUP(G965,'Vendedores y Clientes'!$B$6:$B$39,'Vendedores y Clientes'!$C$6:$C$39&amp;" "&amp;_xlfn.XLOOKUP(Ventas!G965,'Vendedores y Clientes'!$B$6:$B$39,'Vendedores y Clientes'!$D$6:$D$39))</f>
        <v>Manu Bililar</v>
      </c>
      <c r="P965" s="13" t="str">
        <f>_xlfn.XLOOKUP(H965,Productos!$B$5:$B$16,Productos!$C$5:$C$16)</f>
        <v>Camarote 3 cuerpos</v>
      </c>
      <c r="Q965" s="13" t="str">
        <f>VLOOKUP(H965,Productos!$B$4:$E$16,3,0)</f>
        <v>Deplos</v>
      </c>
      <c r="R965" s="14">
        <f t="shared" si="20"/>
        <v>0.05</v>
      </c>
      <c r="S965" s="15">
        <f>VLOOKUP(Ventas!H965,Productos!$B$23:$I$34,MATCH(Ventas!M965,Productos!$D$22:$I$22)+2,FALSE)</f>
        <v>200000</v>
      </c>
      <c r="T965" s="16">
        <f t="shared" si="23"/>
        <v>4645000</v>
      </c>
    </row>
    <row r="966" spans="2:20" ht="14.25" customHeight="1">
      <c r="B966" s="10" t="str">
        <f t="shared" si="19"/>
        <v>14-202342010abrilJ18</v>
      </c>
      <c r="C966" s="17">
        <v>14</v>
      </c>
      <c r="D966" s="17">
        <v>20</v>
      </c>
      <c r="E966" s="18">
        <v>40291</v>
      </c>
      <c r="F966" s="17">
        <v>13</v>
      </c>
      <c r="G966" s="17">
        <v>27</v>
      </c>
      <c r="H966" s="17" t="s">
        <v>24</v>
      </c>
      <c r="I966" s="79">
        <f>_xlfn.XLOOKUP(H966,Productos!$B$5:$B$16,Productos!$E$5:$E$16)</f>
        <v>850000</v>
      </c>
      <c r="J966" s="17">
        <v>6</v>
      </c>
      <c r="K966" s="99"/>
      <c r="L966" s="13" t="str">
        <f>_xlfn.XLOOKUP(Ventas!C966,'Tienda y Sucursal'!$B$5:$B$19,'Tienda y Sucursal'!$C$5:$C$19)</f>
        <v>Antiguedades FV</v>
      </c>
      <c r="M966" s="13" t="str">
        <f>_xlfn.XLOOKUP(D966,'Tienda y Sucursal'!$E$5:$E$10,'Tienda y Sucursal'!$F$5:$F$10)</f>
        <v>Sucursal 5</v>
      </c>
      <c r="N966" s="13" t="str">
        <f>HLOOKUP(F966,'Vendedores y Clientes'!$F$5:$M$7,2,0)&amp;" "&amp;HLOOKUP(F966,'Vendedores y Clientes'!$F$5:$M$7,3,0)</f>
        <v>Caesar Ortencia</v>
      </c>
      <c r="O966" s="13" t="str" cm="1">
        <f t="array" ref="O966">_xlfn.XLOOKUP(G966,'Vendedores y Clientes'!$B$6:$B$39,'Vendedores y Clientes'!$C$6:$C$39&amp;" "&amp;_xlfn.XLOOKUP(Ventas!G966,'Vendedores y Clientes'!$B$6:$B$39,'Vendedores y Clientes'!$D$6:$D$39))</f>
        <v>Daniel Saint John</v>
      </c>
      <c r="P966" s="13" t="str">
        <f>_xlfn.XLOOKUP(H966,Productos!$B$5:$B$16,Productos!$C$5:$C$16)</f>
        <v>Camarote 3 cuerpos</v>
      </c>
      <c r="Q966" s="13" t="str">
        <f>VLOOKUP(H966,Productos!$B$4:$E$16,3,0)</f>
        <v>Deplos</v>
      </c>
      <c r="R966" s="14">
        <f t="shared" si="20"/>
        <v>0.05</v>
      </c>
      <c r="S966" s="15">
        <f>VLOOKUP(Ventas!H966,Productos!$B$23:$I$34,MATCH(Ventas!M966,Productos!$D$22:$I$22)+2,FALSE)</f>
        <v>100000</v>
      </c>
      <c r="T966" s="16">
        <f t="shared" si="23"/>
        <v>4745000</v>
      </c>
    </row>
    <row r="967" spans="2:20" ht="14.25" customHeight="1">
      <c r="B967" s="10" t="str">
        <f t="shared" si="19"/>
        <v>6-100652009mayoJ18</v>
      </c>
      <c r="C967" s="17">
        <v>6</v>
      </c>
      <c r="D967" s="17">
        <v>100</v>
      </c>
      <c r="E967" s="18">
        <v>39939</v>
      </c>
      <c r="F967" s="17">
        <v>18</v>
      </c>
      <c r="G967" s="17">
        <v>8</v>
      </c>
      <c r="H967" s="17" t="s">
        <v>24</v>
      </c>
      <c r="I967" s="79">
        <f>_xlfn.XLOOKUP(H967,Productos!$B$5:$B$16,Productos!$E$5:$E$16)</f>
        <v>850000</v>
      </c>
      <c r="J967" s="17">
        <v>6</v>
      </c>
      <c r="K967" s="99"/>
      <c r="L967" s="13" t="str">
        <f>_xlfn.XLOOKUP(Ventas!C967,'Tienda y Sucursal'!$B$5:$B$19,'Tienda y Sucursal'!$C$5:$C$19)</f>
        <v>Sucursal Ñuñoa</v>
      </c>
      <c r="M967" s="13" t="str">
        <f>_xlfn.XLOOKUP(D967,'Tienda y Sucursal'!$E$5:$E$10,'Tienda y Sucursal'!$F$5:$F$10)</f>
        <v>Sucursal 4</v>
      </c>
      <c r="N967" s="13" t="str">
        <f>HLOOKUP(F967,'Vendedores y Clientes'!$F$5:$M$7,2,0)&amp;" "&amp;HLOOKUP(F967,'Vendedores y Clientes'!$F$5:$M$7,3,0)</f>
        <v>Gato Lizana</v>
      </c>
      <c r="O967" s="13" t="str" cm="1">
        <f t="array" ref="O967">_xlfn.XLOOKUP(G967,'Vendedores y Clientes'!$B$6:$B$39,'Vendedores y Clientes'!$C$6:$C$39&amp;" "&amp;_xlfn.XLOOKUP(Ventas!G967,'Vendedores y Clientes'!$B$6:$B$39,'Vendedores y Clientes'!$D$6:$D$39))</f>
        <v>Nicolás Red</v>
      </c>
      <c r="P967" s="13" t="str">
        <f>_xlfn.XLOOKUP(H967,Productos!$B$5:$B$16,Productos!$C$5:$C$16)</f>
        <v>Camarote 3 cuerpos</v>
      </c>
      <c r="Q967" s="13" t="str">
        <f>VLOOKUP(H967,Productos!$B$4:$E$16,3,0)</f>
        <v>Deplos</v>
      </c>
      <c r="R967" s="14">
        <f t="shared" si="20"/>
        <v>0.05</v>
      </c>
      <c r="S967" s="15">
        <f>VLOOKUP(Ventas!H967,Productos!$B$23:$I$34,MATCH(Ventas!M967,Productos!$D$22:$I$22)+2,FALSE)</f>
        <v>10000</v>
      </c>
      <c r="T967" s="16">
        <f t="shared" ref="T967:T1030" si="24">I967*J967-(R967*I967*J967)-S967</f>
        <v>4835000</v>
      </c>
    </row>
    <row r="968" spans="2:20" ht="14.25" customHeight="1">
      <c r="B968" s="10" t="str">
        <f t="shared" si="19"/>
        <v>7-100992009septiembreJ18</v>
      </c>
      <c r="C968" s="17">
        <v>7</v>
      </c>
      <c r="D968" s="17">
        <v>100</v>
      </c>
      <c r="E968" s="18">
        <v>40065</v>
      </c>
      <c r="F968" s="17">
        <v>15</v>
      </c>
      <c r="G968" s="17">
        <v>10</v>
      </c>
      <c r="H968" s="17" t="s">
        <v>24</v>
      </c>
      <c r="I968" s="79">
        <f>_xlfn.XLOOKUP(H968,Productos!$B$5:$B$16,Productos!$E$5:$E$16)</f>
        <v>850000</v>
      </c>
      <c r="J968" s="17">
        <v>6</v>
      </c>
      <c r="K968" s="99"/>
      <c r="L968" s="13" t="str">
        <f>_xlfn.XLOOKUP(Ventas!C968,'Tienda y Sucursal'!$B$5:$B$19,'Tienda y Sucursal'!$C$5:$C$19)</f>
        <v>Blanco y En Calada</v>
      </c>
      <c r="M968" s="13" t="str">
        <f>_xlfn.XLOOKUP(D968,'Tienda y Sucursal'!$E$5:$E$10,'Tienda y Sucursal'!$F$5:$F$10)</f>
        <v>Sucursal 4</v>
      </c>
      <c r="N968" s="13" t="str">
        <f>HLOOKUP(F968,'Vendedores y Clientes'!$F$5:$M$7,2,0)&amp;" "&amp;HLOOKUP(F968,'Vendedores y Clientes'!$F$5:$M$7,3,0)</f>
        <v>Suárez Mujica</v>
      </c>
      <c r="O968" s="13" t="str" cm="1">
        <f t="array" ref="O968">_xlfn.XLOOKUP(G968,'Vendedores y Clientes'!$B$6:$B$39,'Vendedores y Clientes'!$C$6:$C$39&amp;" "&amp;_xlfn.XLOOKUP(Ventas!G968,'Vendedores y Clientes'!$B$6:$B$39,'Vendedores y Clientes'!$D$6:$D$39))</f>
        <v>Natalia Safer</v>
      </c>
      <c r="P968" s="13" t="str">
        <f>_xlfn.XLOOKUP(H968,Productos!$B$5:$B$16,Productos!$C$5:$C$16)</f>
        <v>Camarote 3 cuerpos</v>
      </c>
      <c r="Q968" s="13" t="str">
        <f>VLOOKUP(H968,Productos!$B$4:$E$16,3,0)</f>
        <v>Deplos</v>
      </c>
      <c r="R968" s="14">
        <f t="shared" si="20"/>
        <v>0.05</v>
      </c>
      <c r="S968" s="15">
        <f>VLOOKUP(Ventas!H968,Productos!$B$23:$I$34,MATCH(Ventas!M968,Productos!$D$22:$I$22)+2,FALSE)</f>
        <v>10000</v>
      </c>
      <c r="T968" s="16">
        <f t="shared" si="24"/>
        <v>4835000</v>
      </c>
    </row>
    <row r="969" spans="2:20" ht="14.25" customHeight="1">
      <c r="B969" s="10" t="str">
        <f t="shared" si="19"/>
        <v>1-3001472010julioA14</v>
      </c>
      <c r="C969" s="17">
        <v>1</v>
      </c>
      <c r="D969" s="17">
        <v>300</v>
      </c>
      <c r="E969" s="18">
        <v>40373</v>
      </c>
      <c r="F969" s="17">
        <v>17</v>
      </c>
      <c r="G969" s="17">
        <v>11</v>
      </c>
      <c r="H969" s="17" t="s">
        <v>27</v>
      </c>
      <c r="I969" s="79">
        <f>_xlfn.XLOOKUP(H969,Productos!$B$5:$B$16,Productos!$E$5:$E$16)</f>
        <v>670000</v>
      </c>
      <c r="J969" s="17">
        <v>8</v>
      </c>
      <c r="K969" s="99"/>
      <c r="L969" s="13" t="str">
        <f>_xlfn.XLOOKUP(Ventas!C969,'Tienda y Sucursal'!$B$5:$B$19,'Tienda y Sucursal'!$C$5:$C$19)</f>
        <v>Sucursal Peñalolen Alto</v>
      </c>
      <c r="M969" s="13" t="str">
        <f>_xlfn.XLOOKUP(D969,'Tienda y Sucursal'!$E$5:$E$10,'Tienda y Sucursal'!$F$5:$F$10)</f>
        <v>Sucursal 3</v>
      </c>
      <c r="N969" s="13" t="str">
        <f>HLOOKUP(F969,'Vendedores y Clientes'!$F$5:$M$7,2,0)&amp;" "&amp;HLOOKUP(F969,'Vendedores y Clientes'!$F$5:$M$7,3,0)</f>
        <v>Gabriel Manzanero</v>
      </c>
      <c r="O969" s="13" t="str" cm="1">
        <f t="array" ref="O969">_xlfn.XLOOKUP(G969,'Vendedores y Clientes'!$B$6:$B$39,'Vendedores y Clientes'!$C$6:$C$39&amp;" "&amp;_xlfn.XLOOKUP(Ventas!G969,'Vendedores y Clientes'!$B$6:$B$39,'Vendedores y Clientes'!$D$6:$D$39))</f>
        <v>Diva Torrengra</v>
      </c>
      <c r="P969" s="13" t="str">
        <f>_xlfn.XLOOKUP(H969,Productos!$B$5:$B$16,Productos!$C$5:$C$16)</f>
        <v>Cama 1,5 plazas</v>
      </c>
      <c r="Q969" s="13" t="str">
        <f>VLOOKUP(H969,Productos!$B$4:$E$16,3,0)</f>
        <v>Dardunes</v>
      </c>
      <c r="R969" s="14">
        <f t="shared" si="20"/>
        <v>0.08</v>
      </c>
      <c r="S969" s="15">
        <f>VLOOKUP(Ventas!H969,Productos!$B$23:$I$34,MATCH(Ventas!M969,Productos!$D$22:$I$22)+2,FALSE)</f>
        <v>300000</v>
      </c>
      <c r="T969" s="16">
        <f t="shared" si="24"/>
        <v>4631200</v>
      </c>
    </row>
    <row r="970" spans="2:20" ht="14.25" customHeight="1">
      <c r="B970" s="10" t="str">
        <f t="shared" si="19"/>
        <v>10-20017112009noviembreA14</v>
      </c>
      <c r="C970" s="17">
        <v>10</v>
      </c>
      <c r="D970" s="17">
        <v>200</v>
      </c>
      <c r="E970" s="18">
        <v>40134</v>
      </c>
      <c r="F970" s="17">
        <v>16</v>
      </c>
      <c r="G970" s="17">
        <v>30</v>
      </c>
      <c r="H970" s="17" t="s">
        <v>27</v>
      </c>
      <c r="I970" s="79">
        <f>_xlfn.XLOOKUP(H970,Productos!$B$5:$B$16,Productos!$E$5:$E$16)</f>
        <v>670000</v>
      </c>
      <c r="J970" s="17">
        <v>8</v>
      </c>
      <c r="K970" s="99"/>
      <c r="L970" s="13" t="str">
        <f>_xlfn.XLOOKUP(Ventas!C970,'Tienda y Sucursal'!$B$5:$B$19,'Tienda y Sucursal'!$C$5:$C$19)</f>
        <v>Sacrilegios Gloria</v>
      </c>
      <c r="M970" s="13" t="str">
        <f>_xlfn.XLOOKUP(D970,'Tienda y Sucursal'!$E$5:$E$10,'Tienda y Sucursal'!$F$5:$F$10)</f>
        <v>Sucursal 1</v>
      </c>
      <c r="N970" s="13" t="str">
        <f>HLOOKUP(F970,'Vendedores y Clientes'!$F$5:$M$7,2,0)&amp;" "&amp;HLOOKUP(F970,'Vendedores y Clientes'!$F$5:$M$7,3,0)</f>
        <v>Michael Tree</v>
      </c>
      <c r="O970" s="13" t="str" cm="1">
        <f t="array" ref="O970">_xlfn.XLOOKUP(G970,'Vendedores y Clientes'!$B$6:$B$39,'Vendedores y Clientes'!$C$6:$C$39&amp;" "&amp;_xlfn.XLOOKUP(Ventas!G970,'Vendedores y Clientes'!$B$6:$B$39,'Vendedores y Clientes'!$D$6:$D$39))</f>
        <v>Javiera Walder</v>
      </c>
      <c r="P970" s="13" t="str">
        <f>_xlfn.XLOOKUP(H970,Productos!$B$5:$B$16,Productos!$C$5:$C$16)</f>
        <v>Cama 1,5 plazas</v>
      </c>
      <c r="Q970" s="13" t="str">
        <f>VLOOKUP(H970,Productos!$B$4:$E$16,3,0)</f>
        <v>Dardunes</v>
      </c>
      <c r="R970" s="14">
        <f t="shared" si="20"/>
        <v>0.08</v>
      </c>
      <c r="S970" s="15">
        <f>VLOOKUP(Ventas!H970,Productos!$B$23:$I$34,MATCH(Ventas!M970,Productos!$D$22:$I$22)+2,FALSE)</f>
        <v>200000</v>
      </c>
      <c r="T970" s="16">
        <f t="shared" si="24"/>
        <v>4731200</v>
      </c>
    </row>
    <row r="971" spans="2:20" ht="14.25" customHeight="1">
      <c r="B971" s="10" t="str">
        <f t="shared" si="19"/>
        <v>3-20962009junioA14</v>
      </c>
      <c r="C971" s="17">
        <v>3</v>
      </c>
      <c r="D971" s="17">
        <v>20</v>
      </c>
      <c r="E971" s="18">
        <v>39973</v>
      </c>
      <c r="F971" s="17">
        <v>17</v>
      </c>
      <c r="G971" s="17">
        <v>27</v>
      </c>
      <c r="H971" s="17" t="s">
        <v>27</v>
      </c>
      <c r="I971" s="79">
        <f>_xlfn.XLOOKUP(H971,Productos!$B$5:$B$16,Productos!$E$5:$E$16)</f>
        <v>670000</v>
      </c>
      <c r="J971" s="17">
        <v>8</v>
      </c>
      <c r="K971" s="99"/>
      <c r="L971" s="13" t="str">
        <f>_xlfn.XLOOKUP(Ventas!C971,'Tienda y Sucursal'!$B$5:$B$19,'Tienda y Sucursal'!$C$5:$C$19)</f>
        <v>Damiens</v>
      </c>
      <c r="M971" s="13" t="str">
        <f>_xlfn.XLOOKUP(D971,'Tienda y Sucursal'!$E$5:$E$10,'Tienda y Sucursal'!$F$5:$F$10)</f>
        <v>Sucursal 5</v>
      </c>
      <c r="N971" s="13" t="str">
        <f>HLOOKUP(F971,'Vendedores y Clientes'!$F$5:$M$7,2,0)&amp;" "&amp;HLOOKUP(F971,'Vendedores y Clientes'!$F$5:$M$7,3,0)</f>
        <v>Gabriel Manzanero</v>
      </c>
      <c r="O971" s="13" t="str" cm="1">
        <f t="array" ref="O971">_xlfn.XLOOKUP(G971,'Vendedores y Clientes'!$B$6:$B$39,'Vendedores y Clientes'!$C$6:$C$39&amp;" "&amp;_xlfn.XLOOKUP(Ventas!G971,'Vendedores y Clientes'!$B$6:$B$39,'Vendedores y Clientes'!$D$6:$D$39))</f>
        <v>Daniel Saint John</v>
      </c>
      <c r="P971" s="13" t="str">
        <f>_xlfn.XLOOKUP(H971,Productos!$B$5:$B$16,Productos!$C$5:$C$16)</f>
        <v>Cama 1,5 plazas</v>
      </c>
      <c r="Q971" s="13" t="str">
        <f>VLOOKUP(H971,Productos!$B$4:$E$16,3,0)</f>
        <v>Dardunes</v>
      </c>
      <c r="R971" s="14">
        <f t="shared" si="20"/>
        <v>0.08</v>
      </c>
      <c r="S971" s="15">
        <f>VLOOKUP(Ventas!H971,Productos!$B$23:$I$34,MATCH(Ventas!M971,Productos!$D$22:$I$22)+2,FALSE)</f>
        <v>100000</v>
      </c>
      <c r="T971" s="16">
        <f t="shared" si="24"/>
        <v>4831200</v>
      </c>
    </row>
    <row r="972" spans="2:20" ht="14.25" customHeight="1">
      <c r="B972" s="10" t="str">
        <f t="shared" si="19"/>
        <v>2-1001352010mayoA14</v>
      </c>
      <c r="C972" s="17">
        <v>2</v>
      </c>
      <c r="D972" s="17">
        <v>100</v>
      </c>
      <c r="E972" s="18">
        <v>40311</v>
      </c>
      <c r="F972" s="17">
        <v>13</v>
      </c>
      <c r="G972" s="17">
        <v>14</v>
      </c>
      <c r="H972" s="17" t="s">
        <v>27</v>
      </c>
      <c r="I972" s="79">
        <f>_xlfn.XLOOKUP(H972,Productos!$B$5:$B$16,Productos!$E$5:$E$16)</f>
        <v>670000</v>
      </c>
      <c r="J972" s="17">
        <v>8</v>
      </c>
      <c r="K972" s="99"/>
      <c r="L972" s="13" t="str">
        <f>_xlfn.XLOOKUP(Ventas!C972,'Tienda y Sucursal'!$B$5:$B$19,'Tienda y Sucursal'!$C$5:$C$19)</f>
        <v>Muebles San Genaro</v>
      </c>
      <c r="M972" s="13" t="str">
        <f>_xlfn.XLOOKUP(D972,'Tienda y Sucursal'!$E$5:$E$10,'Tienda y Sucursal'!$F$5:$F$10)</f>
        <v>Sucursal 4</v>
      </c>
      <c r="N972" s="13" t="str">
        <f>HLOOKUP(F972,'Vendedores y Clientes'!$F$5:$M$7,2,0)&amp;" "&amp;HLOOKUP(F972,'Vendedores y Clientes'!$F$5:$M$7,3,0)</f>
        <v>Caesar Ortencia</v>
      </c>
      <c r="O972" s="13" t="str" cm="1">
        <f t="array" ref="O972">_xlfn.XLOOKUP(G972,'Vendedores y Clientes'!$B$6:$B$39,'Vendedores y Clientes'!$C$6:$C$39&amp;" "&amp;_xlfn.XLOOKUP(Ventas!G972,'Vendedores y Clientes'!$B$6:$B$39,'Vendedores y Clientes'!$D$6:$D$39))</f>
        <v>Guillermo Franco</v>
      </c>
      <c r="P972" s="13" t="str">
        <f>_xlfn.XLOOKUP(H972,Productos!$B$5:$B$16,Productos!$C$5:$C$16)</f>
        <v>Cama 1,5 plazas</v>
      </c>
      <c r="Q972" s="13" t="str">
        <f>VLOOKUP(H972,Productos!$B$4:$E$16,3,0)</f>
        <v>Dardunes</v>
      </c>
      <c r="R972" s="14">
        <f t="shared" si="20"/>
        <v>0.08</v>
      </c>
      <c r="S972" s="15">
        <f>VLOOKUP(Ventas!H972,Productos!$B$23:$I$34,MATCH(Ventas!M972,Productos!$D$22:$I$22)+2,FALSE)</f>
        <v>10000</v>
      </c>
      <c r="T972" s="16">
        <f t="shared" si="24"/>
        <v>4921200</v>
      </c>
    </row>
    <row r="973" spans="2:20" ht="14.25" customHeight="1">
      <c r="B973" s="10" t="str">
        <f t="shared" si="19"/>
        <v>15-1024122010diciembreJ18</v>
      </c>
      <c r="C973" s="17">
        <v>15</v>
      </c>
      <c r="D973" s="17">
        <v>10</v>
      </c>
      <c r="E973" s="18">
        <v>40536</v>
      </c>
      <c r="F973" s="17">
        <v>12</v>
      </c>
      <c r="G973" s="17">
        <v>3</v>
      </c>
      <c r="H973" s="17" t="s">
        <v>24</v>
      </c>
      <c r="I973" s="79">
        <f>_xlfn.XLOOKUP(H973,Productos!$B$5:$B$16,Productos!$E$5:$E$16)</f>
        <v>850000</v>
      </c>
      <c r="J973" s="17">
        <v>6</v>
      </c>
      <c r="K973" s="99"/>
      <c r="L973" s="13" t="str">
        <f>_xlfn.XLOOKUP(Ventas!C973,'Tienda y Sucursal'!$B$5:$B$19,'Tienda y Sucursal'!$C$5:$C$19)</f>
        <v>Galería la Tubería</v>
      </c>
      <c r="M973" s="13" t="str">
        <f>_xlfn.XLOOKUP(D973,'Tienda y Sucursal'!$E$5:$E$10,'Tienda y Sucursal'!$F$5:$F$10)</f>
        <v>Sucursal 6</v>
      </c>
      <c r="N973" s="13" t="str">
        <f>HLOOKUP(F973,'Vendedores y Clientes'!$F$5:$M$7,2,0)&amp;" "&amp;HLOOKUP(F973,'Vendedores y Clientes'!$F$5:$M$7,3,0)</f>
        <v>Feibian Bizancio</v>
      </c>
      <c r="O973" s="13" t="str" cm="1">
        <f t="array" ref="O973">_xlfn.XLOOKUP(G973,'Vendedores y Clientes'!$B$6:$B$39,'Vendedores y Clientes'!$C$6:$C$39&amp;" "&amp;_xlfn.XLOOKUP(Ventas!G973,'Vendedores y Clientes'!$B$6:$B$39,'Vendedores y Clientes'!$D$6:$D$39))</f>
        <v>Johny Negrero</v>
      </c>
      <c r="P973" s="13" t="str">
        <f>_xlfn.XLOOKUP(H973,Productos!$B$5:$B$16,Productos!$C$5:$C$16)</f>
        <v>Camarote 3 cuerpos</v>
      </c>
      <c r="Q973" s="13" t="str">
        <f>VLOOKUP(H973,Productos!$B$4:$E$16,3,0)</f>
        <v>Deplos</v>
      </c>
      <c r="R973" s="14">
        <f t="shared" si="20"/>
        <v>0.05</v>
      </c>
      <c r="S973" s="15">
        <f>VLOOKUP(Ventas!H973,Productos!$B$23:$I$34,MATCH(Ventas!M973,Productos!$D$22:$I$22)+2,FALSE)</f>
        <v>20000</v>
      </c>
      <c r="T973" s="16">
        <f t="shared" si="24"/>
        <v>4825000</v>
      </c>
    </row>
    <row r="974" spans="2:20" ht="14.25" customHeight="1">
      <c r="B974" s="10" t="str">
        <f t="shared" si="19"/>
        <v>8-1002552009mayoJ18</v>
      </c>
      <c r="C974" s="17">
        <v>8</v>
      </c>
      <c r="D974" s="17">
        <v>100</v>
      </c>
      <c r="E974" s="18">
        <v>39958</v>
      </c>
      <c r="F974" s="17">
        <v>12</v>
      </c>
      <c r="G974" s="17">
        <v>32</v>
      </c>
      <c r="H974" s="17" t="s">
        <v>24</v>
      </c>
      <c r="I974" s="79">
        <f>_xlfn.XLOOKUP(H974,Productos!$B$5:$B$16,Productos!$E$5:$E$16)</f>
        <v>850000</v>
      </c>
      <c r="J974" s="17">
        <v>6</v>
      </c>
      <c r="K974" s="99"/>
      <c r="L974" s="13" t="str">
        <f>_xlfn.XLOOKUP(Ventas!C974,'Tienda y Sucursal'!$B$5:$B$19,'Tienda y Sucursal'!$C$5:$C$19)</f>
        <v>El Rincón de la Madera</v>
      </c>
      <c r="M974" s="13" t="str">
        <f>_xlfn.XLOOKUP(D974,'Tienda y Sucursal'!$E$5:$E$10,'Tienda y Sucursal'!$F$5:$F$10)</f>
        <v>Sucursal 4</v>
      </c>
      <c r="N974" s="13" t="str">
        <f>HLOOKUP(F974,'Vendedores y Clientes'!$F$5:$M$7,2,0)&amp;" "&amp;HLOOKUP(F974,'Vendedores y Clientes'!$F$5:$M$7,3,0)</f>
        <v>Feibian Bizancio</v>
      </c>
      <c r="O974" s="13" t="str" cm="1">
        <f t="array" ref="O974">_xlfn.XLOOKUP(G974,'Vendedores y Clientes'!$B$6:$B$39,'Vendedores y Clientes'!$C$6:$C$39&amp;" "&amp;_xlfn.XLOOKUP(Ventas!G974,'Vendedores y Clientes'!$B$6:$B$39,'Vendedores y Clientes'!$D$6:$D$39))</f>
        <v>Manu Bililar</v>
      </c>
      <c r="P974" s="13" t="str">
        <f>_xlfn.XLOOKUP(H974,Productos!$B$5:$B$16,Productos!$C$5:$C$16)</f>
        <v>Camarote 3 cuerpos</v>
      </c>
      <c r="Q974" s="13" t="str">
        <f>VLOOKUP(H974,Productos!$B$4:$E$16,3,0)</f>
        <v>Deplos</v>
      </c>
      <c r="R974" s="14">
        <f t="shared" si="20"/>
        <v>0.05</v>
      </c>
      <c r="S974" s="15">
        <f>VLOOKUP(Ventas!H974,Productos!$B$23:$I$34,MATCH(Ventas!M974,Productos!$D$22:$I$22)+2,FALSE)</f>
        <v>10000</v>
      </c>
      <c r="T974" s="16">
        <f t="shared" si="24"/>
        <v>4835000</v>
      </c>
    </row>
    <row r="975" spans="2:20" ht="14.25" customHeight="1">
      <c r="B975" s="10" t="str">
        <f t="shared" si="19"/>
        <v>15-1002142009abrilJ18</v>
      </c>
      <c r="C975" s="17">
        <v>15</v>
      </c>
      <c r="D975" s="17">
        <v>100</v>
      </c>
      <c r="E975" s="18">
        <v>39924</v>
      </c>
      <c r="F975" s="17">
        <v>12</v>
      </c>
      <c r="G975" s="17">
        <v>29</v>
      </c>
      <c r="H975" s="17" t="s">
        <v>24</v>
      </c>
      <c r="I975" s="79">
        <f>_xlfn.XLOOKUP(H975,Productos!$B$5:$B$16,Productos!$E$5:$E$16)</f>
        <v>850000</v>
      </c>
      <c r="J975" s="17">
        <v>6</v>
      </c>
      <c r="K975" s="99"/>
      <c r="L975" s="13" t="str">
        <f>_xlfn.XLOOKUP(Ventas!C975,'Tienda y Sucursal'!$B$5:$B$19,'Tienda y Sucursal'!$C$5:$C$19)</f>
        <v>Galería la Tubería</v>
      </c>
      <c r="M975" s="13" t="str">
        <f>_xlfn.XLOOKUP(D975,'Tienda y Sucursal'!$E$5:$E$10,'Tienda y Sucursal'!$F$5:$F$10)</f>
        <v>Sucursal 4</v>
      </c>
      <c r="N975" s="13" t="str">
        <f>HLOOKUP(F975,'Vendedores y Clientes'!$F$5:$M$7,2,0)&amp;" "&amp;HLOOKUP(F975,'Vendedores y Clientes'!$F$5:$M$7,3,0)</f>
        <v>Feibian Bizancio</v>
      </c>
      <c r="O975" s="13" t="str" cm="1">
        <f t="array" ref="O975">_xlfn.XLOOKUP(G975,'Vendedores y Clientes'!$B$6:$B$39,'Vendedores y Clientes'!$C$6:$C$39&amp;" "&amp;_xlfn.XLOOKUP(Ventas!G975,'Vendedores y Clientes'!$B$6:$B$39,'Vendedores y Clientes'!$D$6:$D$39))</f>
        <v>Reina Queen</v>
      </c>
      <c r="P975" s="13" t="str">
        <f>_xlfn.XLOOKUP(H975,Productos!$B$5:$B$16,Productos!$C$5:$C$16)</f>
        <v>Camarote 3 cuerpos</v>
      </c>
      <c r="Q975" s="13" t="str">
        <f>VLOOKUP(H975,Productos!$B$4:$E$16,3,0)</f>
        <v>Deplos</v>
      </c>
      <c r="R975" s="14">
        <f t="shared" si="20"/>
        <v>0.05</v>
      </c>
      <c r="S975" s="15">
        <f>VLOOKUP(Ventas!H975,Productos!$B$23:$I$34,MATCH(Ventas!M975,Productos!$D$22:$I$22)+2,FALSE)</f>
        <v>10000</v>
      </c>
      <c r="T975" s="16">
        <f t="shared" si="24"/>
        <v>4835000</v>
      </c>
    </row>
    <row r="976" spans="2:20" ht="14.25" customHeight="1">
      <c r="B976" s="10" t="str">
        <f t="shared" si="19"/>
        <v>10-300262010junioJ18</v>
      </c>
      <c r="C976" s="17">
        <v>10</v>
      </c>
      <c r="D976" s="17">
        <v>300</v>
      </c>
      <c r="E976" s="18">
        <v>40331</v>
      </c>
      <c r="F976" s="17">
        <v>18</v>
      </c>
      <c r="G976" s="17">
        <v>27</v>
      </c>
      <c r="H976" s="17" t="s">
        <v>24</v>
      </c>
      <c r="I976" s="79">
        <f>_xlfn.XLOOKUP(H976,Productos!$B$5:$B$16,Productos!$E$5:$E$16)</f>
        <v>850000</v>
      </c>
      <c r="J976" s="17">
        <v>6</v>
      </c>
      <c r="K976" s="99"/>
      <c r="L976" s="13" t="str">
        <f>_xlfn.XLOOKUP(Ventas!C976,'Tienda y Sucursal'!$B$5:$B$19,'Tienda y Sucursal'!$C$5:$C$19)</f>
        <v>Sacrilegios Gloria</v>
      </c>
      <c r="M976" s="13" t="str">
        <f>_xlfn.XLOOKUP(D976,'Tienda y Sucursal'!$E$5:$E$10,'Tienda y Sucursal'!$F$5:$F$10)</f>
        <v>Sucursal 3</v>
      </c>
      <c r="N976" s="13" t="str">
        <f>HLOOKUP(F976,'Vendedores y Clientes'!$F$5:$M$7,2,0)&amp;" "&amp;HLOOKUP(F976,'Vendedores y Clientes'!$F$5:$M$7,3,0)</f>
        <v>Gato Lizana</v>
      </c>
      <c r="O976" s="13" t="str" cm="1">
        <f t="array" ref="O976">_xlfn.XLOOKUP(G976,'Vendedores y Clientes'!$B$6:$B$39,'Vendedores y Clientes'!$C$6:$C$39&amp;" "&amp;_xlfn.XLOOKUP(Ventas!G976,'Vendedores y Clientes'!$B$6:$B$39,'Vendedores y Clientes'!$D$6:$D$39))</f>
        <v>Daniel Saint John</v>
      </c>
      <c r="P976" s="13" t="str">
        <f>_xlfn.XLOOKUP(H976,Productos!$B$5:$B$16,Productos!$C$5:$C$16)</f>
        <v>Camarote 3 cuerpos</v>
      </c>
      <c r="Q976" s="13" t="str">
        <f>VLOOKUP(H976,Productos!$B$4:$E$16,3,0)</f>
        <v>Deplos</v>
      </c>
      <c r="R976" s="14">
        <f t="shared" si="20"/>
        <v>0.05</v>
      </c>
      <c r="S976" s="15">
        <f>VLOOKUP(Ventas!H976,Productos!$B$23:$I$34,MATCH(Ventas!M976,Productos!$D$22:$I$22)+2,FALSE)</f>
        <v>200000</v>
      </c>
      <c r="T976" s="16">
        <f t="shared" si="24"/>
        <v>4645000</v>
      </c>
    </row>
    <row r="977" spans="2:20" ht="14.25" customHeight="1">
      <c r="B977" s="10" t="str">
        <f t="shared" si="19"/>
        <v>14-3001452010mayoJ18</v>
      </c>
      <c r="C977" s="17">
        <v>14</v>
      </c>
      <c r="D977" s="17">
        <v>300</v>
      </c>
      <c r="E977" s="18">
        <v>40312</v>
      </c>
      <c r="F977" s="17">
        <v>13</v>
      </c>
      <c r="G977" s="17">
        <v>13</v>
      </c>
      <c r="H977" s="17" t="s">
        <v>24</v>
      </c>
      <c r="I977" s="79">
        <f>_xlfn.XLOOKUP(H977,Productos!$B$5:$B$16,Productos!$E$5:$E$16)</f>
        <v>850000</v>
      </c>
      <c r="J977" s="17">
        <v>6</v>
      </c>
      <c r="K977" s="99"/>
      <c r="L977" s="13" t="str">
        <f>_xlfn.XLOOKUP(Ventas!C977,'Tienda y Sucursal'!$B$5:$B$19,'Tienda y Sucursal'!$C$5:$C$19)</f>
        <v>Antiguedades FV</v>
      </c>
      <c r="M977" s="13" t="str">
        <f>_xlfn.XLOOKUP(D977,'Tienda y Sucursal'!$E$5:$E$10,'Tienda y Sucursal'!$F$5:$F$10)</f>
        <v>Sucursal 3</v>
      </c>
      <c r="N977" s="13" t="str">
        <f>HLOOKUP(F977,'Vendedores y Clientes'!$F$5:$M$7,2,0)&amp;" "&amp;HLOOKUP(F977,'Vendedores y Clientes'!$F$5:$M$7,3,0)</f>
        <v>Caesar Ortencia</v>
      </c>
      <c r="O977" s="13" t="str" cm="1">
        <f t="array" ref="O977">_xlfn.XLOOKUP(G977,'Vendedores y Clientes'!$B$6:$B$39,'Vendedores y Clientes'!$C$6:$C$39&amp;" "&amp;_xlfn.XLOOKUP(Ventas!G977,'Vendedores y Clientes'!$B$6:$B$39,'Vendedores y Clientes'!$D$6:$D$39))</f>
        <v>Peter Contreras</v>
      </c>
      <c r="P977" s="13" t="str">
        <f>_xlfn.XLOOKUP(H977,Productos!$B$5:$B$16,Productos!$C$5:$C$16)</f>
        <v>Camarote 3 cuerpos</v>
      </c>
      <c r="Q977" s="13" t="str">
        <f>VLOOKUP(H977,Productos!$B$4:$E$16,3,0)</f>
        <v>Deplos</v>
      </c>
      <c r="R977" s="14">
        <f t="shared" si="20"/>
        <v>0.05</v>
      </c>
      <c r="S977" s="15">
        <f>VLOOKUP(Ventas!H977,Productos!$B$23:$I$34,MATCH(Ventas!M977,Productos!$D$22:$I$22)+2,FALSE)</f>
        <v>200000</v>
      </c>
      <c r="T977" s="16">
        <f t="shared" si="24"/>
        <v>4645000</v>
      </c>
    </row>
    <row r="978" spans="2:20" ht="14.25" customHeight="1">
      <c r="B978" s="10" t="str">
        <f t="shared" si="19"/>
        <v>8-2006102010octubreJ18</v>
      </c>
      <c r="C978" s="17">
        <v>8</v>
      </c>
      <c r="D978" s="17">
        <v>200</v>
      </c>
      <c r="E978" s="18">
        <v>40457</v>
      </c>
      <c r="F978" s="17">
        <v>14</v>
      </c>
      <c r="G978" s="17">
        <v>2</v>
      </c>
      <c r="H978" s="17" t="s">
        <v>24</v>
      </c>
      <c r="I978" s="79">
        <f>_xlfn.XLOOKUP(H978,Productos!$B$5:$B$16,Productos!$E$5:$E$16)</f>
        <v>850000</v>
      </c>
      <c r="J978" s="17">
        <v>6</v>
      </c>
      <c r="K978" s="99"/>
      <c r="L978" s="13" t="str">
        <f>_xlfn.XLOOKUP(Ventas!C978,'Tienda y Sucursal'!$B$5:$B$19,'Tienda y Sucursal'!$C$5:$C$19)</f>
        <v>El Rincón de la Madera</v>
      </c>
      <c r="M978" s="13" t="str">
        <f>_xlfn.XLOOKUP(D978,'Tienda y Sucursal'!$E$5:$E$10,'Tienda y Sucursal'!$F$5:$F$10)</f>
        <v>Sucursal 1</v>
      </c>
      <c r="N978" s="13" t="str">
        <f>HLOOKUP(F978,'Vendedores y Clientes'!$F$5:$M$7,2,0)&amp;" "&amp;HLOOKUP(F978,'Vendedores y Clientes'!$F$5:$M$7,3,0)</f>
        <v>Hortuiti Felier</v>
      </c>
      <c r="O978" s="13" t="str" cm="1">
        <f t="array" ref="O978">_xlfn.XLOOKUP(G978,'Vendedores y Clientes'!$B$6:$B$39,'Vendedores y Clientes'!$C$6:$C$39&amp;" "&amp;_xlfn.XLOOKUP(Ventas!G978,'Vendedores y Clientes'!$B$6:$B$39,'Vendedores y Clientes'!$D$6:$D$39))</f>
        <v>John Chepicano</v>
      </c>
      <c r="P978" s="13" t="str">
        <f>_xlfn.XLOOKUP(H978,Productos!$B$5:$B$16,Productos!$C$5:$C$16)</f>
        <v>Camarote 3 cuerpos</v>
      </c>
      <c r="Q978" s="13" t="str">
        <f>VLOOKUP(H978,Productos!$B$4:$E$16,3,0)</f>
        <v>Deplos</v>
      </c>
      <c r="R978" s="14">
        <f t="shared" si="20"/>
        <v>0.05</v>
      </c>
      <c r="S978" s="15">
        <f>VLOOKUP(Ventas!H978,Productos!$B$23:$I$34,MATCH(Ventas!M978,Productos!$D$22:$I$22)+2,FALSE)</f>
        <v>30000</v>
      </c>
      <c r="T978" s="16">
        <f t="shared" si="24"/>
        <v>4815000</v>
      </c>
    </row>
    <row r="979" spans="2:20" ht="14.25" customHeight="1">
      <c r="B979" s="10" t="str">
        <f t="shared" si="19"/>
        <v>1-100622010febreroJ18</v>
      </c>
      <c r="C979" s="17">
        <v>1</v>
      </c>
      <c r="D979" s="17">
        <v>100</v>
      </c>
      <c r="E979" s="18">
        <v>40215</v>
      </c>
      <c r="F979" s="17">
        <v>14</v>
      </c>
      <c r="G979" s="17">
        <v>32</v>
      </c>
      <c r="H979" s="17" t="s">
        <v>24</v>
      </c>
      <c r="I979" s="79">
        <f>_xlfn.XLOOKUP(H979,Productos!$B$5:$B$16,Productos!$E$5:$E$16)</f>
        <v>850000</v>
      </c>
      <c r="J979" s="17">
        <v>6</v>
      </c>
      <c r="K979" s="99"/>
      <c r="L979" s="13" t="str">
        <f>_xlfn.XLOOKUP(Ventas!C979,'Tienda y Sucursal'!$B$5:$B$19,'Tienda y Sucursal'!$C$5:$C$19)</f>
        <v>Sucursal Peñalolen Alto</v>
      </c>
      <c r="M979" s="13" t="str">
        <f>_xlfn.XLOOKUP(D979,'Tienda y Sucursal'!$E$5:$E$10,'Tienda y Sucursal'!$F$5:$F$10)</f>
        <v>Sucursal 4</v>
      </c>
      <c r="N979" s="13" t="str">
        <f>HLOOKUP(F979,'Vendedores y Clientes'!$F$5:$M$7,2,0)&amp;" "&amp;HLOOKUP(F979,'Vendedores y Clientes'!$F$5:$M$7,3,0)</f>
        <v>Hortuiti Felier</v>
      </c>
      <c r="O979" s="13" t="str" cm="1">
        <f t="array" ref="O979">_xlfn.XLOOKUP(G979,'Vendedores y Clientes'!$B$6:$B$39,'Vendedores y Clientes'!$C$6:$C$39&amp;" "&amp;_xlfn.XLOOKUP(Ventas!G979,'Vendedores y Clientes'!$B$6:$B$39,'Vendedores y Clientes'!$D$6:$D$39))</f>
        <v>Manu Bililar</v>
      </c>
      <c r="P979" s="13" t="str">
        <f>_xlfn.XLOOKUP(H979,Productos!$B$5:$B$16,Productos!$C$5:$C$16)</f>
        <v>Camarote 3 cuerpos</v>
      </c>
      <c r="Q979" s="13" t="str">
        <f>VLOOKUP(H979,Productos!$B$4:$E$16,3,0)</f>
        <v>Deplos</v>
      </c>
      <c r="R979" s="14">
        <f t="shared" si="20"/>
        <v>0.05</v>
      </c>
      <c r="S979" s="15">
        <f>VLOOKUP(Ventas!H979,Productos!$B$23:$I$34,MATCH(Ventas!M979,Productos!$D$22:$I$22)+2,FALSE)</f>
        <v>10000</v>
      </c>
      <c r="T979" s="16">
        <f t="shared" si="24"/>
        <v>4835000</v>
      </c>
    </row>
    <row r="980" spans="2:20" ht="14.25" customHeight="1">
      <c r="B980" s="10" t="str">
        <f t="shared" si="19"/>
        <v>6-200952010mayoJ18</v>
      </c>
      <c r="C980" s="17">
        <v>6</v>
      </c>
      <c r="D980" s="17">
        <v>200</v>
      </c>
      <c r="E980" s="18">
        <v>40307</v>
      </c>
      <c r="F980" s="17">
        <v>14</v>
      </c>
      <c r="G980" s="17">
        <v>15</v>
      </c>
      <c r="H980" s="17" t="s">
        <v>24</v>
      </c>
      <c r="I980" s="79">
        <f>_xlfn.XLOOKUP(H980,Productos!$B$5:$B$16,Productos!$E$5:$E$16)</f>
        <v>850000</v>
      </c>
      <c r="J980" s="17">
        <v>6</v>
      </c>
      <c r="K980" s="99"/>
      <c r="L980" s="13" t="str">
        <f>_xlfn.XLOOKUP(Ventas!C980,'Tienda y Sucursal'!$B$5:$B$19,'Tienda y Sucursal'!$C$5:$C$19)</f>
        <v>Sucursal Ñuñoa</v>
      </c>
      <c r="M980" s="13" t="str">
        <f>_xlfn.XLOOKUP(D980,'Tienda y Sucursal'!$E$5:$E$10,'Tienda y Sucursal'!$F$5:$F$10)</f>
        <v>Sucursal 1</v>
      </c>
      <c r="N980" s="13" t="str">
        <f>HLOOKUP(F980,'Vendedores y Clientes'!$F$5:$M$7,2,0)&amp;" "&amp;HLOOKUP(F980,'Vendedores y Clientes'!$F$5:$M$7,3,0)</f>
        <v>Hortuiti Felier</v>
      </c>
      <c r="O980" s="13" t="str" cm="1">
        <f t="array" ref="O980">_xlfn.XLOOKUP(G980,'Vendedores y Clientes'!$B$6:$B$39,'Vendedores y Clientes'!$C$6:$C$39&amp;" "&amp;_xlfn.XLOOKUP(Ventas!G980,'Vendedores y Clientes'!$B$6:$B$39,'Vendedores y Clientes'!$D$6:$D$39))</f>
        <v>Maki Parachute</v>
      </c>
      <c r="P980" s="13" t="str">
        <f>_xlfn.XLOOKUP(H980,Productos!$B$5:$B$16,Productos!$C$5:$C$16)</f>
        <v>Camarote 3 cuerpos</v>
      </c>
      <c r="Q980" s="13" t="str">
        <f>VLOOKUP(H980,Productos!$B$4:$E$16,3,0)</f>
        <v>Deplos</v>
      </c>
      <c r="R980" s="14">
        <f t="shared" si="20"/>
        <v>0.05</v>
      </c>
      <c r="S980" s="15">
        <f>VLOOKUP(Ventas!H980,Productos!$B$23:$I$34,MATCH(Ventas!M980,Productos!$D$22:$I$22)+2,FALSE)</f>
        <v>30000</v>
      </c>
      <c r="T980" s="16">
        <f t="shared" si="24"/>
        <v>4815000</v>
      </c>
    </row>
    <row r="981" spans="2:20" ht="14.25" customHeight="1">
      <c r="B981" s="10" t="str">
        <f t="shared" si="19"/>
        <v>7-300522010febreroA18</v>
      </c>
      <c r="C981" s="17">
        <v>7</v>
      </c>
      <c r="D981" s="17">
        <v>300</v>
      </c>
      <c r="E981" s="18">
        <v>40214</v>
      </c>
      <c r="F981" s="17">
        <v>17</v>
      </c>
      <c r="G981" s="17">
        <v>26</v>
      </c>
      <c r="H981" s="17" t="s">
        <v>26</v>
      </c>
      <c r="I981" s="79">
        <f>_xlfn.XLOOKUP(H981,Productos!$B$5:$B$16,Productos!$E$5:$E$16)</f>
        <v>750000</v>
      </c>
      <c r="J981" s="17">
        <v>7</v>
      </c>
      <c r="K981" s="99"/>
      <c r="L981" s="13" t="str">
        <f>_xlfn.XLOOKUP(Ventas!C981,'Tienda y Sucursal'!$B$5:$B$19,'Tienda y Sucursal'!$C$5:$C$19)</f>
        <v>Blanco y En Calada</v>
      </c>
      <c r="M981" s="13" t="str">
        <f>_xlfn.XLOOKUP(D981,'Tienda y Sucursal'!$E$5:$E$10,'Tienda y Sucursal'!$F$5:$F$10)</f>
        <v>Sucursal 3</v>
      </c>
      <c r="N981" s="13" t="str">
        <f>HLOOKUP(F981,'Vendedores y Clientes'!$F$5:$M$7,2,0)&amp;" "&amp;HLOOKUP(F981,'Vendedores y Clientes'!$F$5:$M$7,3,0)</f>
        <v>Gabriel Manzanero</v>
      </c>
      <c r="O981" s="13" t="str" cm="1">
        <f t="array" ref="O981">_xlfn.XLOOKUP(G981,'Vendedores y Clientes'!$B$6:$B$39,'Vendedores y Clientes'!$C$6:$C$39&amp;" "&amp;_xlfn.XLOOKUP(Ventas!G981,'Vendedores y Clientes'!$B$6:$B$39,'Vendedores y Clientes'!$D$6:$D$39))</f>
        <v>Edward Phycka</v>
      </c>
      <c r="P981" s="13" t="str">
        <f>_xlfn.XLOOKUP(H981,Productos!$B$5:$B$16,Productos!$C$5:$C$16)</f>
        <v>Sillón Cama 3 Cuerpos</v>
      </c>
      <c r="Q981" s="13" t="str">
        <f>VLOOKUP(H981,Productos!$B$4:$E$16,3,0)</f>
        <v>Bellmack</v>
      </c>
      <c r="R981" s="14">
        <f t="shared" si="20"/>
        <v>0.08</v>
      </c>
      <c r="S981" s="15">
        <f>VLOOKUP(Ventas!H981,Productos!$B$23:$I$34,MATCH(Ventas!M981,Productos!$D$22:$I$22)+2,FALSE)</f>
        <v>200000</v>
      </c>
      <c r="T981" s="16">
        <f t="shared" si="24"/>
        <v>4630000</v>
      </c>
    </row>
    <row r="982" spans="2:20" ht="14.25" customHeight="1">
      <c r="B982" s="10" t="str">
        <f t="shared" si="19"/>
        <v>3-10952010mayoA18</v>
      </c>
      <c r="C982" s="17">
        <v>3</v>
      </c>
      <c r="D982" s="17">
        <v>10</v>
      </c>
      <c r="E982" s="18">
        <v>40307</v>
      </c>
      <c r="F982" s="17">
        <v>14</v>
      </c>
      <c r="G982" s="17">
        <v>23</v>
      </c>
      <c r="H982" s="17" t="s">
        <v>26</v>
      </c>
      <c r="I982" s="79">
        <f>_xlfn.XLOOKUP(H982,Productos!$B$5:$B$16,Productos!$E$5:$E$16)</f>
        <v>750000</v>
      </c>
      <c r="J982" s="17">
        <v>7</v>
      </c>
      <c r="K982" s="99"/>
      <c r="L982" s="13" t="str">
        <f>_xlfn.XLOOKUP(Ventas!C982,'Tienda y Sucursal'!$B$5:$B$19,'Tienda y Sucursal'!$C$5:$C$19)</f>
        <v>Damiens</v>
      </c>
      <c r="M982" s="13" t="str">
        <f>_xlfn.XLOOKUP(D982,'Tienda y Sucursal'!$E$5:$E$10,'Tienda y Sucursal'!$F$5:$F$10)</f>
        <v>Sucursal 6</v>
      </c>
      <c r="N982" s="13" t="str">
        <f>HLOOKUP(F982,'Vendedores y Clientes'!$F$5:$M$7,2,0)&amp;" "&amp;HLOOKUP(F982,'Vendedores y Clientes'!$F$5:$M$7,3,0)</f>
        <v>Hortuiti Felier</v>
      </c>
      <c r="O982" s="13" t="str" cm="1">
        <f t="array" ref="O982">_xlfn.XLOOKUP(G982,'Vendedores y Clientes'!$B$6:$B$39,'Vendedores y Clientes'!$C$6:$C$39&amp;" "&amp;_xlfn.XLOOKUP(Ventas!G982,'Vendedores y Clientes'!$B$6:$B$39,'Vendedores y Clientes'!$D$6:$D$39))</f>
        <v>Ismael Olavarrieta</v>
      </c>
      <c r="P982" s="13" t="str">
        <f>_xlfn.XLOOKUP(H982,Productos!$B$5:$B$16,Productos!$C$5:$C$16)</f>
        <v>Sillón Cama 3 Cuerpos</v>
      </c>
      <c r="Q982" s="13" t="str">
        <f>VLOOKUP(H982,Productos!$B$4:$E$16,3,0)</f>
        <v>Bellmack</v>
      </c>
      <c r="R982" s="14">
        <f t="shared" si="20"/>
        <v>0.08</v>
      </c>
      <c r="S982" s="15">
        <f>VLOOKUP(Ventas!H982,Productos!$B$23:$I$34,MATCH(Ventas!M982,Productos!$D$22:$I$22)+2,FALSE)</f>
        <v>200000</v>
      </c>
      <c r="T982" s="16">
        <f t="shared" si="24"/>
        <v>4630000</v>
      </c>
    </row>
    <row r="983" spans="2:20" ht="14.25" customHeight="1">
      <c r="B983" s="10" t="str">
        <f t="shared" si="19"/>
        <v>3-2002152009mayoA18</v>
      </c>
      <c r="C983" s="17">
        <v>3</v>
      </c>
      <c r="D983" s="17">
        <v>200</v>
      </c>
      <c r="E983" s="18">
        <v>39954</v>
      </c>
      <c r="F983" s="17">
        <v>12</v>
      </c>
      <c r="G983" s="17">
        <v>1</v>
      </c>
      <c r="H983" s="17" t="s">
        <v>26</v>
      </c>
      <c r="I983" s="79">
        <f>_xlfn.XLOOKUP(H983,Productos!$B$5:$B$16,Productos!$E$5:$E$16)</f>
        <v>750000</v>
      </c>
      <c r="J983" s="17">
        <v>7</v>
      </c>
      <c r="K983" s="99"/>
      <c r="L983" s="13" t="str">
        <f>_xlfn.XLOOKUP(Ventas!C983,'Tienda y Sucursal'!$B$5:$B$19,'Tienda y Sucursal'!$C$5:$C$19)</f>
        <v>Damiens</v>
      </c>
      <c r="M983" s="13" t="str">
        <f>_xlfn.XLOOKUP(D983,'Tienda y Sucursal'!$E$5:$E$10,'Tienda y Sucursal'!$F$5:$F$10)</f>
        <v>Sucursal 1</v>
      </c>
      <c r="N983" s="13" t="str">
        <f>HLOOKUP(F983,'Vendedores y Clientes'!$F$5:$M$7,2,0)&amp;" "&amp;HLOOKUP(F983,'Vendedores y Clientes'!$F$5:$M$7,3,0)</f>
        <v>Feibian Bizancio</v>
      </c>
      <c r="O983" s="13" t="str" cm="1">
        <f t="array" ref="O983">_xlfn.XLOOKUP(G983,'Vendedores y Clientes'!$B$6:$B$39,'Vendedores y Clientes'!$C$6:$C$39&amp;" "&amp;_xlfn.XLOOKUP(Ventas!G983,'Vendedores y Clientes'!$B$6:$B$39,'Vendedores y Clientes'!$D$6:$D$39))</f>
        <v>Alejandro Moledero</v>
      </c>
      <c r="P983" s="13" t="str">
        <f>_xlfn.XLOOKUP(H983,Productos!$B$5:$B$16,Productos!$C$5:$C$16)</f>
        <v>Sillón Cama 3 Cuerpos</v>
      </c>
      <c r="Q983" s="13" t="str">
        <f>VLOOKUP(H983,Productos!$B$4:$E$16,3,0)</f>
        <v>Bellmack</v>
      </c>
      <c r="R983" s="14">
        <f t="shared" si="20"/>
        <v>0.08</v>
      </c>
      <c r="S983" s="15">
        <f>VLOOKUP(Ventas!H983,Productos!$B$23:$I$34,MATCH(Ventas!M983,Productos!$D$22:$I$22)+2,FALSE)</f>
        <v>100000</v>
      </c>
      <c r="T983" s="16">
        <f t="shared" si="24"/>
        <v>4730000</v>
      </c>
    </row>
    <row r="984" spans="2:20" ht="14.25" customHeight="1">
      <c r="B984" s="10" t="str">
        <f t="shared" si="19"/>
        <v>6-200122010febreroA18</v>
      </c>
      <c r="C984" s="17">
        <v>6</v>
      </c>
      <c r="D984" s="17">
        <v>200</v>
      </c>
      <c r="E984" s="18">
        <v>40210</v>
      </c>
      <c r="F984" s="17">
        <v>17</v>
      </c>
      <c r="G984" s="17">
        <v>11</v>
      </c>
      <c r="H984" s="17" t="s">
        <v>26</v>
      </c>
      <c r="I984" s="79">
        <f>_xlfn.XLOOKUP(H984,Productos!$B$5:$B$16,Productos!$E$5:$E$16)</f>
        <v>750000</v>
      </c>
      <c r="J984" s="17">
        <v>7</v>
      </c>
      <c r="K984" s="99"/>
      <c r="L984" s="13" t="str">
        <f>_xlfn.XLOOKUP(Ventas!C984,'Tienda y Sucursal'!$B$5:$B$19,'Tienda y Sucursal'!$C$5:$C$19)</f>
        <v>Sucursal Ñuñoa</v>
      </c>
      <c r="M984" s="13" t="str">
        <f>_xlfn.XLOOKUP(D984,'Tienda y Sucursal'!$E$5:$E$10,'Tienda y Sucursal'!$F$5:$F$10)</f>
        <v>Sucursal 1</v>
      </c>
      <c r="N984" s="13" t="str">
        <f>HLOOKUP(F984,'Vendedores y Clientes'!$F$5:$M$7,2,0)&amp;" "&amp;HLOOKUP(F984,'Vendedores y Clientes'!$F$5:$M$7,3,0)</f>
        <v>Gabriel Manzanero</v>
      </c>
      <c r="O984" s="13" t="str" cm="1">
        <f t="array" ref="O984">_xlfn.XLOOKUP(G984,'Vendedores y Clientes'!$B$6:$B$39,'Vendedores y Clientes'!$C$6:$C$39&amp;" "&amp;_xlfn.XLOOKUP(Ventas!G984,'Vendedores y Clientes'!$B$6:$B$39,'Vendedores y Clientes'!$D$6:$D$39))</f>
        <v>Diva Torrengra</v>
      </c>
      <c r="P984" s="13" t="str">
        <f>_xlfn.XLOOKUP(H984,Productos!$B$5:$B$16,Productos!$C$5:$C$16)</f>
        <v>Sillón Cama 3 Cuerpos</v>
      </c>
      <c r="Q984" s="13" t="str">
        <f>VLOOKUP(H984,Productos!$B$4:$E$16,3,0)</f>
        <v>Bellmack</v>
      </c>
      <c r="R984" s="14">
        <f t="shared" si="20"/>
        <v>0.08</v>
      </c>
      <c r="S984" s="15">
        <f>VLOOKUP(Ventas!H984,Productos!$B$23:$I$34,MATCH(Ventas!M984,Productos!$D$22:$I$22)+2,FALSE)</f>
        <v>100000</v>
      </c>
      <c r="T984" s="16">
        <f t="shared" si="24"/>
        <v>4730000</v>
      </c>
    </row>
    <row r="985" spans="2:20" ht="14.25" customHeight="1">
      <c r="B985" s="10" t="str">
        <f t="shared" si="19"/>
        <v>8-302012009eneroA18</v>
      </c>
      <c r="C985" s="17">
        <v>8</v>
      </c>
      <c r="D985" s="17">
        <v>30</v>
      </c>
      <c r="E985" s="18">
        <v>39833</v>
      </c>
      <c r="F985" s="17">
        <v>15</v>
      </c>
      <c r="G985" s="17">
        <v>6</v>
      </c>
      <c r="H985" s="17" t="s">
        <v>26</v>
      </c>
      <c r="I985" s="79">
        <f>_xlfn.XLOOKUP(H985,Productos!$B$5:$B$16,Productos!$E$5:$E$16)</f>
        <v>750000</v>
      </c>
      <c r="J985" s="17">
        <v>7</v>
      </c>
      <c r="K985" s="99"/>
      <c r="L985" s="13" t="str">
        <f>_xlfn.XLOOKUP(Ventas!C985,'Tienda y Sucursal'!$B$5:$B$19,'Tienda y Sucursal'!$C$5:$C$19)</f>
        <v>El Rincón de la Madera</v>
      </c>
      <c r="M985" s="13" t="str">
        <f>_xlfn.XLOOKUP(D985,'Tienda y Sucursal'!$E$5:$E$10,'Tienda y Sucursal'!$F$5:$F$10)</f>
        <v>Sucursal 2</v>
      </c>
      <c r="N985" s="13" t="str">
        <f>HLOOKUP(F985,'Vendedores y Clientes'!$F$5:$M$7,2,0)&amp;" "&amp;HLOOKUP(F985,'Vendedores y Clientes'!$F$5:$M$7,3,0)</f>
        <v>Suárez Mujica</v>
      </c>
      <c r="O985" s="13" t="str" cm="1">
        <f t="array" ref="O985">_xlfn.XLOOKUP(G985,'Vendedores y Clientes'!$B$6:$B$39,'Vendedores y Clientes'!$C$6:$C$39&amp;" "&amp;_xlfn.XLOOKUP(Ventas!G985,'Vendedores y Clientes'!$B$6:$B$39,'Vendedores y Clientes'!$D$6:$D$39))</f>
        <v>Deco Valenti</v>
      </c>
      <c r="P985" s="13" t="str">
        <f>_xlfn.XLOOKUP(H985,Productos!$B$5:$B$16,Productos!$C$5:$C$16)</f>
        <v>Sillón Cama 3 Cuerpos</v>
      </c>
      <c r="Q985" s="13" t="str">
        <f>VLOOKUP(H985,Productos!$B$4:$E$16,3,0)</f>
        <v>Bellmack</v>
      </c>
      <c r="R985" s="14">
        <f t="shared" si="20"/>
        <v>0.08</v>
      </c>
      <c r="S985" s="15">
        <f>VLOOKUP(Ventas!H985,Productos!$B$23:$I$34,MATCH(Ventas!M985,Productos!$D$22:$I$22)+2,FALSE)</f>
        <v>300000</v>
      </c>
      <c r="T985" s="16">
        <f t="shared" si="24"/>
        <v>4530000</v>
      </c>
    </row>
    <row r="986" spans="2:20" ht="14.25" customHeight="1">
      <c r="B986" s="10" t="str">
        <f t="shared" si="19"/>
        <v>3-100892010septiembreA18</v>
      </c>
      <c r="C986" s="17">
        <v>3</v>
      </c>
      <c r="D986" s="17">
        <v>100</v>
      </c>
      <c r="E986" s="18">
        <v>40429</v>
      </c>
      <c r="F986" s="17">
        <v>13</v>
      </c>
      <c r="G986" s="17">
        <v>22</v>
      </c>
      <c r="H986" s="17" t="s">
        <v>26</v>
      </c>
      <c r="I986" s="79">
        <f>_xlfn.XLOOKUP(H986,Productos!$B$5:$B$16,Productos!$E$5:$E$16)</f>
        <v>750000</v>
      </c>
      <c r="J986" s="17">
        <v>7</v>
      </c>
      <c r="K986" s="99"/>
      <c r="L986" s="13" t="str">
        <f>_xlfn.XLOOKUP(Ventas!C986,'Tienda y Sucursal'!$B$5:$B$19,'Tienda y Sucursal'!$C$5:$C$19)</f>
        <v>Damiens</v>
      </c>
      <c r="M986" s="13" t="str">
        <f>_xlfn.XLOOKUP(D986,'Tienda y Sucursal'!$E$5:$E$10,'Tienda y Sucursal'!$F$5:$F$10)</f>
        <v>Sucursal 4</v>
      </c>
      <c r="N986" s="13" t="str">
        <f>HLOOKUP(F986,'Vendedores y Clientes'!$F$5:$M$7,2,0)&amp;" "&amp;HLOOKUP(F986,'Vendedores y Clientes'!$F$5:$M$7,3,0)</f>
        <v>Caesar Ortencia</v>
      </c>
      <c r="O986" s="13" t="str" cm="1">
        <f t="array" ref="O986">_xlfn.XLOOKUP(G986,'Vendedores y Clientes'!$B$6:$B$39,'Vendedores y Clientes'!$C$6:$C$39&amp;" "&amp;_xlfn.XLOOKUP(Ventas!G986,'Vendedores y Clientes'!$B$6:$B$39,'Vendedores y Clientes'!$D$6:$D$39))</f>
        <v>Sergio Oliva</v>
      </c>
      <c r="P986" s="13" t="str">
        <f>_xlfn.XLOOKUP(H986,Productos!$B$5:$B$16,Productos!$C$5:$C$16)</f>
        <v>Sillón Cama 3 Cuerpos</v>
      </c>
      <c r="Q986" s="13" t="str">
        <f>VLOOKUP(H986,Productos!$B$4:$E$16,3,0)</f>
        <v>Bellmack</v>
      </c>
      <c r="R986" s="14">
        <f t="shared" si="20"/>
        <v>0.08</v>
      </c>
      <c r="S986" s="15">
        <f>VLOOKUP(Ventas!H986,Productos!$B$23:$I$34,MATCH(Ventas!M986,Productos!$D$22:$I$22)+2,FALSE)</f>
        <v>20000</v>
      </c>
      <c r="T986" s="16">
        <f t="shared" si="24"/>
        <v>4810000</v>
      </c>
    </row>
    <row r="987" spans="2:20" ht="14.25" customHeight="1">
      <c r="B987" s="10" t="str">
        <f t="shared" si="19"/>
        <v>9-30025112010noviembreE20</v>
      </c>
      <c r="C987" s="17">
        <v>9</v>
      </c>
      <c r="D987" s="17">
        <v>300</v>
      </c>
      <c r="E987" s="18">
        <v>40507</v>
      </c>
      <c r="F987" s="17">
        <v>14</v>
      </c>
      <c r="G987" s="17">
        <v>15</v>
      </c>
      <c r="H987" s="17" t="s">
        <v>28</v>
      </c>
      <c r="I987" s="79">
        <f>_xlfn.XLOOKUP(H987,Productos!$B$5:$B$16,Productos!$E$5:$E$16)</f>
        <v>650000</v>
      </c>
      <c r="J987" s="17">
        <v>8</v>
      </c>
      <c r="K987" s="99"/>
      <c r="L987" s="13" t="str">
        <f>_xlfn.XLOOKUP(Ventas!C987,'Tienda y Sucursal'!$B$5:$B$19,'Tienda y Sucursal'!$C$5:$C$19)</f>
        <v>Sucursal San Bernardo</v>
      </c>
      <c r="M987" s="13" t="str">
        <f>_xlfn.XLOOKUP(D987,'Tienda y Sucursal'!$E$5:$E$10,'Tienda y Sucursal'!$F$5:$F$10)</f>
        <v>Sucursal 3</v>
      </c>
      <c r="N987" s="13" t="str">
        <f>HLOOKUP(F987,'Vendedores y Clientes'!$F$5:$M$7,2,0)&amp;" "&amp;HLOOKUP(F987,'Vendedores y Clientes'!$F$5:$M$7,3,0)</f>
        <v>Hortuiti Felier</v>
      </c>
      <c r="O987" s="13" t="str" cm="1">
        <f t="array" ref="O987">_xlfn.XLOOKUP(G987,'Vendedores y Clientes'!$B$6:$B$39,'Vendedores y Clientes'!$C$6:$C$39&amp;" "&amp;_xlfn.XLOOKUP(Ventas!G987,'Vendedores y Clientes'!$B$6:$B$39,'Vendedores y Clientes'!$D$6:$D$39))</f>
        <v>Maki Parachute</v>
      </c>
      <c r="P987" s="13" t="str">
        <f>_xlfn.XLOOKUP(H987,Productos!$B$5:$B$16,Productos!$C$5:$C$16)</f>
        <v>Escritorio Madera 3 Espacios</v>
      </c>
      <c r="Q987" s="13" t="str">
        <f>VLOOKUP(H987,Productos!$B$4:$E$16,3,0)</f>
        <v>Bellmack</v>
      </c>
      <c r="R987" s="14">
        <f t="shared" si="20"/>
        <v>0.08</v>
      </c>
      <c r="S987" s="15">
        <f>VLOOKUP(Ventas!H987,Productos!$B$23:$I$34,MATCH(Ventas!M987,Productos!$D$22:$I$22)+2,FALSE)</f>
        <v>100000</v>
      </c>
      <c r="T987" s="16">
        <f t="shared" si="24"/>
        <v>4684000</v>
      </c>
    </row>
    <row r="988" spans="2:20" ht="14.25" customHeight="1">
      <c r="B988" s="10" t="str">
        <f t="shared" si="19"/>
        <v>3-301182010agostoE20</v>
      </c>
      <c r="C988" s="17">
        <v>3</v>
      </c>
      <c r="D988" s="17">
        <v>30</v>
      </c>
      <c r="E988" s="18">
        <v>40401</v>
      </c>
      <c r="F988" s="17">
        <v>12</v>
      </c>
      <c r="G988" s="17">
        <v>34</v>
      </c>
      <c r="H988" s="17" t="s">
        <v>28</v>
      </c>
      <c r="I988" s="79">
        <f>_xlfn.XLOOKUP(H988,Productos!$B$5:$B$16,Productos!$E$5:$E$16)</f>
        <v>650000</v>
      </c>
      <c r="J988" s="17">
        <v>8</v>
      </c>
      <c r="K988" s="99"/>
      <c r="L988" s="13" t="str">
        <f>_xlfn.XLOOKUP(Ventas!C988,'Tienda y Sucursal'!$B$5:$B$19,'Tienda y Sucursal'!$C$5:$C$19)</f>
        <v>Damiens</v>
      </c>
      <c r="M988" s="13" t="str">
        <f>_xlfn.XLOOKUP(D988,'Tienda y Sucursal'!$E$5:$E$10,'Tienda y Sucursal'!$F$5:$F$10)</f>
        <v>Sucursal 2</v>
      </c>
      <c r="N988" s="13" t="str">
        <f>HLOOKUP(F988,'Vendedores y Clientes'!$F$5:$M$7,2,0)&amp;" "&amp;HLOOKUP(F988,'Vendedores y Clientes'!$F$5:$M$7,3,0)</f>
        <v>Feibian Bizancio</v>
      </c>
      <c r="O988" s="13" t="str" cm="1">
        <f t="array" ref="O988">_xlfn.XLOOKUP(G988,'Vendedores y Clientes'!$B$6:$B$39,'Vendedores y Clientes'!$C$6:$C$39&amp;" "&amp;_xlfn.XLOOKUP(Ventas!G988,'Vendedores y Clientes'!$B$6:$B$39,'Vendedores y Clientes'!$D$6:$D$39))</f>
        <v>JP Farfanas</v>
      </c>
      <c r="P988" s="13" t="str">
        <f>_xlfn.XLOOKUP(H988,Productos!$B$5:$B$16,Productos!$C$5:$C$16)</f>
        <v>Escritorio Madera 3 Espacios</v>
      </c>
      <c r="Q988" s="13" t="str">
        <f>VLOOKUP(H988,Productos!$B$4:$E$16,3,0)</f>
        <v>Bellmack</v>
      </c>
      <c r="R988" s="14">
        <f t="shared" si="20"/>
        <v>0.08</v>
      </c>
      <c r="S988" s="15">
        <f>VLOOKUP(Ventas!H988,Productos!$B$23:$I$34,MATCH(Ventas!M988,Productos!$D$22:$I$22)+2,FALSE)</f>
        <v>300000</v>
      </c>
      <c r="T988" s="16">
        <f t="shared" si="24"/>
        <v>4484000</v>
      </c>
    </row>
    <row r="989" spans="2:20" ht="14.25" customHeight="1">
      <c r="B989" s="10" t="str">
        <f t="shared" si="19"/>
        <v>4-3002262009junioE20</v>
      </c>
      <c r="C989" s="17">
        <v>4</v>
      </c>
      <c r="D989" s="17">
        <v>300</v>
      </c>
      <c r="E989" s="18">
        <v>39986</v>
      </c>
      <c r="F989" s="17">
        <v>15</v>
      </c>
      <c r="G989" s="17">
        <v>20</v>
      </c>
      <c r="H989" s="17" t="s">
        <v>28</v>
      </c>
      <c r="I989" s="79">
        <f>_xlfn.XLOOKUP(H989,Productos!$B$5:$B$16,Productos!$E$5:$E$16)</f>
        <v>650000</v>
      </c>
      <c r="J989" s="17">
        <v>8</v>
      </c>
      <c r="K989" s="99"/>
      <c r="L989" s="13" t="str">
        <f>_xlfn.XLOOKUP(Ventas!C989,'Tienda y Sucursal'!$B$5:$B$19,'Tienda y Sucursal'!$C$5:$C$19)</f>
        <v>Galería Ñuble</v>
      </c>
      <c r="M989" s="13" t="str">
        <f>_xlfn.XLOOKUP(D989,'Tienda y Sucursal'!$E$5:$E$10,'Tienda y Sucursal'!$F$5:$F$10)</f>
        <v>Sucursal 3</v>
      </c>
      <c r="N989" s="13" t="str">
        <f>HLOOKUP(F989,'Vendedores y Clientes'!$F$5:$M$7,2,0)&amp;" "&amp;HLOOKUP(F989,'Vendedores y Clientes'!$F$5:$M$7,3,0)</f>
        <v>Suárez Mujica</v>
      </c>
      <c r="O989" s="13" t="str" cm="1">
        <f t="array" ref="O989">_xlfn.XLOOKUP(G989,'Vendedores y Clientes'!$B$6:$B$39,'Vendedores y Clientes'!$C$6:$C$39&amp;" "&amp;_xlfn.XLOOKUP(Ventas!G989,'Vendedores y Clientes'!$B$6:$B$39,'Vendedores y Clientes'!$D$6:$D$39))</f>
        <v>Tatán Linterna</v>
      </c>
      <c r="P989" s="13" t="str">
        <f>_xlfn.XLOOKUP(H989,Productos!$B$5:$B$16,Productos!$C$5:$C$16)</f>
        <v>Escritorio Madera 3 Espacios</v>
      </c>
      <c r="Q989" s="13" t="str">
        <f>VLOOKUP(H989,Productos!$B$4:$E$16,3,0)</f>
        <v>Bellmack</v>
      </c>
      <c r="R989" s="14">
        <f t="shared" si="20"/>
        <v>0.08</v>
      </c>
      <c r="S989" s="15">
        <f>VLOOKUP(Ventas!H989,Productos!$B$23:$I$34,MATCH(Ventas!M989,Productos!$D$22:$I$22)+2,FALSE)</f>
        <v>100000</v>
      </c>
      <c r="T989" s="16">
        <f t="shared" si="24"/>
        <v>4684000</v>
      </c>
    </row>
    <row r="990" spans="2:20" ht="14.25" customHeight="1">
      <c r="B990" s="10" t="str">
        <f t="shared" si="19"/>
        <v>1-1021102010octubreE20</v>
      </c>
      <c r="C990" s="17">
        <v>1</v>
      </c>
      <c r="D990" s="17">
        <v>10</v>
      </c>
      <c r="E990" s="18">
        <v>40472</v>
      </c>
      <c r="F990" s="17">
        <v>15</v>
      </c>
      <c r="G990" s="17">
        <v>14</v>
      </c>
      <c r="H990" s="17" t="s">
        <v>28</v>
      </c>
      <c r="I990" s="79">
        <f>_xlfn.XLOOKUP(H990,Productos!$B$5:$B$16,Productos!$E$5:$E$16)</f>
        <v>650000</v>
      </c>
      <c r="J990" s="17">
        <v>8</v>
      </c>
      <c r="K990" s="99"/>
      <c r="L990" s="13" t="str">
        <f>_xlfn.XLOOKUP(Ventas!C990,'Tienda y Sucursal'!$B$5:$B$19,'Tienda y Sucursal'!$C$5:$C$19)</f>
        <v>Sucursal Peñalolen Alto</v>
      </c>
      <c r="M990" s="13" t="str">
        <f>_xlfn.XLOOKUP(D990,'Tienda y Sucursal'!$E$5:$E$10,'Tienda y Sucursal'!$F$5:$F$10)</f>
        <v>Sucursal 6</v>
      </c>
      <c r="N990" s="13" t="str">
        <f>HLOOKUP(F990,'Vendedores y Clientes'!$F$5:$M$7,2,0)&amp;" "&amp;HLOOKUP(F990,'Vendedores y Clientes'!$F$5:$M$7,3,0)</f>
        <v>Suárez Mujica</v>
      </c>
      <c r="O990" s="13" t="str" cm="1">
        <f t="array" ref="O990">_xlfn.XLOOKUP(G990,'Vendedores y Clientes'!$B$6:$B$39,'Vendedores y Clientes'!$C$6:$C$39&amp;" "&amp;_xlfn.XLOOKUP(Ventas!G990,'Vendedores y Clientes'!$B$6:$B$39,'Vendedores y Clientes'!$D$6:$D$39))</f>
        <v>Guillermo Franco</v>
      </c>
      <c r="P990" s="13" t="str">
        <f>_xlfn.XLOOKUP(H990,Productos!$B$5:$B$16,Productos!$C$5:$C$16)</f>
        <v>Escritorio Madera 3 Espacios</v>
      </c>
      <c r="Q990" s="13" t="str">
        <f>VLOOKUP(H990,Productos!$B$4:$E$16,3,0)</f>
        <v>Bellmack</v>
      </c>
      <c r="R990" s="14">
        <f t="shared" si="20"/>
        <v>0.08</v>
      </c>
      <c r="S990" s="15">
        <f>VLOOKUP(Ventas!H990,Productos!$B$23:$I$34,MATCH(Ventas!M990,Productos!$D$22:$I$22)+2,FALSE)</f>
        <v>100000</v>
      </c>
      <c r="T990" s="16">
        <f t="shared" si="24"/>
        <v>4684000</v>
      </c>
    </row>
    <row r="991" spans="2:20" ht="14.25" customHeight="1">
      <c r="B991" s="10" t="str">
        <f t="shared" si="19"/>
        <v>3-30132009marzoG16</v>
      </c>
      <c r="C991" s="17">
        <v>3</v>
      </c>
      <c r="D991" s="17">
        <v>30</v>
      </c>
      <c r="E991" s="18">
        <v>39873</v>
      </c>
      <c r="F991" s="17">
        <v>17</v>
      </c>
      <c r="G991" s="17">
        <v>19</v>
      </c>
      <c r="H991" s="17" t="s">
        <v>30</v>
      </c>
      <c r="I991" s="79">
        <f>_xlfn.XLOOKUP(H991,Productos!$B$5:$B$16,Productos!$E$5:$E$16)</f>
        <v>550000</v>
      </c>
      <c r="J991" s="17">
        <v>10</v>
      </c>
      <c r="K991" s="99"/>
      <c r="L991" s="13" t="str">
        <f>_xlfn.XLOOKUP(Ventas!C991,'Tienda y Sucursal'!$B$5:$B$19,'Tienda y Sucursal'!$C$5:$C$19)</f>
        <v>Damiens</v>
      </c>
      <c r="M991" s="13" t="str">
        <f>_xlfn.XLOOKUP(D991,'Tienda y Sucursal'!$E$5:$E$10,'Tienda y Sucursal'!$F$5:$F$10)</f>
        <v>Sucursal 2</v>
      </c>
      <c r="N991" s="13" t="str">
        <f>HLOOKUP(F991,'Vendedores y Clientes'!$F$5:$M$7,2,0)&amp;" "&amp;HLOOKUP(F991,'Vendedores y Clientes'!$F$5:$M$7,3,0)</f>
        <v>Gabriel Manzanero</v>
      </c>
      <c r="O991" s="13" t="str" cm="1">
        <f t="array" ref="O991">_xlfn.XLOOKUP(G991,'Vendedores y Clientes'!$B$6:$B$39,'Vendedores y Clientes'!$C$6:$C$39&amp;" "&amp;_xlfn.XLOOKUP(Ventas!G991,'Vendedores y Clientes'!$B$6:$B$39,'Vendedores y Clientes'!$D$6:$D$39))</f>
        <v>Andrea Disappear</v>
      </c>
      <c r="P991" s="13" t="str">
        <f>_xlfn.XLOOKUP(H991,Productos!$B$5:$B$16,Productos!$C$5:$C$16)</f>
        <v>Cómoda 2 cuerpos, 2x1x1,5</v>
      </c>
      <c r="Q991" s="13" t="str">
        <f>VLOOKUP(H991,Productos!$B$4:$E$16,3,0)</f>
        <v>Deplos</v>
      </c>
      <c r="R991" s="14">
        <f t="shared" si="20"/>
        <v>0.08</v>
      </c>
      <c r="S991" s="15">
        <f>VLOOKUP(Ventas!H991,Productos!$B$23:$I$34,MATCH(Ventas!M991,Productos!$D$22:$I$22)+2,FALSE)</f>
        <v>500000</v>
      </c>
      <c r="T991" s="16">
        <f t="shared" si="24"/>
        <v>4560000</v>
      </c>
    </row>
    <row r="992" spans="2:20" ht="14.25" customHeight="1">
      <c r="B992" s="10" t="str">
        <f t="shared" si="19"/>
        <v>13-20432009marzoG16</v>
      </c>
      <c r="C992" s="17">
        <v>13</v>
      </c>
      <c r="D992" s="17">
        <v>20</v>
      </c>
      <c r="E992" s="18">
        <v>39876</v>
      </c>
      <c r="F992" s="17">
        <v>12</v>
      </c>
      <c r="G992" s="17">
        <v>26</v>
      </c>
      <c r="H992" s="17" t="s">
        <v>30</v>
      </c>
      <c r="I992" s="79">
        <f>_xlfn.XLOOKUP(H992,Productos!$B$5:$B$16,Productos!$E$5:$E$16)</f>
        <v>550000</v>
      </c>
      <c r="J992" s="17">
        <v>10</v>
      </c>
      <c r="K992" s="99"/>
      <c r="L992" s="13" t="str">
        <f>_xlfn.XLOOKUP(Ventas!C992,'Tienda y Sucursal'!$B$5:$B$19,'Tienda y Sucursal'!$C$5:$C$19)</f>
        <v>Sales</v>
      </c>
      <c r="M992" s="13" t="str">
        <f>_xlfn.XLOOKUP(D992,'Tienda y Sucursal'!$E$5:$E$10,'Tienda y Sucursal'!$F$5:$F$10)</f>
        <v>Sucursal 5</v>
      </c>
      <c r="N992" s="13" t="str">
        <f>HLOOKUP(F992,'Vendedores y Clientes'!$F$5:$M$7,2,0)&amp;" "&amp;HLOOKUP(F992,'Vendedores y Clientes'!$F$5:$M$7,3,0)</f>
        <v>Feibian Bizancio</v>
      </c>
      <c r="O992" s="13" t="str" cm="1">
        <f t="array" ref="O992">_xlfn.XLOOKUP(G992,'Vendedores y Clientes'!$B$6:$B$39,'Vendedores y Clientes'!$C$6:$C$39&amp;" "&amp;_xlfn.XLOOKUP(Ventas!G992,'Vendedores y Clientes'!$B$6:$B$39,'Vendedores y Clientes'!$D$6:$D$39))</f>
        <v>Edward Phycka</v>
      </c>
      <c r="P992" s="13" t="str">
        <f>_xlfn.XLOOKUP(H992,Productos!$B$5:$B$16,Productos!$C$5:$C$16)</f>
        <v>Cómoda 2 cuerpos, 2x1x1,5</v>
      </c>
      <c r="Q992" s="13" t="str">
        <f>VLOOKUP(H992,Productos!$B$4:$E$16,3,0)</f>
        <v>Deplos</v>
      </c>
      <c r="R992" s="14">
        <f t="shared" si="20"/>
        <v>0.08</v>
      </c>
      <c r="S992" s="15">
        <f>VLOOKUP(Ventas!H992,Productos!$B$23:$I$34,MATCH(Ventas!M992,Productos!$D$22:$I$22)+2,FALSE)</f>
        <v>300000</v>
      </c>
      <c r="T992" s="16">
        <f t="shared" si="24"/>
        <v>4760000</v>
      </c>
    </row>
    <row r="993" spans="2:20" ht="14.25" customHeight="1">
      <c r="B993" s="10" t="str">
        <f t="shared" si="19"/>
        <v>8-3004112010noviembreG16</v>
      </c>
      <c r="C993" s="17">
        <v>8</v>
      </c>
      <c r="D993" s="17">
        <v>300</v>
      </c>
      <c r="E993" s="18">
        <v>40486</v>
      </c>
      <c r="F993" s="17">
        <v>12</v>
      </c>
      <c r="G993" s="17">
        <v>20</v>
      </c>
      <c r="H993" s="17" t="s">
        <v>30</v>
      </c>
      <c r="I993" s="79">
        <f>_xlfn.XLOOKUP(H993,Productos!$B$5:$B$16,Productos!$E$5:$E$16)</f>
        <v>550000</v>
      </c>
      <c r="J993" s="17">
        <v>10</v>
      </c>
      <c r="K993" s="99"/>
      <c r="L993" s="13" t="str">
        <f>_xlfn.XLOOKUP(Ventas!C993,'Tienda y Sucursal'!$B$5:$B$19,'Tienda y Sucursal'!$C$5:$C$19)</f>
        <v>El Rincón de la Madera</v>
      </c>
      <c r="M993" s="13" t="str">
        <f>_xlfn.XLOOKUP(D993,'Tienda y Sucursal'!$E$5:$E$10,'Tienda y Sucursal'!$F$5:$F$10)</f>
        <v>Sucursal 3</v>
      </c>
      <c r="N993" s="13" t="str">
        <f>HLOOKUP(F993,'Vendedores y Clientes'!$F$5:$M$7,2,0)&amp;" "&amp;HLOOKUP(F993,'Vendedores y Clientes'!$F$5:$M$7,3,0)</f>
        <v>Feibian Bizancio</v>
      </c>
      <c r="O993" s="13" t="str" cm="1">
        <f t="array" ref="O993">_xlfn.XLOOKUP(G993,'Vendedores y Clientes'!$B$6:$B$39,'Vendedores y Clientes'!$C$6:$C$39&amp;" "&amp;_xlfn.XLOOKUP(Ventas!G993,'Vendedores y Clientes'!$B$6:$B$39,'Vendedores y Clientes'!$D$6:$D$39))</f>
        <v>Tatán Linterna</v>
      </c>
      <c r="P993" s="13" t="str">
        <f>_xlfn.XLOOKUP(H993,Productos!$B$5:$B$16,Productos!$C$5:$C$16)</f>
        <v>Cómoda 2 cuerpos, 2x1x1,5</v>
      </c>
      <c r="Q993" s="13" t="str">
        <f>VLOOKUP(H993,Productos!$B$4:$E$16,3,0)</f>
        <v>Deplos</v>
      </c>
      <c r="R993" s="14">
        <f t="shared" si="20"/>
        <v>0.08</v>
      </c>
      <c r="S993" s="15">
        <f>VLOOKUP(Ventas!H993,Productos!$B$23:$I$34,MATCH(Ventas!M993,Productos!$D$22:$I$22)+2,FALSE)</f>
        <v>30000</v>
      </c>
      <c r="T993" s="16">
        <f t="shared" si="24"/>
        <v>5030000</v>
      </c>
    </row>
    <row r="994" spans="2:20" ht="14.25" customHeight="1">
      <c r="B994" s="10" t="str">
        <f t="shared" si="19"/>
        <v>14-3002172010julioJ18</v>
      </c>
      <c r="C994" s="17">
        <v>14</v>
      </c>
      <c r="D994" s="17">
        <v>300</v>
      </c>
      <c r="E994" s="18">
        <v>40380</v>
      </c>
      <c r="F994" s="17">
        <v>12</v>
      </c>
      <c r="G994" s="17">
        <v>21</v>
      </c>
      <c r="H994" s="17" t="s">
        <v>24</v>
      </c>
      <c r="I994" s="79">
        <f>_xlfn.XLOOKUP(H994,Productos!$B$5:$B$16,Productos!$E$5:$E$16)</f>
        <v>850000</v>
      </c>
      <c r="J994" s="17">
        <v>6</v>
      </c>
      <c r="K994" s="99"/>
      <c r="L994" s="13" t="str">
        <f>_xlfn.XLOOKUP(Ventas!C994,'Tienda y Sucursal'!$B$5:$B$19,'Tienda y Sucursal'!$C$5:$C$19)</f>
        <v>Antiguedades FV</v>
      </c>
      <c r="M994" s="13" t="str">
        <f>_xlfn.XLOOKUP(D994,'Tienda y Sucursal'!$E$5:$E$10,'Tienda y Sucursal'!$F$5:$F$10)</f>
        <v>Sucursal 3</v>
      </c>
      <c r="N994" s="13" t="str">
        <f>HLOOKUP(F994,'Vendedores y Clientes'!$F$5:$M$7,2,0)&amp;" "&amp;HLOOKUP(F994,'Vendedores y Clientes'!$F$5:$M$7,3,0)</f>
        <v>Feibian Bizancio</v>
      </c>
      <c r="O994" s="13" t="str" cm="1">
        <f t="array" ref="O994">_xlfn.XLOOKUP(G994,'Vendedores y Clientes'!$B$6:$B$39,'Vendedores y Clientes'!$C$6:$C$39&amp;" "&amp;_xlfn.XLOOKUP(Ventas!G994,'Vendedores y Clientes'!$B$6:$B$39,'Vendedores y Clientes'!$D$6:$D$39))</f>
        <v>Alvarón Moledero</v>
      </c>
      <c r="P994" s="13" t="str">
        <f>_xlfn.XLOOKUP(H994,Productos!$B$5:$B$16,Productos!$C$5:$C$16)</f>
        <v>Camarote 3 cuerpos</v>
      </c>
      <c r="Q994" s="13" t="str">
        <f>VLOOKUP(H994,Productos!$B$4:$E$16,3,0)</f>
        <v>Deplos</v>
      </c>
      <c r="R994" s="14">
        <f t="shared" si="20"/>
        <v>0.05</v>
      </c>
      <c r="S994" s="15">
        <f>VLOOKUP(Ventas!H994,Productos!$B$23:$I$34,MATCH(Ventas!M994,Productos!$D$22:$I$22)+2,FALSE)</f>
        <v>200000</v>
      </c>
      <c r="T994" s="16">
        <f t="shared" si="24"/>
        <v>4645000</v>
      </c>
    </row>
    <row r="995" spans="2:20" ht="14.25" customHeight="1">
      <c r="B995" s="10" t="str">
        <f t="shared" si="19"/>
        <v>4-20018102009octubreF12</v>
      </c>
      <c r="C995" s="17">
        <v>4</v>
      </c>
      <c r="D995" s="17">
        <v>200</v>
      </c>
      <c r="E995" s="18">
        <v>40104</v>
      </c>
      <c r="F995" s="17">
        <v>18</v>
      </c>
      <c r="G995" s="17">
        <v>21</v>
      </c>
      <c r="H995" s="17" t="s">
        <v>23</v>
      </c>
      <c r="I995" s="79">
        <f>_xlfn.XLOOKUP(H995,Productos!$B$5:$B$16,Productos!$E$5:$E$16)</f>
        <v>1250000</v>
      </c>
      <c r="J995" s="17">
        <v>4</v>
      </c>
      <c r="K995" s="99"/>
      <c r="L995" s="13" t="str">
        <f>_xlfn.XLOOKUP(Ventas!C995,'Tienda y Sucursal'!$B$5:$B$19,'Tienda y Sucursal'!$C$5:$C$19)</f>
        <v>Galería Ñuble</v>
      </c>
      <c r="M995" s="13" t="str">
        <f>_xlfn.XLOOKUP(D995,'Tienda y Sucursal'!$E$5:$E$10,'Tienda y Sucursal'!$F$5:$F$10)</f>
        <v>Sucursal 1</v>
      </c>
      <c r="N995" s="13" t="str">
        <f>HLOOKUP(F995,'Vendedores y Clientes'!$F$5:$M$7,2,0)&amp;" "&amp;HLOOKUP(F995,'Vendedores y Clientes'!$F$5:$M$7,3,0)</f>
        <v>Gato Lizana</v>
      </c>
      <c r="O995" s="13" t="str" cm="1">
        <f t="array" ref="O995">_xlfn.XLOOKUP(G995,'Vendedores y Clientes'!$B$6:$B$39,'Vendedores y Clientes'!$C$6:$C$39&amp;" "&amp;_xlfn.XLOOKUP(Ventas!G995,'Vendedores y Clientes'!$B$6:$B$39,'Vendedores y Clientes'!$D$6:$D$39))</f>
        <v>Alvarón Moledero</v>
      </c>
      <c r="P995" s="13" t="str">
        <f>_xlfn.XLOOKUP(H995,Productos!$B$5:$B$16,Productos!$C$5:$C$16)</f>
        <v>Cómoda Antigua</v>
      </c>
      <c r="Q995" s="13" t="str">
        <f>VLOOKUP(H995,Productos!$B$4:$E$16,3,0)</f>
        <v>Bellmack</v>
      </c>
      <c r="R995" s="14">
        <f t="shared" si="20"/>
        <v>0.05</v>
      </c>
      <c r="S995" s="15">
        <f>VLOOKUP(Ventas!H995,Productos!$B$23:$I$34,MATCH(Ventas!M995,Productos!$D$22:$I$22)+2,FALSE)</f>
        <v>10000</v>
      </c>
      <c r="T995" s="16">
        <f t="shared" si="24"/>
        <v>4740000</v>
      </c>
    </row>
    <row r="996" spans="2:20" ht="14.25" customHeight="1">
      <c r="B996" s="10" t="str">
        <f t="shared" si="19"/>
        <v>12-102062010junioA14</v>
      </c>
      <c r="C996" s="17">
        <v>12</v>
      </c>
      <c r="D996" s="17">
        <v>10</v>
      </c>
      <c r="E996" s="18">
        <v>40349</v>
      </c>
      <c r="F996" s="17">
        <v>13</v>
      </c>
      <c r="G996" s="17">
        <v>34</v>
      </c>
      <c r="H996" s="17" t="s">
        <v>27</v>
      </c>
      <c r="I996" s="79">
        <f>_xlfn.XLOOKUP(H996,Productos!$B$5:$B$16,Productos!$E$5:$E$16)</f>
        <v>670000</v>
      </c>
      <c r="J996" s="17">
        <v>8</v>
      </c>
      <c r="K996" s="99"/>
      <c r="L996" s="13" t="str">
        <f>_xlfn.XLOOKUP(Ventas!C996,'Tienda y Sucursal'!$B$5:$B$19,'Tienda y Sucursal'!$C$5:$C$19)</f>
        <v>El Deleite</v>
      </c>
      <c r="M996" s="13" t="str">
        <f>_xlfn.XLOOKUP(D996,'Tienda y Sucursal'!$E$5:$E$10,'Tienda y Sucursal'!$F$5:$F$10)</f>
        <v>Sucursal 6</v>
      </c>
      <c r="N996" s="13" t="str">
        <f>HLOOKUP(F996,'Vendedores y Clientes'!$F$5:$M$7,2,0)&amp;" "&amp;HLOOKUP(F996,'Vendedores y Clientes'!$F$5:$M$7,3,0)</f>
        <v>Caesar Ortencia</v>
      </c>
      <c r="O996" s="13" t="str" cm="1">
        <f t="array" ref="O996">_xlfn.XLOOKUP(G996,'Vendedores y Clientes'!$B$6:$B$39,'Vendedores y Clientes'!$C$6:$C$39&amp;" "&amp;_xlfn.XLOOKUP(Ventas!G996,'Vendedores y Clientes'!$B$6:$B$39,'Vendedores y Clientes'!$D$6:$D$39))</f>
        <v>JP Farfanas</v>
      </c>
      <c r="P996" s="13" t="str">
        <f>_xlfn.XLOOKUP(H996,Productos!$B$5:$B$16,Productos!$C$5:$C$16)</f>
        <v>Cama 1,5 plazas</v>
      </c>
      <c r="Q996" s="13" t="str">
        <f>VLOOKUP(H996,Productos!$B$4:$E$16,3,0)</f>
        <v>Dardunes</v>
      </c>
      <c r="R996" s="14">
        <f t="shared" si="20"/>
        <v>0.08</v>
      </c>
      <c r="S996" s="15">
        <f>VLOOKUP(Ventas!H996,Productos!$B$23:$I$34,MATCH(Ventas!M996,Productos!$D$22:$I$22)+2,FALSE)</f>
        <v>200000</v>
      </c>
      <c r="T996" s="16">
        <f t="shared" si="24"/>
        <v>4731200</v>
      </c>
    </row>
    <row r="997" spans="2:20" ht="14.25" customHeight="1">
      <c r="B997" s="10" t="str">
        <f t="shared" si="19"/>
        <v>10-301052009mayoA14</v>
      </c>
      <c r="C997" s="17">
        <v>10</v>
      </c>
      <c r="D997" s="17">
        <v>30</v>
      </c>
      <c r="E997" s="18">
        <v>39943</v>
      </c>
      <c r="F997" s="17">
        <v>18</v>
      </c>
      <c r="G997" s="17">
        <v>26</v>
      </c>
      <c r="H997" s="17" t="s">
        <v>27</v>
      </c>
      <c r="I997" s="79">
        <f>_xlfn.XLOOKUP(H997,Productos!$B$5:$B$16,Productos!$E$5:$E$16)</f>
        <v>670000</v>
      </c>
      <c r="J997" s="17">
        <v>8</v>
      </c>
      <c r="K997" s="99"/>
      <c r="L997" s="13" t="str">
        <f>_xlfn.XLOOKUP(Ventas!C997,'Tienda y Sucursal'!$B$5:$B$19,'Tienda y Sucursal'!$C$5:$C$19)</f>
        <v>Sacrilegios Gloria</v>
      </c>
      <c r="M997" s="13" t="str">
        <f>_xlfn.XLOOKUP(D997,'Tienda y Sucursal'!$E$5:$E$10,'Tienda y Sucursal'!$F$5:$F$10)</f>
        <v>Sucursal 2</v>
      </c>
      <c r="N997" s="13" t="str">
        <f>HLOOKUP(F997,'Vendedores y Clientes'!$F$5:$M$7,2,0)&amp;" "&amp;HLOOKUP(F997,'Vendedores y Clientes'!$F$5:$M$7,3,0)</f>
        <v>Gato Lizana</v>
      </c>
      <c r="O997" s="13" t="str" cm="1">
        <f t="array" ref="O997">_xlfn.XLOOKUP(G997,'Vendedores y Clientes'!$B$6:$B$39,'Vendedores y Clientes'!$C$6:$C$39&amp;" "&amp;_xlfn.XLOOKUP(Ventas!G997,'Vendedores y Clientes'!$B$6:$B$39,'Vendedores y Clientes'!$D$6:$D$39))</f>
        <v>Edward Phycka</v>
      </c>
      <c r="P997" s="13" t="str">
        <f>_xlfn.XLOOKUP(H997,Productos!$B$5:$B$16,Productos!$C$5:$C$16)</f>
        <v>Cama 1,5 plazas</v>
      </c>
      <c r="Q997" s="13" t="str">
        <f>VLOOKUP(H997,Productos!$B$4:$E$16,3,0)</f>
        <v>Dardunes</v>
      </c>
      <c r="R997" s="14">
        <f t="shared" si="20"/>
        <v>0.08</v>
      </c>
      <c r="S997" s="15">
        <f>VLOOKUP(Ventas!H997,Productos!$B$23:$I$34,MATCH(Ventas!M997,Productos!$D$22:$I$22)+2,FALSE)</f>
        <v>200000</v>
      </c>
      <c r="T997" s="16">
        <f t="shared" si="24"/>
        <v>4731200</v>
      </c>
    </row>
    <row r="998" spans="2:20" ht="14.25" customHeight="1">
      <c r="B998" s="10" t="str">
        <f t="shared" si="19"/>
        <v>10-30562010junioA14</v>
      </c>
      <c r="C998" s="17">
        <v>10</v>
      </c>
      <c r="D998" s="17">
        <v>30</v>
      </c>
      <c r="E998" s="18">
        <v>40334</v>
      </c>
      <c r="F998" s="17">
        <v>12</v>
      </c>
      <c r="G998" s="17">
        <v>16</v>
      </c>
      <c r="H998" s="17" t="s">
        <v>27</v>
      </c>
      <c r="I998" s="79">
        <f>_xlfn.XLOOKUP(H998,Productos!$B$5:$B$16,Productos!$E$5:$E$16)</f>
        <v>670000</v>
      </c>
      <c r="J998" s="17">
        <v>8</v>
      </c>
      <c r="K998" s="99"/>
      <c r="L998" s="13" t="str">
        <f>_xlfn.XLOOKUP(Ventas!C998,'Tienda y Sucursal'!$B$5:$B$19,'Tienda y Sucursal'!$C$5:$C$19)</f>
        <v>Sacrilegios Gloria</v>
      </c>
      <c r="M998" s="13" t="str">
        <f>_xlfn.XLOOKUP(D998,'Tienda y Sucursal'!$E$5:$E$10,'Tienda y Sucursal'!$F$5:$F$10)</f>
        <v>Sucursal 2</v>
      </c>
      <c r="N998" s="13" t="str">
        <f>HLOOKUP(F998,'Vendedores y Clientes'!$F$5:$M$7,2,0)&amp;" "&amp;HLOOKUP(F998,'Vendedores y Clientes'!$F$5:$M$7,3,0)</f>
        <v>Feibian Bizancio</v>
      </c>
      <c r="O998" s="13" t="str" cm="1">
        <f t="array" ref="O998">_xlfn.XLOOKUP(G998,'Vendedores y Clientes'!$B$6:$B$39,'Vendedores y Clientes'!$C$6:$C$39&amp;" "&amp;_xlfn.XLOOKUP(Ventas!G998,'Vendedores y Clientes'!$B$6:$B$39,'Vendedores y Clientes'!$D$6:$D$39))</f>
        <v>Go Leslier</v>
      </c>
      <c r="P998" s="13" t="str">
        <f>_xlfn.XLOOKUP(H998,Productos!$B$5:$B$16,Productos!$C$5:$C$16)</f>
        <v>Cama 1,5 plazas</v>
      </c>
      <c r="Q998" s="13" t="str">
        <f>VLOOKUP(H998,Productos!$B$4:$E$16,3,0)</f>
        <v>Dardunes</v>
      </c>
      <c r="R998" s="14">
        <f t="shared" si="20"/>
        <v>0.08</v>
      </c>
      <c r="S998" s="15">
        <f>VLOOKUP(Ventas!H998,Productos!$B$23:$I$34,MATCH(Ventas!M998,Productos!$D$22:$I$22)+2,FALSE)</f>
        <v>200000</v>
      </c>
      <c r="T998" s="16">
        <f t="shared" si="24"/>
        <v>4731200</v>
      </c>
    </row>
    <row r="999" spans="2:20" ht="14.25" customHeight="1">
      <c r="B999" s="10" t="str">
        <f t="shared" si="19"/>
        <v>7-200462009junioA14</v>
      </c>
      <c r="C999" s="17">
        <v>7</v>
      </c>
      <c r="D999" s="17">
        <v>200</v>
      </c>
      <c r="E999" s="18">
        <v>39968</v>
      </c>
      <c r="F999" s="17">
        <v>16</v>
      </c>
      <c r="G999" s="17">
        <v>23</v>
      </c>
      <c r="H999" s="17" t="s">
        <v>27</v>
      </c>
      <c r="I999" s="79">
        <f>_xlfn.XLOOKUP(H999,Productos!$B$5:$B$16,Productos!$E$5:$E$16)</f>
        <v>670000</v>
      </c>
      <c r="J999" s="17">
        <v>8</v>
      </c>
      <c r="K999" s="99"/>
      <c r="L999" s="13" t="str">
        <f>_xlfn.XLOOKUP(Ventas!C999,'Tienda y Sucursal'!$B$5:$B$19,'Tienda y Sucursal'!$C$5:$C$19)</f>
        <v>Blanco y En Calada</v>
      </c>
      <c r="M999" s="13" t="str">
        <f>_xlfn.XLOOKUP(D999,'Tienda y Sucursal'!$E$5:$E$10,'Tienda y Sucursal'!$F$5:$F$10)</f>
        <v>Sucursal 1</v>
      </c>
      <c r="N999" s="13" t="str">
        <f>HLOOKUP(F999,'Vendedores y Clientes'!$F$5:$M$7,2,0)&amp;" "&amp;HLOOKUP(F999,'Vendedores y Clientes'!$F$5:$M$7,3,0)</f>
        <v>Michael Tree</v>
      </c>
      <c r="O999" s="13" t="str" cm="1">
        <f t="array" ref="O999">_xlfn.XLOOKUP(G999,'Vendedores y Clientes'!$B$6:$B$39,'Vendedores y Clientes'!$C$6:$C$39&amp;" "&amp;_xlfn.XLOOKUP(Ventas!G999,'Vendedores y Clientes'!$B$6:$B$39,'Vendedores y Clientes'!$D$6:$D$39))</f>
        <v>Ismael Olavarrieta</v>
      </c>
      <c r="P999" s="13" t="str">
        <f>_xlfn.XLOOKUP(H999,Productos!$B$5:$B$16,Productos!$C$5:$C$16)</f>
        <v>Cama 1,5 plazas</v>
      </c>
      <c r="Q999" s="13" t="str">
        <f>VLOOKUP(H999,Productos!$B$4:$E$16,3,0)</f>
        <v>Dardunes</v>
      </c>
      <c r="R999" s="14">
        <f t="shared" si="20"/>
        <v>0.08</v>
      </c>
      <c r="S999" s="15">
        <f>VLOOKUP(Ventas!H999,Productos!$B$23:$I$34,MATCH(Ventas!M999,Productos!$D$22:$I$22)+2,FALSE)</f>
        <v>200000</v>
      </c>
      <c r="T999" s="16">
        <f t="shared" si="24"/>
        <v>4731200</v>
      </c>
    </row>
    <row r="1000" spans="2:20" ht="14.25" customHeight="1">
      <c r="B1000" s="10" t="str">
        <f t="shared" si="19"/>
        <v>7-20842010abrilA14</v>
      </c>
      <c r="C1000" s="17">
        <v>7</v>
      </c>
      <c r="D1000" s="17">
        <v>20</v>
      </c>
      <c r="E1000" s="18">
        <v>40276</v>
      </c>
      <c r="F1000" s="17">
        <v>17</v>
      </c>
      <c r="G1000" s="17">
        <v>29</v>
      </c>
      <c r="H1000" s="17" t="s">
        <v>27</v>
      </c>
      <c r="I1000" s="79">
        <f>_xlfn.XLOOKUP(H1000,Productos!$B$5:$B$16,Productos!$E$5:$E$16)</f>
        <v>670000</v>
      </c>
      <c r="J1000" s="17">
        <v>8</v>
      </c>
      <c r="K1000" s="99"/>
      <c r="L1000" s="13" t="str">
        <f>_xlfn.XLOOKUP(Ventas!C1000,'Tienda y Sucursal'!$B$5:$B$19,'Tienda y Sucursal'!$C$5:$C$19)</f>
        <v>Blanco y En Calada</v>
      </c>
      <c r="M1000" s="13" t="str">
        <f>_xlfn.XLOOKUP(D1000,'Tienda y Sucursal'!$E$5:$E$10,'Tienda y Sucursal'!$F$5:$F$10)</f>
        <v>Sucursal 5</v>
      </c>
      <c r="N1000" s="13" t="str">
        <f>HLOOKUP(F1000,'Vendedores y Clientes'!$F$5:$M$7,2,0)&amp;" "&amp;HLOOKUP(F1000,'Vendedores y Clientes'!$F$5:$M$7,3,0)</f>
        <v>Gabriel Manzanero</v>
      </c>
      <c r="O1000" s="13" t="str" cm="1">
        <f t="array" ref="O1000">_xlfn.XLOOKUP(G1000,'Vendedores y Clientes'!$B$6:$B$39,'Vendedores y Clientes'!$C$6:$C$39&amp;" "&amp;_xlfn.XLOOKUP(Ventas!G1000,'Vendedores y Clientes'!$B$6:$B$39,'Vendedores y Clientes'!$D$6:$D$39))</f>
        <v>Reina Queen</v>
      </c>
      <c r="P1000" s="13" t="str">
        <f>_xlfn.XLOOKUP(H1000,Productos!$B$5:$B$16,Productos!$C$5:$C$16)</f>
        <v>Cama 1,5 plazas</v>
      </c>
      <c r="Q1000" s="13" t="str">
        <f>VLOOKUP(H1000,Productos!$B$4:$E$16,3,0)</f>
        <v>Dardunes</v>
      </c>
      <c r="R1000" s="14">
        <f t="shared" si="20"/>
        <v>0.08</v>
      </c>
      <c r="S1000" s="15">
        <f>VLOOKUP(Ventas!H1000,Productos!$B$23:$I$34,MATCH(Ventas!M1000,Productos!$D$22:$I$22)+2,FALSE)</f>
        <v>100000</v>
      </c>
      <c r="T1000" s="16">
        <f t="shared" si="24"/>
        <v>4831200</v>
      </c>
    </row>
    <row r="1001" spans="2:20" ht="14.25" customHeight="1">
      <c r="B1001" s="10" t="str">
        <f t="shared" si="19"/>
        <v>14-1005102009octubreA14</v>
      </c>
      <c r="C1001" s="17">
        <v>14</v>
      </c>
      <c r="D1001" s="17">
        <v>100</v>
      </c>
      <c r="E1001" s="18">
        <v>40091</v>
      </c>
      <c r="F1001" s="17">
        <v>15</v>
      </c>
      <c r="G1001" s="17">
        <v>13</v>
      </c>
      <c r="H1001" s="17" t="s">
        <v>27</v>
      </c>
      <c r="I1001" s="79">
        <f>_xlfn.XLOOKUP(H1001,Productos!$B$5:$B$16,Productos!$E$5:$E$16)</f>
        <v>670000</v>
      </c>
      <c r="J1001" s="17">
        <v>8</v>
      </c>
      <c r="K1001" s="99"/>
      <c r="L1001" s="13" t="str">
        <f>_xlfn.XLOOKUP(Ventas!C1001,'Tienda y Sucursal'!$B$5:$B$19,'Tienda y Sucursal'!$C$5:$C$19)</f>
        <v>Antiguedades FV</v>
      </c>
      <c r="M1001" s="13" t="str">
        <f>_xlfn.XLOOKUP(D1001,'Tienda y Sucursal'!$E$5:$E$10,'Tienda y Sucursal'!$F$5:$F$10)</f>
        <v>Sucursal 4</v>
      </c>
      <c r="N1001" s="13" t="str">
        <f>HLOOKUP(F1001,'Vendedores y Clientes'!$F$5:$M$7,2,0)&amp;" "&amp;HLOOKUP(F1001,'Vendedores y Clientes'!$F$5:$M$7,3,0)</f>
        <v>Suárez Mujica</v>
      </c>
      <c r="O1001" s="13" t="str" cm="1">
        <f t="array" ref="O1001">_xlfn.XLOOKUP(G1001,'Vendedores y Clientes'!$B$6:$B$39,'Vendedores y Clientes'!$C$6:$C$39&amp;" "&amp;_xlfn.XLOOKUP(Ventas!G1001,'Vendedores y Clientes'!$B$6:$B$39,'Vendedores y Clientes'!$D$6:$D$39))</f>
        <v>Peter Contreras</v>
      </c>
      <c r="P1001" s="13" t="str">
        <f>_xlfn.XLOOKUP(H1001,Productos!$B$5:$B$16,Productos!$C$5:$C$16)</f>
        <v>Cama 1,5 plazas</v>
      </c>
      <c r="Q1001" s="13" t="str">
        <f>VLOOKUP(H1001,Productos!$B$4:$E$16,3,0)</f>
        <v>Dardunes</v>
      </c>
      <c r="R1001" s="14">
        <f t="shared" si="20"/>
        <v>0.08</v>
      </c>
      <c r="S1001" s="15">
        <f>VLOOKUP(Ventas!H1001,Productos!$B$23:$I$34,MATCH(Ventas!M1001,Productos!$D$22:$I$22)+2,FALSE)</f>
        <v>10000</v>
      </c>
      <c r="T1001" s="16">
        <f t="shared" si="24"/>
        <v>4921200</v>
      </c>
    </row>
    <row r="1002" spans="2:20" ht="14.25" customHeight="1">
      <c r="B1002" s="10" t="str">
        <f t="shared" si="19"/>
        <v>11-100112009eneroA14</v>
      </c>
      <c r="C1002" s="17">
        <v>11</v>
      </c>
      <c r="D1002" s="17">
        <v>100</v>
      </c>
      <c r="E1002" s="18">
        <v>39814</v>
      </c>
      <c r="F1002" s="17">
        <v>16</v>
      </c>
      <c r="G1002" s="17">
        <v>16</v>
      </c>
      <c r="H1002" s="17" t="s">
        <v>27</v>
      </c>
      <c r="I1002" s="79">
        <f>_xlfn.XLOOKUP(H1002,Productos!$B$5:$B$16,Productos!$E$5:$E$16)</f>
        <v>670000</v>
      </c>
      <c r="J1002" s="17">
        <v>8</v>
      </c>
      <c r="K1002" s="99"/>
      <c r="L1002" s="13" t="str">
        <f>_xlfn.XLOOKUP(Ventas!C1002,'Tienda y Sucursal'!$B$5:$B$19,'Tienda y Sucursal'!$C$5:$C$19)</f>
        <v>Antiguedades FL</v>
      </c>
      <c r="M1002" s="13" t="str">
        <f>_xlfn.XLOOKUP(D1002,'Tienda y Sucursal'!$E$5:$E$10,'Tienda y Sucursal'!$F$5:$F$10)</f>
        <v>Sucursal 4</v>
      </c>
      <c r="N1002" s="13" t="str">
        <f>HLOOKUP(F1002,'Vendedores y Clientes'!$F$5:$M$7,2,0)&amp;" "&amp;HLOOKUP(F1002,'Vendedores y Clientes'!$F$5:$M$7,3,0)</f>
        <v>Michael Tree</v>
      </c>
      <c r="O1002" s="13" t="str" cm="1">
        <f t="array" ref="O1002">_xlfn.XLOOKUP(G1002,'Vendedores y Clientes'!$B$6:$B$39,'Vendedores y Clientes'!$C$6:$C$39&amp;" "&amp;_xlfn.XLOOKUP(Ventas!G1002,'Vendedores y Clientes'!$B$6:$B$39,'Vendedores y Clientes'!$D$6:$D$39))</f>
        <v>Go Leslier</v>
      </c>
      <c r="P1002" s="13" t="str">
        <f>_xlfn.XLOOKUP(H1002,Productos!$B$5:$B$16,Productos!$C$5:$C$16)</f>
        <v>Cama 1,5 plazas</v>
      </c>
      <c r="Q1002" s="13" t="str">
        <f>VLOOKUP(H1002,Productos!$B$4:$E$16,3,0)</f>
        <v>Dardunes</v>
      </c>
      <c r="R1002" s="14">
        <f t="shared" si="20"/>
        <v>0.08</v>
      </c>
      <c r="S1002" s="15">
        <f>VLOOKUP(Ventas!H1002,Productos!$B$23:$I$34,MATCH(Ventas!M1002,Productos!$D$22:$I$22)+2,FALSE)</f>
        <v>10000</v>
      </c>
      <c r="T1002" s="16">
        <f t="shared" si="24"/>
        <v>4921200</v>
      </c>
    </row>
    <row r="1003" spans="2:20" ht="14.25" customHeight="1">
      <c r="B1003" s="10" t="str">
        <f t="shared" si="19"/>
        <v>13-1003102009octubreA14</v>
      </c>
      <c r="C1003" s="17">
        <v>13</v>
      </c>
      <c r="D1003" s="17">
        <v>100</v>
      </c>
      <c r="E1003" s="18">
        <v>40089</v>
      </c>
      <c r="F1003" s="17">
        <v>13</v>
      </c>
      <c r="G1003" s="17">
        <v>17</v>
      </c>
      <c r="H1003" s="17" t="s">
        <v>27</v>
      </c>
      <c r="I1003" s="79">
        <f>_xlfn.XLOOKUP(H1003,Productos!$B$5:$B$16,Productos!$E$5:$E$16)</f>
        <v>670000</v>
      </c>
      <c r="J1003" s="17">
        <v>8</v>
      </c>
      <c r="K1003" s="99"/>
      <c r="L1003" s="13" t="str">
        <f>_xlfn.XLOOKUP(Ventas!C1003,'Tienda y Sucursal'!$B$5:$B$19,'Tienda y Sucursal'!$C$5:$C$19)</f>
        <v>Sales</v>
      </c>
      <c r="M1003" s="13" t="str">
        <f>_xlfn.XLOOKUP(D1003,'Tienda y Sucursal'!$E$5:$E$10,'Tienda y Sucursal'!$F$5:$F$10)</f>
        <v>Sucursal 4</v>
      </c>
      <c r="N1003" s="13" t="str">
        <f>HLOOKUP(F1003,'Vendedores y Clientes'!$F$5:$M$7,2,0)&amp;" "&amp;HLOOKUP(F1003,'Vendedores y Clientes'!$F$5:$M$7,3,0)</f>
        <v>Caesar Ortencia</v>
      </c>
      <c r="O1003" s="13" t="str" cm="1">
        <f t="array" ref="O1003">_xlfn.XLOOKUP(G1003,'Vendedores y Clientes'!$B$6:$B$39,'Vendedores y Clientes'!$C$6:$C$39&amp;" "&amp;_xlfn.XLOOKUP(Ventas!G1003,'Vendedores y Clientes'!$B$6:$B$39,'Vendedores y Clientes'!$D$6:$D$39))</f>
        <v>Mathias Albus</v>
      </c>
      <c r="P1003" s="13" t="str">
        <f>_xlfn.XLOOKUP(H1003,Productos!$B$5:$B$16,Productos!$C$5:$C$16)</f>
        <v>Cama 1,5 plazas</v>
      </c>
      <c r="Q1003" s="13" t="str">
        <f>VLOOKUP(H1003,Productos!$B$4:$E$16,3,0)</f>
        <v>Dardunes</v>
      </c>
      <c r="R1003" s="14">
        <f t="shared" si="20"/>
        <v>0.08</v>
      </c>
      <c r="S1003" s="15">
        <f>VLOOKUP(Ventas!H1003,Productos!$B$23:$I$34,MATCH(Ventas!M1003,Productos!$D$22:$I$22)+2,FALSE)</f>
        <v>10000</v>
      </c>
      <c r="T1003" s="16">
        <f t="shared" si="24"/>
        <v>4921200</v>
      </c>
    </row>
    <row r="1004" spans="2:20" ht="14.25" customHeight="1">
      <c r="B1004" s="10" t="str">
        <f t="shared" si="19"/>
        <v>2-202432010marzoB18</v>
      </c>
      <c r="C1004" s="17">
        <v>2</v>
      </c>
      <c r="D1004" s="17">
        <v>20</v>
      </c>
      <c r="E1004" s="18">
        <v>40261</v>
      </c>
      <c r="F1004" s="17">
        <v>16</v>
      </c>
      <c r="G1004" s="17">
        <v>31</v>
      </c>
      <c r="H1004" s="17" t="s">
        <v>31</v>
      </c>
      <c r="I1004" s="79">
        <f>_xlfn.XLOOKUP(H1004,Productos!$B$5:$B$16,Productos!$E$5:$E$16)</f>
        <v>350000</v>
      </c>
      <c r="J1004" s="17">
        <v>15</v>
      </c>
      <c r="K1004" s="99"/>
      <c r="L1004" s="13" t="str">
        <f>_xlfn.XLOOKUP(Ventas!C1004,'Tienda y Sucursal'!$B$5:$B$19,'Tienda y Sucursal'!$C$5:$C$19)</f>
        <v>Muebles San Genaro</v>
      </c>
      <c r="M1004" s="13" t="str">
        <f>_xlfn.XLOOKUP(D1004,'Tienda y Sucursal'!$E$5:$E$10,'Tienda y Sucursal'!$F$5:$F$10)</f>
        <v>Sucursal 5</v>
      </c>
      <c r="N1004" s="13" t="str">
        <f>HLOOKUP(F1004,'Vendedores y Clientes'!$F$5:$M$7,2,0)&amp;" "&amp;HLOOKUP(F1004,'Vendedores y Clientes'!$F$5:$M$7,3,0)</f>
        <v>Michael Tree</v>
      </c>
      <c r="O1004" s="13" t="str" cm="1">
        <f t="array" ref="O1004">_xlfn.XLOOKUP(G1004,'Vendedores y Clientes'!$B$6:$B$39,'Vendedores y Clientes'!$C$6:$C$39&amp;" "&amp;_xlfn.XLOOKUP(Ventas!G1004,'Vendedores y Clientes'!$B$6:$B$39,'Vendedores y Clientes'!$D$6:$D$39))</f>
        <v>Sofia Uribe</v>
      </c>
      <c r="P1004" s="13" t="str">
        <f>_xlfn.XLOOKUP(H1004,Productos!$B$5:$B$16,Productos!$C$5:$C$16)</f>
        <v>Escritorio Vidrio 1,38x50</v>
      </c>
      <c r="Q1004" s="13" t="str">
        <f>VLOOKUP(H1004,Productos!$B$4:$E$16,3,0)</f>
        <v>Bellmack</v>
      </c>
      <c r="R1004" s="14">
        <f t="shared" si="20"/>
        <v>0.08</v>
      </c>
      <c r="S1004" s="15">
        <f>VLOOKUP(Ventas!H1004,Productos!$B$23:$I$34,MATCH(Ventas!M1004,Productos!$D$22:$I$22)+2,FALSE)</f>
        <v>1500000</v>
      </c>
      <c r="T1004" s="16">
        <f t="shared" si="24"/>
        <v>3330000</v>
      </c>
    </row>
    <row r="1005" spans="2:20" ht="14.25" customHeight="1">
      <c r="B1005" s="10" t="str">
        <f t="shared" si="19"/>
        <v>14-201462010junioB18</v>
      </c>
      <c r="C1005" s="17">
        <v>14</v>
      </c>
      <c r="D1005" s="17">
        <v>20</v>
      </c>
      <c r="E1005" s="18">
        <v>40343</v>
      </c>
      <c r="F1005" s="17">
        <v>15</v>
      </c>
      <c r="G1005" s="17">
        <v>15</v>
      </c>
      <c r="H1005" s="17" t="s">
        <v>31</v>
      </c>
      <c r="I1005" s="79">
        <f>_xlfn.XLOOKUP(H1005,Productos!$B$5:$B$16,Productos!$E$5:$E$16)</f>
        <v>350000</v>
      </c>
      <c r="J1005" s="17">
        <v>15</v>
      </c>
      <c r="K1005" s="99"/>
      <c r="L1005" s="13" t="str">
        <f>_xlfn.XLOOKUP(Ventas!C1005,'Tienda y Sucursal'!$B$5:$B$19,'Tienda y Sucursal'!$C$5:$C$19)</f>
        <v>Antiguedades FV</v>
      </c>
      <c r="M1005" s="13" t="str">
        <f>_xlfn.XLOOKUP(D1005,'Tienda y Sucursal'!$E$5:$E$10,'Tienda y Sucursal'!$F$5:$F$10)</f>
        <v>Sucursal 5</v>
      </c>
      <c r="N1005" s="13" t="str">
        <f>HLOOKUP(F1005,'Vendedores y Clientes'!$F$5:$M$7,2,0)&amp;" "&amp;HLOOKUP(F1005,'Vendedores y Clientes'!$F$5:$M$7,3,0)</f>
        <v>Suárez Mujica</v>
      </c>
      <c r="O1005" s="13" t="str" cm="1">
        <f t="array" ref="O1005">_xlfn.XLOOKUP(G1005,'Vendedores y Clientes'!$B$6:$B$39,'Vendedores y Clientes'!$C$6:$C$39&amp;" "&amp;_xlfn.XLOOKUP(Ventas!G1005,'Vendedores y Clientes'!$B$6:$B$39,'Vendedores y Clientes'!$D$6:$D$39))</f>
        <v>Maki Parachute</v>
      </c>
      <c r="P1005" s="13" t="str">
        <f>_xlfn.XLOOKUP(H1005,Productos!$B$5:$B$16,Productos!$C$5:$C$16)</f>
        <v>Escritorio Vidrio 1,38x50</v>
      </c>
      <c r="Q1005" s="13" t="str">
        <f>VLOOKUP(H1005,Productos!$B$4:$E$16,3,0)</f>
        <v>Bellmack</v>
      </c>
      <c r="R1005" s="14">
        <f t="shared" si="20"/>
        <v>0.08</v>
      </c>
      <c r="S1005" s="15">
        <f>VLOOKUP(Ventas!H1005,Productos!$B$23:$I$34,MATCH(Ventas!M1005,Productos!$D$22:$I$22)+2,FALSE)</f>
        <v>1500000</v>
      </c>
      <c r="T1005" s="16">
        <f t="shared" si="24"/>
        <v>3330000</v>
      </c>
    </row>
    <row r="1006" spans="2:20" ht="14.25" customHeight="1">
      <c r="B1006" s="10" t="str">
        <f t="shared" si="19"/>
        <v>3-301842009abrilF12</v>
      </c>
      <c r="C1006" s="17">
        <v>3</v>
      </c>
      <c r="D1006" s="17">
        <v>30</v>
      </c>
      <c r="E1006" s="18">
        <v>39921</v>
      </c>
      <c r="F1006" s="17">
        <v>18</v>
      </c>
      <c r="G1006" s="17">
        <v>7</v>
      </c>
      <c r="H1006" s="17" t="s">
        <v>23</v>
      </c>
      <c r="I1006" s="79">
        <f>_xlfn.XLOOKUP(H1006,Productos!$B$5:$B$16,Productos!$E$5:$E$16)</f>
        <v>1250000</v>
      </c>
      <c r="J1006" s="17">
        <v>4</v>
      </c>
      <c r="K1006" s="99"/>
      <c r="L1006" s="13" t="str">
        <f>_xlfn.XLOOKUP(Ventas!C1006,'Tienda y Sucursal'!$B$5:$B$19,'Tienda y Sucursal'!$C$5:$C$19)</f>
        <v>Damiens</v>
      </c>
      <c r="M1006" s="13" t="str">
        <f>_xlfn.XLOOKUP(D1006,'Tienda y Sucursal'!$E$5:$E$10,'Tienda y Sucursal'!$F$5:$F$10)</f>
        <v>Sucursal 2</v>
      </c>
      <c r="N1006" s="13" t="str">
        <f>HLOOKUP(F1006,'Vendedores y Clientes'!$F$5:$M$7,2,0)&amp;" "&amp;HLOOKUP(F1006,'Vendedores y Clientes'!$F$5:$M$7,3,0)</f>
        <v>Gato Lizana</v>
      </c>
      <c r="O1006" s="13" t="str" cm="1">
        <f t="array" ref="O1006">_xlfn.XLOOKUP(G1006,'Vendedores y Clientes'!$B$6:$B$39,'Vendedores y Clientes'!$C$6:$C$39&amp;" "&amp;_xlfn.XLOOKUP(Ventas!G1006,'Vendedores y Clientes'!$B$6:$B$39,'Vendedores y Clientes'!$D$6:$D$39))</f>
        <v>Veraz Dedal</v>
      </c>
      <c r="P1006" s="13" t="str">
        <f>_xlfn.XLOOKUP(H1006,Productos!$B$5:$B$16,Productos!$C$5:$C$16)</f>
        <v>Cómoda Antigua</v>
      </c>
      <c r="Q1006" s="13" t="str">
        <f>VLOOKUP(H1006,Productos!$B$4:$E$16,3,0)</f>
        <v>Bellmack</v>
      </c>
      <c r="R1006" s="14">
        <f t="shared" si="20"/>
        <v>0.05</v>
      </c>
      <c r="S1006" s="15">
        <f>VLOOKUP(Ventas!H1006,Productos!$B$23:$I$34,MATCH(Ventas!M1006,Productos!$D$22:$I$22)+2,FALSE)</f>
        <v>100000</v>
      </c>
      <c r="T1006" s="16">
        <f t="shared" si="24"/>
        <v>4650000</v>
      </c>
    </row>
    <row r="1007" spans="2:20" ht="14.25" customHeight="1">
      <c r="B1007" s="10" t="str">
        <f t="shared" si="19"/>
        <v>1-1002272009julioB18</v>
      </c>
      <c r="C1007" s="17">
        <v>1</v>
      </c>
      <c r="D1007" s="17">
        <v>100</v>
      </c>
      <c r="E1007" s="18">
        <v>40016</v>
      </c>
      <c r="F1007" s="17">
        <v>12</v>
      </c>
      <c r="G1007" s="17">
        <v>2</v>
      </c>
      <c r="H1007" s="17" t="s">
        <v>31</v>
      </c>
      <c r="I1007" s="79">
        <f>_xlfn.XLOOKUP(H1007,Productos!$B$5:$B$16,Productos!$E$5:$E$16)</f>
        <v>350000</v>
      </c>
      <c r="J1007" s="17">
        <v>15</v>
      </c>
      <c r="K1007" s="99"/>
      <c r="L1007" s="13" t="str">
        <f>_xlfn.XLOOKUP(Ventas!C1007,'Tienda y Sucursal'!$B$5:$B$19,'Tienda y Sucursal'!$C$5:$C$19)</f>
        <v>Sucursal Peñalolen Alto</v>
      </c>
      <c r="M1007" s="13" t="str">
        <f>_xlfn.XLOOKUP(D1007,'Tienda y Sucursal'!$E$5:$E$10,'Tienda y Sucursal'!$F$5:$F$10)</f>
        <v>Sucursal 4</v>
      </c>
      <c r="N1007" s="13" t="str">
        <f>HLOOKUP(F1007,'Vendedores y Clientes'!$F$5:$M$7,2,0)&amp;" "&amp;HLOOKUP(F1007,'Vendedores y Clientes'!$F$5:$M$7,3,0)</f>
        <v>Feibian Bizancio</v>
      </c>
      <c r="O1007" s="13" t="str" cm="1">
        <f t="array" ref="O1007">_xlfn.XLOOKUP(G1007,'Vendedores y Clientes'!$B$6:$B$39,'Vendedores y Clientes'!$C$6:$C$39&amp;" "&amp;_xlfn.XLOOKUP(Ventas!G1007,'Vendedores y Clientes'!$B$6:$B$39,'Vendedores y Clientes'!$D$6:$D$39))</f>
        <v>John Chepicano</v>
      </c>
      <c r="P1007" s="13" t="str">
        <f>_xlfn.XLOOKUP(H1007,Productos!$B$5:$B$16,Productos!$C$5:$C$16)</f>
        <v>Escritorio Vidrio 1,38x50</v>
      </c>
      <c r="Q1007" s="13" t="str">
        <f>VLOOKUP(H1007,Productos!$B$4:$E$16,3,0)</f>
        <v>Bellmack</v>
      </c>
      <c r="R1007" s="14">
        <f t="shared" si="20"/>
        <v>0.08</v>
      </c>
      <c r="S1007" s="15">
        <f>VLOOKUP(Ventas!H1007,Productos!$B$23:$I$34,MATCH(Ventas!M1007,Productos!$D$22:$I$22)+2,FALSE)</f>
        <v>300000</v>
      </c>
      <c r="T1007" s="16">
        <f t="shared" si="24"/>
        <v>4530000</v>
      </c>
    </row>
    <row r="1008" spans="2:20" ht="14.25" customHeight="1">
      <c r="B1008" s="10" t="str">
        <f t="shared" si="19"/>
        <v>8-1001442009abrilB18</v>
      </c>
      <c r="C1008" s="17">
        <v>8</v>
      </c>
      <c r="D1008" s="17">
        <v>100</v>
      </c>
      <c r="E1008" s="18">
        <v>39917</v>
      </c>
      <c r="F1008" s="17">
        <v>18</v>
      </c>
      <c r="G1008" s="17">
        <v>2</v>
      </c>
      <c r="H1008" s="17" t="s">
        <v>31</v>
      </c>
      <c r="I1008" s="79">
        <f>_xlfn.XLOOKUP(H1008,Productos!$B$5:$B$16,Productos!$E$5:$E$16)</f>
        <v>350000</v>
      </c>
      <c r="J1008" s="17">
        <v>15</v>
      </c>
      <c r="K1008" s="99"/>
      <c r="L1008" s="13" t="str">
        <f>_xlfn.XLOOKUP(Ventas!C1008,'Tienda y Sucursal'!$B$5:$B$19,'Tienda y Sucursal'!$C$5:$C$19)</f>
        <v>El Rincón de la Madera</v>
      </c>
      <c r="M1008" s="13" t="str">
        <f>_xlfn.XLOOKUP(D1008,'Tienda y Sucursal'!$E$5:$E$10,'Tienda y Sucursal'!$F$5:$F$10)</f>
        <v>Sucursal 4</v>
      </c>
      <c r="N1008" s="13" t="str">
        <f>HLOOKUP(F1008,'Vendedores y Clientes'!$F$5:$M$7,2,0)&amp;" "&amp;HLOOKUP(F1008,'Vendedores y Clientes'!$F$5:$M$7,3,0)</f>
        <v>Gato Lizana</v>
      </c>
      <c r="O1008" s="13" t="str" cm="1">
        <f t="array" ref="O1008">_xlfn.XLOOKUP(G1008,'Vendedores y Clientes'!$B$6:$B$39,'Vendedores y Clientes'!$C$6:$C$39&amp;" "&amp;_xlfn.XLOOKUP(Ventas!G1008,'Vendedores y Clientes'!$B$6:$B$39,'Vendedores y Clientes'!$D$6:$D$39))</f>
        <v>John Chepicano</v>
      </c>
      <c r="P1008" s="13" t="str">
        <f>_xlfn.XLOOKUP(H1008,Productos!$B$5:$B$16,Productos!$C$5:$C$16)</f>
        <v>Escritorio Vidrio 1,38x50</v>
      </c>
      <c r="Q1008" s="13" t="str">
        <f>VLOOKUP(H1008,Productos!$B$4:$E$16,3,0)</f>
        <v>Bellmack</v>
      </c>
      <c r="R1008" s="14">
        <f t="shared" si="20"/>
        <v>0.08</v>
      </c>
      <c r="S1008" s="15">
        <f>VLOOKUP(Ventas!H1008,Productos!$B$23:$I$34,MATCH(Ventas!M1008,Productos!$D$22:$I$22)+2,FALSE)</f>
        <v>300000</v>
      </c>
      <c r="T1008" s="16">
        <f t="shared" si="24"/>
        <v>4530000</v>
      </c>
    </row>
    <row r="1009" spans="2:20" ht="14.25" customHeight="1">
      <c r="B1009" s="10" t="str">
        <f t="shared" si="19"/>
        <v>10-10892009septiembreA18</v>
      </c>
      <c r="C1009" s="17">
        <v>10</v>
      </c>
      <c r="D1009" s="17">
        <v>10</v>
      </c>
      <c r="E1009" s="18">
        <v>40064</v>
      </c>
      <c r="F1009" s="17">
        <v>14</v>
      </c>
      <c r="G1009" s="17">
        <v>15</v>
      </c>
      <c r="H1009" s="17" t="s">
        <v>26</v>
      </c>
      <c r="I1009" s="79">
        <f>_xlfn.XLOOKUP(H1009,Productos!$B$5:$B$16,Productos!$E$5:$E$16)</f>
        <v>750000</v>
      </c>
      <c r="J1009" s="17">
        <v>7</v>
      </c>
      <c r="K1009" s="99"/>
      <c r="L1009" s="13" t="str">
        <f>_xlfn.XLOOKUP(Ventas!C1009,'Tienda y Sucursal'!$B$5:$B$19,'Tienda y Sucursal'!$C$5:$C$19)</f>
        <v>Sacrilegios Gloria</v>
      </c>
      <c r="M1009" s="13" t="str">
        <f>_xlfn.XLOOKUP(D1009,'Tienda y Sucursal'!$E$5:$E$10,'Tienda y Sucursal'!$F$5:$F$10)</f>
        <v>Sucursal 6</v>
      </c>
      <c r="N1009" s="13" t="str">
        <f>HLOOKUP(F1009,'Vendedores y Clientes'!$F$5:$M$7,2,0)&amp;" "&amp;HLOOKUP(F1009,'Vendedores y Clientes'!$F$5:$M$7,3,0)</f>
        <v>Hortuiti Felier</v>
      </c>
      <c r="O1009" s="13" t="str" cm="1">
        <f t="array" ref="O1009">_xlfn.XLOOKUP(G1009,'Vendedores y Clientes'!$B$6:$B$39,'Vendedores y Clientes'!$C$6:$C$39&amp;" "&amp;_xlfn.XLOOKUP(Ventas!G1009,'Vendedores y Clientes'!$B$6:$B$39,'Vendedores y Clientes'!$D$6:$D$39))</f>
        <v>Maki Parachute</v>
      </c>
      <c r="P1009" s="13" t="str">
        <f>_xlfn.XLOOKUP(H1009,Productos!$B$5:$B$16,Productos!$C$5:$C$16)</f>
        <v>Sillón Cama 3 Cuerpos</v>
      </c>
      <c r="Q1009" s="13" t="str">
        <f>VLOOKUP(H1009,Productos!$B$4:$E$16,3,0)</f>
        <v>Bellmack</v>
      </c>
      <c r="R1009" s="14">
        <f t="shared" si="20"/>
        <v>0.08</v>
      </c>
      <c r="S1009" s="15">
        <f>VLOOKUP(Ventas!H1009,Productos!$B$23:$I$34,MATCH(Ventas!M1009,Productos!$D$22:$I$22)+2,FALSE)</f>
        <v>200000</v>
      </c>
      <c r="T1009" s="16">
        <f t="shared" si="24"/>
        <v>4630000</v>
      </c>
    </row>
    <row r="1010" spans="2:20" ht="14.25" customHeight="1">
      <c r="B1010" s="10" t="str">
        <f t="shared" si="19"/>
        <v>10-30013122009diciembreB18</v>
      </c>
      <c r="C1010" s="17">
        <v>10</v>
      </c>
      <c r="D1010" s="17">
        <v>300</v>
      </c>
      <c r="E1010" s="18">
        <v>40160</v>
      </c>
      <c r="F1010" s="17">
        <v>13</v>
      </c>
      <c r="G1010" s="17">
        <v>8</v>
      </c>
      <c r="H1010" s="17" t="s">
        <v>31</v>
      </c>
      <c r="I1010" s="79">
        <f>_xlfn.XLOOKUP(H1010,Productos!$B$5:$B$16,Productos!$E$5:$E$16)</f>
        <v>350000</v>
      </c>
      <c r="J1010" s="17">
        <v>15</v>
      </c>
      <c r="K1010" s="99"/>
      <c r="L1010" s="13" t="str">
        <f>_xlfn.XLOOKUP(Ventas!C1010,'Tienda y Sucursal'!$B$5:$B$19,'Tienda y Sucursal'!$C$5:$C$19)</f>
        <v>Sacrilegios Gloria</v>
      </c>
      <c r="M1010" s="13" t="str">
        <f>_xlfn.XLOOKUP(D1010,'Tienda y Sucursal'!$E$5:$E$10,'Tienda y Sucursal'!$F$5:$F$10)</f>
        <v>Sucursal 3</v>
      </c>
      <c r="N1010" s="13" t="str">
        <f>HLOOKUP(F1010,'Vendedores y Clientes'!$F$5:$M$7,2,0)&amp;" "&amp;HLOOKUP(F1010,'Vendedores y Clientes'!$F$5:$M$7,3,0)</f>
        <v>Caesar Ortencia</v>
      </c>
      <c r="O1010" s="13" t="str" cm="1">
        <f t="array" ref="O1010">_xlfn.XLOOKUP(G1010,'Vendedores y Clientes'!$B$6:$B$39,'Vendedores y Clientes'!$C$6:$C$39&amp;" "&amp;_xlfn.XLOOKUP(Ventas!G1010,'Vendedores y Clientes'!$B$6:$B$39,'Vendedores y Clientes'!$D$6:$D$39))</f>
        <v>Nicolás Red</v>
      </c>
      <c r="P1010" s="13" t="str">
        <f>_xlfn.XLOOKUP(H1010,Productos!$B$5:$B$16,Productos!$C$5:$C$16)</f>
        <v>Escritorio Vidrio 1,38x50</v>
      </c>
      <c r="Q1010" s="13" t="str">
        <f>VLOOKUP(H1010,Productos!$B$4:$E$16,3,0)</f>
        <v>Bellmack</v>
      </c>
      <c r="R1010" s="14">
        <f t="shared" si="20"/>
        <v>0.08</v>
      </c>
      <c r="S1010" s="15">
        <f>VLOOKUP(Ventas!H1010,Productos!$B$23:$I$34,MATCH(Ventas!M1010,Productos!$D$22:$I$22)+2,FALSE)</f>
        <v>100000</v>
      </c>
      <c r="T1010" s="16">
        <f t="shared" si="24"/>
        <v>4730000</v>
      </c>
    </row>
    <row r="1011" spans="2:20" ht="14.25" customHeight="1">
      <c r="B1011" s="10" t="str">
        <f t="shared" si="19"/>
        <v>4-302542009abrilB18</v>
      </c>
      <c r="C1011" s="17">
        <v>4</v>
      </c>
      <c r="D1011" s="17">
        <v>30</v>
      </c>
      <c r="E1011" s="18">
        <v>39928</v>
      </c>
      <c r="F1011" s="17">
        <v>12</v>
      </c>
      <c r="G1011" s="17">
        <v>13</v>
      </c>
      <c r="H1011" s="17" t="s">
        <v>31</v>
      </c>
      <c r="I1011" s="79">
        <f>_xlfn.XLOOKUP(H1011,Productos!$B$5:$B$16,Productos!$E$5:$E$16)</f>
        <v>350000</v>
      </c>
      <c r="J1011" s="17">
        <v>15</v>
      </c>
      <c r="K1011" s="99"/>
      <c r="L1011" s="13" t="str">
        <f>_xlfn.XLOOKUP(Ventas!C1011,'Tienda y Sucursal'!$B$5:$B$19,'Tienda y Sucursal'!$C$5:$C$19)</f>
        <v>Galería Ñuble</v>
      </c>
      <c r="M1011" s="13" t="str">
        <f>_xlfn.XLOOKUP(D1011,'Tienda y Sucursal'!$E$5:$E$10,'Tienda y Sucursal'!$F$5:$F$10)</f>
        <v>Sucursal 2</v>
      </c>
      <c r="N1011" s="13" t="str">
        <f>HLOOKUP(F1011,'Vendedores y Clientes'!$F$5:$M$7,2,0)&amp;" "&amp;HLOOKUP(F1011,'Vendedores y Clientes'!$F$5:$M$7,3,0)</f>
        <v>Feibian Bizancio</v>
      </c>
      <c r="O1011" s="13" t="str" cm="1">
        <f t="array" ref="O1011">_xlfn.XLOOKUP(G1011,'Vendedores y Clientes'!$B$6:$B$39,'Vendedores y Clientes'!$C$6:$C$39&amp;" "&amp;_xlfn.XLOOKUP(Ventas!G1011,'Vendedores y Clientes'!$B$6:$B$39,'Vendedores y Clientes'!$D$6:$D$39))</f>
        <v>Peter Contreras</v>
      </c>
      <c r="P1011" s="13" t="str">
        <f>_xlfn.XLOOKUP(H1011,Productos!$B$5:$B$16,Productos!$C$5:$C$16)</f>
        <v>Escritorio Vidrio 1,38x50</v>
      </c>
      <c r="Q1011" s="13" t="str">
        <f>VLOOKUP(H1011,Productos!$B$4:$E$16,3,0)</f>
        <v>Bellmack</v>
      </c>
      <c r="R1011" s="14">
        <f t="shared" si="20"/>
        <v>0.08</v>
      </c>
      <c r="S1011" s="15">
        <f>VLOOKUP(Ventas!H1011,Productos!$B$23:$I$34,MATCH(Ventas!M1011,Productos!$D$22:$I$22)+2,FALSE)</f>
        <v>100000</v>
      </c>
      <c r="T1011" s="16">
        <f t="shared" si="24"/>
        <v>4730000</v>
      </c>
    </row>
    <row r="1012" spans="2:20" ht="14.25" customHeight="1">
      <c r="B1012" s="10" t="str">
        <f t="shared" si="19"/>
        <v>13-20010112009noviembreB18</v>
      </c>
      <c r="C1012" s="17">
        <v>13</v>
      </c>
      <c r="D1012" s="17">
        <v>200</v>
      </c>
      <c r="E1012" s="18">
        <v>40127</v>
      </c>
      <c r="F1012" s="17">
        <v>14</v>
      </c>
      <c r="G1012" s="17">
        <v>26</v>
      </c>
      <c r="H1012" s="17" t="s">
        <v>31</v>
      </c>
      <c r="I1012" s="79">
        <f>_xlfn.XLOOKUP(H1012,Productos!$B$5:$B$16,Productos!$E$5:$E$16)</f>
        <v>350000</v>
      </c>
      <c r="J1012" s="17">
        <v>15</v>
      </c>
      <c r="K1012" s="99"/>
      <c r="L1012" s="13" t="str">
        <f>_xlfn.XLOOKUP(Ventas!C1012,'Tienda y Sucursal'!$B$5:$B$19,'Tienda y Sucursal'!$C$5:$C$19)</f>
        <v>Sales</v>
      </c>
      <c r="M1012" s="13" t="str">
        <f>_xlfn.XLOOKUP(D1012,'Tienda y Sucursal'!$E$5:$E$10,'Tienda y Sucursal'!$F$5:$F$10)</f>
        <v>Sucursal 1</v>
      </c>
      <c r="N1012" s="13" t="str">
        <f>HLOOKUP(F1012,'Vendedores y Clientes'!$F$5:$M$7,2,0)&amp;" "&amp;HLOOKUP(F1012,'Vendedores y Clientes'!$F$5:$M$7,3,0)</f>
        <v>Hortuiti Felier</v>
      </c>
      <c r="O1012" s="13" t="str" cm="1">
        <f t="array" ref="O1012">_xlfn.XLOOKUP(G1012,'Vendedores y Clientes'!$B$6:$B$39,'Vendedores y Clientes'!$C$6:$C$39&amp;" "&amp;_xlfn.XLOOKUP(Ventas!G1012,'Vendedores y Clientes'!$B$6:$B$39,'Vendedores y Clientes'!$D$6:$D$39))</f>
        <v>Edward Phycka</v>
      </c>
      <c r="P1012" s="13" t="str">
        <f>_xlfn.XLOOKUP(H1012,Productos!$B$5:$B$16,Productos!$C$5:$C$16)</f>
        <v>Escritorio Vidrio 1,38x50</v>
      </c>
      <c r="Q1012" s="13" t="str">
        <f>VLOOKUP(H1012,Productos!$B$4:$E$16,3,0)</f>
        <v>Bellmack</v>
      </c>
      <c r="R1012" s="14">
        <f t="shared" si="20"/>
        <v>0.08</v>
      </c>
      <c r="S1012" s="15">
        <f>VLOOKUP(Ventas!H1012,Productos!$B$23:$I$34,MATCH(Ventas!M1012,Productos!$D$22:$I$22)+2,FALSE)</f>
        <v>100000</v>
      </c>
      <c r="T1012" s="16">
        <f t="shared" si="24"/>
        <v>4730000</v>
      </c>
    </row>
    <row r="1013" spans="2:20" ht="14.25" customHeight="1">
      <c r="B1013" s="10" t="str">
        <f t="shared" si="19"/>
        <v>2-3011112009noviembreB18</v>
      </c>
      <c r="C1013" s="17">
        <v>2</v>
      </c>
      <c r="D1013" s="17">
        <v>30</v>
      </c>
      <c r="E1013" s="18">
        <v>40128</v>
      </c>
      <c r="F1013" s="17">
        <v>13</v>
      </c>
      <c r="G1013" s="17">
        <v>5</v>
      </c>
      <c r="H1013" s="17" t="s">
        <v>31</v>
      </c>
      <c r="I1013" s="79">
        <f>_xlfn.XLOOKUP(H1013,Productos!$B$5:$B$16,Productos!$E$5:$E$16)</f>
        <v>350000</v>
      </c>
      <c r="J1013" s="17">
        <v>15</v>
      </c>
      <c r="K1013" s="99"/>
      <c r="L1013" s="13" t="str">
        <f>_xlfn.XLOOKUP(Ventas!C1013,'Tienda y Sucursal'!$B$5:$B$19,'Tienda y Sucursal'!$C$5:$C$19)</f>
        <v>Muebles San Genaro</v>
      </c>
      <c r="M1013" s="13" t="str">
        <f>_xlfn.XLOOKUP(D1013,'Tienda y Sucursal'!$E$5:$E$10,'Tienda y Sucursal'!$F$5:$F$10)</f>
        <v>Sucursal 2</v>
      </c>
      <c r="N1013" s="13" t="str">
        <f>HLOOKUP(F1013,'Vendedores y Clientes'!$F$5:$M$7,2,0)&amp;" "&amp;HLOOKUP(F1013,'Vendedores y Clientes'!$F$5:$M$7,3,0)</f>
        <v>Caesar Ortencia</v>
      </c>
      <c r="O1013" s="13" t="str" cm="1">
        <f t="array" ref="O1013">_xlfn.XLOOKUP(G1013,'Vendedores y Clientes'!$B$6:$B$39,'Vendedores y Clientes'!$C$6:$C$39&amp;" "&amp;_xlfn.XLOOKUP(Ventas!G1013,'Vendedores y Clientes'!$B$6:$B$39,'Vendedores y Clientes'!$D$6:$D$39))</f>
        <v>Alexandra Bully</v>
      </c>
      <c r="P1013" s="13" t="str">
        <f>_xlfn.XLOOKUP(H1013,Productos!$B$5:$B$16,Productos!$C$5:$C$16)</f>
        <v>Escritorio Vidrio 1,38x50</v>
      </c>
      <c r="Q1013" s="13" t="str">
        <f>VLOOKUP(H1013,Productos!$B$4:$E$16,3,0)</f>
        <v>Bellmack</v>
      </c>
      <c r="R1013" s="14">
        <f t="shared" si="20"/>
        <v>0.08</v>
      </c>
      <c r="S1013" s="15">
        <f>VLOOKUP(Ventas!H1013,Productos!$B$23:$I$34,MATCH(Ventas!M1013,Productos!$D$22:$I$22)+2,FALSE)</f>
        <v>100000</v>
      </c>
      <c r="T1013" s="16">
        <f t="shared" si="24"/>
        <v>4730000</v>
      </c>
    </row>
    <row r="1014" spans="2:20" ht="14.25" customHeight="1">
      <c r="B1014" s="10" t="str">
        <f t="shared" si="19"/>
        <v>9-30742010abrilA18</v>
      </c>
      <c r="C1014" s="17">
        <v>9</v>
      </c>
      <c r="D1014" s="17">
        <v>30</v>
      </c>
      <c r="E1014" s="18">
        <v>40275</v>
      </c>
      <c r="F1014" s="17">
        <v>18</v>
      </c>
      <c r="G1014" s="17">
        <v>25</v>
      </c>
      <c r="H1014" s="17" t="s">
        <v>26</v>
      </c>
      <c r="I1014" s="79">
        <f>_xlfn.XLOOKUP(H1014,Productos!$B$5:$B$16,Productos!$E$5:$E$16)</f>
        <v>750000</v>
      </c>
      <c r="J1014" s="17">
        <v>7</v>
      </c>
      <c r="K1014" s="99"/>
      <c r="L1014" s="13" t="str">
        <f>_xlfn.XLOOKUP(Ventas!C1014,'Tienda y Sucursal'!$B$5:$B$19,'Tienda y Sucursal'!$C$5:$C$19)</f>
        <v>Sucursal San Bernardo</v>
      </c>
      <c r="M1014" s="13" t="str">
        <f>_xlfn.XLOOKUP(D1014,'Tienda y Sucursal'!$E$5:$E$10,'Tienda y Sucursal'!$F$5:$F$10)</f>
        <v>Sucursal 2</v>
      </c>
      <c r="N1014" s="13" t="str">
        <f>HLOOKUP(F1014,'Vendedores y Clientes'!$F$5:$M$7,2,0)&amp;" "&amp;HLOOKUP(F1014,'Vendedores y Clientes'!$F$5:$M$7,3,0)</f>
        <v>Gato Lizana</v>
      </c>
      <c r="O1014" s="13" t="str" cm="1">
        <f t="array" ref="O1014">_xlfn.XLOOKUP(G1014,'Vendedores y Clientes'!$B$6:$B$39,'Vendedores y Clientes'!$C$6:$C$39&amp;" "&amp;_xlfn.XLOOKUP(Ventas!G1014,'Vendedores y Clientes'!$B$6:$B$39,'Vendedores y Clientes'!$D$6:$D$39))</f>
        <v>Felipe Medero</v>
      </c>
      <c r="P1014" s="13" t="str">
        <f>_xlfn.XLOOKUP(H1014,Productos!$B$5:$B$16,Productos!$C$5:$C$16)</f>
        <v>Sillón Cama 3 Cuerpos</v>
      </c>
      <c r="Q1014" s="13" t="str">
        <f>VLOOKUP(H1014,Productos!$B$4:$E$16,3,0)</f>
        <v>Bellmack</v>
      </c>
      <c r="R1014" s="14">
        <f t="shared" si="20"/>
        <v>0.08</v>
      </c>
      <c r="S1014" s="15">
        <f>VLOOKUP(Ventas!H1014,Productos!$B$23:$I$34,MATCH(Ventas!M1014,Productos!$D$22:$I$22)+2,FALSE)</f>
        <v>300000</v>
      </c>
      <c r="T1014" s="16">
        <f t="shared" si="24"/>
        <v>4530000</v>
      </c>
    </row>
    <row r="1015" spans="2:20" ht="14.25" customHeight="1">
      <c r="B1015" s="10" t="str">
        <f t="shared" si="19"/>
        <v>14-202112010eneroA18</v>
      </c>
      <c r="C1015" s="17">
        <v>14</v>
      </c>
      <c r="D1015" s="17">
        <v>20</v>
      </c>
      <c r="E1015" s="18">
        <v>40199</v>
      </c>
      <c r="F1015" s="17">
        <v>18</v>
      </c>
      <c r="G1015" s="17">
        <v>20</v>
      </c>
      <c r="H1015" s="17" t="s">
        <v>26</v>
      </c>
      <c r="I1015" s="79">
        <f>_xlfn.XLOOKUP(H1015,Productos!$B$5:$B$16,Productos!$E$5:$E$16)</f>
        <v>750000</v>
      </c>
      <c r="J1015" s="17">
        <v>7</v>
      </c>
      <c r="K1015" s="99"/>
      <c r="L1015" s="13" t="str">
        <f>_xlfn.XLOOKUP(Ventas!C1015,'Tienda y Sucursal'!$B$5:$B$19,'Tienda y Sucursal'!$C$5:$C$19)</f>
        <v>Antiguedades FV</v>
      </c>
      <c r="M1015" s="13" t="str">
        <f>_xlfn.XLOOKUP(D1015,'Tienda y Sucursal'!$E$5:$E$10,'Tienda y Sucursal'!$F$5:$F$10)</f>
        <v>Sucursal 5</v>
      </c>
      <c r="N1015" s="13" t="str">
        <f>HLOOKUP(F1015,'Vendedores y Clientes'!$F$5:$M$7,2,0)&amp;" "&amp;HLOOKUP(F1015,'Vendedores y Clientes'!$F$5:$M$7,3,0)</f>
        <v>Gato Lizana</v>
      </c>
      <c r="O1015" s="13" t="str" cm="1">
        <f t="array" ref="O1015">_xlfn.XLOOKUP(G1015,'Vendedores y Clientes'!$B$6:$B$39,'Vendedores y Clientes'!$C$6:$C$39&amp;" "&amp;_xlfn.XLOOKUP(Ventas!G1015,'Vendedores y Clientes'!$B$6:$B$39,'Vendedores y Clientes'!$D$6:$D$39))</f>
        <v>Tatán Linterna</v>
      </c>
      <c r="P1015" s="13" t="str">
        <f>_xlfn.XLOOKUP(H1015,Productos!$B$5:$B$16,Productos!$C$5:$C$16)</f>
        <v>Sillón Cama 3 Cuerpos</v>
      </c>
      <c r="Q1015" s="13" t="str">
        <f>VLOOKUP(H1015,Productos!$B$4:$E$16,3,0)</f>
        <v>Bellmack</v>
      </c>
      <c r="R1015" s="14">
        <f t="shared" si="20"/>
        <v>0.08</v>
      </c>
      <c r="S1015" s="15">
        <f>VLOOKUP(Ventas!H1015,Productos!$B$23:$I$34,MATCH(Ventas!M1015,Productos!$D$22:$I$22)+2,FALSE)</f>
        <v>30000</v>
      </c>
      <c r="T1015" s="16">
        <f t="shared" si="24"/>
        <v>4800000</v>
      </c>
    </row>
    <row r="1016" spans="2:20" ht="14.25" customHeight="1">
      <c r="B1016" s="10" t="str">
        <f t="shared" si="19"/>
        <v>6-20762009junioE20</v>
      </c>
      <c r="C1016" s="17">
        <v>6</v>
      </c>
      <c r="D1016" s="17">
        <v>20</v>
      </c>
      <c r="E1016" s="18">
        <v>39971</v>
      </c>
      <c r="F1016" s="17">
        <v>15</v>
      </c>
      <c r="G1016" s="17">
        <v>28</v>
      </c>
      <c r="H1016" s="17" t="s">
        <v>28</v>
      </c>
      <c r="I1016" s="79">
        <f>_xlfn.XLOOKUP(H1016,Productos!$B$5:$B$16,Productos!$E$5:$E$16)</f>
        <v>650000</v>
      </c>
      <c r="J1016" s="17">
        <v>8</v>
      </c>
      <c r="K1016" s="99"/>
      <c r="L1016" s="13" t="str">
        <f>_xlfn.XLOOKUP(Ventas!C1016,'Tienda y Sucursal'!$B$5:$B$19,'Tienda y Sucursal'!$C$5:$C$19)</f>
        <v>Sucursal Ñuñoa</v>
      </c>
      <c r="M1016" s="13" t="str">
        <f>_xlfn.XLOOKUP(D1016,'Tienda y Sucursal'!$E$5:$E$10,'Tienda y Sucursal'!$F$5:$F$10)</f>
        <v>Sucursal 5</v>
      </c>
      <c r="N1016" s="13" t="str">
        <f>HLOOKUP(F1016,'Vendedores y Clientes'!$F$5:$M$7,2,0)&amp;" "&amp;HLOOKUP(F1016,'Vendedores y Clientes'!$F$5:$M$7,3,0)</f>
        <v>Suárez Mujica</v>
      </c>
      <c r="O1016" s="13" t="str" cm="1">
        <f t="array" ref="O1016">_xlfn.XLOOKUP(G1016,'Vendedores y Clientes'!$B$6:$B$39,'Vendedores y Clientes'!$C$6:$C$39&amp;" "&amp;_xlfn.XLOOKUP(Ventas!G1016,'Vendedores y Clientes'!$B$6:$B$39,'Vendedores y Clientes'!$D$6:$D$39))</f>
        <v>Sebastián  Venegas</v>
      </c>
      <c r="P1016" s="13" t="str">
        <f>_xlfn.XLOOKUP(H1016,Productos!$B$5:$B$16,Productos!$C$5:$C$16)</f>
        <v>Escritorio Madera 3 Espacios</v>
      </c>
      <c r="Q1016" s="13" t="str">
        <f>VLOOKUP(H1016,Productos!$B$4:$E$16,3,0)</f>
        <v>Bellmack</v>
      </c>
      <c r="R1016" s="14">
        <f t="shared" si="20"/>
        <v>0.08</v>
      </c>
      <c r="S1016" s="15">
        <f>VLOOKUP(Ventas!H1016,Productos!$B$23:$I$34,MATCH(Ventas!M1016,Productos!$D$22:$I$22)+2,FALSE)</f>
        <v>1500000</v>
      </c>
      <c r="T1016" s="16">
        <f t="shared" si="24"/>
        <v>3284000</v>
      </c>
    </row>
    <row r="1017" spans="2:20" ht="14.25" customHeight="1">
      <c r="B1017" s="10" t="str">
        <f t="shared" si="19"/>
        <v>11-201862010junioE20</v>
      </c>
      <c r="C1017" s="17">
        <v>11</v>
      </c>
      <c r="D1017" s="17">
        <v>20</v>
      </c>
      <c r="E1017" s="18">
        <v>40347</v>
      </c>
      <c r="F1017" s="17">
        <v>17</v>
      </c>
      <c r="G1017" s="17">
        <v>20</v>
      </c>
      <c r="H1017" s="17" t="s">
        <v>28</v>
      </c>
      <c r="I1017" s="79">
        <f>_xlfn.XLOOKUP(H1017,Productos!$B$5:$B$16,Productos!$E$5:$E$16)</f>
        <v>650000</v>
      </c>
      <c r="J1017" s="17">
        <v>8</v>
      </c>
      <c r="K1017" s="99"/>
      <c r="L1017" s="13" t="str">
        <f>_xlfn.XLOOKUP(Ventas!C1017,'Tienda y Sucursal'!$B$5:$B$19,'Tienda y Sucursal'!$C$5:$C$19)</f>
        <v>Antiguedades FL</v>
      </c>
      <c r="M1017" s="13" t="str">
        <f>_xlfn.XLOOKUP(D1017,'Tienda y Sucursal'!$E$5:$E$10,'Tienda y Sucursal'!$F$5:$F$10)</f>
        <v>Sucursal 5</v>
      </c>
      <c r="N1017" s="13" t="str">
        <f>HLOOKUP(F1017,'Vendedores y Clientes'!$F$5:$M$7,2,0)&amp;" "&amp;HLOOKUP(F1017,'Vendedores y Clientes'!$F$5:$M$7,3,0)</f>
        <v>Gabriel Manzanero</v>
      </c>
      <c r="O1017" s="13" t="str" cm="1">
        <f t="array" ref="O1017">_xlfn.XLOOKUP(G1017,'Vendedores y Clientes'!$B$6:$B$39,'Vendedores y Clientes'!$C$6:$C$39&amp;" "&amp;_xlfn.XLOOKUP(Ventas!G1017,'Vendedores y Clientes'!$B$6:$B$39,'Vendedores y Clientes'!$D$6:$D$39))</f>
        <v>Tatán Linterna</v>
      </c>
      <c r="P1017" s="13" t="str">
        <f>_xlfn.XLOOKUP(H1017,Productos!$B$5:$B$16,Productos!$C$5:$C$16)</f>
        <v>Escritorio Madera 3 Espacios</v>
      </c>
      <c r="Q1017" s="13" t="str">
        <f>VLOOKUP(H1017,Productos!$B$4:$E$16,3,0)</f>
        <v>Bellmack</v>
      </c>
      <c r="R1017" s="14">
        <f t="shared" si="20"/>
        <v>0.08</v>
      </c>
      <c r="S1017" s="15">
        <f>VLOOKUP(Ventas!H1017,Productos!$B$23:$I$34,MATCH(Ventas!M1017,Productos!$D$22:$I$22)+2,FALSE)</f>
        <v>1500000</v>
      </c>
      <c r="T1017" s="16">
        <f t="shared" si="24"/>
        <v>3284000</v>
      </c>
    </row>
    <row r="1018" spans="2:20" ht="14.25" customHeight="1">
      <c r="B1018" s="10" t="str">
        <f t="shared" si="19"/>
        <v>3-3002462010junioE20</v>
      </c>
      <c r="C1018" s="17">
        <v>3</v>
      </c>
      <c r="D1018" s="17">
        <v>300</v>
      </c>
      <c r="E1018" s="18">
        <v>40353</v>
      </c>
      <c r="F1018" s="17">
        <v>14</v>
      </c>
      <c r="G1018" s="17">
        <v>16</v>
      </c>
      <c r="H1018" s="17" t="s">
        <v>28</v>
      </c>
      <c r="I1018" s="79">
        <f>_xlfn.XLOOKUP(H1018,Productos!$B$5:$B$16,Productos!$E$5:$E$16)</f>
        <v>650000</v>
      </c>
      <c r="J1018" s="17">
        <v>8</v>
      </c>
      <c r="K1018" s="99"/>
      <c r="L1018" s="13" t="str">
        <f>_xlfn.XLOOKUP(Ventas!C1018,'Tienda y Sucursal'!$B$5:$B$19,'Tienda y Sucursal'!$C$5:$C$19)</f>
        <v>Damiens</v>
      </c>
      <c r="M1018" s="13" t="str">
        <f>_xlfn.XLOOKUP(D1018,'Tienda y Sucursal'!$E$5:$E$10,'Tienda y Sucursal'!$F$5:$F$10)</f>
        <v>Sucursal 3</v>
      </c>
      <c r="N1018" s="13" t="str">
        <f>HLOOKUP(F1018,'Vendedores y Clientes'!$F$5:$M$7,2,0)&amp;" "&amp;HLOOKUP(F1018,'Vendedores y Clientes'!$F$5:$M$7,3,0)</f>
        <v>Hortuiti Felier</v>
      </c>
      <c r="O1018" s="13" t="str" cm="1">
        <f t="array" ref="O1018">_xlfn.XLOOKUP(G1018,'Vendedores y Clientes'!$B$6:$B$39,'Vendedores y Clientes'!$C$6:$C$39&amp;" "&amp;_xlfn.XLOOKUP(Ventas!G1018,'Vendedores y Clientes'!$B$6:$B$39,'Vendedores y Clientes'!$D$6:$D$39))</f>
        <v>Go Leslier</v>
      </c>
      <c r="P1018" s="13" t="str">
        <f>_xlfn.XLOOKUP(H1018,Productos!$B$5:$B$16,Productos!$C$5:$C$16)</f>
        <v>Escritorio Madera 3 Espacios</v>
      </c>
      <c r="Q1018" s="13" t="str">
        <f>VLOOKUP(H1018,Productos!$B$4:$E$16,3,0)</f>
        <v>Bellmack</v>
      </c>
      <c r="R1018" s="14">
        <f t="shared" si="20"/>
        <v>0.08</v>
      </c>
      <c r="S1018" s="15">
        <f>VLOOKUP(Ventas!H1018,Productos!$B$23:$I$34,MATCH(Ventas!M1018,Productos!$D$22:$I$22)+2,FALSE)</f>
        <v>100000</v>
      </c>
      <c r="T1018" s="16">
        <f t="shared" si="24"/>
        <v>4684000</v>
      </c>
    </row>
    <row r="1019" spans="2:20" ht="14.25" customHeight="1">
      <c r="B1019" s="10" t="str">
        <f t="shared" si="19"/>
        <v>9-200542009abrilE20</v>
      </c>
      <c r="C1019" s="17">
        <v>9</v>
      </c>
      <c r="D1019" s="17">
        <v>200</v>
      </c>
      <c r="E1019" s="18">
        <v>39908</v>
      </c>
      <c r="F1019" s="17">
        <v>14</v>
      </c>
      <c r="G1019" s="17">
        <v>3</v>
      </c>
      <c r="H1019" s="17" t="s">
        <v>28</v>
      </c>
      <c r="I1019" s="79">
        <f>_xlfn.XLOOKUP(H1019,Productos!$B$5:$B$16,Productos!$E$5:$E$16)</f>
        <v>650000</v>
      </c>
      <c r="J1019" s="17">
        <v>8</v>
      </c>
      <c r="K1019" s="99"/>
      <c r="L1019" s="13" t="str">
        <f>_xlfn.XLOOKUP(Ventas!C1019,'Tienda y Sucursal'!$B$5:$B$19,'Tienda y Sucursal'!$C$5:$C$19)</f>
        <v>Sucursal San Bernardo</v>
      </c>
      <c r="M1019" s="13" t="str">
        <f>_xlfn.XLOOKUP(D1019,'Tienda y Sucursal'!$E$5:$E$10,'Tienda y Sucursal'!$F$5:$F$10)</f>
        <v>Sucursal 1</v>
      </c>
      <c r="N1019" s="13" t="str">
        <f>HLOOKUP(F1019,'Vendedores y Clientes'!$F$5:$M$7,2,0)&amp;" "&amp;HLOOKUP(F1019,'Vendedores y Clientes'!$F$5:$M$7,3,0)</f>
        <v>Hortuiti Felier</v>
      </c>
      <c r="O1019" s="13" t="str" cm="1">
        <f t="array" ref="O1019">_xlfn.XLOOKUP(G1019,'Vendedores y Clientes'!$B$6:$B$39,'Vendedores y Clientes'!$C$6:$C$39&amp;" "&amp;_xlfn.XLOOKUP(Ventas!G1019,'Vendedores y Clientes'!$B$6:$B$39,'Vendedores y Clientes'!$D$6:$D$39))</f>
        <v>Johny Negrero</v>
      </c>
      <c r="P1019" s="13" t="str">
        <f>_xlfn.XLOOKUP(H1019,Productos!$B$5:$B$16,Productos!$C$5:$C$16)</f>
        <v>Escritorio Madera 3 Espacios</v>
      </c>
      <c r="Q1019" s="13" t="str">
        <f>VLOOKUP(H1019,Productos!$B$4:$E$16,3,0)</f>
        <v>Bellmack</v>
      </c>
      <c r="R1019" s="14">
        <f t="shared" si="20"/>
        <v>0.08</v>
      </c>
      <c r="S1019" s="15">
        <f>VLOOKUP(Ventas!H1019,Productos!$B$23:$I$34,MATCH(Ventas!M1019,Productos!$D$22:$I$22)+2,FALSE)</f>
        <v>10000</v>
      </c>
      <c r="T1019" s="16">
        <f t="shared" si="24"/>
        <v>4774000</v>
      </c>
    </row>
    <row r="1020" spans="2:20" ht="14.25" customHeight="1">
      <c r="B1020" s="10" t="str">
        <f t="shared" si="19"/>
        <v>7-302332009marzoE20</v>
      </c>
      <c r="C1020" s="17">
        <v>7</v>
      </c>
      <c r="D1020" s="17">
        <v>30</v>
      </c>
      <c r="E1020" s="18">
        <v>39895</v>
      </c>
      <c r="F1020" s="17">
        <v>13</v>
      </c>
      <c r="G1020" s="17">
        <v>15</v>
      </c>
      <c r="H1020" s="17" t="s">
        <v>28</v>
      </c>
      <c r="I1020" s="79">
        <f>_xlfn.XLOOKUP(H1020,Productos!$B$5:$B$16,Productos!$E$5:$E$16)</f>
        <v>650000</v>
      </c>
      <c r="J1020" s="17">
        <v>8</v>
      </c>
      <c r="K1020" s="99"/>
      <c r="L1020" s="13" t="str">
        <f>_xlfn.XLOOKUP(Ventas!C1020,'Tienda y Sucursal'!$B$5:$B$19,'Tienda y Sucursal'!$C$5:$C$19)</f>
        <v>Blanco y En Calada</v>
      </c>
      <c r="M1020" s="13" t="str">
        <f>_xlfn.XLOOKUP(D1020,'Tienda y Sucursal'!$E$5:$E$10,'Tienda y Sucursal'!$F$5:$F$10)</f>
        <v>Sucursal 2</v>
      </c>
      <c r="N1020" s="13" t="str">
        <f>HLOOKUP(F1020,'Vendedores y Clientes'!$F$5:$M$7,2,0)&amp;" "&amp;HLOOKUP(F1020,'Vendedores y Clientes'!$F$5:$M$7,3,0)</f>
        <v>Caesar Ortencia</v>
      </c>
      <c r="O1020" s="13" t="str" cm="1">
        <f t="array" ref="O1020">_xlfn.XLOOKUP(G1020,'Vendedores y Clientes'!$B$6:$B$39,'Vendedores y Clientes'!$C$6:$C$39&amp;" "&amp;_xlfn.XLOOKUP(Ventas!G1020,'Vendedores y Clientes'!$B$6:$B$39,'Vendedores y Clientes'!$D$6:$D$39))</f>
        <v>Maki Parachute</v>
      </c>
      <c r="P1020" s="13" t="str">
        <f>_xlfn.XLOOKUP(H1020,Productos!$B$5:$B$16,Productos!$C$5:$C$16)</f>
        <v>Escritorio Madera 3 Espacios</v>
      </c>
      <c r="Q1020" s="13" t="str">
        <f>VLOOKUP(H1020,Productos!$B$4:$E$16,3,0)</f>
        <v>Bellmack</v>
      </c>
      <c r="R1020" s="14">
        <f t="shared" si="20"/>
        <v>0.08</v>
      </c>
      <c r="S1020" s="15">
        <f>VLOOKUP(Ventas!H1020,Productos!$B$23:$I$34,MATCH(Ventas!M1020,Productos!$D$22:$I$22)+2,FALSE)</f>
        <v>300000</v>
      </c>
      <c r="T1020" s="16">
        <f t="shared" si="24"/>
        <v>4484000</v>
      </c>
    </row>
    <row r="1021" spans="2:20" ht="14.25" customHeight="1">
      <c r="B1021" s="10" t="str">
        <f t="shared" si="19"/>
        <v>6-2001392009septiembreE20</v>
      </c>
      <c r="C1021" s="17">
        <v>6</v>
      </c>
      <c r="D1021" s="17">
        <v>200</v>
      </c>
      <c r="E1021" s="18">
        <v>40069</v>
      </c>
      <c r="F1021" s="17">
        <v>16</v>
      </c>
      <c r="G1021" s="17">
        <v>22</v>
      </c>
      <c r="H1021" s="17" t="s">
        <v>28</v>
      </c>
      <c r="I1021" s="79">
        <f>_xlfn.XLOOKUP(H1021,Productos!$B$5:$B$16,Productos!$E$5:$E$16)</f>
        <v>650000</v>
      </c>
      <c r="J1021" s="17">
        <v>8</v>
      </c>
      <c r="K1021" s="99"/>
      <c r="L1021" s="13" t="str">
        <f>_xlfn.XLOOKUP(Ventas!C1021,'Tienda y Sucursal'!$B$5:$B$19,'Tienda y Sucursal'!$C$5:$C$19)</f>
        <v>Sucursal Ñuñoa</v>
      </c>
      <c r="M1021" s="13" t="str">
        <f>_xlfn.XLOOKUP(D1021,'Tienda y Sucursal'!$E$5:$E$10,'Tienda y Sucursal'!$F$5:$F$10)</f>
        <v>Sucursal 1</v>
      </c>
      <c r="N1021" s="13" t="str">
        <f>HLOOKUP(F1021,'Vendedores y Clientes'!$F$5:$M$7,2,0)&amp;" "&amp;HLOOKUP(F1021,'Vendedores y Clientes'!$F$5:$M$7,3,0)</f>
        <v>Michael Tree</v>
      </c>
      <c r="O1021" s="13" t="str" cm="1">
        <f t="array" ref="O1021">_xlfn.XLOOKUP(G1021,'Vendedores y Clientes'!$B$6:$B$39,'Vendedores y Clientes'!$C$6:$C$39&amp;" "&amp;_xlfn.XLOOKUP(Ventas!G1021,'Vendedores y Clientes'!$B$6:$B$39,'Vendedores y Clientes'!$D$6:$D$39))</f>
        <v>Sergio Oliva</v>
      </c>
      <c r="P1021" s="13" t="str">
        <f>_xlfn.XLOOKUP(H1021,Productos!$B$5:$B$16,Productos!$C$5:$C$16)</f>
        <v>Escritorio Madera 3 Espacios</v>
      </c>
      <c r="Q1021" s="13" t="str">
        <f>VLOOKUP(H1021,Productos!$B$4:$E$16,3,0)</f>
        <v>Bellmack</v>
      </c>
      <c r="R1021" s="14">
        <f t="shared" si="20"/>
        <v>0.08</v>
      </c>
      <c r="S1021" s="15">
        <f>VLOOKUP(Ventas!H1021,Productos!$B$23:$I$34,MATCH(Ventas!M1021,Productos!$D$22:$I$22)+2,FALSE)</f>
        <v>10000</v>
      </c>
      <c r="T1021" s="16">
        <f t="shared" si="24"/>
        <v>4774000</v>
      </c>
    </row>
    <row r="1022" spans="2:20" ht="14.25" customHeight="1">
      <c r="B1022" s="10" t="str">
        <f t="shared" si="19"/>
        <v>10-2001922009febreroE20</v>
      </c>
      <c r="C1022" s="17">
        <v>10</v>
      </c>
      <c r="D1022" s="17">
        <v>200</v>
      </c>
      <c r="E1022" s="18">
        <v>39863</v>
      </c>
      <c r="F1022" s="17">
        <v>18</v>
      </c>
      <c r="G1022" s="17">
        <v>11</v>
      </c>
      <c r="H1022" s="17" t="s">
        <v>28</v>
      </c>
      <c r="I1022" s="79">
        <f>_xlfn.XLOOKUP(H1022,Productos!$B$5:$B$16,Productos!$E$5:$E$16)</f>
        <v>650000</v>
      </c>
      <c r="J1022" s="17">
        <v>8</v>
      </c>
      <c r="K1022" s="99"/>
      <c r="L1022" s="13" t="str">
        <f>_xlfn.XLOOKUP(Ventas!C1022,'Tienda y Sucursal'!$B$5:$B$19,'Tienda y Sucursal'!$C$5:$C$19)</f>
        <v>Sacrilegios Gloria</v>
      </c>
      <c r="M1022" s="13" t="str">
        <f>_xlfn.XLOOKUP(D1022,'Tienda y Sucursal'!$E$5:$E$10,'Tienda y Sucursal'!$F$5:$F$10)</f>
        <v>Sucursal 1</v>
      </c>
      <c r="N1022" s="13" t="str">
        <f>HLOOKUP(F1022,'Vendedores y Clientes'!$F$5:$M$7,2,0)&amp;" "&amp;HLOOKUP(F1022,'Vendedores y Clientes'!$F$5:$M$7,3,0)</f>
        <v>Gato Lizana</v>
      </c>
      <c r="O1022" s="13" t="str" cm="1">
        <f t="array" ref="O1022">_xlfn.XLOOKUP(G1022,'Vendedores y Clientes'!$B$6:$B$39,'Vendedores y Clientes'!$C$6:$C$39&amp;" "&amp;_xlfn.XLOOKUP(Ventas!G1022,'Vendedores y Clientes'!$B$6:$B$39,'Vendedores y Clientes'!$D$6:$D$39))</f>
        <v>Diva Torrengra</v>
      </c>
      <c r="P1022" s="13" t="str">
        <f>_xlfn.XLOOKUP(H1022,Productos!$B$5:$B$16,Productos!$C$5:$C$16)</f>
        <v>Escritorio Madera 3 Espacios</v>
      </c>
      <c r="Q1022" s="13" t="str">
        <f>VLOOKUP(H1022,Productos!$B$4:$E$16,3,0)</f>
        <v>Bellmack</v>
      </c>
      <c r="R1022" s="14">
        <f t="shared" si="20"/>
        <v>0.08</v>
      </c>
      <c r="S1022" s="15">
        <f>VLOOKUP(Ventas!H1022,Productos!$B$23:$I$34,MATCH(Ventas!M1022,Productos!$D$22:$I$22)+2,FALSE)</f>
        <v>10000</v>
      </c>
      <c r="T1022" s="16">
        <f t="shared" si="24"/>
        <v>4774000</v>
      </c>
    </row>
    <row r="1023" spans="2:20" ht="14.25" customHeight="1">
      <c r="B1023" s="10" t="str">
        <f t="shared" si="19"/>
        <v>5-300532010marzoF12</v>
      </c>
      <c r="C1023" s="17">
        <v>5</v>
      </c>
      <c r="D1023" s="17">
        <v>300</v>
      </c>
      <c r="E1023" s="18">
        <v>40242</v>
      </c>
      <c r="F1023" s="17">
        <v>15</v>
      </c>
      <c r="G1023" s="17">
        <v>2</v>
      </c>
      <c r="H1023" s="17" t="s">
        <v>23</v>
      </c>
      <c r="I1023" s="79">
        <f>_xlfn.XLOOKUP(H1023,Productos!$B$5:$B$16,Productos!$E$5:$E$16)</f>
        <v>1250000</v>
      </c>
      <c r="J1023" s="17">
        <v>4</v>
      </c>
      <c r="K1023" s="99"/>
      <c r="L1023" s="13" t="str">
        <f>_xlfn.XLOOKUP(Ventas!C1023,'Tienda y Sucursal'!$B$5:$B$19,'Tienda y Sucursal'!$C$5:$C$19)</f>
        <v>Muebles El Oso</v>
      </c>
      <c r="M1023" s="13" t="str">
        <f>_xlfn.XLOOKUP(D1023,'Tienda y Sucursal'!$E$5:$E$10,'Tienda y Sucursal'!$F$5:$F$10)</f>
        <v>Sucursal 3</v>
      </c>
      <c r="N1023" s="13" t="str">
        <f>HLOOKUP(F1023,'Vendedores y Clientes'!$F$5:$M$7,2,0)&amp;" "&amp;HLOOKUP(F1023,'Vendedores y Clientes'!$F$5:$M$7,3,0)</f>
        <v>Suárez Mujica</v>
      </c>
      <c r="O1023" s="13" t="str" cm="1">
        <f t="array" ref="O1023">_xlfn.XLOOKUP(G1023,'Vendedores y Clientes'!$B$6:$B$39,'Vendedores y Clientes'!$C$6:$C$39&amp;" "&amp;_xlfn.XLOOKUP(Ventas!G1023,'Vendedores y Clientes'!$B$6:$B$39,'Vendedores y Clientes'!$D$6:$D$39))</f>
        <v>John Chepicano</v>
      </c>
      <c r="P1023" s="13" t="str">
        <f>_xlfn.XLOOKUP(H1023,Productos!$B$5:$B$16,Productos!$C$5:$C$16)</f>
        <v>Cómoda Antigua</v>
      </c>
      <c r="Q1023" s="13" t="str">
        <f>VLOOKUP(H1023,Productos!$B$4:$E$16,3,0)</f>
        <v>Bellmack</v>
      </c>
      <c r="R1023" s="14">
        <f t="shared" si="20"/>
        <v>0.05</v>
      </c>
      <c r="S1023" s="15">
        <f>VLOOKUP(Ventas!H1023,Productos!$B$23:$I$34,MATCH(Ventas!M1023,Productos!$D$22:$I$22)+2,FALSE)</f>
        <v>100000</v>
      </c>
      <c r="T1023" s="16">
        <f t="shared" si="24"/>
        <v>4650000</v>
      </c>
    </row>
    <row r="1024" spans="2:20" ht="14.25" customHeight="1">
      <c r="B1024" s="10" t="str">
        <f t="shared" si="19"/>
        <v>10-20822009febreroF12</v>
      </c>
      <c r="C1024" s="17">
        <v>10</v>
      </c>
      <c r="D1024" s="17">
        <v>20</v>
      </c>
      <c r="E1024" s="18">
        <v>39852</v>
      </c>
      <c r="F1024" s="17">
        <v>12</v>
      </c>
      <c r="G1024" s="17">
        <v>21</v>
      </c>
      <c r="H1024" s="17" t="s">
        <v>23</v>
      </c>
      <c r="I1024" s="79">
        <f>_xlfn.XLOOKUP(H1024,Productos!$B$5:$B$16,Productos!$E$5:$E$16)</f>
        <v>1250000</v>
      </c>
      <c r="J1024" s="17">
        <v>4</v>
      </c>
      <c r="K1024" s="99"/>
      <c r="L1024" s="13" t="str">
        <f>_xlfn.XLOOKUP(Ventas!C1024,'Tienda y Sucursal'!$B$5:$B$19,'Tienda y Sucursal'!$C$5:$C$19)</f>
        <v>Sacrilegios Gloria</v>
      </c>
      <c r="M1024" s="13" t="str">
        <f>_xlfn.XLOOKUP(D1024,'Tienda y Sucursal'!$E$5:$E$10,'Tienda y Sucursal'!$F$5:$F$10)</f>
        <v>Sucursal 5</v>
      </c>
      <c r="N1024" s="13" t="str">
        <f>HLOOKUP(F1024,'Vendedores y Clientes'!$F$5:$M$7,2,0)&amp;" "&amp;HLOOKUP(F1024,'Vendedores y Clientes'!$F$5:$M$7,3,0)</f>
        <v>Feibian Bizancio</v>
      </c>
      <c r="O1024" s="13" t="str" cm="1">
        <f t="array" ref="O1024">_xlfn.XLOOKUP(G1024,'Vendedores y Clientes'!$B$6:$B$39,'Vendedores y Clientes'!$C$6:$C$39&amp;" "&amp;_xlfn.XLOOKUP(Ventas!G1024,'Vendedores y Clientes'!$B$6:$B$39,'Vendedores y Clientes'!$D$6:$D$39))</f>
        <v>Alvarón Moledero</v>
      </c>
      <c r="P1024" s="13" t="str">
        <f>_xlfn.XLOOKUP(H1024,Productos!$B$5:$B$16,Productos!$C$5:$C$16)</f>
        <v>Cómoda Antigua</v>
      </c>
      <c r="Q1024" s="13" t="str">
        <f>VLOOKUP(H1024,Productos!$B$4:$E$16,3,0)</f>
        <v>Bellmack</v>
      </c>
      <c r="R1024" s="14">
        <f t="shared" si="20"/>
        <v>0.05</v>
      </c>
      <c r="S1024" s="15">
        <f>VLOOKUP(Ventas!H1024,Productos!$B$23:$I$34,MATCH(Ventas!M1024,Productos!$D$22:$I$22)+2,FALSE)</f>
        <v>10000</v>
      </c>
      <c r="T1024" s="16">
        <f t="shared" si="24"/>
        <v>4740000</v>
      </c>
    </row>
    <row r="1025" spans="2:20" ht="14.25" customHeight="1">
      <c r="B1025" s="10" t="str">
        <f t="shared" si="19"/>
        <v>1-2001392010septiembreJ18</v>
      </c>
      <c r="C1025" s="17">
        <v>1</v>
      </c>
      <c r="D1025" s="17">
        <v>200</v>
      </c>
      <c r="E1025" s="18">
        <v>40434</v>
      </c>
      <c r="F1025" s="17">
        <v>15</v>
      </c>
      <c r="G1025" s="17">
        <v>16</v>
      </c>
      <c r="H1025" s="17" t="s">
        <v>24</v>
      </c>
      <c r="I1025" s="79">
        <f>_xlfn.XLOOKUP(H1025,Productos!$B$5:$B$16,Productos!$E$5:$E$16)</f>
        <v>850000</v>
      </c>
      <c r="J1025" s="17">
        <v>6</v>
      </c>
      <c r="K1025" s="99"/>
      <c r="L1025" s="13" t="str">
        <f>_xlfn.XLOOKUP(Ventas!C1025,'Tienda y Sucursal'!$B$5:$B$19,'Tienda y Sucursal'!$C$5:$C$19)</f>
        <v>Sucursal Peñalolen Alto</v>
      </c>
      <c r="M1025" s="13" t="str">
        <f>_xlfn.XLOOKUP(D1025,'Tienda y Sucursal'!$E$5:$E$10,'Tienda y Sucursal'!$F$5:$F$10)</f>
        <v>Sucursal 1</v>
      </c>
      <c r="N1025" s="13" t="str">
        <f>HLOOKUP(F1025,'Vendedores y Clientes'!$F$5:$M$7,2,0)&amp;" "&amp;HLOOKUP(F1025,'Vendedores y Clientes'!$F$5:$M$7,3,0)</f>
        <v>Suárez Mujica</v>
      </c>
      <c r="O1025" s="13" t="str" cm="1">
        <f t="array" ref="O1025">_xlfn.XLOOKUP(G1025,'Vendedores y Clientes'!$B$6:$B$39,'Vendedores y Clientes'!$C$6:$C$39&amp;" "&amp;_xlfn.XLOOKUP(Ventas!G1025,'Vendedores y Clientes'!$B$6:$B$39,'Vendedores y Clientes'!$D$6:$D$39))</f>
        <v>Go Leslier</v>
      </c>
      <c r="P1025" s="13" t="str">
        <f>_xlfn.XLOOKUP(H1025,Productos!$B$5:$B$16,Productos!$C$5:$C$16)</f>
        <v>Camarote 3 cuerpos</v>
      </c>
      <c r="Q1025" s="13" t="str">
        <f>VLOOKUP(H1025,Productos!$B$4:$E$16,3,0)</f>
        <v>Deplos</v>
      </c>
      <c r="R1025" s="14">
        <f t="shared" si="20"/>
        <v>0.05</v>
      </c>
      <c r="S1025" s="15">
        <f>VLOOKUP(Ventas!H1025,Productos!$B$23:$I$34,MATCH(Ventas!M1025,Productos!$D$22:$I$22)+2,FALSE)</f>
        <v>30000</v>
      </c>
      <c r="T1025" s="16">
        <f t="shared" si="24"/>
        <v>4815000</v>
      </c>
    </row>
    <row r="1026" spans="2:20" ht="14.25" customHeight="1">
      <c r="B1026" s="10" t="str">
        <f t="shared" ref="B1026:B1280" si="25">CONCATENATE(C1026,"-",D1026,DAY(E1026),MONTH(E1026),YEAR(E1026),TEXT(E1026,"mmmm"),LEFT(H1026,1)&amp;RIGHT(H1026,2))</f>
        <v>14-3002422010febreroA14</v>
      </c>
      <c r="C1026" s="17">
        <v>14</v>
      </c>
      <c r="D1026" s="17">
        <v>300</v>
      </c>
      <c r="E1026" s="18">
        <v>40233</v>
      </c>
      <c r="F1026" s="17">
        <v>12</v>
      </c>
      <c r="G1026" s="17">
        <v>24</v>
      </c>
      <c r="H1026" s="17" t="s">
        <v>27</v>
      </c>
      <c r="I1026" s="79">
        <f>_xlfn.XLOOKUP(H1026,Productos!$B$5:$B$16,Productos!$E$5:$E$16)</f>
        <v>670000</v>
      </c>
      <c r="J1026" s="17">
        <v>8</v>
      </c>
      <c r="K1026" s="99"/>
      <c r="L1026" s="13" t="str">
        <f>_xlfn.XLOOKUP(Ventas!C1026,'Tienda y Sucursal'!$B$5:$B$19,'Tienda y Sucursal'!$C$5:$C$19)</f>
        <v>Antiguedades FV</v>
      </c>
      <c r="M1026" s="13" t="str">
        <f>_xlfn.XLOOKUP(D1026,'Tienda y Sucursal'!$E$5:$E$10,'Tienda y Sucursal'!$F$5:$F$10)</f>
        <v>Sucursal 3</v>
      </c>
      <c r="N1026" s="13" t="str">
        <f>HLOOKUP(F1026,'Vendedores y Clientes'!$F$5:$M$7,2,0)&amp;" "&amp;HLOOKUP(F1026,'Vendedores y Clientes'!$F$5:$M$7,3,0)</f>
        <v>Feibian Bizancio</v>
      </c>
      <c r="O1026" s="13" t="str" cm="1">
        <f t="array" ref="O1026">_xlfn.XLOOKUP(G1026,'Vendedores y Clientes'!$B$6:$B$39,'Vendedores y Clientes'!$C$6:$C$39&amp;" "&amp;_xlfn.XLOOKUP(Ventas!G1026,'Vendedores y Clientes'!$B$6:$B$39,'Vendedores y Clientes'!$D$6:$D$39))</f>
        <v>Andrea Panda</v>
      </c>
      <c r="P1026" s="13" t="str">
        <f>_xlfn.XLOOKUP(H1026,Productos!$B$5:$B$16,Productos!$C$5:$C$16)</f>
        <v>Cama 1,5 plazas</v>
      </c>
      <c r="Q1026" s="13" t="str">
        <f>VLOOKUP(H1026,Productos!$B$4:$E$16,3,0)</f>
        <v>Dardunes</v>
      </c>
      <c r="R1026" s="14">
        <f t="shared" ref="R1026:R1280" si="26">IF(AND(J1026&gt;=1,J1026&lt;=3),0,IF(AND(J1026&gt;=4,J1026&lt;=6),0.05,IF(J1026&gt;=7,0.08,"")))</f>
        <v>0.08</v>
      </c>
      <c r="S1026" s="15">
        <f>VLOOKUP(Ventas!H1026,Productos!$B$23:$I$34,MATCH(Ventas!M1026,Productos!$D$22:$I$22)+2,FALSE)</f>
        <v>300000</v>
      </c>
      <c r="T1026" s="16">
        <f t="shared" si="24"/>
        <v>4631200</v>
      </c>
    </row>
    <row r="1027" spans="2:20" ht="14.25" customHeight="1">
      <c r="B1027" s="10" t="str">
        <f t="shared" si="25"/>
        <v>5-202532010marzoA14</v>
      </c>
      <c r="C1027" s="17">
        <v>5</v>
      </c>
      <c r="D1027" s="17">
        <v>20</v>
      </c>
      <c r="E1027" s="18">
        <v>40262</v>
      </c>
      <c r="F1027" s="17">
        <v>16</v>
      </c>
      <c r="G1027" s="17">
        <v>12</v>
      </c>
      <c r="H1027" s="17" t="s">
        <v>27</v>
      </c>
      <c r="I1027" s="79">
        <f>_xlfn.XLOOKUP(H1027,Productos!$B$5:$B$16,Productos!$E$5:$E$16)</f>
        <v>670000</v>
      </c>
      <c r="J1027" s="17">
        <v>8</v>
      </c>
      <c r="K1027" s="99"/>
      <c r="L1027" s="13" t="str">
        <f>_xlfn.XLOOKUP(Ventas!C1027,'Tienda y Sucursal'!$B$5:$B$19,'Tienda y Sucursal'!$C$5:$C$19)</f>
        <v>Muebles El Oso</v>
      </c>
      <c r="M1027" s="13" t="str">
        <f>_xlfn.XLOOKUP(D1027,'Tienda y Sucursal'!$E$5:$E$10,'Tienda y Sucursal'!$F$5:$F$10)</f>
        <v>Sucursal 5</v>
      </c>
      <c r="N1027" s="13" t="str">
        <f>HLOOKUP(F1027,'Vendedores y Clientes'!$F$5:$M$7,2,0)&amp;" "&amp;HLOOKUP(F1027,'Vendedores y Clientes'!$F$5:$M$7,3,0)</f>
        <v>Michael Tree</v>
      </c>
      <c r="O1027" s="13" t="str" cm="1">
        <f t="array" ref="O1027">_xlfn.XLOOKUP(G1027,'Vendedores y Clientes'!$B$6:$B$39,'Vendedores y Clientes'!$C$6:$C$39&amp;" "&amp;_xlfn.XLOOKUP(Ventas!G1027,'Vendedores y Clientes'!$B$6:$B$39,'Vendedores y Clientes'!$D$6:$D$39))</f>
        <v>Nga Escandinavo</v>
      </c>
      <c r="P1027" s="13" t="str">
        <f>_xlfn.XLOOKUP(H1027,Productos!$B$5:$B$16,Productos!$C$5:$C$16)</f>
        <v>Cama 1,5 plazas</v>
      </c>
      <c r="Q1027" s="13" t="str">
        <f>VLOOKUP(H1027,Productos!$B$4:$E$16,3,0)</f>
        <v>Dardunes</v>
      </c>
      <c r="R1027" s="14">
        <f t="shared" si="26"/>
        <v>0.08</v>
      </c>
      <c r="S1027" s="15">
        <f>VLOOKUP(Ventas!H1027,Productos!$B$23:$I$34,MATCH(Ventas!M1027,Productos!$D$22:$I$22)+2,FALSE)</f>
        <v>100000</v>
      </c>
      <c r="T1027" s="16">
        <f t="shared" si="24"/>
        <v>4831200</v>
      </c>
    </row>
    <row r="1028" spans="2:20" ht="14.25" customHeight="1">
      <c r="B1028" s="10" t="str">
        <f t="shared" si="25"/>
        <v>9-1001692010septiembreA14</v>
      </c>
      <c r="C1028" s="17">
        <v>9</v>
      </c>
      <c r="D1028" s="17">
        <v>100</v>
      </c>
      <c r="E1028" s="18">
        <v>40437</v>
      </c>
      <c r="F1028" s="17">
        <v>14</v>
      </c>
      <c r="G1028" s="17">
        <v>15</v>
      </c>
      <c r="H1028" s="17" t="s">
        <v>27</v>
      </c>
      <c r="I1028" s="79">
        <f>_xlfn.XLOOKUP(H1028,Productos!$B$5:$B$16,Productos!$E$5:$E$16)</f>
        <v>670000</v>
      </c>
      <c r="J1028" s="17">
        <v>8</v>
      </c>
      <c r="K1028" s="99"/>
      <c r="L1028" s="13" t="str">
        <f>_xlfn.XLOOKUP(Ventas!C1028,'Tienda y Sucursal'!$B$5:$B$19,'Tienda y Sucursal'!$C$5:$C$19)</f>
        <v>Sucursal San Bernardo</v>
      </c>
      <c r="M1028" s="13" t="str">
        <f>_xlfn.XLOOKUP(D1028,'Tienda y Sucursal'!$E$5:$E$10,'Tienda y Sucursal'!$F$5:$F$10)</f>
        <v>Sucursal 4</v>
      </c>
      <c r="N1028" s="13" t="str">
        <f>HLOOKUP(F1028,'Vendedores y Clientes'!$F$5:$M$7,2,0)&amp;" "&amp;HLOOKUP(F1028,'Vendedores y Clientes'!$F$5:$M$7,3,0)</f>
        <v>Hortuiti Felier</v>
      </c>
      <c r="O1028" s="13" t="str" cm="1">
        <f t="array" ref="O1028">_xlfn.XLOOKUP(G1028,'Vendedores y Clientes'!$B$6:$B$39,'Vendedores y Clientes'!$C$6:$C$39&amp;" "&amp;_xlfn.XLOOKUP(Ventas!G1028,'Vendedores y Clientes'!$B$6:$B$39,'Vendedores y Clientes'!$D$6:$D$39))</f>
        <v>Maki Parachute</v>
      </c>
      <c r="P1028" s="13" t="str">
        <f>_xlfn.XLOOKUP(H1028,Productos!$B$5:$B$16,Productos!$C$5:$C$16)</f>
        <v>Cama 1,5 plazas</v>
      </c>
      <c r="Q1028" s="13" t="str">
        <f>VLOOKUP(H1028,Productos!$B$4:$E$16,3,0)</f>
        <v>Dardunes</v>
      </c>
      <c r="R1028" s="14">
        <f t="shared" si="26"/>
        <v>0.08</v>
      </c>
      <c r="S1028" s="15">
        <f>VLOOKUP(Ventas!H1028,Productos!$B$23:$I$34,MATCH(Ventas!M1028,Productos!$D$22:$I$22)+2,FALSE)</f>
        <v>10000</v>
      </c>
      <c r="T1028" s="16">
        <f t="shared" si="24"/>
        <v>4921200</v>
      </c>
    </row>
    <row r="1029" spans="2:20" ht="14.25" customHeight="1">
      <c r="B1029" s="10" t="str">
        <f t="shared" si="25"/>
        <v>14-2001112009noviembreA18</v>
      </c>
      <c r="C1029" s="17">
        <v>14</v>
      </c>
      <c r="D1029" s="17">
        <v>200</v>
      </c>
      <c r="E1029" s="18">
        <v>40118</v>
      </c>
      <c r="F1029" s="17">
        <v>12</v>
      </c>
      <c r="G1029" s="17">
        <v>24</v>
      </c>
      <c r="H1029" s="17" t="s">
        <v>26</v>
      </c>
      <c r="I1029" s="79">
        <f>_xlfn.XLOOKUP(H1029,Productos!$B$5:$B$16,Productos!$E$5:$E$16)</f>
        <v>750000</v>
      </c>
      <c r="J1029" s="17">
        <v>7</v>
      </c>
      <c r="K1029" s="99"/>
      <c r="L1029" s="13" t="str">
        <f>_xlfn.XLOOKUP(Ventas!C1029,'Tienda y Sucursal'!$B$5:$B$19,'Tienda y Sucursal'!$C$5:$C$19)</f>
        <v>Antiguedades FV</v>
      </c>
      <c r="M1029" s="13" t="str">
        <f>_xlfn.XLOOKUP(D1029,'Tienda y Sucursal'!$E$5:$E$10,'Tienda y Sucursal'!$F$5:$F$10)</f>
        <v>Sucursal 1</v>
      </c>
      <c r="N1029" s="13" t="str">
        <f>HLOOKUP(F1029,'Vendedores y Clientes'!$F$5:$M$7,2,0)&amp;" "&amp;HLOOKUP(F1029,'Vendedores y Clientes'!$F$5:$M$7,3,0)</f>
        <v>Feibian Bizancio</v>
      </c>
      <c r="O1029" s="13" t="str" cm="1">
        <f t="array" ref="O1029">_xlfn.XLOOKUP(G1029,'Vendedores y Clientes'!$B$6:$B$39,'Vendedores y Clientes'!$C$6:$C$39&amp;" "&amp;_xlfn.XLOOKUP(Ventas!G1029,'Vendedores y Clientes'!$B$6:$B$39,'Vendedores y Clientes'!$D$6:$D$39))</f>
        <v>Andrea Panda</v>
      </c>
      <c r="P1029" s="13" t="str">
        <f>_xlfn.XLOOKUP(H1029,Productos!$B$5:$B$16,Productos!$C$5:$C$16)</f>
        <v>Sillón Cama 3 Cuerpos</v>
      </c>
      <c r="Q1029" s="13" t="str">
        <f>VLOOKUP(H1029,Productos!$B$4:$E$16,3,0)</f>
        <v>Bellmack</v>
      </c>
      <c r="R1029" s="14">
        <f t="shared" si="26"/>
        <v>0.08</v>
      </c>
      <c r="S1029" s="15">
        <f>VLOOKUP(Ventas!H1029,Productos!$B$23:$I$34,MATCH(Ventas!M1029,Productos!$D$22:$I$22)+2,FALSE)</f>
        <v>100000</v>
      </c>
      <c r="T1029" s="16">
        <f t="shared" si="24"/>
        <v>4730000</v>
      </c>
    </row>
    <row r="1030" spans="2:20" ht="14.25" customHeight="1">
      <c r="B1030" s="10" t="str">
        <f t="shared" si="25"/>
        <v>6-201912009eneroG16</v>
      </c>
      <c r="C1030" s="17">
        <v>6</v>
      </c>
      <c r="D1030" s="17">
        <v>20</v>
      </c>
      <c r="E1030" s="18">
        <v>39832</v>
      </c>
      <c r="F1030" s="17">
        <v>17</v>
      </c>
      <c r="G1030" s="17">
        <v>1</v>
      </c>
      <c r="H1030" s="17" t="s">
        <v>30</v>
      </c>
      <c r="I1030" s="79">
        <f>_xlfn.XLOOKUP(H1030,Productos!$B$5:$B$16,Productos!$E$5:$E$16)</f>
        <v>550000</v>
      </c>
      <c r="J1030" s="17">
        <v>10</v>
      </c>
      <c r="K1030" s="99"/>
      <c r="L1030" s="13" t="str">
        <f>_xlfn.XLOOKUP(Ventas!C1030,'Tienda y Sucursal'!$B$5:$B$19,'Tienda y Sucursal'!$C$5:$C$19)</f>
        <v>Sucursal Ñuñoa</v>
      </c>
      <c r="M1030" s="13" t="str">
        <f>_xlfn.XLOOKUP(D1030,'Tienda y Sucursal'!$E$5:$E$10,'Tienda y Sucursal'!$F$5:$F$10)</f>
        <v>Sucursal 5</v>
      </c>
      <c r="N1030" s="13" t="str">
        <f>HLOOKUP(F1030,'Vendedores y Clientes'!$F$5:$M$7,2,0)&amp;" "&amp;HLOOKUP(F1030,'Vendedores y Clientes'!$F$5:$M$7,3,0)</f>
        <v>Gabriel Manzanero</v>
      </c>
      <c r="O1030" s="13" t="str" cm="1">
        <f t="array" ref="O1030">_xlfn.XLOOKUP(G1030,'Vendedores y Clientes'!$B$6:$B$39,'Vendedores y Clientes'!$C$6:$C$39&amp;" "&amp;_xlfn.XLOOKUP(Ventas!G1030,'Vendedores y Clientes'!$B$6:$B$39,'Vendedores y Clientes'!$D$6:$D$39))</f>
        <v>Alejandro Moledero</v>
      </c>
      <c r="P1030" s="13" t="str">
        <f>_xlfn.XLOOKUP(H1030,Productos!$B$5:$B$16,Productos!$C$5:$C$16)</f>
        <v>Cómoda 2 cuerpos, 2x1x1,5</v>
      </c>
      <c r="Q1030" s="13" t="str">
        <f>VLOOKUP(H1030,Productos!$B$4:$E$16,3,0)</f>
        <v>Deplos</v>
      </c>
      <c r="R1030" s="14">
        <f t="shared" si="26"/>
        <v>0.08</v>
      </c>
      <c r="S1030" s="15">
        <f>VLOOKUP(Ventas!H1030,Productos!$B$23:$I$34,MATCH(Ventas!M1030,Productos!$D$22:$I$22)+2,FALSE)</f>
        <v>300000</v>
      </c>
      <c r="T1030" s="16">
        <f t="shared" si="24"/>
        <v>4760000</v>
      </c>
    </row>
    <row r="1031" spans="2:20" ht="14.25" customHeight="1">
      <c r="B1031" s="10" t="str">
        <f t="shared" si="25"/>
        <v>13-3003102010octubreG16</v>
      </c>
      <c r="C1031" s="17">
        <v>13</v>
      </c>
      <c r="D1031" s="17">
        <v>300</v>
      </c>
      <c r="E1031" s="18">
        <v>40454</v>
      </c>
      <c r="F1031" s="17">
        <v>16</v>
      </c>
      <c r="G1031" s="17">
        <v>22</v>
      </c>
      <c r="H1031" s="17" t="s">
        <v>30</v>
      </c>
      <c r="I1031" s="79">
        <f>_xlfn.XLOOKUP(H1031,Productos!$B$5:$B$16,Productos!$E$5:$E$16)</f>
        <v>550000</v>
      </c>
      <c r="J1031" s="17">
        <v>10</v>
      </c>
      <c r="K1031" s="99"/>
      <c r="L1031" s="13" t="str">
        <f>_xlfn.XLOOKUP(Ventas!C1031,'Tienda y Sucursal'!$B$5:$B$19,'Tienda y Sucursal'!$C$5:$C$19)</f>
        <v>Sales</v>
      </c>
      <c r="M1031" s="13" t="str">
        <f>_xlfn.XLOOKUP(D1031,'Tienda y Sucursal'!$E$5:$E$10,'Tienda y Sucursal'!$F$5:$F$10)</f>
        <v>Sucursal 3</v>
      </c>
      <c r="N1031" s="13" t="str">
        <f>HLOOKUP(F1031,'Vendedores y Clientes'!$F$5:$M$7,2,0)&amp;" "&amp;HLOOKUP(F1031,'Vendedores y Clientes'!$F$5:$M$7,3,0)</f>
        <v>Michael Tree</v>
      </c>
      <c r="O1031" s="13" t="str" cm="1">
        <f t="array" ref="O1031">_xlfn.XLOOKUP(G1031,'Vendedores y Clientes'!$B$6:$B$39,'Vendedores y Clientes'!$C$6:$C$39&amp;" "&amp;_xlfn.XLOOKUP(Ventas!G1031,'Vendedores y Clientes'!$B$6:$B$39,'Vendedores y Clientes'!$D$6:$D$39))</f>
        <v>Sergio Oliva</v>
      </c>
      <c r="P1031" s="13" t="str">
        <f>_xlfn.XLOOKUP(H1031,Productos!$B$5:$B$16,Productos!$C$5:$C$16)</f>
        <v>Cómoda 2 cuerpos, 2x1x1,5</v>
      </c>
      <c r="Q1031" s="13" t="str">
        <f>VLOOKUP(H1031,Productos!$B$4:$E$16,3,0)</f>
        <v>Deplos</v>
      </c>
      <c r="R1031" s="14">
        <f t="shared" si="26"/>
        <v>0.08</v>
      </c>
      <c r="S1031" s="15">
        <f>VLOOKUP(Ventas!H1031,Productos!$B$23:$I$34,MATCH(Ventas!M1031,Productos!$D$22:$I$22)+2,FALSE)</f>
        <v>30000</v>
      </c>
      <c r="T1031" s="16">
        <f t="shared" ref="T1031:T1094" si="27">I1031*J1031-(R1031*I1031*J1031)-S1031</f>
        <v>5030000</v>
      </c>
    </row>
    <row r="1032" spans="2:20" ht="14.25" customHeight="1">
      <c r="B1032" s="10" t="str">
        <f t="shared" si="25"/>
        <v>8-1002442010abrilG12</v>
      </c>
      <c r="C1032" s="17">
        <v>8</v>
      </c>
      <c r="D1032" s="17">
        <v>100</v>
      </c>
      <c r="E1032" s="18">
        <v>40292</v>
      </c>
      <c r="F1032" s="17">
        <v>17</v>
      </c>
      <c r="G1032" s="17">
        <v>13</v>
      </c>
      <c r="H1032" s="17" t="s">
        <v>25</v>
      </c>
      <c r="I1032" s="79">
        <f>_xlfn.XLOOKUP(H1032,Productos!$B$5:$B$16,Productos!$E$5:$E$16)</f>
        <v>800000</v>
      </c>
      <c r="J1032" s="17">
        <v>6</v>
      </c>
      <c r="K1032" s="99"/>
      <c r="L1032" s="13" t="str">
        <f>_xlfn.XLOOKUP(Ventas!C1032,'Tienda y Sucursal'!$B$5:$B$19,'Tienda y Sucursal'!$C$5:$C$19)</f>
        <v>El Rincón de la Madera</v>
      </c>
      <c r="M1032" s="13" t="str">
        <f>_xlfn.XLOOKUP(D1032,'Tienda y Sucursal'!$E$5:$E$10,'Tienda y Sucursal'!$F$5:$F$10)</f>
        <v>Sucursal 4</v>
      </c>
      <c r="N1032" s="13" t="str">
        <f>HLOOKUP(F1032,'Vendedores y Clientes'!$F$5:$M$7,2,0)&amp;" "&amp;HLOOKUP(F1032,'Vendedores y Clientes'!$F$5:$M$7,3,0)</f>
        <v>Gabriel Manzanero</v>
      </c>
      <c r="O1032" s="13" t="str" cm="1">
        <f t="array" ref="O1032">_xlfn.XLOOKUP(G1032,'Vendedores y Clientes'!$B$6:$B$39,'Vendedores y Clientes'!$C$6:$C$39&amp;" "&amp;_xlfn.XLOOKUP(Ventas!G1032,'Vendedores y Clientes'!$B$6:$B$39,'Vendedores y Clientes'!$D$6:$D$39))</f>
        <v>Peter Contreras</v>
      </c>
      <c r="P1032" s="13" t="str">
        <f>_xlfn.XLOOKUP(H1032,Productos!$B$5:$B$16,Productos!$C$5:$C$16)</f>
        <v>Estante Metalico 2mts alt</v>
      </c>
      <c r="Q1032" s="13" t="str">
        <f>VLOOKUP(H1032,Productos!$B$4:$E$16,3,0)</f>
        <v>Leymas</v>
      </c>
      <c r="R1032" s="14">
        <f t="shared" si="26"/>
        <v>0.05</v>
      </c>
      <c r="S1032" s="15">
        <f>VLOOKUP(Ventas!H1032,Productos!$B$23:$I$34,MATCH(Ventas!M1032,Productos!$D$22:$I$22)+2,FALSE)</f>
        <v>100000</v>
      </c>
      <c r="T1032" s="16">
        <f t="shared" si="27"/>
        <v>4460000</v>
      </c>
    </row>
    <row r="1033" spans="2:20" ht="14.25" customHeight="1">
      <c r="B1033" s="10" t="str">
        <f t="shared" si="25"/>
        <v>6-10652009mayoG12</v>
      </c>
      <c r="C1033" s="17">
        <v>6</v>
      </c>
      <c r="D1033" s="17">
        <v>10</v>
      </c>
      <c r="E1033" s="18">
        <v>39939</v>
      </c>
      <c r="F1033" s="17">
        <v>17</v>
      </c>
      <c r="G1033" s="17">
        <v>6</v>
      </c>
      <c r="H1033" s="17" t="s">
        <v>25</v>
      </c>
      <c r="I1033" s="79">
        <f>_xlfn.XLOOKUP(H1033,Productos!$B$5:$B$16,Productos!$E$5:$E$16)</f>
        <v>800000</v>
      </c>
      <c r="J1033" s="17">
        <v>6</v>
      </c>
      <c r="K1033" s="99"/>
      <c r="L1033" s="13" t="str">
        <f>_xlfn.XLOOKUP(Ventas!C1033,'Tienda y Sucursal'!$B$5:$B$19,'Tienda y Sucursal'!$C$5:$C$19)</f>
        <v>Sucursal Ñuñoa</v>
      </c>
      <c r="M1033" s="13" t="str">
        <f>_xlfn.XLOOKUP(D1033,'Tienda y Sucursal'!$E$5:$E$10,'Tienda y Sucursal'!$F$5:$F$10)</f>
        <v>Sucursal 6</v>
      </c>
      <c r="N1033" s="13" t="str">
        <f>HLOOKUP(F1033,'Vendedores y Clientes'!$F$5:$M$7,2,0)&amp;" "&amp;HLOOKUP(F1033,'Vendedores y Clientes'!$F$5:$M$7,3,0)</f>
        <v>Gabriel Manzanero</v>
      </c>
      <c r="O1033" s="13" t="str" cm="1">
        <f t="array" ref="O1033">_xlfn.XLOOKUP(G1033,'Vendedores y Clientes'!$B$6:$B$39,'Vendedores y Clientes'!$C$6:$C$39&amp;" "&amp;_xlfn.XLOOKUP(Ventas!G1033,'Vendedores y Clientes'!$B$6:$B$39,'Vendedores y Clientes'!$D$6:$D$39))</f>
        <v>Deco Valenti</v>
      </c>
      <c r="P1033" s="13" t="str">
        <f>_xlfn.XLOOKUP(H1033,Productos!$B$5:$B$16,Productos!$C$5:$C$16)</f>
        <v>Estante Metalico 2mts alt</v>
      </c>
      <c r="Q1033" s="13" t="str">
        <f>VLOOKUP(H1033,Productos!$B$4:$E$16,3,0)</f>
        <v>Leymas</v>
      </c>
      <c r="R1033" s="14">
        <f t="shared" si="26"/>
        <v>0.05</v>
      </c>
      <c r="S1033" s="15">
        <f>VLOOKUP(Ventas!H1033,Productos!$B$23:$I$34,MATCH(Ventas!M1033,Productos!$D$22:$I$22)+2,FALSE)</f>
        <v>100000</v>
      </c>
      <c r="T1033" s="16">
        <f t="shared" si="27"/>
        <v>4460000</v>
      </c>
    </row>
    <row r="1034" spans="2:20" ht="14.25" customHeight="1">
      <c r="B1034" s="10" t="str">
        <f t="shared" si="25"/>
        <v>5-301412010eneroG12</v>
      </c>
      <c r="C1034" s="17">
        <v>5</v>
      </c>
      <c r="D1034" s="17">
        <v>30</v>
      </c>
      <c r="E1034" s="18">
        <v>40192</v>
      </c>
      <c r="F1034" s="17">
        <v>14</v>
      </c>
      <c r="G1034" s="17">
        <v>23</v>
      </c>
      <c r="H1034" s="17" t="s">
        <v>25</v>
      </c>
      <c r="I1034" s="79">
        <f>_xlfn.XLOOKUP(H1034,Productos!$B$5:$B$16,Productos!$E$5:$E$16)</f>
        <v>800000</v>
      </c>
      <c r="J1034" s="17">
        <v>6</v>
      </c>
      <c r="K1034" s="99"/>
      <c r="L1034" s="13" t="str">
        <f>_xlfn.XLOOKUP(Ventas!C1034,'Tienda y Sucursal'!$B$5:$B$19,'Tienda y Sucursal'!$C$5:$C$19)</f>
        <v>Muebles El Oso</v>
      </c>
      <c r="M1034" s="13" t="str">
        <f>_xlfn.XLOOKUP(D1034,'Tienda y Sucursal'!$E$5:$E$10,'Tienda y Sucursal'!$F$5:$F$10)</f>
        <v>Sucursal 2</v>
      </c>
      <c r="N1034" s="13" t="str">
        <f>HLOOKUP(F1034,'Vendedores y Clientes'!$F$5:$M$7,2,0)&amp;" "&amp;HLOOKUP(F1034,'Vendedores y Clientes'!$F$5:$M$7,3,0)</f>
        <v>Hortuiti Felier</v>
      </c>
      <c r="O1034" s="13" t="str" cm="1">
        <f t="array" ref="O1034">_xlfn.XLOOKUP(G1034,'Vendedores y Clientes'!$B$6:$B$39,'Vendedores y Clientes'!$C$6:$C$39&amp;" "&amp;_xlfn.XLOOKUP(Ventas!G1034,'Vendedores y Clientes'!$B$6:$B$39,'Vendedores y Clientes'!$D$6:$D$39))</f>
        <v>Ismael Olavarrieta</v>
      </c>
      <c r="P1034" s="13" t="str">
        <f>_xlfn.XLOOKUP(H1034,Productos!$B$5:$B$16,Productos!$C$5:$C$16)</f>
        <v>Estante Metalico 2mts alt</v>
      </c>
      <c r="Q1034" s="13" t="str">
        <f>VLOOKUP(H1034,Productos!$B$4:$E$16,3,0)</f>
        <v>Leymas</v>
      </c>
      <c r="R1034" s="14">
        <f t="shared" si="26"/>
        <v>0.05</v>
      </c>
      <c r="S1034" s="15">
        <f>VLOOKUP(Ventas!H1034,Productos!$B$23:$I$34,MATCH(Ventas!M1034,Productos!$D$22:$I$22)+2,FALSE)</f>
        <v>100000</v>
      </c>
      <c r="T1034" s="16">
        <f t="shared" si="27"/>
        <v>4460000</v>
      </c>
    </row>
    <row r="1035" spans="2:20" ht="14.25" customHeight="1">
      <c r="B1035" s="10" t="str">
        <f t="shared" si="25"/>
        <v>8-1001232009marzoG12</v>
      </c>
      <c r="C1035" s="17">
        <v>8</v>
      </c>
      <c r="D1035" s="17">
        <v>100</v>
      </c>
      <c r="E1035" s="18">
        <v>39884</v>
      </c>
      <c r="F1035" s="17">
        <v>12</v>
      </c>
      <c r="G1035" s="17">
        <v>4</v>
      </c>
      <c r="H1035" s="17" t="s">
        <v>25</v>
      </c>
      <c r="I1035" s="79">
        <f>_xlfn.XLOOKUP(H1035,Productos!$B$5:$B$16,Productos!$E$5:$E$16)</f>
        <v>800000</v>
      </c>
      <c r="J1035" s="17">
        <v>6</v>
      </c>
      <c r="K1035" s="99"/>
      <c r="L1035" s="13" t="str">
        <f>_xlfn.XLOOKUP(Ventas!C1035,'Tienda y Sucursal'!$B$5:$B$19,'Tienda y Sucursal'!$C$5:$C$19)</f>
        <v>El Rincón de la Madera</v>
      </c>
      <c r="M1035" s="13" t="str">
        <f>_xlfn.XLOOKUP(D1035,'Tienda y Sucursal'!$E$5:$E$10,'Tienda y Sucursal'!$F$5:$F$10)</f>
        <v>Sucursal 4</v>
      </c>
      <c r="N1035" s="13" t="str">
        <f>HLOOKUP(F1035,'Vendedores y Clientes'!$F$5:$M$7,2,0)&amp;" "&amp;HLOOKUP(F1035,'Vendedores y Clientes'!$F$5:$M$7,3,0)</f>
        <v>Feibian Bizancio</v>
      </c>
      <c r="O1035" s="13" t="str" cm="1">
        <f t="array" ref="O1035">_xlfn.XLOOKUP(G1035,'Vendedores y Clientes'!$B$6:$B$39,'Vendedores y Clientes'!$C$6:$C$39&amp;" "&amp;_xlfn.XLOOKUP(Ventas!G1035,'Vendedores y Clientes'!$B$6:$B$39,'Vendedores y Clientes'!$D$6:$D$39))</f>
        <v>JayJay Barriga</v>
      </c>
      <c r="P1035" s="13" t="str">
        <f>_xlfn.XLOOKUP(H1035,Productos!$B$5:$B$16,Productos!$C$5:$C$16)</f>
        <v>Estante Metalico 2mts alt</v>
      </c>
      <c r="Q1035" s="13" t="str">
        <f>VLOOKUP(H1035,Productos!$B$4:$E$16,3,0)</f>
        <v>Leymas</v>
      </c>
      <c r="R1035" s="14">
        <f t="shared" si="26"/>
        <v>0.05</v>
      </c>
      <c r="S1035" s="15">
        <f>VLOOKUP(Ventas!H1035,Productos!$B$23:$I$34,MATCH(Ventas!M1035,Productos!$D$22:$I$22)+2,FALSE)</f>
        <v>100000</v>
      </c>
      <c r="T1035" s="16">
        <f t="shared" si="27"/>
        <v>4460000</v>
      </c>
    </row>
    <row r="1036" spans="2:20" ht="14.25" customHeight="1">
      <c r="B1036" s="10" t="str">
        <f t="shared" si="25"/>
        <v>15-3001442009abrilG12</v>
      </c>
      <c r="C1036" s="17">
        <v>15</v>
      </c>
      <c r="D1036" s="17">
        <v>300</v>
      </c>
      <c r="E1036" s="18">
        <v>39917</v>
      </c>
      <c r="F1036" s="17">
        <v>15</v>
      </c>
      <c r="G1036" s="17">
        <v>1</v>
      </c>
      <c r="H1036" s="17" t="s">
        <v>25</v>
      </c>
      <c r="I1036" s="79">
        <f>_xlfn.XLOOKUP(H1036,Productos!$B$5:$B$16,Productos!$E$5:$E$16)</f>
        <v>800000</v>
      </c>
      <c r="J1036" s="17">
        <v>6</v>
      </c>
      <c r="K1036" s="99"/>
      <c r="L1036" s="13" t="str">
        <f>_xlfn.XLOOKUP(Ventas!C1036,'Tienda y Sucursal'!$B$5:$B$19,'Tienda y Sucursal'!$C$5:$C$19)</f>
        <v>Galería la Tubería</v>
      </c>
      <c r="M1036" s="13" t="str">
        <f>_xlfn.XLOOKUP(D1036,'Tienda y Sucursal'!$E$5:$E$10,'Tienda y Sucursal'!$F$5:$F$10)</f>
        <v>Sucursal 3</v>
      </c>
      <c r="N1036" s="13" t="str">
        <f>HLOOKUP(F1036,'Vendedores y Clientes'!$F$5:$M$7,2,0)&amp;" "&amp;HLOOKUP(F1036,'Vendedores y Clientes'!$F$5:$M$7,3,0)</f>
        <v>Suárez Mujica</v>
      </c>
      <c r="O1036" s="13" t="str" cm="1">
        <f t="array" ref="O1036">_xlfn.XLOOKUP(G1036,'Vendedores y Clientes'!$B$6:$B$39,'Vendedores y Clientes'!$C$6:$C$39&amp;" "&amp;_xlfn.XLOOKUP(Ventas!G1036,'Vendedores y Clientes'!$B$6:$B$39,'Vendedores y Clientes'!$D$6:$D$39))</f>
        <v>Alejandro Moledero</v>
      </c>
      <c r="P1036" s="13" t="str">
        <f>_xlfn.XLOOKUP(H1036,Productos!$B$5:$B$16,Productos!$C$5:$C$16)</f>
        <v>Estante Metalico 2mts alt</v>
      </c>
      <c r="Q1036" s="13" t="str">
        <f>VLOOKUP(H1036,Productos!$B$4:$E$16,3,0)</f>
        <v>Leymas</v>
      </c>
      <c r="R1036" s="14">
        <f t="shared" si="26"/>
        <v>0.05</v>
      </c>
      <c r="S1036" s="15">
        <f>VLOOKUP(Ventas!H1036,Productos!$B$23:$I$34,MATCH(Ventas!M1036,Productos!$D$22:$I$22)+2,FALSE)</f>
        <v>10000</v>
      </c>
      <c r="T1036" s="16">
        <f t="shared" si="27"/>
        <v>4550000</v>
      </c>
    </row>
    <row r="1037" spans="2:20" ht="14.25" customHeight="1">
      <c r="B1037" s="10" t="str">
        <f t="shared" si="25"/>
        <v>8-2007102010octubreF16</v>
      </c>
      <c r="C1037" s="17">
        <v>8</v>
      </c>
      <c r="D1037" s="17">
        <v>200</v>
      </c>
      <c r="E1037" s="18">
        <v>40458</v>
      </c>
      <c r="F1037" s="17">
        <v>15</v>
      </c>
      <c r="G1037" s="17">
        <v>3</v>
      </c>
      <c r="H1037" s="17" t="s">
        <v>29</v>
      </c>
      <c r="I1037" s="79">
        <f>_xlfn.XLOOKUP(H1037,Productos!$B$5:$B$16,Productos!$E$5:$E$16)</f>
        <v>550000</v>
      </c>
      <c r="J1037" s="17">
        <v>9</v>
      </c>
      <c r="K1037" s="99"/>
      <c r="L1037" s="13" t="str">
        <f>_xlfn.XLOOKUP(Ventas!C1037,'Tienda y Sucursal'!$B$5:$B$19,'Tienda y Sucursal'!$C$5:$C$19)</f>
        <v>El Rincón de la Madera</v>
      </c>
      <c r="M1037" s="13" t="str">
        <f>_xlfn.XLOOKUP(D1037,'Tienda y Sucursal'!$E$5:$E$10,'Tienda y Sucursal'!$F$5:$F$10)</f>
        <v>Sucursal 1</v>
      </c>
      <c r="N1037" s="13" t="str">
        <f>HLOOKUP(F1037,'Vendedores y Clientes'!$F$5:$M$7,2,0)&amp;" "&amp;HLOOKUP(F1037,'Vendedores y Clientes'!$F$5:$M$7,3,0)</f>
        <v>Suárez Mujica</v>
      </c>
      <c r="O1037" s="13" t="str" cm="1">
        <f t="array" ref="O1037">_xlfn.XLOOKUP(G1037,'Vendedores y Clientes'!$B$6:$B$39,'Vendedores y Clientes'!$C$6:$C$39&amp;" "&amp;_xlfn.XLOOKUP(Ventas!G1037,'Vendedores y Clientes'!$B$6:$B$39,'Vendedores y Clientes'!$D$6:$D$39))</f>
        <v>Johny Negrero</v>
      </c>
      <c r="P1037" s="13" t="str">
        <f>_xlfn.XLOOKUP(H1037,Productos!$B$5:$B$16,Productos!$C$5:$C$16)</f>
        <v>Cama 2 Plazas</v>
      </c>
      <c r="Q1037" s="13" t="str">
        <f>VLOOKUP(H1037,Productos!$B$4:$E$16,3,0)</f>
        <v>Dardunes</v>
      </c>
      <c r="R1037" s="14">
        <f t="shared" si="26"/>
        <v>0.08</v>
      </c>
      <c r="S1037" s="15">
        <f>VLOOKUP(Ventas!H1037,Productos!$B$23:$I$34,MATCH(Ventas!M1037,Productos!$D$22:$I$22)+2,FALSE)</f>
        <v>30000</v>
      </c>
      <c r="T1037" s="16">
        <f t="shared" si="27"/>
        <v>4524000</v>
      </c>
    </row>
    <row r="1038" spans="2:20" ht="14.25" customHeight="1">
      <c r="B1038" s="10" t="str">
        <f t="shared" si="25"/>
        <v>15-10892010septiembreG16</v>
      </c>
      <c r="C1038" s="17">
        <v>15</v>
      </c>
      <c r="D1038" s="17">
        <v>10</v>
      </c>
      <c r="E1038" s="18">
        <v>40429</v>
      </c>
      <c r="F1038" s="17">
        <v>14</v>
      </c>
      <c r="G1038" s="17">
        <v>27</v>
      </c>
      <c r="H1038" s="17" t="s">
        <v>30</v>
      </c>
      <c r="I1038" s="79">
        <f>_xlfn.XLOOKUP(H1038,Productos!$B$5:$B$16,Productos!$E$5:$E$16)</f>
        <v>550000</v>
      </c>
      <c r="J1038" s="17">
        <v>9</v>
      </c>
      <c r="K1038" s="99"/>
      <c r="L1038" s="13" t="str">
        <f>_xlfn.XLOOKUP(Ventas!C1038,'Tienda y Sucursal'!$B$5:$B$19,'Tienda y Sucursal'!$C$5:$C$19)</f>
        <v>Galería la Tubería</v>
      </c>
      <c r="M1038" s="13" t="str">
        <f>_xlfn.XLOOKUP(D1038,'Tienda y Sucursal'!$E$5:$E$10,'Tienda y Sucursal'!$F$5:$F$10)</f>
        <v>Sucursal 6</v>
      </c>
      <c r="N1038" s="13" t="str">
        <f>HLOOKUP(F1038,'Vendedores y Clientes'!$F$5:$M$7,2,0)&amp;" "&amp;HLOOKUP(F1038,'Vendedores y Clientes'!$F$5:$M$7,3,0)</f>
        <v>Hortuiti Felier</v>
      </c>
      <c r="O1038" s="13" t="str" cm="1">
        <f t="array" ref="O1038">_xlfn.XLOOKUP(G1038,'Vendedores y Clientes'!$B$6:$B$39,'Vendedores y Clientes'!$C$6:$C$39&amp;" "&amp;_xlfn.XLOOKUP(Ventas!G1038,'Vendedores y Clientes'!$B$6:$B$39,'Vendedores y Clientes'!$D$6:$D$39))</f>
        <v>Daniel Saint John</v>
      </c>
      <c r="P1038" s="13" t="str">
        <f>_xlfn.XLOOKUP(H1038,Productos!$B$5:$B$16,Productos!$C$5:$C$16)</f>
        <v>Cómoda 2 cuerpos, 2x1x1,5</v>
      </c>
      <c r="Q1038" s="13" t="str">
        <f>VLOOKUP(H1038,Productos!$B$4:$E$16,3,0)</f>
        <v>Deplos</v>
      </c>
      <c r="R1038" s="14">
        <f t="shared" si="26"/>
        <v>0.08</v>
      </c>
      <c r="S1038" s="15">
        <f>VLOOKUP(Ventas!H1038,Productos!$B$23:$I$34,MATCH(Ventas!M1038,Productos!$D$22:$I$22)+2,FALSE)</f>
        <v>300000</v>
      </c>
      <c r="T1038" s="16">
        <f t="shared" si="27"/>
        <v>4254000</v>
      </c>
    </row>
    <row r="1039" spans="2:20" ht="14.25" customHeight="1">
      <c r="B1039" s="10" t="str">
        <f t="shared" si="25"/>
        <v>1-200782010agostoG16</v>
      </c>
      <c r="C1039" s="17">
        <v>1</v>
      </c>
      <c r="D1039" s="17">
        <v>200</v>
      </c>
      <c r="E1039" s="18">
        <v>40397</v>
      </c>
      <c r="F1039" s="17">
        <v>14</v>
      </c>
      <c r="G1039" s="17">
        <v>29</v>
      </c>
      <c r="H1039" s="17" t="s">
        <v>30</v>
      </c>
      <c r="I1039" s="79">
        <f>_xlfn.XLOOKUP(H1039,Productos!$B$5:$B$16,Productos!$E$5:$E$16)</f>
        <v>550000</v>
      </c>
      <c r="J1039" s="17">
        <v>9</v>
      </c>
      <c r="K1039" s="99"/>
      <c r="L1039" s="13" t="str">
        <f>_xlfn.XLOOKUP(Ventas!C1039,'Tienda y Sucursal'!$B$5:$B$19,'Tienda y Sucursal'!$C$5:$C$19)</f>
        <v>Sucursal Peñalolen Alto</v>
      </c>
      <c r="M1039" s="13" t="str">
        <f>_xlfn.XLOOKUP(D1039,'Tienda y Sucursal'!$E$5:$E$10,'Tienda y Sucursal'!$F$5:$F$10)</f>
        <v>Sucursal 1</v>
      </c>
      <c r="N1039" s="13" t="str">
        <f>HLOOKUP(F1039,'Vendedores y Clientes'!$F$5:$M$7,2,0)&amp;" "&amp;HLOOKUP(F1039,'Vendedores y Clientes'!$F$5:$M$7,3,0)</f>
        <v>Hortuiti Felier</v>
      </c>
      <c r="O1039" s="13" t="str" cm="1">
        <f t="array" ref="O1039">_xlfn.XLOOKUP(G1039,'Vendedores y Clientes'!$B$6:$B$39,'Vendedores y Clientes'!$C$6:$C$39&amp;" "&amp;_xlfn.XLOOKUP(Ventas!G1039,'Vendedores y Clientes'!$B$6:$B$39,'Vendedores y Clientes'!$D$6:$D$39))</f>
        <v>Reina Queen</v>
      </c>
      <c r="P1039" s="13" t="str">
        <f>_xlfn.XLOOKUP(H1039,Productos!$B$5:$B$16,Productos!$C$5:$C$16)</f>
        <v>Cómoda 2 cuerpos, 2x1x1,5</v>
      </c>
      <c r="Q1039" s="13" t="str">
        <f>VLOOKUP(H1039,Productos!$B$4:$E$16,3,0)</f>
        <v>Deplos</v>
      </c>
      <c r="R1039" s="14">
        <f t="shared" si="26"/>
        <v>0.08</v>
      </c>
      <c r="S1039" s="15">
        <f>VLOOKUP(Ventas!H1039,Productos!$B$23:$I$34,MATCH(Ventas!M1039,Productos!$D$22:$I$22)+2,FALSE)</f>
        <v>100000</v>
      </c>
      <c r="T1039" s="16">
        <f t="shared" si="27"/>
        <v>4454000</v>
      </c>
    </row>
    <row r="1040" spans="2:20" ht="14.25" customHeight="1">
      <c r="B1040" s="10" t="str">
        <f t="shared" si="25"/>
        <v>14-10010102010octubreG16</v>
      </c>
      <c r="C1040" s="17">
        <v>14</v>
      </c>
      <c r="D1040" s="17">
        <v>100</v>
      </c>
      <c r="E1040" s="18">
        <v>40461</v>
      </c>
      <c r="F1040" s="17">
        <v>17</v>
      </c>
      <c r="G1040" s="17">
        <v>6</v>
      </c>
      <c r="H1040" s="17" t="s">
        <v>30</v>
      </c>
      <c r="I1040" s="79">
        <f>_xlfn.XLOOKUP(H1040,Productos!$B$5:$B$16,Productos!$E$5:$E$16)</f>
        <v>550000</v>
      </c>
      <c r="J1040" s="17">
        <v>9</v>
      </c>
      <c r="K1040" s="99"/>
      <c r="L1040" s="13" t="str">
        <f>_xlfn.XLOOKUP(Ventas!C1040,'Tienda y Sucursal'!$B$5:$B$19,'Tienda y Sucursal'!$C$5:$C$19)</f>
        <v>Antiguedades FV</v>
      </c>
      <c r="M1040" s="13" t="str">
        <f>_xlfn.XLOOKUP(D1040,'Tienda y Sucursal'!$E$5:$E$10,'Tienda y Sucursal'!$F$5:$F$10)</f>
        <v>Sucursal 4</v>
      </c>
      <c r="N1040" s="13" t="str">
        <f>HLOOKUP(F1040,'Vendedores y Clientes'!$F$5:$M$7,2,0)&amp;" "&amp;HLOOKUP(F1040,'Vendedores y Clientes'!$F$5:$M$7,3,0)</f>
        <v>Gabriel Manzanero</v>
      </c>
      <c r="O1040" s="13" t="str" cm="1">
        <f t="array" ref="O1040">_xlfn.XLOOKUP(G1040,'Vendedores y Clientes'!$B$6:$B$39,'Vendedores y Clientes'!$C$6:$C$39&amp;" "&amp;_xlfn.XLOOKUP(Ventas!G1040,'Vendedores y Clientes'!$B$6:$B$39,'Vendedores y Clientes'!$D$6:$D$39))</f>
        <v>Deco Valenti</v>
      </c>
      <c r="P1040" s="13" t="str">
        <f>_xlfn.XLOOKUP(H1040,Productos!$B$5:$B$16,Productos!$C$5:$C$16)</f>
        <v>Cómoda 2 cuerpos, 2x1x1,5</v>
      </c>
      <c r="Q1040" s="13" t="str">
        <f>VLOOKUP(H1040,Productos!$B$4:$E$16,3,0)</f>
        <v>Deplos</v>
      </c>
      <c r="R1040" s="14">
        <f t="shared" si="26"/>
        <v>0.08</v>
      </c>
      <c r="S1040" s="15">
        <f>VLOOKUP(Ventas!H1040,Productos!$B$23:$I$34,MATCH(Ventas!M1040,Productos!$D$22:$I$22)+2,FALSE)</f>
        <v>20000</v>
      </c>
      <c r="T1040" s="16">
        <f t="shared" si="27"/>
        <v>4534000</v>
      </c>
    </row>
    <row r="1041" spans="2:20" ht="14.25" customHeight="1">
      <c r="B1041" s="10" t="str">
        <f t="shared" si="25"/>
        <v>14-200652010mayoB18</v>
      </c>
      <c r="C1041" s="17">
        <v>14</v>
      </c>
      <c r="D1041" s="17">
        <v>200</v>
      </c>
      <c r="E1041" s="18">
        <v>40304</v>
      </c>
      <c r="F1041" s="17">
        <v>14</v>
      </c>
      <c r="G1041" s="17">
        <v>6</v>
      </c>
      <c r="H1041" s="17" t="s">
        <v>31</v>
      </c>
      <c r="I1041" s="79">
        <f>_xlfn.XLOOKUP(H1041,Productos!$B$5:$B$16,Productos!$E$5:$E$16)</f>
        <v>350000</v>
      </c>
      <c r="J1041" s="17">
        <v>15</v>
      </c>
      <c r="K1041" s="99"/>
      <c r="L1041" s="13" t="str">
        <f>_xlfn.XLOOKUP(Ventas!C1041,'Tienda y Sucursal'!$B$5:$B$19,'Tienda y Sucursal'!$C$5:$C$19)</f>
        <v>Antiguedades FV</v>
      </c>
      <c r="M1041" s="13" t="str">
        <f>_xlfn.XLOOKUP(D1041,'Tienda y Sucursal'!$E$5:$E$10,'Tienda y Sucursal'!$F$5:$F$10)</f>
        <v>Sucursal 1</v>
      </c>
      <c r="N1041" s="13" t="str">
        <f>HLOOKUP(F1041,'Vendedores y Clientes'!$F$5:$M$7,2,0)&amp;" "&amp;HLOOKUP(F1041,'Vendedores y Clientes'!$F$5:$M$7,3,0)</f>
        <v>Hortuiti Felier</v>
      </c>
      <c r="O1041" s="13" t="str" cm="1">
        <f t="array" ref="O1041">_xlfn.XLOOKUP(G1041,'Vendedores y Clientes'!$B$6:$B$39,'Vendedores y Clientes'!$C$6:$C$39&amp;" "&amp;_xlfn.XLOOKUP(Ventas!G1041,'Vendedores y Clientes'!$B$6:$B$39,'Vendedores y Clientes'!$D$6:$D$39))</f>
        <v>Deco Valenti</v>
      </c>
      <c r="P1041" s="13" t="str">
        <f>_xlfn.XLOOKUP(H1041,Productos!$B$5:$B$16,Productos!$C$5:$C$16)</f>
        <v>Escritorio Vidrio 1,38x50</v>
      </c>
      <c r="Q1041" s="13" t="str">
        <f>VLOOKUP(H1041,Productos!$B$4:$E$16,3,0)</f>
        <v>Bellmack</v>
      </c>
      <c r="R1041" s="14">
        <f t="shared" si="26"/>
        <v>0.08</v>
      </c>
      <c r="S1041" s="15">
        <f>VLOOKUP(Ventas!H1041,Productos!$B$23:$I$34,MATCH(Ventas!M1041,Productos!$D$22:$I$22)+2,FALSE)</f>
        <v>100000</v>
      </c>
      <c r="T1041" s="16">
        <f t="shared" si="27"/>
        <v>4730000</v>
      </c>
    </row>
    <row r="1042" spans="2:20" ht="14.25" customHeight="1">
      <c r="B1042" s="10" t="str">
        <f t="shared" si="25"/>
        <v>4-1006122009diciembreF16</v>
      </c>
      <c r="C1042" s="17">
        <v>4</v>
      </c>
      <c r="D1042" s="17">
        <v>100</v>
      </c>
      <c r="E1042" s="18">
        <v>40153</v>
      </c>
      <c r="F1042" s="17">
        <v>13</v>
      </c>
      <c r="G1042" s="17">
        <v>29</v>
      </c>
      <c r="H1042" s="17" t="s">
        <v>29</v>
      </c>
      <c r="I1042" s="79">
        <f>_xlfn.XLOOKUP(H1042,Productos!$B$5:$B$16,Productos!$E$5:$E$16)</f>
        <v>550000</v>
      </c>
      <c r="J1042" s="17">
        <v>9</v>
      </c>
      <c r="K1042" s="99"/>
      <c r="L1042" s="13" t="str">
        <f>_xlfn.XLOOKUP(Ventas!C1042,'Tienda y Sucursal'!$B$5:$B$19,'Tienda y Sucursal'!$C$5:$C$19)</f>
        <v>Galería Ñuble</v>
      </c>
      <c r="M1042" s="13" t="str">
        <f>_xlfn.XLOOKUP(D1042,'Tienda y Sucursal'!$E$5:$E$10,'Tienda y Sucursal'!$F$5:$F$10)</f>
        <v>Sucursal 4</v>
      </c>
      <c r="N1042" s="13" t="str">
        <f>HLOOKUP(F1042,'Vendedores y Clientes'!$F$5:$M$7,2,0)&amp;" "&amp;HLOOKUP(F1042,'Vendedores y Clientes'!$F$5:$M$7,3,0)</f>
        <v>Caesar Ortencia</v>
      </c>
      <c r="O1042" s="13" t="str" cm="1">
        <f t="array" ref="O1042">_xlfn.XLOOKUP(G1042,'Vendedores y Clientes'!$B$6:$B$39,'Vendedores y Clientes'!$C$6:$C$39&amp;" "&amp;_xlfn.XLOOKUP(Ventas!G1042,'Vendedores y Clientes'!$B$6:$B$39,'Vendedores y Clientes'!$D$6:$D$39))</f>
        <v>Reina Queen</v>
      </c>
      <c r="P1042" s="13" t="str">
        <f>_xlfn.XLOOKUP(H1042,Productos!$B$5:$B$16,Productos!$C$5:$C$16)</f>
        <v>Cama 2 Plazas</v>
      </c>
      <c r="Q1042" s="13" t="str">
        <f>VLOOKUP(H1042,Productos!$B$4:$E$16,3,0)</f>
        <v>Dardunes</v>
      </c>
      <c r="R1042" s="14">
        <f t="shared" si="26"/>
        <v>0.08</v>
      </c>
      <c r="S1042" s="15">
        <f>VLOOKUP(Ventas!H1042,Productos!$B$23:$I$34,MATCH(Ventas!M1042,Productos!$D$22:$I$22)+2,FALSE)</f>
        <v>200000</v>
      </c>
      <c r="T1042" s="16">
        <f t="shared" si="27"/>
        <v>4354000</v>
      </c>
    </row>
    <row r="1043" spans="2:20" ht="14.25" customHeight="1">
      <c r="B1043" s="10" t="str">
        <f t="shared" si="25"/>
        <v>12-301872009julioF16</v>
      </c>
      <c r="C1043" s="17">
        <v>12</v>
      </c>
      <c r="D1043" s="17">
        <v>30</v>
      </c>
      <c r="E1043" s="18">
        <v>40012</v>
      </c>
      <c r="F1043" s="17">
        <v>18</v>
      </c>
      <c r="G1043" s="17">
        <v>8</v>
      </c>
      <c r="H1043" s="17" t="s">
        <v>29</v>
      </c>
      <c r="I1043" s="79">
        <f>_xlfn.XLOOKUP(H1043,Productos!$B$5:$B$16,Productos!$E$5:$E$16)</f>
        <v>550000</v>
      </c>
      <c r="J1043" s="17">
        <v>9</v>
      </c>
      <c r="K1043" s="99"/>
      <c r="L1043" s="13" t="str">
        <f>_xlfn.XLOOKUP(Ventas!C1043,'Tienda y Sucursal'!$B$5:$B$19,'Tienda y Sucursal'!$C$5:$C$19)</f>
        <v>El Deleite</v>
      </c>
      <c r="M1043" s="13" t="str">
        <f>_xlfn.XLOOKUP(D1043,'Tienda y Sucursal'!$E$5:$E$10,'Tienda y Sucursal'!$F$5:$F$10)</f>
        <v>Sucursal 2</v>
      </c>
      <c r="N1043" s="13" t="str">
        <f>HLOOKUP(F1043,'Vendedores y Clientes'!$F$5:$M$7,2,0)&amp;" "&amp;HLOOKUP(F1043,'Vendedores y Clientes'!$F$5:$M$7,3,0)</f>
        <v>Gato Lizana</v>
      </c>
      <c r="O1043" s="13" t="str" cm="1">
        <f t="array" ref="O1043">_xlfn.XLOOKUP(G1043,'Vendedores y Clientes'!$B$6:$B$39,'Vendedores y Clientes'!$C$6:$C$39&amp;" "&amp;_xlfn.XLOOKUP(Ventas!G1043,'Vendedores y Clientes'!$B$6:$B$39,'Vendedores y Clientes'!$D$6:$D$39))</f>
        <v>Nicolás Red</v>
      </c>
      <c r="P1043" s="13" t="str">
        <f>_xlfn.XLOOKUP(H1043,Productos!$B$5:$B$16,Productos!$C$5:$C$16)</f>
        <v>Cama 2 Plazas</v>
      </c>
      <c r="Q1043" s="13" t="str">
        <f>VLOOKUP(H1043,Productos!$B$4:$E$16,3,0)</f>
        <v>Dardunes</v>
      </c>
      <c r="R1043" s="14">
        <f t="shared" si="26"/>
        <v>0.08</v>
      </c>
      <c r="S1043" s="15">
        <f>VLOOKUP(Ventas!H1043,Productos!$B$23:$I$34,MATCH(Ventas!M1043,Productos!$D$22:$I$22)+2,FALSE)</f>
        <v>100000</v>
      </c>
      <c r="T1043" s="16">
        <f t="shared" si="27"/>
        <v>4454000</v>
      </c>
    </row>
    <row r="1044" spans="2:20" ht="14.25" customHeight="1">
      <c r="B1044" s="10" t="str">
        <f t="shared" si="25"/>
        <v>8-301962009junioG16</v>
      </c>
      <c r="C1044" s="17">
        <v>8</v>
      </c>
      <c r="D1044" s="17">
        <v>30</v>
      </c>
      <c r="E1044" s="18">
        <v>39983</v>
      </c>
      <c r="F1044" s="17">
        <v>12</v>
      </c>
      <c r="G1044" s="17">
        <v>2</v>
      </c>
      <c r="H1044" s="17" t="s">
        <v>30</v>
      </c>
      <c r="I1044" s="79">
        <f>_xlfn.XLOOKUP(H1044,Productos!$B$5:$B$16,Productos!$E$5:$E$16)</f>
        <v>550000</v>
      </c>
      <c r="J1044" s="17">
        <v>9</v>
      </c>
      <c r="K1044" s="99"/>
      <c r="L1044" s="13" t="str">
        <f>_xlfn.XLOOKUP(Ventas!C1044,'Tienda y Sucursal'!$B$5:$B$19,'Tienda y Sucursal'!$C$5:$C$19)</f>
        <v>El Rincón de la Madera</v>
      </c>
      <c r="M1044" s="13" t="str">
        <f>_xlfn.XLOOKUP(D1044,'Tienda y Sucursal'!$E$5:$E$10,'Tienda y Sucursal'!$F$5:$F$10)</f>
        <v>Sucursal 2</v>
      </c>
      <c r="N1044" s="13" t="str">
        <f>HLOOKUP(F1044,'Vendedores y Clientes'!$F$5:$M$7,2,0)&amp;" "&amp;HLOOKUP(F1044,'Vendedores y Clientes'!$F$5:$M$7,3,0)</f>
        <v>Feibian Bizancio</v>
      </c>
      <c r="O1044" s="13" t="str" cm="1">
        <f t="array" ref="O1044">_xlfn.XLOOKUP(G1044,'Vendedores y Clientes'!$B$6:$B$39,'Vendedores y Clientes'!$C$6:$C$39&amp;" "&amp;_xlfn.XLOOKUP(Ventas!G1044,'Vendedores y Clientes'!$B$6:$B$39,'Vendedores y Clientes'!$D$6:$D$39))</f>
        <v>John Chepicano</v>
      </c>
      <c r="P1044" s="13" t="str">
        <f>_xlfn.XLOOKUP(H1044,Productos!$B$5:$B$16,Productos!$C$5:$C$16)</f>
        <v>Cómoda 2 cuerpos, 2x1x1,5</v>
      </c>
      <c r="Q1044" s="13" t="str">
        <f>VLOOKUP(H1044,Productos!$B$4:$E$16,3,0)</f>
        <v>Deplos</v>
      </c>
      <c r="R1044" s="14">
        <f t="shared" si="26"/>
        <v>0.08</v>
      </c>
      <c r="S1044" s="15">
        <f>VLOOKUP(Ventas!H1044,Productos!$B$23:$I$34,MATCH(Ventas!M1044,Productos!$D$22:$I$22)+2,FALSE)</f>
        <v>500000</v>
      </c>
      <c r="T1044" s="16">
        <f t="shared" si="27"/>
        <v>4054000</v>
      </c>
    </row>
    <row r="1045" spans="2:20" ht="14.25" customHeight="1">
      <c r="B1045" s="10" t="str">
        <f t="shared" si="25"/>
        <v>5-201852009mayoF16</v>
      </c>
      <c r="C1045" s="17">
        <v>5</v>
      </c>
      <c r="D1045" s="17">
        <v>20</v>
      </c>
      <c r="E1045" s="18">
        <v>39951</v>
      </c>
      <c r="F1045" s="17">
        <v>17</v>
      </c>
      <c r="G1045" s="17">
        <v>11</v>
      </c>
      <c r="H1045" s="17" t="s">
        <v>29</v>
      </c>
      <c r="I1045" s="79">
        <f>_xlfn.XLOOKUP(H1045,Productos!$B$5:$B$16,Productos!$E$5:$E$16)</f>
        <v>550000</v>
      </c>
      <c r="J1045" s="17">
        <v>9</v>
      </c>
      <c r="K1045" s="99"/>
      <c r="L1045" s="13" t="str">
        <f>_xlfn.XLOOKUP(Ventas!C1045,'Tienda y Sucursal'!$B$5:$B$19,'Tienda y Sucursal'!$C$5:$C$19)</f>
        <v>Muebles El Oso</v>
      </c>
      <c r="M1045" s="13" t="str">
        <f>_xlfn.XLOOKUP(D1045,'Tienda y Sucursal'!$E$5:$E$10,'Tienda y Sucursal'!$F$5:$F$10)</f>
        <v>Sucursal 5</v>
      </c>
      <c r="N1045" s="13" t="str">
        <f>HLOOKUP(F1045,'Vendedores y Clientes'!$F$5:$M$7,2,0)&amp;" "&amp;HLOOKUP(F1045,'Vendedores y Clientes'!$F$5:$M$7,3,0)</f>
        <v>Gabriel Manzanero</v>
      </c>
      <c r="O1045" s="13" t="str" cm="1">
        <f t="array" ref="O1045">_xlfn.XLOOKUP(G1045,'Vendedores y Clientes'!$B$6:$B$39,'Vendedores y Clientes'!$C$6:$C$39&amp;" "&amp;_xlfn.XLOOKUP(Ventas!G1045,'Vendedores y Clientes'!$B$6:$B$39,'Vendedores y Clientes'!$D$6:$D$39))</f>
        <v>Diva Torrengra</v>
      </c>
      <c r="P1045" s="13" t="str">
        <f>_xlfn.XLOOKUP(H1045,Productos!$B$5:$B$16,Productos!$C$5:$C$16)</f>
        <v>Cama 2 Plazas</v>
      </c>
      <c r="Q1045" s="13" t="str">
        <f>VLOOKUP(H1045,Productos!$B$4:$E$16,3,0)</f>
        <v>Dardunes</v>
      </c>
      <c r="R1045" s="14">
        <f t="shared" si="26"/>
        <v>0.08</v>
      </c>
      <c r="S1045" s="15">
        <f>VLOOKUP(Ventas!H1045,Productos!$B$23:$I$34,MATCH(Ventas!M1045,Productos!$D$22:$I$22)+2,FALSE)</f>
        <v>30000</v>
      </c>
      <c r="T1045" s="16">
        <f t="shared" si="27"/>
        <v>4524000</v>
      </c>
    </row>
    <row r="1046" spans="2:20" ht="14.25" customHeight="1">
      <c r="B1046" s="10" t="str">
        <f t="shared" si="25"/>
        <v>4-1007102010octubreG16</v>
      </c>
      <c r="C1046" s="17">
        <v>4</v>
      </c>
      <c r="D1046" s="17">
        <v>100</v>
      </c>
      <c r="E1046" s="18">
        <v>40458</v>
      </c>
      <c r="F1046" s="17">
        <v>16</v>
      </c>
      <c r="G1046" s="17">
        <v>29</v>
      </c>
      <c r="H1046" s="17" t="s">
        <v>30</v>
      </c>
      <c r="I1046" s="79">
        <f>_xlfn.XLOOKUP(H1046,Productos!$B$5:$B$16,Productos!$E$5:$E$16)</f>
        <v>550000</v>
      </c>
      <c r="J1046" s="17">
        <v>9</v>
      </c>
      <c r="K1046" s="99"/>
      <c r="L1046" s="13" t="str">
        <f>_xlfn.XLOOKUP(Ventas!C1046,'Tienda y Sucursal'!$B$5:$B$19,'Tienda y Sucursal'!$C$5:$C$19)</f>
        <v>Galería Ñuble</v>
      </c>
      <c r="M1046" s="13" t="str">
        <f>_xlfn.XLOOKUP(D1046,'Tienda y Sucursal'!$E$5:$E$10,'Tienda y Sucursal'!$F$5:$F$10)</f>
        <v>Sucursal 4</v>
      </c>
      <c r="N1046" s="13" t="str">
        <f>HLOOKUP(F1046,'Vendedores y Clientes'!$F$5:$M$7,2,0)&amp;" "&amp;HLOOKUP(F1046,'Vendedores y Clientes'!$F$5:$M$7,3,0)</f>
        <v>Michael Tree</v>
      </c>
      <c r="O1046" s="13" t="str" cm="1">
        <f t="array" ref="O1046">_xlfn.XLOOKUP(G1046,'Vendedores y Clientes'!$B$6:$B$39,'Vendedores y Clientes'!$C$6:$C$39&amp;" "&amp;_xlfn.XLOOKUP(Ventas!G1046,'Vendedores y Clientes'!$B$6:$B$39,'Vendedores y Clientes'!$D$6:$D$39))</f>
        <v>Reina Queen</v>
      </c>
      <c r="P1046" s="13" t="str">
        <f>_xlfn.XLOOKUP(H1046,Productos!$B$5:$B$16,Productos!$C$5:$C$16)</f>
        <v>Cómoda 2 cuerpos, 2x1x1,5</v>
      </c>
      <c r="Q1046" s="13" t="str">
        <f>VLOOKUP(H1046,Productos!$B$4:$E$16,3,0)</f>
        <v>Deplos</v>
      </c>
      <c r="R1046" s="14">
        <f t="shared" si="26"/>
        <v>0.08</v>
      </c>
      <c r="S1046" s="15">
        <f>VLOOKUP(Ventas!H1046,Productos!$B$23:$I$34,MATCH(Ventas!M1046,Productos!$D$22:$I$22)+2,FALSE)</f>
        <v>20000</v>
      </c>
      <c r="T1046" s="16">
        <f t="shared" si="27"/>
        <v>4534000</v>
      </c>
    </row>
    <row r="1047" spans="2:20" ht="14.25" customHeight="1">
      <c r="B1047" s="10" t="str">
        <f t="shared" si="25"/>
        <v>3-302102009octubreF16</v>
      </c>
      <c r="C1047" s="17">
        <v>3</v>
      </c>
      <c r="D1047" s="17">
        <v>30</v>
      </c>
      <c r="E1047" s="18">
        <v>40088</v>
      </c>
      <c r="F1047" s="17">
        <v>13</v>
      </c>
      <c r="G1047" s="17">
        <v>11</v>
      </c>
      <c r="H1047" s="17" t="s">
        <v>29</v>
      </c>
      <c r="I1047" s="79">
        <f>_xlfn.XLOOKUP(H1047,Productos!$B$5:$B$16,Productos!$E$5:$E$16)</f>
        <v>550000</v>
      </c>
      <c r="J1047" s="17">
        <v>9</v>
      </c>
      <c r="K1047" s="99"/>
      <c r="L1047" s="13" t="str">
        <f>_xlfn.XLOOKUP(Ventas!C1047,'Tienda y Sucursal'!$B$5:$B$19,'Tienda y Sucursal'!$C$5:$C$19)</f>
        <v>Damiens</v>
      </c>
      <c r="M1047" s="13" t="str">
        <f>_xlfn.XLOOKUP(D1047,'Tienda y Sucursal'!$E$5:$E$10,'Tienda y Sucursal'!$F$5:$F$10)</f>
        <v>Sucursal 2</v>
      </c>
      <c r="N1047" s="13" t="str">
        <f>HLOOKUP(F1047,'Vendedores y Clientes'!$F$5:$M$7,2,0)&amp;" "&amp;HLOOKUP(F1047,'Vendedores y Clientes'!$F$5:$M$7,3,0)</f>
        <v>Caesar Ortencia</v>
      </c>
      <c r="O1047" s="13" t="str" cm="1">
        <f t="array" ref="O1047">_xlfn.XLOOKUP(G1047,'Vendedores y Clientes'!$B$6:$B$39,'Vendedores y Clientes'!$C$6:$C$39&amp;" "&amp;_xlfn.XLOOKUP(Ventas!G1047,'Vendedores y Clientes'!$B$6:$B$39,'Vendedores y Clientes'!$D$6:$D$39))</f>
        <v>Diva Torrengra</v>
      </c>
      <c r="P1047" s="13" t="str">
        <f>_xlfn.XLOOKUP(H1047,Productos!$B$5:$B$16,Productos!$C$5:$C$16)</f>
        <v>Cama 2 Plazas</v>
      </c>
      <c r="Q1047" s="13" t="str">
        <f>VLOOKUP(H1047,Productos!$B$4:$E$16,3,0)</f>
        <v>Dardunes</v>
      </c>
      <c r="R1047" s="14">
        <f t="shared" si="26"/>
        <v>0.08</v>
      </c>
      <c r="S1047" s="15">
        <f>VLOOKUP(Ventas!H1047,Productos!$B$23:$I$34,MATCH(Ventas!M1047,Productos!$D$22:$I$22)+2,FALSE)</f>
        <v>100000</v>
      </c>
      <c r="T1047" s="16">
        <f t="shared" si="27"/>
        <v>4454000</v>
      </c>
    </row>
    <row r="1048" spans="2:20" ht="14.25" customHeight="1">
      <c r="B1048" s="10" t="str">
        <f t="shared" si="25"/>
        <v>2-104122010diciembreJ16</v>
      </c>
      <c r="C1048" s="17">
        <v>2</v>
      </c>
      <c r="D1048" s="17">
        <v>10</v>
      </c>
      <c r="E1048" s="18">
        <v>40516</v>
      </c>
      <c r="F1048" s="17">
        <v>16</v>
      </c>
      <c r="G1048" s="17">
        <v>34</v>
      </c>
      <c r="H1048" s="17" t="s">
        <v>22</v>
      </c>
      <c r="I1048" s="79">
        <f>_xlfn.XLOOKUP(H1048,Productos!$B$5:$B$16,Productos!$E$5:$E$16)</f>
        <v>1450000</v>
      </c>
      <c r="J1048" s="17">
        <v>4</v>
      </c>
      <c r="K1048" s="99"/>
      <c r="L1048" s="13" t="str">
        <f>_xlfn.XLOOKUP(Ventas!C1048,'Tienda y Sucursal'!$B$5:$B$19,'Tienda y Sucursal'!$C$5:$C$19)</f>
        <v>Muebles San Genaro</v>
      </c>
      <c r="M1048" s="13" t="str">
        <f>_xlfn.XLOOKUP(D1048,'Tienda y Sucursal'!$E$5:$E$10,'Tienda y Sucursal'!$F$5:$F$10)</f>
        <v>Sucursal 6</v>
      </c>
      <c r="N1048" s="13" t="str">
        <f>HLOOKUP(F1048,'Vendedores y Clientes'!$F$5:$M$7,2,0)&amp;" "&amp;HLOOKUP(F1048,'Vendedores y Clientes'!$F$5:$M$7,3,0)</f>
        <v>Michael Tree</v>
      </c>
      <c r="O1048" s="13" t="str" cm="1">
        <f t="array" ref="O1048">_xlfn.XLOOKUP(G1048,'Vendedores y Clientes'!$B$6:$B$39,'Vendedores y Clientes'!$C$6:$C$39&amp;" "&amp;_xlfn.XLOOKUP(Ventas!G1048,'Vendedores y Clientes'!$B$6:$B$39,'Vendedores y Clientes'!$D$6:$D$39))</f>
        <v>JP Farfanas</v>
      </c>
      <c r="P1048" s="13" t="str">
        <f>_xlfn.XLOOKUP(H1048,Productos!$B$5:$B$16,Productos!$C$5:$C$16)</f>
        <v>Silla de Gargas</v>
      </c>
      <c r="Q1048" s="13" t="str">
        <f>VLOOKUP(H1048,Productos!$B$4:$E$16,3,0)</f>
        <v>Bellmack</v>
      </c>
      <c r="R1048" s="14">
        <f t="shared" si="26"/>
        <v>0.05</v>
      </c>
      <c r="S1048" s="15">
        <f>VLOOKUP(Ventas!H1048,Productos!$B$23:$I$34,MATCH(Ventas!M1048,Productos!$D$22:$I$22)+2,FALSE)</f>
        <v>1000000</v>
      </c>
      <c r="T1048" s="16">
        <f t="shared" si="27"/>
        <v>4510000</v>
      </c>
    </row>
    <row r="1049" spans="2:20" ht="14.25" customHeight="1">
      <c r="B1049" s="10" t="str">
        <f t="shared" si="25"/>
        <v>9-10023112010noviembreE20</v>
      </c>
      <c r="C1049" s="17">
        <v>9</v>
      </c>
      <c r="D1049" s="17">
        <v>100</v>
      </c>
      <c r="E1049" s="18">
        <v>40505</v>
      </c>
      <c r="F1049" s="17">
        <v>17</v>
      </c>
      <c r="G1049" s="17">
        <v>33</v>
      </c>
      <c r="H1049" s="17" t="s">
        <v>28</v>
      </c>
      <c r="I1049" s="79">
        <f>_xlfn.XLOOKUP(H1049,Productos!$B$5:$B$16,Productos!$E$5:$E$16)</f>
        <v>650000</v>
      </c>
      <c r="J1049" s="17">
        <v>8</v>
      </c>
      <c r="K1049" s="99"/>
      <c r="L1049" s="13" t="str">
        <f>_xlfn.XLOOKUP(Ventas!C1049,'Tienda y Sucursal'!$B$5:$B$19,'Tienda y Sucursal'!$C$5:$C$19)</f>
        <v>Sucursal San Bernardo</v>
      </c>
      <c r="M1049" s="13" t="str">
        <f>_xlfn.XLOOKUP(D1049,'Tienda y Sucursal'!$E$5:$E$10,'Tienda y Sucursal'!$F$5:$F$10)</f>
        <v>Sucursal 4</v>
      </c>
      <c r="N1049" s="13" t="str">
        <f>HLOOKUP(F1049,'Vendedores y Clientes'!$F$5:$M$7,2,0)&amp;" "&amp;HLOOKUP(F1049,'Vendedores y Clientes'!$F$5:$M$7,3,0)</f>
        <v>Gabriel Manzanero</v>
      </c>
      <c r="O1049" s="13" t="str" cm="1">
        <f t="array" ref="O1049">_xlfn.XLOOKUP(G1049,'Vendedores y Clientes'!$B$6:$B$39,'Vendedores y Clientes'!$C$6:$C$39&amp;" "&amp;_xlfn.XLOOKUP(Ventas!G1049,'Vendedores y Clientes'!$B$6:$B$39,'Vendedores y Clientes'!$D$6:$D$39))</f>
        <v>Maricela Zapur</v>
      </c>
      <c r="P1049" s="13" t="str">
        <f>_xlfn.XLOOKUP(H1049,Productos!$B$5:$B$16,Productos!$C$5:$C$16)</f>
        <v>Escritorio Madera 3 Espacios</v>
      </c>
      <c r="Q1049" s="13" t="str">
        <f>VLOOKUP(H1049,Productos!$B$4:$E$16,3,0)</f>
        <v>Bellmack</v>
      </c>
      <c r="R1049" s="14">
        <f t="shared" si="26"/>
        <v>0.08</v>
      </c>
      <c r="S1049" s="15">
        <f>VLOOKUP(Ventas!H1049,Productos!$B$23:$I$34,MATCH(Ventas!M1049,Productos!$D$22:$I$22)+2,FALSE)</f>
        <v>1000000</v>
      </c>
      <c r="T1049" s="16">
        <f t="shared" si="27"/>
        <v>3784000</v>
      </c>
    </row>
    <row r="1050" spans="2:20" ht="14.25" customHeight="1">
      <c r="B1050" s="10" t="str">
        <f t="shared" si="25"/>
        <v>5-301842009abrilE20</v>
      </c>
      <c r="C1050" s="17">
        <v>5</v>
      </c>
      <c r="D1050" s="17">
        <v>30</v>
      </c>
      <c r="E1050" s="18">
        <v>39921</v>
      </c>
      <c r="F1050" s="17">
        <v>12</v>
      </c>
      <c r="G1050" s="17">
        <v>10</v>
      </c>
      <c r="H1050" s="17" t="s">
        <v>28</v>
      </c>
      <c r="I1050" s="79">
        <f>_xlfn.XLOOKUP(H1050,Productos!$B$5:$B$16,Productos!$E$5:$E$16)</f>
        <v>650000</v>
      </c>
      <c r="J1050" s="17">
        <v>8</v>
      </c>
      <c r="K1050" s="99"/>
      <c r="L1050" s="13" t="str">
        <f>_xlfn.XLOOKUP(Ventas!C1050,'Tienda y Sucursal'!$B$5:$B$19,'Tienda y Sucursal'!$C$5:$C$19)</f>
        <v>Muebles El Oso</v>
      </c>
      <c r="M1050" s="13" t="str">
        <f>_xlfn.XLOOKUP(D1050,'Tienda y Sucursal'!$E$5:$E$10,'Tienda y Sucursal'!$F$5:$F$10)</f>
        <v>Sucursal 2</v>
      </c>
      <c r="N1050" s="13" t="str">
        <f>HLOOKUP(F1050,'Vendedores y Clientes'!$F$5:$M$7,2,0)&amp;" "&amp;HLOOKUP(F1050,'Vendedores y Clientes'!$F$5:$M$7,3,0)</f>
        <v>Feibian Bizancio</v>
      </c>
      <c r="O1050" s="13" t="str" cm="1">
        <f t="array" ref="O1050">_xlfn.XLOOKUP(G1050,'Vendedores y Clientes'!$B$6:$B$39,'Vendedores y Clientes'!$C$6:$C$39&amp;" "&amp;_xlfn.XLOOKUP(Ventas!G1050,'Vendedores y Clientes'!$B$6:$B$39,'Vendedores y Clientes'!$D$6:$D$39))</f>
        <v>Natalia Safer</v>
      </c>
      <c r="P1050" s="13" t="str">
        <f>_xlfn.XLOOKUP(H1050,Productos!$B$5:$B$16,Productos!$C$5:$C$16)</f>
        <v>Escritorio Madera 3 Espacios</v>
      </c>
      <c r="Q1050" s="13" t="str">
        <f>VLOOKUP(H1050,Productos!$B$4:$E$16,3,0)</f>
        <v>Bellmack</v>
      </c>
      <c r="R1050" s="14">
        <f t="shared" si="26"/>
        <v>0.08</v>
      </c>
      <c r="S1050" s="15">
        <f>VLOOKUP(Ventas!H1050,Productos!$B$23:$I$34,MATCH(Ventas!M1050,Productos!$D$22:$I$22)+2,FALSE)</f>
        <v>300000</v>
      </c>
      <c r="T1050" s="16">
        <f t="shared" si="27"/>
        <v>4484000</v>
      </c>
    </row>
    <row r="1051" spans="2:20" ht="14.25" customHeight="1">
      <c r="B1051" s="10" t="str">
        <f t="shared" si="25"/>
        <v>9-2001052010mayoE20</v>
      </c>
      <c r="C1051" s="17">
        <v>9</v>
      </c>
      <c r="D1051" s="17">
        <v>200</v>
      </c>
      <c r="E1051" s="18">
        <v>40308</v>
      </c>
      <c r="F1051" s="17">
        <v>14</v>
      </c>
      <c r="G1051" s="17">
        <v>26</v>
      </c>
      <c r="H1051" s="17" t="s">
        <v>28</v>
      </c>
      <c r="I1051" s="79">
        <f>_xlfn.XLOOKUP(H1051,Productos!$B$5:$B$16,Productos!$E$5:$E$16)</f>
        <v>650000</v>
      </c>
      <c r="J1051" s="17">
        <v>10</v>
      </c>
      <c r="K1051" s="99"/>
      <c r="L1051" s="13" t="str">
        <f>_xlfn.XLOOKUP(Ventas!C1051,'Tienda y Sucursal'!$B$5:$B$19,'Tienda y Sucursal'!$C$5:$C$19)</f>
        <v>Sucursal San Bernardo</v>
      </c>
      <c r="M1051" s="13" t="str">
        <f>_xlfn.XLOOKUP(D1051,'Tienda y Sucursal'!$E$5:$E$10,'Tienda y Sucursal'!$F$5:$F$10)</f>
        <v>Sucursal 1</v>
      </c>
      <c r="N1051" s="13" t="str">
        <f>HLOOKUP(F1051,'Vendedores y Clientes'!$F$5:$M$7,2,0)&amp;" "&amp;HLOOKUP(F1051,'Vendedores y Clientes'!$F$5:$M$7,3,0)</f>
        <v>Hortuiti Felier</v>
      </c>
      <c r="O1051" s="13" t="str" cm="1">
        <f t="array" ref="O1051">_xlfn.XLOOKUP(G1051,'Vendedores y Clientes'!$B$6:$B$39,'Vendedores y Clientes'!$C$6:$C$39&amp;" "&amp;_xlfn.XLOOKUP(Ventas!G1051,'Vendedores y Clientes'!$B$6:$B$39,'Vendedores y Clientes'!$D$6:$D$39))</f>
        <v>Edward Phycka</v>
      </c>
      <c r="P1051" s="13" t="str">
        <f>_xlfn.XLOOKUP(H1051,Productos!$B$5:$B$16,Productos!$C$5:$C$16)</f>
        <v>Escritorio Madera 3 Espacios</v>
      </c>
      <c r="Q1051" s="13" t="str">
        <f>VLOOKUP(H1051,Productos!$B$4:$E$16,3,0)</f>
        <v>Bellmack</v>
      </c>
      <c r="R1051" s="14">
        <f t="shared" si="26"/>
        <v>0.08</v>
      </c>
      <c r="S1051" s="15">
        <f>VLOOKUP(Ventas!H1051,Productos!$B$23:$I$34,MATCH(Ventas!M1051,Productos!$D$22:$I$22)+2,FALSE)</f>
        <v>10000</v>
      </c>
      <c r="T1051" s="16">
        <f t="shared" si="27"/>
        <v>5970000</v>
      </c>
    </row>
    <row r="1052" spans="2:20" ht="14.25" customHeight="1">
      <c r="B1052" s="10" t="str">
        <f t="shared" si="25"/>
        <v>3-3013122009diciembreE20</v>
      </c>
      <c r="C1052" s="17">
        <v>3</v>
      </c>
      <c r="D1052" s="17">
        <v>30</v>
      </c>
      <c r="E1052" s="18">
        <v>40160</v>
      </c>
      <c r="F1052" s="17">
        <v>16</v>
      </c>
      <c r="G1052" s="17">
        <v>3</v>
      </c>
      <c r="H1052" s="17" t="s">
        <v>28</v>
      </c>
      <c r="I1052" s="79">
        <f>_xlfn.XLOOKUP(H1052,Productos!$B$5:$B$16,Productos!$E$5:$E$16)</f>
        <v>650000</v>
      </c>
      <c r="J1052" s="17">
        <v>10</v>
      </c>
      <c r="K1052" s="99"/>
      <c r="L1052" s="13" t="str">
        <f>_xlfn.XLOOKUP(Ventas!C1052,'Tienda y Sucursal'!$B$5:$B$19,'Tienda y Sucursal'!$C$5:$C$19)</f>
        <v>Damiens</v>
      </c>
      <c r="M1052" s="13" t="str">
        <f>_xlfn.XLOOKUP(D1052,'Tienda y Sucursal'!$E$5:$E$10,'Tienda y Sucursal'!$F$5:$F$10)</f>
        <v>Sucursal 2</v>
      </c>
      <c r="N1052" s="13" t="str">
        <f>HLOOKUP(F1052,'Vendedores y Clientes'!$F$5:$M$7,2,0)&amp;" "&amp;HLOOKUP(F1052,'Vendedores y Clientes'!$F$5:$M$7,3,0)</f>
        <v>Michael Tree</v>
      </c>
      <c r="O1052" s="13" t="str" cm="1">
        <f t="array" ref="O1052">_xlfn.XLOOKUP(G1052,'Vendedores y Clientes'!$B$6:$B$39,'Vendedores y Clientes'!$C$6:$C$39&amp;" "&amp;_xlfn.XLOOKUP(Ventas!G1052,'Vendedores y Clientes'!$B$6:$B$39,'Vendedores y Clientes'!$D$6:$D$39))</f>
        <v>Johny Negrero</v>
      </c>
      <c r="P1052" s="13" t="str">
        <f>_xlfn.XLOOKUP(H1052,Productos!$B$5:$B$16,Productos!$C$5:$C$16)</f>
        <v>Escritorio Madera 3 Espacios</v>
      </c>
      <c r="Q1052" s="13" t="str">
        <f>VLOOKUP(H1052,Productos!$B$4:$E$16,3,0)</f>
        <v>Bellmack</v>
      </c>
      <c r="R1052" s="14">
        <f t="shared" si="26"/>
        <v>0.08</v>
      </c>
      <c r="S1052" s="15">
        <f>VLOOKUP(Ventas!H1052,Productos!$B$23:$I$34,MATCH(Ventas!M1052,Productos!$D$22:$I$22)+2,FALSE)</f>
        <v>300000</v>
      </c>
      <c r="T1052" s="16">
        <f t="shared" si="27"/>
        <v>5680000</v>
      </c>
    </row>
    <row r="1053" spans="2:20" ht="14.25" customHeight="1">
      <c r="B1053" s="10" t="str">
        <f t="shared" si="25"/>
        <v>5-101042009abrilG12</v>
      </c>
      <c r="C1053" s="17">
        <v>5</v>
      </c>
      <c r="D1053" s="17">
        <v>10</v>
      </c>
      <c r="E1053" s="18">
        <v>39913</v>
      </c>
      <c r="F1053" s="17">
        <v>12</v>
      </c>
      <c r="G1053" s="17">
        <v>12</v>
      </c>
      <c r="H1053" s="17" t="s">
        <v>25</v>
      </c>
      <c r="I1053" s="79">
        <f>_xlfn.XLOOKUP(H1053,Productos!$B$5:$B$16,Productos!$E$5:$E$16)</f>
        <v>800000</v>
      </c>
      <c r="J1053" s="17">
        <v>6</v>
      </c>
      <c r="K1053" s="99"/>
      <c r="L1053" s="13" t="str">
        <f>_xlfn.XLOOKUP(Ventas!C1053,'Tienda y Sucursal'!$B$5:$B$19,'Tienda y Sucursal'!$C$5:$C$19)</f>
        <v>Muebles El Oso</v>
      </c>
      <c r="M1053" s="13" t="str">
        <f>_xlfn.XLOOKUP(D1053,'Tienda y Sucursal'!$E$5:$E$10,'Tienda y Sucursal'!$F$5:$F$10)</f>
        <v>Sucursal 6</v>
      </c>
      <c r="N1053" s="13" t="str">
        <f>HLOOKUP(F1053,'Vendedores y Clientes'!$F$5:$M$7,2,0)&amp;" "&amp;HLOOKUP(F1053,'Vendedores y Clientes'!$F$5:$M$7,3,0)</f>
        <v>Feibian Bizancio</v>
      </c>
      <c r="O1053" s="13" t="str" cm="1">
        <f t="array" ref="O1053">_xlfn.XLOOKUP(G1053,'Vendedores y Clientes'!$B$6:$B$39,'Vendedores y Clientes'!$C$6:$C$39&amp;" "&amp;_xlfn.XLOOKUP(Ventas!G1053,'Vendedores y Clientes'!$B$6:$B$39,'Vendedores y Clientes'!$D$6:$D$39))</f>
        <v>Nga Escandinavo</v>
      </c>
      <c r="P1053" s="13" t="str">
        <f>_xlfn.XLOOKUP(H1053,Productos!$B$5:$B$16,Productos!$C$5:$C$16)</f>
        <v>Estante Metalico 2mts alt</v>
      </c>
      <c r="Q1053" s="13" t="str">
        <f>VLOOKUP(H1053,Productos!$B$4:$E$16,3,0)</f>
        <v>Leymas</v>
      </c>
      <c r="R1053" s="14">
        <f t="shared" si="26"/>
        <v>0.05</v>
      </c>
      <c r="S1053" s="15">
        <f>VLOOKUP(Ventas!H1053,Productos!$B$23:$I$34,MATCH(Ventas!M1053,Productos!$D$22:$I$22)+2,FALSE)</f>
        <v>100000</v>
      </c>
      <c r="T1053" s="16">
        <f t="shared" si="27"/>
        <v>4460000</v>
      </c>
    </row>
    <row r="1054" spans="2:20" ht="14.25" customHeight="1">
      <c r="B1054" s="10" t="str">
        <f t="shared" si="25"/>
        <v>9-300412009eneroG12</v>
      </c>
      <c r="C1054" s="17">
        <v>9</v>
      </c>
      <c r="D1054" s="17">
        <v>300</v>
      </c>
      <c r="E1054" s="18">
        <v>39817</v>
      </c>
      <c r="F1054" s="17">
        <v>13</v>
      </c>
      <c r="G1054" s="17">
        <v>3</v>
      </c>
      <c r="H1054" s="17" t="s">
        <v>25</v>
      </c>
      <c r="I1054" s="79">
        <f>_xlfn.XLOOKUP(H1054,Productos!$B$5:$B$16,Productos!$E$5:$E$16)</f>
        <v>800000</v>
      </c>
      <c r="J1054" s="17">
        <v>6</v>
      </c>
      <c r="K1054" s="99"/>
      <c r="L1054" s="13" t="str">
        <f>_xlfn.XLOOKUP(Ventas!C1054,'Tienda y Sucursal'!$B$5:$B$19,'Tienda y Sucursal'!$C$5:$C$19)</f>
        <v>Sucursal San Bernardo</v>
      </c>
      <c r="M1054" s="13" t="str">
        <f>_xlfn.XLOOKUP(D1054,'Tienda y Sucursal'!$E$5:$E$10,'Tienda y Sucursal'!$F$5:$F$10)</f>
        <v>Sucursal 3</v>
      </c>
      <c r="N1054" s="13" t="str">
        <f>HLOOKUP(F1054,'Vendedores y Clientes'!$F$5:$M$7,2,0)&amp;" "&amp;HLOOKUP(F1054,'Vendedores y Clientes'!$F$5:$M$7,3,0)</f>
        <v>Caesar Ortencia</v>
      </c>
      <c r="O1054" s="13" t="str" cm="1">
        <f t="array" ref="O1054">_xlfn.XLOOKUP(G1054,'Vendedores y Clientes'!$B$6:$B$39,'Vendedores y Clientes'!$C$6:$C$39&amp;" "&amp;_xlfn.XLOOKUP(Ventas!G1054,'Vendedores y Clientes'!$B$6:$B$39,'Vendedores y Clientes'!$D$6:$D$39))</f>
        <v>Johny Negrero</v>
      </c>
      <c r="P1054" s="13" t="str">
        <f>_xlfn.XLOOKUP(H1054,Productos!$B$5:$B$16,Productos!$C$5:$C$16)</f>
        <v>Estante Metalico 2mts alt</v>
      </c>
      <c r="Q1054" s="13" t="str">
        <f>VLOOKUP(H1054,Productos!$B$4:$E$16,3,0)</f>
        <v>Leymas</v>
      </c>
      <c r="R1054" s="14">
        <f t="shared" si="26"/>
        <v>0.05</v>
      </c>
      <c r="S1054" s="15">
        <f>VLOOKUP(Ventas!H1054,Productos!$B$23:$I$34,MATCH(Ventas!M1054,Productos!$D$22:$I$22)+2,FALSE)</f>
        <v>10000</v>
      </c>
      <c r="T1054" s="16">
        <f t="shared" si="27"/>
        <v>4550000</v>
      </c>
    </row>
    <row r="1055" spans="2:20" ht="14.25" customHeight="1">
      <c r="B1055" s="10" t="str">
        <f t="shared" si="25"/>
        <v>7-300692009septiembreG12</v>
      </c>
      <c r="C1055" s="17">
        <v>7</v>
      </c>
      <c r="D1055" s="17">
        <v>300</v>
      </c>
      <c r="E1055" s="18">
        <v>40062</v>
      </c>
      <c r="F1055" s="17">
        <v>15</v>
      </c>
      <c r="G1055" s="17">
        <v>25</v>
      </c>
      <c r="H1055" s="17" t="s">
        <v>25</v>
      </c>
      <c r="I1055" s="79">
        <f>_xlfn.XLOOKUP(H1055,Productos!$B$5:$B$16,Productos!$E$5:$E$16)</f>
        <v>800000</v>
      </c>
      <c r="J1055" s="17">
        <v>6</v>
      </c>
      <c r="K1055" s="99"/>
      <c r="L1055" s="13" t="str">
        <f>_xlfn.XLOOKUP(Ventas!C1055,'Tienda y Sucursal'!$B$5:$B$19,'Tienda y Sucursal'!$C$5:$C$19)</f>
        <v>Blanco y En Calada</v>
      </c>
      <c r="M1055" s="13" t="str">
        <f>_xlfn.XLOOKUP(D1055,'Tienda y Sucursal'!$E$5:$E$10,'Tienda y Sucursal'!$F$5:$F$10)</f>
        <v>Sucursal 3</v>
      </c>
      <c r="N1055" s="13" t="str">
        <f>HLOOKUP(F1055,'Vendedores y Clientes'!$F$5:$M$7,2,0)&amp;" "&amp;HLOOKUP(F1055,'Vendedores y Clientes'!$F$5:$M$7,3,0)</f>
        <v>Suárez Mujica</v>
      </c>
      <c r="O1055" s="13" t="str" cm="1">
        <f t="array" ref="O1055">_xlfn.XLOOKUP(G1055,'Vendedores y Clientes'!$B$6:$B$39,'Vendedores y Clientes'!$C$6:$C$39&amp;" "&amp;_xlfn.XLOOKUP(Ventas!G1055,'Vendedores y Clientes'!$B$6:$B$39,'Vendedores y Clientes'!$D$6:$D$39))</f>
        <v>Felipe Medero</v>
      </c>
      <c r="P1055" s="13" t="str">
        <f>_xlfn.XLOOKUP(H1055,Productos!$B$5:$B$16,Productos!$C$5:$C$16)</f>
        <v>Estante Metalico 2mts alt</v>
      </c>
      <c r="Q1055" s="13" t="str">
        <f>VLOOKUP(H1055,Productos!$B$4:$E$16,3,0)</f>
        <v>Leymas</v>
      </c>
      <c r="R1055" s="14">
        <f t="shared" si="26"/>
        <v>0.05</v>
      </c>
      <c r="S1055" s="15">
        <f>VLOOKUP(Ventas!H1055,Productos!$B$23:$I$34,MATCH(Ventas!M1055,Productos!$D$22:$I$22)+2,FALSE)</f>
        <v>10000</v>
      </c>
      <c r="T1055" s="16">
        <f t="shared" si="27"/>
        <v>4550000</v>
      </c>
    </row>
    <row r="1056" spans="2:20" ht="14.25" customHeight="1">
      <c r="B1056" s="10" t="str">
        <f t="shared" si="25"/>
        <v>2-3001882010agostoG16</v>
      </c>
      <c r="C1056" s="17">
        <v>2</v>
      </c>
      <c r="D1056" s="17">
        <v>300</v>
      </c>
      <c r="E1056" s="18">
        <v>40408</v>
      </c>
      <c r="F1056" s="17">
        <v>15</v>
      </c>
      <c r="G1056" s="17">
        <v>19</v>
      </c>
      <c r="H1056" s="17" t="s">
        <v>30</v>
      </c>
      <c r="I1056" s="79">
        <f>_xlfn.XLOOKUP(H1056,Productos!$B$5:$B$16,Productos!$E$5:$E$16)</f>
        <v>550000</v>
      </c>
      <c r="J1056" s="17">
        <v>9</v>
      </c>
      <c r="K1056" s="99"/>
      <c r="L1056" s="13" t="str">
        <f>_xlfn.XLOOKUP(Ventas!C1056,'Tienda y Sucursal'!$B$5:$B$19,'Tienda y Sucursal'!$C$5:$C$19)</f>
        <v>Muebles San Genaro</v>
      </c>
      <c r="M1056" s="13" t="str">
        <f>_xlfn.XLOOKUP(D1056,'Tienda y Sucursal'!$E$5:$E$10,'Tienda y Sucursal'!$F$5:$F$10)</f>
        <v>Sucursal 3</v>
      </c>
      <c r="N1056" s="13" t="str">
        <f>HLOOKUP(F1056,'Vendedores y Clientes'!$F$5:$M$7,2,0)&amp;" "&amp;HLOOKUP(F1056,'Vendedores y Clientes'!$F$5:$M$7,3,0)</f>
        <v>Suárez Mujica</v>
      </c>
      <c r="O1056" s="13" t="str" cm="1">
        <f t="array" ref="O1056">_xlfn.XLOOKUP(G1056,'Vendedores y Clientes'!$B$6:$B$39,'Vendedores y Clientes'!$C$6:$C$39&amp;" "&amp;_xlfn.XLOOKUP(Ventas!G1056,'Vendedores y Clientes'!$B$6:$B$39,'Vendedores y Clientes'!$D$6:$D$39))</f>
        <v>Andrea Disappear</v>
      </c>
      <c r="P1056" s="13" t="str">
        <f>_xlfn.XLOOKUP(H1056,Productos!$B$5:$B$16,Productos!$C$5:$C$16)</f>
        <v>Cómoda 2 cuerpos, 2x1x1,5</v>
      </c>
      <c r="Q1056" s="13" t="str">
        <f>VLOOKUP(H1056,Productos!$B$4:$E$16,3,0)</f>
        <v>Deplos</v>
      </c>
      <c r="R1056" s="14">
        <f t="shared" si="26"/>
        <v>0.08</v>
      </c>
      <c r="S1056" s="15">
        <f>VLOOKUP(Ventas!H1056,Productos!$B$23:$I$34,MATCH(Ventas!M1056,Productos!$D$22:$I$22)+2,FALSE)</f>
        <v>30000</v>
      </c>
      <c r="T1056" s="16">
        <f t="shared" si="27"/>
        <v>4524000</v>
      </c>
    </row>
    <row r="1057" spans="2:20" ht="14.25" customHeight="1">
      <c r="B1057" s="10" t="str">
        <f t="shared" si="25"/>
        <v>3-201972009julioB18</v>
      </c>
      <c r="C1057" s="17">
        <v>3</v>
      </c>
      <c r="D1057" s="17">
        <v>20</v>
      </c>
      <c r="E1057" s="18">
        <v>40013</v>
      </c>
      <c r="F1057" s="17">
        <v>18</v>
      </c>
      <c r="G1057" s="17">
        <v>24</v>
      </c>
      <c r="H1057" s="17" t="s">
        <v>31</v>
      </c>
      <c r="I1057" s="79">
        <f>_xlfn.XLOOKUP(H1057,Productos!$B$5:$B$16,Productos!$E$5:$E$16)</f>
        <v>350000</v>
      </c>
      <c r="J1057" s="17">
        <v>14</v>
      </c>
      <c r="K1057" s="99"/>
      <c r="L1057" s="13" t="str">
        <f>_xlfn.XLOOKUP(Ventas!C1057,'Tienda y Sucursal'!$B$5:$B$19,'Tienda y Sucursal'!$C$5:$C$19)</f>
        <v>Damiens</v>
      </c>
      <c r="M1057" s="13" t="str">
        <f>_xlfn.XLOOKUP(D1057,'Tienda y Sucursal'!$E$5:$E$10,'Tienda y Sucursal'!$F$5:$F$10)</f>
        <v>Sucursal 5</v>
      </c>
      <c r="N1057" s="13" t="str">
        <f>HLOOKUP(F1057,'Vendedores y Clientes'!$F$5:$M$7,2,0)&amp;" "&amp;HLOOKUP(F1057,'Vendedores y Clientes'!$F$5:$M$7,3,0)</f>
        <v>Gato Lizana</v>
      </c>
      <c r="O1057" s="13" t="str" cm="1">
        <f t="array" ref="O1057">_xlfn.XLOOKUP(G1057,'Vendedores y Clientes'!$B$6:$B$39,'Vendedores y Clientes'!$C$6:$C$39&amp;" "&amp;_xlfn.XLOOKUP(Ventas!G1057,'Vendedores y Clientes'!$B$6:$B$39,'Vendedores y Clientes'!$D$6:$D$39))</f>
        <v>Andrea Panda</v>
      </c>
      <c r="P1057" s="13" t="str">
        <f>_xlfn.XLOOKUP(H1057,Productos!$B$5:$B$16,Productos!$C$5:$C$16)</f>
        <v>Escritorio Vidrio 1,38x50</v>
      </c>
      <c r="Q1057" s="13" t="str">
        <f>VLOOKUP(H1057,Productos!$B$4:$E$16,3,0)</f>
        <v>Bellmack</v>
      </c>
      <c r="R1057" s="14">
        <f t="shared" si="26"/>
        <v>0.08</v>
      </c>
      <c r="S1057" s="15">
        <f>VLOOKUP(Ventas!H1057,Productos!$B$23:$I$34,MATCH(Ventas!M1057,Productos!$D$22:$I$22)+2,FALSE)</f>
        <v>1500000</v>
      </c>
      <c r="T1057" s="16">
        <f t="shared" si="27"/>
        <v>3008000</v>
      </c>
    </row>
    <row r="1058" spans="2:20" ht="14.25" customHeight="1">
      <c r="B1058" s="10" t="str">
        <f t="shared" si="25"/>
        <v>1-1001272010julioB18</v>
      </c>
      <c r="C1058" s="17">
        <v>1</v>
      </c>
      <c r="D1058" s="17">
        <v>100</v>
      </c>
      <c r="E1058" s="18">
        <v>40371</v>
      </c>
      <c r="F1058" s="17">
        <v>14</v>
      </c>
      <c r="G1058" s="17">
        <v>7</v>
      </c>
      <c r="H1058" s="17" t="s">
        <v>31</v>
      </c>
      <c r="I1058" s="79">
        <f>_xlfn.XLOOKUP(H1058,Productos!$B$5:$B$16,Productos!$E$5:$E$16)</f>
        <v>350000</v>
      </c>
      <c r="J1058" s="17">
        <v>14</v>
      </c>
      <c r="K1058" s="99"/>
      <c r="L1058" s="13" t="str">
        <f>_xlfn.XLOOKUP(Ventas!C1058,'Tienda y Sucursal'!$B$5:$B$19,'Tienda y Sucursal'!$C$5:$C$19)</f>
        <v>Sucursal Peñalolen Alto</v>
      </c>
      <c r="M1058" s="13" t="str">
        <f>_xlfn.XLOOKUP(D1058,'Tienda y Sucursal'!$E$5:$E$10,'Tienda y Sucursal'!$F$5:$F$10)</f>
        <v>Sucursal 4</v>
      </c>
      <c r="N1058" s="13" t="str">
        <f>HLOOKUP(F1058,'Vendedores y Clientes'!$F$5:$M$7,2,0)&amp;" "&amp;HLOOKUP(F1058,'Vendedores y Clientes'!$F$5:$M$7,3,0)</f>
        <v>Hortuiti Felier</v>
      </c>
      <c r="O1058" s="13" t="str" cm="1">
        <f t="array" ref="O1058">_xlfn.XLOOKUP(G1058,'Vendedores y Clientes'!$B$6:$B$39,'Vendedores y Clientes'!$C$6:$C$39&amp;" "&amp;_xlfn.XLOOKUP(Ventas!G1058,'Vendedores y Clientes'!$B$6:$B$39,'Vendedores y Clientes'!$D$6:$D$39))</f>
        <v>Veraz Dedal</v>
      </c>
      <c r="P1058" s="13" t="str">
        <f>_xlfn.XLOOKUP(H1058,Productos!$B$5:$B$16,Productos!$C$5:$C$16)</f>
        <v>Escritorio Vidrio 1,38x50</v>
      </c>
      <c r="Q1058" s="13" t="str">
        <f>VLOOKUP(H1058,Productos!$B$4:$E$16,3,0)</f>
        <v>Bellmack</v>
      </c>
      <c r="R1058" s="14">
        <f t="shared" si="26"/>
        <v>0.08</v>
      </c>
      <c r="S1058" s="15">
        <f>VLOOKUP(Ventas!H1058,Productos!$B$23:$I$34,MATCH(Ventas!M1058,Productos!$D$22:$I$22)+2,FALSE)</f>
        <v>300000</v>
      </c>
      <c r="T1058" s="16">
        <f t="shared" si="27"/>
        <v>4208000</v>
      </c>
    </row>
    <row r="1059" spans="2:20" ht="14.25" customHeight="1">
      <c r="B1059" s="10" t="str">
        <f t="shared" si="25"/>
        <v>14-300932010marzoB18</v>
      </c>
      <c r="C1059" s="17">
        <v>14</v>
      </c>
      <c r="D1059" s="17">
        <v>300</v>
      </c>
      <c r="E1059" s="18">
        <v>40246</v>
      </c>
      <c r="F1059" s="17">
        <v>13</v>
      </c>
      <c r="G1059" s="17">
        <v>10</v>
      </c>
      <c r="H1059" s="17" t="s">
        <v>31</v>
      </c>
      <c r="I1059" s="79">
        <f>_xlfn.XLOOKUP(H1059,Productos!$B$5:$B$16,Productos!$E$5:$E$16)</f>
        <v>350000</v>
      </c>
      <c r="J1059" s="17">
        <v>14</v>
      </c>
      <c r="K1059" s="99"/>
      <c r="L1059" s="13" t="str">
        <f>_xlfn.XLOOKUP(Ventas!C1059,'Tienda y Sucursal'!$B$5:$B$19,'Tienda y Sucursal'!$C$5:$C$19)</f>
        <v>Antiguedades FV</v>
      </c>
      <c r="M1059" s="13" t="str">
        <f>_xlfn.XLOOKUP(D1059,'Tienda y Sucursal'!$E$5:$E$10,'Tienda y Sucursal'!$F$5:$F$10)</f>
        <v>Sucursal 3</v>
      </c>
      <c r="N1059" s="13" t="str">
        <f>HLOOKUP(F1059,'Vendedores y Clientes'!$F$5:$M$7,2,0)&amp;" "&amp;HLOOKUP(F1059,'Vendedores y Clientes'!$F$5:$M$7,3,0)</f>
        <v>Caesar Ortencia</v>
      </c>
      <c r="O1059" s="13" t="str" cm="1">
        <f t="array" ref="O1059">_xlfn.XLOOKUP(G1059,'Vendedores y Clientes'!$B$6:$B$39,'Vendedores y Clientes'!$C$6:$C$39&amp;" "&amp;_xlfn.XLOOKUP(Ventas!G1059,'Vendedores y Clientes'!$B$6:$B$39,'Vendedores y Clientes'!$D$6:$D$39))</f>
        <v>Natalia Safer</v>
      </c>
      <c r="P1059" s="13" t="str">
        <f>_xlfn.XLOOKUP(H1059,Productos!$B$5:$B$16,Productos!$C$5:$C$16)</f>
        <v>Escritorio Vidrio 1,38x50</v>
      </c>
      <c r="Q1059" s="13" t="str">
        <f>VLOOKUP(H1059,Productos!$B$4:$E$16,3,0)</f>
        <v>Bellmack</v>
      </c>
      <c r="R1059" s="14">
        <f t="shared" si="26"/>
        <v>0.08</v>
      </c>
      <c r="S1059" s="15">
        <f>VLOOKUP(Ventas!H1059,Productos!$B$23:$I$34,MATCH(Ventas!M1059,Productos!$D$22:$I$22)+2,FALSE)</f>
        <v>100000</v>
      </c>
      <c r="T1059" s="16">
        <f t="shared" si="27"/>
        <v>4408000</v>
      </c>
    </row>
    <row r="1060" spans="2:20" ht="14.25" customHeight="1">
      <c r="B1060" s="10" t="str">
        <f t="shared" si="25"/>
        <v>2-309112009noviembreB18</v>
      </c>
      <c r="C1060" s="17">
        <v>2</v>
      </c>
      <c r="D1060" s="17">
        <v>30</v>
      </c>
      <c r="E1060" s="18">
        <v>40126</v>
      </c>
      <c r="F1060" s="17">
        <v>13</v>
      </c>
      <c r="G1060" s="17">
        <v>28</v>
      </c>
      <c r="H1060" s="17" t="s">
        <v>31</v>
      </c>
      <c r="I1060" s="79">
        <f>_xlfn.XLOOKUP(H1060,Productos!$B$5:$B$16,Productos!$E$5:$E$16)</f>
        <v>350000</v>
      </c>
      <c r="J1060" s="17">
        <v>14</v>
      </c>
      <c r="K1060" s="99"/>
      <c r="L1060" s="13" t="str">
        <f>_xlfn.XLOOKUP(Ventas!C1060,'Tienda y Sucursal'!$B$5:$B$19,'Tienda y Sucursal'!$C$5:$C$19)</f>
        <v>Muebles San Genaro</v>
      </c>
      <c r="M1060" s="13" t="str">
        <f>_xlfn.XLOOKUP(D1060,'Tienda y Sucursal'!$E$5:$E$10,'Tienda y Sucursal'!$F$5:$F$10)</f>
        <v>Sucursal 2</v>
      </c>
      <c r="N1060" s="13" t="str">
        <f>HLOOKUP(F1060,'Vendedores y Clientes'!$F$5:$M$7,2,0)&amp;" "&amp;HLOOKUP(F1060,'Vendedores y Clientes'!$F$5:$M$7,3,0)</f>
        <v>Caesar Ortencia</v>
      </c>
      <c r="O1060" s="13" t="str" cm="1">
        <f t="array" ref="O1060">_xlfn.XLOOKUP(G1060,'Vendedores y Clientes'!$B$6:$B$39,'Vendedores y Clientes'!$C$6:$C$39&amp;" "&amp;_xlfn.XLOOKUP(Ventas!G1060,'Vendedores y Clientes'!$B$6:$B$39,'Vendedores y Clientes'!$D$6:$D$39))</f>
        <v>Sebastián  Venegas</v>
      </c>
      <c r="P1060" s="13" t="str">
        <f>_xlfn.XLOOKUP(H1060,Productos!$B$5:$B$16,Productos!$C$5:$C$16)</f>
        <v>Escritorio Vidrio 1,38x50</v>
      </c>
      <c r="Q1060" s="13" t="str">
        <f>VLOOKUP(H1060,Productos!$B$4:$E$16,3,0)</f>
        <v>Bellmack</v>
      </c>
      <c r="R1060" s="14">
        <f t="shared" si="26"/>
        <v>0.08</v>
      </c>
      <c r="S1060" s="15">
        <f>VLOOKUP(Ventas!H1060,Productos!$B$23:$I$34,MATCH(Ventas!M1060,Productos!$D$22:$I$22)+2,FALSE)</f>
        <v>100000</v>
      </c>
      <c r="T1060" s="16">
        <f t="shared" si="27"/>
        <v>4408000</v>
      </c>
    </row>
    <row r="1061" spans="2:20" ht="14.25" customHeight="1">
      <c r="B1061" s="10" t="str">
        <f t="shared" si="25"/>
        <v>10-30232010marzoB18</v>
      </c>
      <c r="C1061" s="17">
        <v>10</v>
      </c>
      <c r="D1061" s="17">
        <v>30</v>
      </c>
      <c r="E1061" s="18">
        <v>40239</v>
      </c>
      <c r="F1061" s="17">
        <v>17</v>
      </c>
      <c r="G1061" s="17">
        <v>10</v>
      </c>
      <c r="H1061" s="17" t="s">
        <v>31</v>
      </c>
      <c r="I1061" s="79">
        <f>_xlfn.XLOOKUP(H1061,Productos!$B$5:$B$16,Productos!$E$5:$E$16)</f>
        <v>350000</v>
      </c>
      <c r="J1061" s="17">
        <v>14</v>
      </c>
      <c r="K1061" s="99"/>
      <c r="L1061" s="13" t="str">
        <f>_xlfn.XLOOKUP(Ventas!C1061,'Tienda y Sucursal'!$B$5:$B$19,'Tienda y Sucursal'!$C$5:$C$19)</f>
        <v>Sacrilegios Gloria</v>
      </c>
      <c r="M1061" s="13" t="str">
        <f>_xlfn.XLOOKUP(D1061,'Tienda y Sucursal'!$E$5:$E$10,'Tienda y Sucursal'!$F$5:$F$10)</f>
        <v>Sucursal 2</v>
      </c>
      <c r="N1061" s="13" t="str">
        <f>HLOOKUP(F1061,'Vendedores y Clientes'!$F$5:$M$7,2,0)&amp;" "&amp;HLOOKUP(F1061,'Vendedores y Clientes'!$F$5:$M$7,3,0)</f>
        <v>Gabriel Manzanero</v>
      </c>
      <c r="O1061" s="13" t="str" cm="1">
        <f t="array" ref="O1061">_xlfn.XLOOKUP(G1061,'Vendedores y Clientes'!$B$6:$B$39,'Vendedores y Clientes'!$C$6:$C$39&amp;" "&amp;_xlfn.XLOOKUP(Ventas!G1061,'Vendedores y Clientes'!$B$6:$B$39,'Vendedores y Clientes'!$D$6:$D$39))</f>
        <v>Natalia Safer</v>
      </c>
      <c r="P1061" s="13" t="str">
        <f>_xlfn.XLOOKUP(H1061,Productos!$B$5:$B$16,Productos!$C$5:$C$16)</f>
        <v>Escritorio Vidrio 1,38x50</v>
      </c>
      <c r="Q1061" s="13" t="str">
        <f>VLOOKUP(H1061,Productos!$B$4:$E$16,3,0)</f>
        <v>Bellmack</v>
      </c>
      <c r="R1061" s="14">
        <f t="shared" si="26"/>
        <v>0.08</v>
      </c>
      <c r="S1061" s="15">
        <f>VLOOKUP(Ventas!H1061,Productos!$B$23:$I$34,MATCH(Ventas!M1061,Productos!$D$22:$I$22)+2,FALSE)</f>
        <v>100000</v>
      </c>
      <c r="T1061" s="16">
        <f t="shared" si="27"/>
        <v>4408000</v>
      </c>
    </row>
    <row r="1062" spans="2:20" ht="14.25" customHeight="1">
      <c r="B1062" s="10" t="str">
        <f t="shared" si="25"/>
        <v>3-10832009marzoB18</v>
      </c>
      <c r="C1062" s="17">
        <v>3</v>
      </c>
      <c r="D1062" s="17">
        <v>10</v>
      </c>
      <c r="E1062" s="18">
        <v>39880</v>
      </c>
      <c r="F1062" s="17">
        <v>16</v>
      </c>
      <c r="G1062" s="17">
        <v>14</v>
      </c>
      <c r="H1062" s="17" t="s">
        <v>31</v>
      </c>
      <c r="I1062" s="79">
        <f>_xlfn.XLOOKUP(H1062,Productos!$B$5:$B$16,Productos!$E$5:$E$16)</f>
        <v>350000</v>
      </c>
      <c r="J1062" s="17">
        <v>14</v>
      </c>
      <c r="K1062" s="99"/>
      <c r="L1062" s="13" t="str">
        <f>_xlfn.XLOOKUP(Ventas!C1062,'Tienda y Sucursal'!$B$5:$B$19,'Tienda y Sucursal'!$C$5:$C$19)</f>
        <v>Damiens</v>
      </c>
      <c r="M1062" s="13" t="str">
        <f>_xlfn.XLOOKUP(D1062,'Tienda y Sucursal'!$E$5:$E$10,'Tienda y Sucursal'!$F$5:$F$10)</f>
        <v>Sucursal 6</v>
      </c>
      <c r="N1062" s="13" t="str">
        <f>HLOOKUP(F1062,'Vendedores y Clientes'!$F$5:$M$7,2,0)&amp;" "&amp;HLOOKUP(F1062,'Vendedores y Clientes'!$F$5:$M$7,3,0)</f>
        <v>Michael Tree</v>
      </c>
      <c r="O1062" s="13" t="str" cm="1">
        <f t="array" ref="O1062">_xlfn.XLOOKUP(G1062,'Vendedores y Clientes'!$B$6:$B$39,'Vendedores y Clientes'!$C$6:$C$39&amp;" "&amp;_xlfn.XLOOKUP(Ventas!G1062,'Vendedores y Clientes'!$B$6:$B$39,'Vendedores y Clientes'!$D$6:$D$39))</f>
        <v>Guillermo Franco</v>
      </c>
      <c r="P1062" s="13" t="str">
        <f>_xlfn.XLOOKUP(H1062,Productos!$B$5:$B$16,Productos!$C$5:$C$16)</f>
        <v>Escritorio Vidrio 1,38x50</v>
      </c>
      <c r="Q1062" s="13" t="str">
        <f>VLOOKUP(H1062,Productos!$B$4:$E$16,3,0)</f>
        <v>Bellmack</v>
      </c>
      <c r="R1062" s="14">
        <f t="shared" si="26"/>
        <v>0.08</v>
      </c>
      <c r="S1062" s="15">
        <f>VLOOKUP(Ventas!H1062,Productos!$B$23:$I$34,MATCH(Ventas!M1062,Productos!$D$22:$I$22)+2,FALSE)</f>
        <v>100000</v>
      </c>
      <c r="T1062" s="16">
        <f t="shared" si="27"/>
        <v>4408000</v>
      </c>
    </row>
    <row r="1063" spans="2:20" ht="14.25" customHeight="1">
      <c r="B1063" s="10" t="str">
        <f t="shared" si="25"/>
        <v>15-2009122010diciembreB18</v>
      </c>
      <c r="C1063" s="17">
        <v>15</v>
      </c>
      <c r="D1063" s="17">
        <v>200</v>
      </c>
      <c r="E1063" s="18">
        <v>40521</v>
      </c>
      <c r="F1063" s="17">
        <v>18</v>
      </c>
      <c r="G1063" s="17">
        <v>17</v>
      </c>
      <c r="H1063" s="17" t="s">
        <v>31</v>
      </c>
      <c r="I1063" s="79">
        <f>_xlfn.XLOOKUP(H1063,Productos!$B$5:$B$16,Productos!$E$5:$E$16)</f>
        <v>350000</v>
      </c>
      <c r="J1063" s="17">
        <v>14</v>
      </c>
      <c r="K1063" s="99"/>
      <c r="L1063" s="13" t="str">
        <f>_xlfn.XLOOKUP(Ventas!C1063,'Tienda y Sucursal'!$B$5:$B$19,'Tienda y Sucursal'!$C$5:$C$19)</f>
        <v>Galería la Tubería</v>
      </c>
      <c r="M1063" s="13" t="str">
        <f>_xlfn.XLOOKUP(D1063,'Tienda y Sucursal'!$E$5:$E$10,'Tienda y Sucursal'!$F$5:$F$10)</f>
        <v>Sucursal 1</v>
      </c>
      <c r="N1063" s="13" t="str">
        <f>HLOOKUP(F1063,'Vendedores y Clientes'!$F$5:$M$7,2,0)&amp;" "&amp;HLOOKUP(F1063,'Vendedores y Clientes'!$F$5:$M$7,3,0)</f>
        <v>Gato Lizana</v>
      </c>
      <c r="O1063" s="13" t="str" cm="1">
        <f t="array" ref="O1063">_xlfn.XLOOKUP(G1063,'Vendedores y Clientes'!$B$6:$B$39,'Vendedores y Clientes'!$C$6:$C$39&amp;" "&amp;_xlfn.XLOOKUP(Ventas!G1063,'Vendedores y Clientes'!$B$6:$B$39,'Vendedores y Clientes'!$D$6:$D$39))</f>
        <v>Mathias Albus</v>
      </c>
      <c r="P1063" s="13" t="str">
        <f>_xlfn.XLOOKUP(H1063,Productos!$B$5:$B$16,Productos!$C$5:$C$16)</f>
        <v>Escritorio Vidrio 1,38x50</v>
      </c>
      <c r="Q1063" s="13" t="str">
        <f>VLOOKUP(H1063,Productos!$B$4:$E$16,3,0)</f>
        <v>Bellmack</v>
      </c>
      <c r="R1063" s="14">
        <f t="shared" si="26"/>
        <v>0.08</v>
      </c>
      <c r="S1063" s="15">
        <f>VLOOKUP(Ventas!H1063,Productos!$B$23:$I$34,MATCH(Ventas!M1063,Productos!$D$22:$I$22)+2,FALSE)</f>
        <v>100000</v>
      </c>
      <c r="T1063" s="16">
        <f t="shared" si="27"/>
        <v>4408000</v>
      </c>
    </row>
    <row r="1064" spans="2:20" ht="14.25" customHeight="1">
      <c r="B1064" s="10" t="str">
        <f t="shared" si="25"/>
        <v>14-102162009junioB18</v>
      </c>
      <c r="C1064" s="17">
        <v>14</v>
      </c>
      <c r="D1064" s="17">
        <v>10</v>
      </c>
      <c r="E1064" s="18">
        <v>39985</v>
      </c>
      <c r="F1064" s="17">
        <v>15</v>
      </c>
      <c r="G1064" s="17">
        <v>23</v>
      </c>
      <c r="H1064" s="17" t="s">
        <v>31</v>
      </c>
      <c r="I1064" s="79">
        <f>_xlfn.XLOOKUP(H1064,Productos!$B$5:$B$16,Productos!$E$5:$E$16)</f>
        <v>350000</v>
      </c>
      <c r="J1064" s="17">
        <v>14</v>
      </c>
      <c r="K1064" s="99"/>
      <c r="L1064" s="13" t="str">
        <f>_xlfn.XLOOKUP(Ventas!C1064,'Tienda y Sucursal'!$B$5:$B$19,'Tienda y Sucursal'!$C$5:$C$19)</f>
        <v>Antiguedades FV</v>
      </c>
      <c r="M1064" s="13" t="str">
        <f>_xlfn.XLOOKUP(D1064,'Tienda y Sucursal'!$E$5:$E$10,'Tienda y Sucursal'!$F$5:$F$10)</f>
        <v>Sucursal 6</v>
      </c>
      <c r="N1064" s="13" t="str">
        <f>HLOOKUP(F1064,'Vendedores y Clientes'!$F$5:$M$7,2,0)&amp;" "&amp;HLOOKUP(F1064,'Vendedores y Clientes'!$F$5:$M$7,3,0)</f>
        <v>Suárez Mujica</v>
      </c>
      <c r="O1064" s="13" t="str" cm="1">
        <f t="array" ref="O1064">_xlfn.XLOOKUP(G1064,'Vendedores y Clientes'!$B$6:$B$39,'Vendedores y Clientes'!$C$6:$C$39&amp;" "&amp;_xlfn.XLOOKUP(Ventas!G1064,'Vendedores y Clientes'!$B$6:$B$39,'Vendedores y Clientes'!$D$6:$D$39))</f>
        <v>Ismael Olavarrieta</v>
      </c>
      <c r="P1064" s="13" t="str">
        <f>_xlfn.XLOOKUP(H1064,Productos!$B$5:$B$16,Productos!$C$5:$C$16)</f>
        <v>Escritorio Vidrio 1,38x50</v>
      </c>
      <c r="Q1064" s="13" t="str">
        <f>VLOOKUP(H1064,Productos!$B$4:$E$16,3,0)</f>
        <v>Bellmack</v>
      </c>
      <c r="R1064" s="14">
        <f t="shared" si="26"/>
        <v>0.08</v>
      </c>
      <c r="S1064" s="15">
        <f>VLOOKUP(Ventas!H1064,Productos!$B$23:$I$34,MATCH(Ventas!M1064,Productos!$D$22:$I$22)+2,FALSE)</f>
        <v>100000</v>
      </c>
      <c r="T1064" s="16">
        <f t="shared" si="27"/>
        <v>4408000</v>
      </c>
    </row>
    <row r="1065" spans="2:20" ht="14.25" customHeight="1">
      <c r="B1065" s="10" t="str">
        <f t="shared" si="25"/>
        <v>10-2001122009diciembreB18</v>
      </c>
      <c r="C1065" s="17">
        <v>10</v>
      </c>
      <c r="D1065" s="17">
        <v>200</v>
      </c>
      <c r="E1065" s="18">
        <v>40148</v>
      </c>
      <c r="F1065" s="17">
        <v>13</v>
      </c>
      <c r="G1065" s="17">
        <v>8</v>
      </c>
      <c r="H1065" s="17" t="s">
        <v>31</v>
      </c>
      <c r="I1065" s="79">
        <f>_xlfn.XLOOKUP(H1065,Productos!$B$5:$B$16,Productos!$E$5:$E$16)</f>
        <v>350000</v>
      </c>
      <c r="J1065" s="17">
        <v>14</v>
      </c>
      <c r="K1065" s="99"/>
      <c r="L1065" s="13" t="str">
        <f>_xlfn.XLOOKUP(Ventas!C1065,'Tienda y Sucursal'!$B$5:$B$19,'Tienda y Sucursal'!$C$5:$C$19)</f>
        <v>Sacrilegios Gloria</v>
      </c>
      <c r="M1065" s="13" t="str">
        <f>_xlfn.XLOOKUP(D1065,'Tienda y Sucursal'!$E$5:$E$10,'Tienda y Sucursal'!$F$5:$F$10)</f>
        <v>Sucursal 1</v>
      </c>
      <c r="N1065" s="13" t="str">
        <f>HLOOKUP(F1065,'Vendedores y Clientes'!$F$5:$M$7,2,0)&amp;" "&amp;HLOOKUP(F1065,'Vendedores y Clientes'!$F$5:$M$7,3,0)</f>
        <v>Caesar Ortencia</v>
      </c>
      <c r="O1065" s="13" t="str" cm="1">
        <f t="array" ref="O1065">_xlfn.XLOOKUP(G1065,'Vendedores y Clientes'!$B$6:$B$39,'Vendedores y Clientes'!$C$6:$C$39&amp;" "&amp;_xlfn.XLOOKUP(Ventas!G1065,'Vendedores y Clientes'!$B$6:$B$39,'Vendedores y Clientes'!$D$6:$D$39))</f>
        <v>Nicolás Red</v>
      </c>
      <c r="P1065" s="13" t="str">
        <f>_xlfn.XLOOKUP(H1065,Productos!$B$5:$B$16,Productos!$C$5:$C$16)</f>
        <v>Escritorio Vidrio 1,38x50</v>
      </c>
      <c r="Q1065" s="13" t="str">
        <f>VLOOKUP(H1065,Productos!$B$4:$E$16,3,0)</f>
        <v>Bellmack</v>
      </c>
      <c r="R1065" s="14">
        <f t="shared" si="26"/>
        <v>0.08</v>
      </c>
      <c r="S1065" s="15">
        <f>VLOOKUP(Ventas!H1065,Productos!$B$23:$I$34,MATCH(Ventas!M1065,Productos!$D$22:$I$22)+2,FALSE)</f>
        <v>100000</v>
      </c>
      <c r="T1065" s="16">
        <f t="shared" si="27"/>
        <v>4408000</v>
      </c>
    </row>
    <row r="1066" spans="2:20" ht="14.25" customHeight="1">
      <c r="B1066" s="10" t="str">
        <f t="shared" si="25"/>
        <v>13-1020102009octubreB18</v>
      </c>
      <c r="C1066" s="17">
        <v>13</v>
      </c>
      <c r="D1066" s="17">
        <v>10</v>
      </c>
      <c r="E1066" s="18">
        <v>40106</v>
      </c>
      <c r="F1066" s="17">
        <v>14</v>
      </c>
      <c r="G1066" s="17">
        <v>3</v>
      </c>
      <c r="H1066" s="17" t="s">
        <v>31</v>
      </c>
      <c r="I1066" s="79">
        <f>_xlfn.XLOOKUP(H1066,Productos!$B$5:$B$16,Productos!$E$5:$E$16)</f>
        <v>350000</v>
      </c>
      <c r="J1066" s="17">
        <v>14</v>
      </c>
      <c r="K1066" s="99"/>
      <c r="L1066" s="13" t="str">
        <f>_xlfn.XLOOKUP(Ventas!C1066,'Tienda y Sucursal'!$B$5:$B$19,'Tienda y Sucursal'!$C$5:$C$19)</f>
        <v>Sales</v>
      </c>
      <c r="M1066" s="13" t="str">
        <f>_xlfn.XLOOKUP(D1066,'Tienda y Sucursal'!$E$5:$E$10,'Tienda y Sucursal'!$F$5:$F$10)</f>
        <v>Sucursal 6</v>
      </c>
      <c r="N1066" s="13" t="str">
        <f>HLOOKUP(F1066,'Vendedores y Clientes'!$F$5:$M$7,2,0)&amp;" "&amp;HLOOKUP(F1066,'Vendedores y Clientes'!$F$5:$M$7,3,0)</f>
        <v>Hortuiti Felier</v>
      </c>
      <c r="O1066" s="13" t="str" cm="1">
        <f t="array" ref="O1066">_xlfn.XLOOKUP(G1066,'Vendedores y Clientes'!$B$6:$B$39,'Vendedores y Clientes'!$C$6:$C$39&amp;" "&amp;_xlfn.XLOOKUP(Ventas!G1066,'Vendedores y Clientes'!$B$6:$B$39,'Vendedores y Clientes'!$D$6:$D$39))</f>
        <v>Johny Negrero</v>
      </c>
      <c r="P1066" s="13" t="str">
        <f>_xlfn.XLOOKUP(H1066,Productos!$B$5:$B$16,Productos!$C$5:$C$16)</f>
        <v>Escritorio Vidrio 1,38x50</v>
      </c>
      <c r="Q1066" s="13" t="str">
        <f>VLOOKUP(H1066,Productos!$B$4:$E$16,3,0)</f>
        <v>Bellmack</v>
      </c>
      <c r="R1066" s="14">
        <f t="shared" si="26"/>
        <v>0.08</v>
      </c>
      <c r="S1066" s="15">
        <f>VLOOKUP(Ventas!H1066,Productos!$B$23:$I$34,MATCH(Ventas!M1066,Productos!$D$22:$I$22)+2,FALSE)</f>
        <v>100000</v>
      </c>
      <c r="T1066" s="16">
        <f t="shared" si="27"/>
        <v>4408000</v>
      </c>
    </row>
    <row r="1067" spans="2:20" ht="14.25" customHeight="1">
      <c r="B1067" s="10" t="str">
        <f t="shared" si="25"/>
        <v>5-301712010eneroB18</v>
      </c>
      <c r="C1067" s="17">
        <v>5</v>
      </c>
      <c r="D1067" s="17">
        <v>30</v>
      </c>
      <c r="E1067" s="18">
        <v>40195</v>
      </c>
      <c r="F1067" s="17">
        <v>18</v>
      </c>
      <c r="G1067" s="17">
        <v>20</v>
      </c>
      <c r="H1067" s="17" t="s">
        <v>31</v>
      </c>
      <c r="I1067" s="79">
        <f>_xlfn.XLOOKUP(H1067,Productos!$B$5:$B$16,Productos!$E$5:$E$16)</f>
        <v>350000</v>
      </c>
      <c r="J1067" s="17">
        <v>14</v>
      </c>
      <c r="K1067" s="99"/>
      <c r="L1067" s="13" t="str">
        <f>_xlfn.XLOOKUP(Ventas!C1067,'Tienda y Sucursal'!$B$5:$B$19,'Tienda y Sucursal'!$C$5:$C$19)</f>
        <v>Muebles El Oso</v>
      </c>
      <c r="M1067" s="13" t="str">
        <f>_xlfn.XLOOKUP(D1067,'Tienda y Sucursal'!$E$5:$E$10,'Tienda y Sucursal'!$F$5:$F$10)</f>
        <v>Sucursal 2</v>
      </c>
      <c r="N1067" s="13" t="str">
        <f>HLOOKUP(F1067,'Vendedores y Clientes'!$F$5:$M$7,2,0)&amp;" "&amp;HLOOKUP(F1067,'Vendedores y Clientes'!$F$5:$M$7,3,0)</f>
        <v>Gato Lizana</v>
      </c>
      <c r="O1067" s="13" t="str" cm="1">
        <f t="array" ref="O1067">_xlfn.XLOOKUP(G1067,'Vendedores y Clientes'!$B$6:$B$39,'Vendedores y Clientes'!$C$6:$C$39&amp;" "&amp;_xlfn.XLOOKUP(Ventas!G1067,'Vendedores y Clientes'!$B$6:$B$39,'Vendedores y Clientes'!$D$6:$D$39))</f>
        <v>Tatán Linterna</v>
      </c>
      <c r="P1067" s="13" t="str">
        <f>_xlfn.XLOOKUP(H1067,Productos!$B$5:$B$16,Productos!$C$5:$C$16)</f>
        <v>Escritorio Vidrio 1,38x50</v>
      </c>
      <c r="Q1067" s="13" t="str">
        <f>VLOOKUP(H1067,Productos!$B$4:$E$16,3,0)</f>
        <v>Bellmack</v>
      </c>
      <c r="R1067" s="14">
        <f t="shared" si="26"/>
        <v>0.08</v>
      </c>
      <c r="S1067" s="15">
        <f>VLOOKUP(Ventas!H1067,Productos!$B$23:$I$34,MATCH(Ventas!M1067,Productos!$D$22:$I$22)+2,FALSE)</f>
        <v>100000</v>
      </c>
      <c r="T1067" s="16">
        <f t="shared" si="27"/>
        <v>4408000</v>
      </c>
    </row>
    <row r="1068" spans="2:20" ht="14.25" customHeight="1">
      <c r="B1068" s="10" t="str">
        <f t="shared" si="25"/>
        <v>3-3001222010febreroB18</v>
      </c>
      <c r="C1068" s="17">
        <v>3</v>
      </c>
      <c r="D1068" s="17">
        <v>300</v>
      </c>
      <c r="E1068" s="18">
        <v>40221</v>
      </c>
      <c r="F1068" s="17">
        <v>17</v>
      </c>
      <c r="G1068" s="17">
        <v>8</v>
      </c>
      <c r="H1068" s="17" t="s">
        <v>31</v>
      </c>
      <c r="I1068" s="79">
        <f>_xlfn.XLOOKUP(H1068,Productos!$B$5:$B$16,Productos!$E$5:$E$16)</f>
        <v>350000</v>
      </c>
      <c r="J1068" s="17">
        <v>14</v>
      </c>
      <c r="K1068" s="99"/>
      <c r="L1068" s="13" t="str">
        <f>_xlfn.XLOOKUP(Ventas!C1068,'Tienda y Sucursal'!$B$5:$B$19,'Tienda y Sucursal'!$C$5:$C$19)</f>
        <v>Damiens</v>
      </c>
      <c r="M1068" s="13" t="str">
        <f>_xlfn.XLOOKUP(D1068,'Tienda y Sucursal'!$E$5:$E$10,'Tienda y Sucursal'!$F$5:$F$10)</f>
        <v>Sucursal 3</v>
      </c>
      <c r="N1068" s="13" t="str">
        <f>HLOOKUP(F1068,'Vendedores y Clientes'!$F$5:$M$7,2,0)&amp;" "&amp;HLOOKUP(F1068,'Vendedores y Clientes'!$F$5:$M$7,3,0)</f>
        <v>Gabriel Manzanero</v>
      </c>
      <c r="O1068" s="13" t="str" cm="1">
        <f t="array" ref="O1068">_xlfn.XLOOKUP(G1068,'Vendedores y Clientes'!$B$6:$B$39,'Vendedores y Clientes'!$C$6:$C$39&amp;" "&amp;_xlfn.XLOOKUP(Ventas!G1068,'Vendedores y Clientes'!$B$6:$B$39,'Vendedores y Clientes'!$D$6:$D$39))</f>
        <v>Nicolás Red</v>
      </c>
      <c r="P1068" s="13" t="str">
        <f>_xlfn.XLOOKUP(H1068,Productos!$B$5:$B$16,Productos!$C$5:$C$16)</f>
        <v>Escritorio Vidrio 1,38x50</v>
      </c>
      <c r="Q1068" s="13" t="str">
        <f>VLOOKUP(H1068,Productos!$B$4:$E$16,3,0)</f>
        <v>Bellmack</v>
      </c>
      <c r="R1068" s="14">
        <f t="shared" si="26"/>
        <v>0.08</v>
      </c>
      <c r="S1068" s="15">
        <f>VLOOKUP(Ventas!H1068,Productos!$B$23:$I$34,MATCH(Ventas!M1068,Productos!$D$22:$I$22)+2,FALSE)</f>
        <v>100000</v>
      </c>
      <c r="T1068" s="16">
        <f t="shared" si="27"/>
        <v>4408000</v>
      </c>
    </row>
    <row r="1069" spans="2:20" ht="14.25" customHeight="1">
      <c r="B1069" s="10" t="str">
        <f t="shared" si="25"/>
        <v>9-1001742010abrilG12</v>
      </c>
      <c r="C1069" s="17">
        <v>9</v>
      </c>
      <c r="D1069" s="17">
        <v>100</v>
      </c>
      <c r="E1069" s="18">
        <v>40285</v>
      </c>
      <c r="F1069" s="17">
        <v>12</v>
      </c>
      <c r="G1069" s="17">
        <v>1</v>
      </c>
      <c r="H1069" s="17" t="s">
        <v>25</v>
      </c>
      <c r="I1069" s="79">
        <f>_xlfn.XLOOKUP(H1069,Productos!$B$5:$B$16,Productos!$E$5:$E$16)</f>
        <v>800000</v>
      </c>
      <c r="J1069" s="17">
        <v>6</v>
      </c>
      <c r="K1069" s="99"/>
      <c r="L1069" s="13" t="str">
        <f>_xlfn.XLOOKUP(Ventas!C1069,'Tienda y Sucursal'!$B$5:$B$19,'Tienda y Sucursal'!$C$5:$C$19)</f>
        <v>Sucursal San Bernardo</v>
      </c>
      <c r="M1069" s="13" t="str">
        <f>_xlfn.XLOOKUP(D1069,'Tienda y Sucursal'!$E$5:$E$10,'Tienda y Sucursal'!$F$5:$F$10)</f>
        <v>Sucursal 4</v>
      </c>
      <c r="N1069" s="13" t="str">
        <f>HLOOKUP(F1069,'Vendedores y Clientes'!$F$5:$M$7,2,0)&amp;" "&amp;HLOOKUP(F1069,'Vendedores y Clientes'!$F$5:$M$7,3,0)</f>
        <v>Feibian Bizancio</v>
      </c>
      <c r="O1069" s="13" t="str" cm="1">
        <f t="array" ref="O1069">_xlfn.XLOOKUP(G1069,'Vendedores y Clientes'!$B$6:$B$39,'Vendedores y Clientes'!$C$6:$C$39&amp;" "&amp;_xlfn.XLOOKUP(Ventas!G1069,'Vendedores y Clientes'!$B$6:$B$39,'Vendedores y Clientes'!$D$6:$D$39))</f>
        <v>Alejandro Moledero</v>
      </c>
      <c r="P1069" s="13" t="str">
        <f>_xlfn.XLOOKUP(H1069,Productos!$B$5:$B$16,Productos!$C$5:$C$16)</f>
        <v>Estante Metalico 2mts alt</v>
      </c>
      <c r="Q1069" s="13" t="str">
        <f>VLOOKUP(H1069,Productos!$B$4:$E$16,3,0)</f>
        <v>Leymas</v>
      </c>
      <c r="R1069" s="14">
        <f t="shared" si="26"/>
        <v>0.05</v>
      </c>
      <c r="S1069" s="15">
        <f>VLOOKUP(Ventas!H1069,Productos!$B$23:$I$34,MATCH(Ventas!M1069,Productos!$D$22:$I$22)+2,FALSE)</f>
        <v>100000</v>
      </c>
      <c r="T1069" s="16">
        <f t="shared" si="27"/>
        <v>4460000</v>
      </c>
    </row>
    <row r="1070" spans="2:20" ht="14.25" customHeight="1">
      <c r="B1070" s="10" t="str">
        <f t="shared" si="25"/>
        <v>2-10013122010diciembreF16</v>
      </c>
      <c r="C1070" s="17">
        <v>2</v>
      </c>
      <c r="D1070" s="17">
        <v>100</v>
      </c>
      <c r="E1070" s="18">
        <v>40525</v>
      </c>
      <c r="F1070" s="17">
        <v>18</v>
      </c>
      <c r="G1070" s="17">
        <v>9</v>
      </c>
      <c r="H1070" s="17" t="s">
        <v>29</v>
      </c>
      <c r="I1070" s="79">
        <f>_xlfn.XLOOKUP(H1070,Productos!$B$5:$B$16,Productos!$E$5:$E$16)</f>
        <v>550000</v>
      </c>
      <c r="J1070" s="17">
        <v>9</v>
      </c>
      <c r="K1070" s="99"/>
      <c r="L1070" s="13" t="str">
        <f>_xlfn.XLOOKUP(Ventas!C1070,'Tienda y Sucursal'!$B$5:$B$19,'Tienda y Sucursal'!$C$5:$C$19)</f>
        <v>Muebles San Genaro</v>
      </c>
      <c r="M1070" s="13" t="str">
        <f>_xlfn.XLOOKUP(D1070,'Tienda y Sucursal'!$E$5:$E$10,'Tienda y Sucursal'!$F$5:$F$10)</f>
        <v>Sucursal 4</v>
      </c>
      <c r="N1070" s="13" t="str">
        <f>HLOOKUP(F1070,'Vendedores y Clientes'!$F$5:$M$7,2,0)&amp;" "&amp;HLOOKUP(F1070,'Vendedores y Clientes'!$F$5:$M$7,3,0)</f>
        <v>Gato Lizana</v>
      </c>
      <c r="O1070" s="13" t="str" cm="1">
        <f t="array" ref="O1070">_xlfn.XLOOKUP(G1070,'Vendedores y Clientes'!$B$6:$B$39,'Vendedores y Clientes'!$C$6:$C$39&amp;" "&amp;_xlfn.XLOOKUP(Ventas!G1070,'Vendedores y Clientes'!$B$6:$B$39,'Vendedores y Clientes'!$D$6:$D$39))</f>
        <v>Camilo Parranda</v>
      </c>
      <c r="P1070" s="13" t="str">
        <f>_xlfn.XLOOKUP(H1070,Productos!$B$5:$B$16,Productos!$C$5:$C$16)</f>
        <v>Cama 2 Plazas</v>
      </c>
      <c r="Q1070" s="13" t="str">
        <f>VLOOKUP(H1070,Productos!$B$4:$E$16,3,0)</f>
        <v>Dardunes</v>
      </c>
      <c r="R1070" s="14">
        <f t="shared" si="26"/>
        <v>0.08</v>
      </c>
      <c r="S1070" s="15">
        <f>VLOOKUP(Ventas!H1070,Productos!$B$23:$I$34,MATCH(Ventas!M1070,Productos!$D$22:$I$22)+2,FALSE)</f>
        <v>200000</v>
      </c>
      <c r="T1070" s="16">
        <f t="shared" si="27"/>
        <v>4354000</v>
      </c>
    </row>
    <row r="1071" spans="2:20" ht="14.25" customHeight="1">
      <c r="B1071" s="10" t="str">
        <f t="shared" si="25"/>
        <v>14-1002112010eneroF16</v>
      </c>
      <c r="C1071" s="17">
        <v>14</v>
      </c>
      <c r="D1071" s="17">
        <v>100</v>
      </c>
      <c r="E1071" s="18">
        <v>40199</v>
      </c>
      <c r="F1071" s="17">
        <v>13</v>
      </c>
      <c r="G1071" s="17">
        <v>4</v>
      </c>
      <c r="H1071" s="17" t="s">
        <v>29</v>
      </c>
      <c r="I1071" s="79">
        <f>_xlfn.XLOOKUP(H1071,Productos!$B$5:$B$16,Productos!$E$5:$E$16)</f>
        <v>550000</v>
      </c>
      <c r="J1071" s="17">
        <v>9</v>
      </c>
      <c r="K1071" s="99"/>
      <c r="L1071" s="13" t="str">
        <f>_xlfn.XLOOKUP(Ventas!C1071,'Tienda y Sucursal'!$B$5:$B$19,'Tienda y Sucursal'!$C$5:$C$19)</f>
        <v>Antiguedades FV</v>
      </c>
      <c r="M1071" s="13" t="str">
        <f>_xlfn.XLOOKUP(D1071,'Tienda y Sucursal'!$E$5:$E$10,'Tienda y Sucursal'!$F$5:$F$10)</f>
        <v>Sucursal 4</v>
      </c>
      <c r="N1071" s="13" t="str">
        <f>HLOOKUP(F1071,'Vendedores y Clientes'!$F$5:$M$7,2,0)&amp;" "&amp;HLOOKUP(F1071,'Vendedores y Clientes'!$F$5:$M$7,3,0)</f>
        <v>Caesar Ortencia</v>
      </c>
      <c r="O1071" s="13" t="str" cm="1">
        <f t="array" ref="O1071">_xlfn.XLOOKUP(G1071,'Vendedores y Clientes'!$B$6:$B$39,'Vendedores y Clientes'!$C$6:$C$39&amp;" "&amp;_xlfn.XLOOKUP(Ventas!G1071,'Vendedores y Clientes'!$B$6:$B$39,'Vendedores y Clientes'!$D$6:$D$39))</f>
        <v>JayJay Barriga</v>
      </c>
      <c r="P1071" s="13" t="str">
        <f>_xlfn.XLOOKUP(H1071,Productos!$B$5:$B$16,Productos!$C$5:$C$16)</f>
        <v>Cama 2 Plazas</v>
      </c>
      <c r="Q1071" s="13" t="str">
        <f>VLOOKUP(H1071,Productos!$B$4:$E$16,3,0)</f>
        <v>Dardunes</v>
      </c>
      <c r="R1071" s="14">
        <f t="shared" si="26"/>
        <v>0.08</v>
      </c>
      <c r="S1071" s="15">
        <f>VLOOKUP(Ventas!H1071,Productos!$B$23:$I$34,MATCH(Ventas!M1071,Productos!$D$22:$I$22)+2,FALSE)</f>
        <v>200000</v>
      </c>
      <c r="T1071" s="16">
        <f t="shared" si="27"/>
        <v>4354000</v>
      </c>
    </row>
    <row r="1072" spans="2:20" ht="14.25" customHeight="1">
      <c r="B1072" s="10" t="str">
        <f t="shared" si="25"/>
        <v>1-30322009febreroF16</v>
      </c>
      <c r="C1072" s="17">
        <v>1</v>
      </c>
      <c r="D1072" s="17">
        <v>30</v>
      </c>
      <c r="E1072" s="18">
        <v>39847</v>
      </c>
      <c r="F1072" s="17">
        <v>15</v>
      </c>
      <c r="G1072" s="17">
        <v>10</v>
      </c>
      <c r="H1072" s="17" t="s">
        <v>29</v>
      </c>
      <c r="I1072" s="79">
        <f>_xlfn.XLOOKUP(H1072,Productos!$B$5:$B$16,Productos!$E$5:$E$16)</f>
        <v>550000</v>
      </c>
      <c r="J1072" s="17">
        <v>9</v>
      </c>
      <c r="K1072" s="99"/>
      <c r="L1072" s="13" t="str">
        <f>_xlfn.XLOOKUP(Ventas!C1072,'Tienda y Sucursal'!$B$5:$B$19,'Tienda y Sucursal'!$C$5:$C$19)</f>
        <v>Sucursal Peñalolen Alto</v>
      </c>
      <c r="M1072" s="13" t="str">
        <f>_xlfn.XLOOKUP(D1072,'Tienda y Sucursal'!$E$5:$E$10,'Tienda y Sucursal'!$F$5:$F$10)</f>
        <v>Sucursal 2</v>
      </c>
      <c r="N1072" s="13" t="str">
        <f>HLOOKUP(F1072,'Vendedores y Clientes'!$F$5:$M$7,2,0)&amp;" "&amp;HLOOKUP(F1072,'Vendedores y Clientes'!$F$5:$M$7,3,0)</f>
        <v>Suárez Mujica</v>
      </c>
      <c r="O1072" s="13" t="str" cm="1">
        <f t="array" ref="O1072">_xlfn.XLOOKUP(G1072,'Vendedores y Clientes'!$B$6:$B$39,'Vendedores y Clientes'!$C$6:$C$39&amp;" "&amp;_xlfn.XLOOKUP(Ventas!G1072,'Vendedores y Clientes'!$B$6:$B$39,'Vendedores y Clientes'!$D$6:$D$39))</f>
        <v>Natalia Safer</v>
      </c>
      <c r="P1072" s="13" t="str">
        <f>_xlfn.XLOOKUP(H1072,Productos!$B$5:$B$16,Productos!$C$5:$C$16)</f>
        <v>Cama 2 Plazas</v>
      </c>
      <c r="Q1072" s="13" t="str">
        <f>VLOOKUP(H1072,Productos!$B$4:$E$16,3,0)</f>
        <v>Dardunes</v>
      </c>
      <c r="R1072" s="14">
        <f t="shared" si="26"/>
        <v>0.08</v>
      </c>
      <c r="S1072" s="15">
        <f>VLOOKUP(Ventas!H1072,Productos!$B$23:$I$34,MATCH(Ventas!M1072,Productos!$D$22:$I$22)+2,FALSE)</f>
        <v>100000</v>
      </c>
      <c r="T1072" s="16">
        <f t="shared" si="27"/>
        <v>4454000</v>
      </c>
    </row>
    <row r="1073" spans="2:20" ht="14.25" customHeight="1">
      <c r="B1073" s="10" t="str">
        <f t="shared" si="25"/>
        <v>1-3001632010marzoF16</v>
      </c>
      <c r="C1073" s="17">
        <v>1</v>
      </c>
      <c r="D1073" s="17">
        <v>300</v>
      </c>
      <c r="E1073" s="18">
        <v>40253</v>
      </c>
      <c r="F1073" s="17">
        <v>18</v>
      </c>
      <c r="G1073" s="17">
        <v>29</v>
      </c>
      <c r="H1073" s="17" t="s">
        <v>29</v>
      </c>
      <c r="I1073" s="79">
        <f>_xlfn.XLOOKUP(H1073,Productos!$B$5:$B$16,Productos!$E$5:$E$16)</f>
        <v>550000</v>
      </c>
      <c r="J1073" s="17">
        <v>9</v>
      </c>
      <c r="K1073" s="99"/>
      <c r="L1073" s="13" t="str">
        <f>_xlfn.XLOOKUP(Ventas!C1073,'Tienda y Sucursal'!$B$5:$B$19,'Tienda y Sucursal'!$C$5:$C$19)</f>
        <v>Sucursal Peñalolen Alto</v>
      </c>
      <c r="M1073" s="13" t="str">
        <f>_xlfn.XLOOKUP(D1073,'Tienda y Sucursal'!$E$5:$E$10,'Tienda y Sucursal'!$F$5:$F$10)</f>
        <v>Sucursal 3</v>
      </c>
      <c r="N1073" s="13" t="str">
        <f>HLOOKUP(F1073,'Vendedores y Clientes'!$F$5:$M$7,2,0)&amp;" "&amp;HLOOKUP(F1073,'Vendedores y Clientes'!$F$5:$M$7,3,0)</f>
        <v>Gato Lizana</v>
      </c>
      <c r="O1073" s="13" t="str" cm="1">
        <f t="array" ref="O1073">_xlfn.XLOOKUP(G1073,'Vendedores y Clientes'!$B$6:$B$39,'Vendedores y Clientes'!$C$6:$C$39&amp;" "&amp;_xlfn.XLOOKUP(Ventas!G1073,'Vendedores y Clientes'!$B$6:$B$39,'Vendedores y Clientes'!$D$6:$D$39))</f>
        <v>Reina Queen</v>
      </c>
      <c r="P1073" s="13" t="str">
        <f>_xlfn.XLOOKUP(H1073,Productos!$B$5:$B$16,Productos!$C$5:$C$16)</f>
        <v>Cama 2 Plazas</v>
      </c>
      <c r="Q1073" s="13" t="str">
        <f>VLOOKUP(H1073,Productos!$B$4:$E$16,3,0)</f>
        <v>Dardunes</v>
      </c>
      <c r="R1073" s="14">
        <f t="shared" si="26"/>
        <v>0.08</v>
      </c>
      <c r="S1073" s="15">
        <f>VLOOKUP(Ventas!H1073,Productos!$B$23:$I$34,MATCH(Ventas!M1073,Productos!$D$22:$I$22)+2,FALSE)</f>
        <v>30000</v>
      </c>
      <c r="T1073" s="16">
        <f t="shared" si="27"/>
        <v>4524000</v>
      </c>
    </row>
    <row r="1074" spans="2:20" ht="14.25" customHeight="1">
      <c r="B1074" s="10" t="str">
        <f t="shared" si="25"/>
        <v>11-2002262009junioF16</v>
      </c>
      <c r="C1074" s="17">
        <v>11</v>
      </c>
      <c r="D1074" s="17">
        <v>200</v>
      </c>
      <c r="E1074" s="18">
        <v>39986</v>
      </c>
      <c r="F1074" s="17">
        <v>17</v>
      </c>
      <c r="G1074" s="17">
        <v>34</v>
      </c>
      <c r="H1074" s="17" t="s">
        <v>29</v>
      </c>
      <c r="I1074" s="79">
        <f>_xlfn.XLOOKUP(H1074,Productos!$B$5:$B$16,Productos!$E$5:$E$16)</f>
        <v>550000</v>
      </c>
      <c r="J1074" s="17">
        <v>9</v>
      </c>
      <c r="K1074" s="99"/>
      <c r="L1074" s="13" t="str">
        <f>_xlfn.XLOOKUP(Ventas!C1074,'Tienda y Sucursal'!$B$5:$B$19,'Tienda y Sucursal'!$C$5:$C$19)</f>
        <v>Antiguedades FL</v>
      </c>
      <c r="M1074" s="13" t="str">
        <f>_xlfn.XLOOKUP(D1074,'Tienda y Sucursal'!$E$5:$E$10,'Tienda y Sucursal'!$F$5:$F$10)</f>
        <v>Sucursal 1</v>
      </c>
      <c r="N1074" s="13" t="str">
        <f>HLOOKUP(F1074,'Vendedores y Clientes'!$F$5:$M$7,2,0)&amp;" "&amp;HLOOKUP(F1074,'Vendedores y Clientes'!$F$5:$M$7,3,0)</f>
        <v>Gabriel Manzanero</v>
      </c>
      <c r="O1074" s="13" t="str" cm="1">
        <f t="array" ref="O1074">_xlfn.XLOOKUP(G1074,'Vendedores y Clientes'!$B$6:$B$39,'Vendedores y Clientes'!$C$6:$C$39&amp;" "&amp;_xlfn.XLOOKUP(Ventas!G1074,'Vendedores y Clientes'!$B$6:$B$39,'Vendedores y Clientes'!$D$6:$D$39))</f>
        <v>JP Farfanas</v>
      </c>
      <c r="P1074" s="13" t="str">
        <f>_xlfn.XLOOKUP(H1074,Productos!$B$5:$B$16,Productos!$C$5:$C$16)</f>
        <v>Cama 2 Plazas</v>
      </c>
      <c r="Q1074" s="13" t="str">
        <f>VLOOKUP(H1074,Productos!$B$4:$E$16,3,0)</f>
        <v>Dardunes</v>
      </c>
      <c r="R1074" s="14">
        <f t="shared" si="26"/>
        <v>0.08</v>
      </c>
      <c r="S1074" s="15">
        <f>VLOOKUP(Ventas!H1074,Productos!$B$23:$I$34,MATCH(Ventas!M1074,Productos!$D$22:$I$22)+2,FALSE)</f>
        <v>30000</v>
      </c>
      <c r="T1074" s="16">
        <f t="shared" si="27"/>
        <v>4524000</v>
      </c>
    </row>
    <row r="1075" spans="2:20" ht="14.25" customHeight="1">
      <c r="B1075" s="10" t="str">
        <f t="shared" si="25"/>
        <v>5-10522010febreroF16</v>
      </c>
      <c r="C1075" s="17">
        <v>5</v>
      </c>
      <c r="D1075" s="17">
        <v>10</v>
      </c>
      <c r="E1075" s="18">
        <v>40214</v>
      </c>
      <c r="F1075" s="17">
        <v>12</v>
      </c>
      <c r="G1075" s="17">
        <v>11</v>
      </c>
      <c r="H1075" s="17" t="s">
        <v>29</v>
      </c>
      <c r="I1075" s="79">
        <f>_xlfn.XLOOKUP(H1075,Productos!$B$5:$B$16,Productos!$E$5:$E$16)</f>
        <v>550000</v>
      </c>
      <c r="J1075" s="17">
        <v>9</v>
      </c>
      <c r="K1075" s="99"/>
      <c r="L1075" s="13" t="str">
        <f>_xlfn.XLOOKUP(Ventas!C1075,'Tienda y Sucursal'!$B$5:$B$19,'Tienda y Sucursal'!$C$5:$C$19)</f>
        <v>Muebles El Oso</v>
      </c>
      <c r="M1075" s="13" t="str">
        <f>_xlfn.XLOOKUP(D1075,'Tienda y Sucursal'!$E$5:$E$10,'Tienda y Sucursal'!$F$5:$F$10)</f>
        <v>Sucursal 6</v>
      </c>
      <c r="N1075" s="13" t="str">
        <f>HLOOKUP(F1075,'Vendedores y Clientes'!$F$5:$M$7,2,0)&amp;" "&amp;HLOOKUP(F1075,'Vendedores y Clientes'!$F$5:$M$7,3,0)</f>
        <v>Feibian Bizancio</v>
      </c>
      <c r="O1075" s="13" t="str" cm="1">
        <f t="array" ref="O1075">_xlfn.XLOOKUP(G1075,'Vendedores y Clientes'!$B$6:$B$39,'Vendedores y Clientes'!$C$6:$C$39&amp;" "&amp;_xlfn.XLOOKUP(Ventas!G1075,'Vendedores y Clientes'!$B$6:$B$39,'Vendedores y Clientes'!$D$6:$D$39))</f>
        <v>Diva Torrengra</v>
      </c>
      <c r="P1075" s="13" t="str">
        <f>_xlfn.XLOOKUP(H1075,Productos!$B$5:$B$16,Productos!$C$5:$C$16)</f>
        <v>Cama 2 Plazas</v>
      </c>
      <c r="Q1075" s="13" t="str">
        <f>VLOOKUP(H1075,Productos!$B$4:$E$16,3,0)</f>
        <v>Dardunes</v>
      </c>
      <c r="R1075" s="14">
        <f t="shared" si="26"/>
        <v>0.08</v>
      </c>
      <c r="S1075" s="15">
        <f>VLOOKUP(Ventas!H1075,Productos!$B$23:$I$34,MATCH(Ventas!M1075,Productos!$D$22:$I$22)+2,FALSE)</f>
        <v>10000</v>
      </c>
      <c r="T1075" s="16">
        <f t="shared" si="27"/>
        <v>4544000</v>
      </c>
    </row>
    <row r="1076" spans="2:20" ht="14.25" customHeight="1">
      <c r="B1076" s="10" t="str">
        <f t="shared" si="25"/>
        <v>3-101882009agostoJ16</v>
      </c>
      <c r="C1076" s="17">
        <v>3</v>
      </c>
      <c r="D1076" s="17">
        <v>10</v>
      </c>
      <c r="E1076" s="18">
        <v>40043</v>
      </c>
      <c r="F1076" s="17">
        <v>18</v>
      </c>
      <c r="G1076" s="17">
        <v>25</v>
      </c>
      <c r="H1076" s="17" t="s">
        <v>22</v>
      </c>
      <c r="I1076" s="79">
        <f>_xlfn.XLOOKUP(H1076,Productos!$B$5:$B$16,Productos!$E$5:$E$16)</f>
        <v>1450000</v>
      </c>
      <c r="J1076" s="17">
        <v>3</v>
      </c>
      <c r="K1076" s="99"/>
      <c r="L1076" s="13" t="str">
        <f>_xlfn.XLOOKUP(Ventas!C1076,'Tienda y Sucursal'!$B$5:$B$19,'Tienda y Sucursal'!$C$5:$C$19)</f>
        <v>Damiens</v>
      </c>
      <c r="M1076" s="13" t="str">
        <f>_xlfn.XLOOKUP(D1076,'Tienda y Sucursal'!$E$5:$E$10,'Tienda y Sucursal'!$F$5:$F$10)</f>
        <v>Sucursal 6</v>
      </c>
      <c r="N1076" s="13" t="str">
        <f>HLOOKUP(F1076,'Vendedores y Clientes'!$F$5:$M$7,2,0)&amp;" "&amp;HLOOKUP(F1076,'Vendedores y Clientes'!$F$5:$M$7,3,0)</f>
        <v>Gato Lizana</v>
      </c>
      <c r="O1076" s="13" t="str" cm="1">
        <f t="array" ref="O1076">_xlfn.XLOOKUP(G1076,'Vendedores y Clientes'!$B$6:$B$39,'Vendedores y Clientes'!$C$6:$C$39&amp;" "&amp;_xlfn.XLOOKUP(Ventas!G1076,'Vendedores y Clientes'!$B$6:$B$39,'Vendedores y Clientes'!$D$6:$D$39))</f>
        <v>Felipe Medero</v>
      </c>
      <c r="P1076" s="13" t="str">
        <f>_xlfn.XLOOKUP(H1076,Productos!$B$5:$B$16,Productos!$C$5:$C$16)</f>
        <v>Silla de Gargas</v>
      </c>
      <c r="Q1076" s="13" t="str">
        <f>VLOOKUP(H1076,Productos!$B$4:$E$16,3,0)</f>
        <v>Bellmack</v>
      </c>
      <c r="R1076" s="14">
        <f t="shared" si="26"/>
        <v>0</v>
      </c>
      <c r="S1076" s="15">
        <f>VLOOKUP(Ventas!H1076,Productos!$B$23:$I$34,MATCH(Ventas!M1076,Productos!$D$22:$I$22)+2,FALSE)</f>
        <v>1000000</v>
      </c>
      <c r="T1076" s="16">
        <f t="shared" si="27"/>
        <v>3350000</v>
      </c>
    </row>
    <row r="1077" spans="2:20" ht="14.25" customHeight="1">
      <c r="B1077" s="10" t="str">
        <f t="shared" si="25"/>
        <v>6-3007102009octubreJ16</v>
      </c>
      <c r="C1077" s="17">
        <v>6</v>
      </c>
      <c r="D1077" s="17">
        <v>300</v>
      </c>
      <c r="E1077" s="18">
        <v>40093</v>
      </c>
      <c r="F1077" s="17">
        <v>16</v>
      </c>
      <c r="G1077" s="17">
        <v>14</v>
      </c>
      <c r="H1077" s="17" t="s">
        <v>22</v>
      </c>
      <c r="I1077" s="79">
        <f>_xlfn.XLOOKUP(H1077,Productos!$B$5:$B$16,Productos!$E$5:$E$16)</f>
        <v>1450000</v>
      </c>
      <c r="J1077" s="17">
        <v>3</v>
      </c>
      <c r="K1077" s="99"/>
      <c r="L1077" s="13" t="str">
        <f>_xlfn.XLOOKUP(Ventas!C1077,'Tienda y Sucursal'!$B$5:$B$19,'Tienda y Sucursal'!$C$5:$C$19)</f>
        <v>Sucursal Ñuñoa</v>
      </c>
      <c r="M1077" s="13" t="str">
        <f>_xlfn.XLOOKUP(D1077,'Tienda y Sucursal'!$E$5:$E$10,'Tienda y Sucursal'!$F$5:$F$10)</f>
        <v>Sucursal 3</v>
      </c>
      <c r="N1077" s="13" t="str">
        <f>HLOOKUP(F1077,'Vendedores y Clientes'!$F$5:$M$7,2,0)&amp;" "&amp;HLOOKUP(F1077,'Vendedores y Clientes'!$F$5:$M$7,3,0)</f>
        <v>Michael Tree</v>
      </c>
      <c r="O1077" s="13" t="str" cm="1">
        <f t="array" ref="O1077">_xlfn.XLOOKUP(G1077,'Vendedores y Clientes'!$B$6:$B$39,'Vendedores y Clientes'!$C$6:$C$39&amp;" "&amp;_xlfn.XLOOKUP(Ventas!G1077,'Vendedores y Clientes'!$B$6:$B$39,'Vendedores y Clientes'!$D$6:$D$39))</f>
        <v>Guillermo Franco</v>
      </c>
      <c r="P1077" s="13" t="str">
        <f>_xlfn.XLOOKUP(H1077,Productos!$B$5:$B$16,Productos!$C$5:$C$16)</f>
        <v>Silla de Gargas</v>
      </c>
      <c r="Q1077" s="13" t="str">
        <f>VLOOKUP(H1077,Productos!$B$4:$E$16,3,0)</f>
        <v>Bellmack</v>
      </c>
      <c r="R1077" s="14">
        <f t="shared" si="26"/>
        <v>0</v>
      </c>
      <c r="S1077" s="15">
        <f>VLOOKUP(Ventas!H1077,Productos!$B$23:$I$34,MATCH(Ventas!M1077,Productos!$D$22:$I$22)+2,FALSE)</f>
        <v>200000</v>
      </c>
      <c r="T1077" s="16">
        <f t="shared" si="27"/>
        <v>4150000</v>
      </c>
    </row>
    <row r="1078" spans="2:20" ht="14.25" customHeight="1">
      <c r="B1078" s="10" t="str">
        <f t="shared" si="25"/>
        <v>10-3001862009junioA14</v>
      </c>
      <c r="C1078" s="17">
        <v>10</v>
      </c>
      <c r="D1078" s="17">
        <v>300</v>
      </c>
      <c r="E1078" s="18">
        <v>39982</v>
      </c>
      <c r="F1078" s="17">
        <v>12</v>
      </c>
      <c r="G1078" s="17">
        <v>19</v>
      </c>
      <c r="H1078" s="17" t="s">
        <v>27</v>
      </c>
      <c r="I1078" s="79">
        <f>_xlfn.XLOOKUP(H1078,Productos!$B$5:$B$16,Productos!$E$5:$E$16)</f>
        <v>670000</v>
      </c>
      <c r="J1078" s="17">
        <v>7</v>
      </c>
      <c r="K1078" s="99"/>
      <c r="L1078" s="13" t="str">
        <f>_xlfn.XLOOKUP(Ventas!C1078,'Tienda y Sucursal'!$B$5:$B$19,'Tienda y Sucursal'!$C$5:$C$19)</f>
        <v>Sacrilegios Gloria</v>
      </c>
      <c r="M1078" s="13" t="str">
        <f>_xlfn.XLOOKUP(D1078,'Tienda y Sucursal'!$E$5:$E$10,'Tienda y Sucursal'!$F$5:$F$10)</f>
        <v>Sucursal 3</v>
      </c>
      <c r="N1078" s="13" t="str">
        <f>HLOOKUP(F1078,'Vendedores y Clientes'!$F$5:$M$7,2,0)&amp;" "&amp;HLOOKUP(F1078,'Vendedores y Clientes'!$F$5:$M$7,3,0)</f>
        <v>Feibian Bizancio</v>
      </c>
      <c r="O1078" s="13" t="str" cm="1">
        <f t="array" ref="O1078">_xlfn.XLOOKUP(G1078,'Vendedores y Clientes'!$B$6:$B$39,'Vendedores y Clientes'!$C$6:$C$39&amp;" "&amp;_xlfn.XLOOKUP(Ventas!G1078,'Vendedores y Clientes'!$B$6:$B$39,'Vendedores y Clientes'!$D$6:$D$39))</f>
        <v>Andrea Disappear</v>
      </c>
      <c r="P1078" s="13" t="str">
        <f>_xlfn.XLOOKUP(H1078,Productos!$B$5:$B$16,Productos!$C$5:$C$16)</f>
        <v>Cama 1,5 plazas</v>
      </c>
      <c r="Q1078" s="13" t="str">
        <f>VLOOKUP(H1078,Productos!$B$4:$E$16,3,0)</f>
        <v>Dardunes</v>
      </c>
      <c r="R1078" s="14">
        <f t="shared" si="26"/>
        <v>0.08</v>
      </c>
      <c r="S1078" s="15">
        <f>VLOOKUP(Ventas!H1078,Productos!$B$23:$I$34,MATCH(Ventas!M1078,Productos!$D$22:$I$22)+2,FALSE)</f>
        <v>300000</v>
      </c>
      <c r="T1078" s="16">
        <f t="shared" si="27"/>
        <v>4014800</v>
      </c>
    </row>
    <row r="1079" spans="2:20" ht="14.25" customHeight="1">
      <c r="B1079" s="10" t="str">
        <f t="shared" si="25"/>
        <v>14-3001652009mayoA14</v>
      </c>
      <c r="C1079" s="17">
        <v>14</v>
      </c>
      <c r="D1079" s="17">
        <v>300</v>
      </c>
      <c r="E1079" s="18">
        <v>39949</v>
      </c>
      <c r="F1079" s="17">
        <v>17</v>
      </c>
      <c r="G1079" s="17">
        <v>10</v>
      </c>
      <c r="H1079" s="17" t="s">
        <v>27</v>
      </c>
      <c r="I1079" s="79">
        <f>_xlfn.XLOOKUP(H1079,Productos!$B$5:$B$16,Productos!$E$5:$E$16)</f>
        <v>670000</v>
      </c>
      <c r="J1079" s="17">
        <v>7</v>
      </c>
      <c r="K1079" s="99"/>
      <c r="L1079" s="13" t="str">
        <f>_xlfn.XLOOKUP(Ventas!C1079,'Tienda y Sucursal'!$B$5:$B$19,'Tienda y Sucursal'!$C$5:$C$19)</f>
        <v>Antiguedades FV</v>
      </c>
      <c r="M1079" s="13" t="str">
        <f>_xlfn.XLOOKUP(D1079,'Tienda y Sucursal'!$E$5:$E$10,'Tienda y Sucursal'!$F$5:$F$10)</f>
        <v>Sucursal 3</v>
      </c>
      <c r="N1079" s="13" t="str">
        <f>HLOOKUP(F1079,'Vendedores y Clientes'!$F$5:$M$7,2,0)&amp;" "&amp;HLOOKUP(F1079,'Vendedores y Clientes'!$F$5:$M$7,3,0)</f>
        <v>Gabriel Manzanero</v>
      </c>
      <c r="O1079" s="13" t="str" cm="1">
        <f t="array" ref="O1079">_xlfn.XLOOKUP(G1079,'Vendedores y Clientes'!$B$6:$B$39,'Vendedores y Clientes'!$C$6:$C$39&amp;" "&amp;_xlfn.XLOOKUP(Ventas!G1079,'Vendedores y Clientes'!$B$6:$B$39,'Vendedores y Clientes'!$D$6:$D$39))</f>
        <v>Natalia Safer</v>
      </c>
      <c r="P1079" s="13" t="str">
        <f>_xlfn.XLOOKUP(H1079,Productos!$B$5:$B$16,Productos!$C$5:$C$16)</f>
        <v>Cama 1,5 plazas</v>
      </c>
      <c r="Q1079" s="13" t="str">
        <f>VLOOKUP(H1079,Productos!$B$4:$E$16,3,0)</f>
        <v>Dardunes</v>
      </c>
      <c r="R1079" s="14">
        <f t="shared" si="26"/>
        <v>0.08</v>
      </c>
      <c r="S1079" s="15">
        <f>VLOOKUP(Ventas!H1079,Productos!$B$23:$I$34,MATCH(Ventas!M1079,Productos!$D$22:$I$22)+2,FALSE)</f>
        <v>300000</v>
      </c>
      <c r="T1079" s="16">
        <f t="shared" si="27"/>
        <v>4014800</v>
      </c>
    </row>
    <row r="1080" spans="2:20" ht="14.25" customHeight="1">
      <c r="B1080" s="10" t="str">
        <f t="shared" si="25"/>
        <v>5-301372010julioA18</v>
      </c>
      <c r="C1080" s="17">
        <v>5</v>
      </c>
      <c r="D1080" s="17">
        <v>30</v>
      </c>
      <c r="E1080" s="18">
        <v>40372</v>
      </c>
      <c r="F1080" s="17">
        <v>15</v>
      </c>
      <c r="G1080" s="17">
        <v>1</v>
      </c>
      <c r="H1080" s="17" t="s">
        <v>26</v>
      </c>
      <c r="I1080" s="79">
        <f>_xlfn.XLOOKUP(H1080,Productos!$B$5:$B$16,Productos!$E$5:$E$16)</f>
        <v>750000</v>
      </c>
      <c r="J1080" s="17">
        <v>6</v>
      </c>
      <c r="K1080" s="99"/>
      <c r="L1080" s="13" t="str">
        <f>_xlfn.XLOOKUP(Ventas!C1080,'Tienda y Sucursal'!$B$5:$B$19,'Tienda y Sucursal'!$C$5:$C$19)</f>
        <v>Muebles El Oso</v>
      </c>
      <c r="M1080" s="13" t="str">
        <f>_xlfn.XLOOKUP(D1080,'Tienda y Sucursal'!$E$5:$E$10,'Tienda y Sucursal'!$F$5:$F$10)</f>
        <v>Sucursal 2</v>
      </c>
      <c r="N1080" s="13" t="str">
        <f>HLOOKUP(F1080,'Vendedores y Clientes'!$F$5:$M$7,2,0)&amp;" "&amp;HLOOKUP(F1080,'Vendedores y Clientes'!$F$5:$M$7,3,0)</f>
        <v>Suárez Mujica</v>
      </c>
      <c r="O1080" s="13" t="str" cm="1">
        <f t="array" ref="O1080">_xlfn.XLOOKUP(G1080,'Vendedores y Clientes'!$B$6:$B$39,'Vendedores y Clientes'!$C$6:$C$39&amp;" "&amp;_xlfn.XLOOKUP(Ventas!G1080,'Vendedores y Clientes'!$B$6:$B$39,'Vendedores y Clientes'!$D$6:$D$39))</f>
        <v>Alejandro Moledero</v>
      </c>
      <c r="P1080" s="13" t="str">
        <f>_xlfn.XLOOKUP(H1080,Productos!$B$5:$B$16,Productos!$C$5:$C$16)</f>
        <v>Sillón Cama 3 Cuerpos</v>
      </c>
      <c r="Q1080" s="13" t="str">
        <f>VLOOKUP(H1080,Productos!$B$4:$E$16,3,0)</f>
        <v>Bellmack</v>
      </c>
      <c r="R1080" s="14">
        <f t="shared" si="26"/>
        <v>0.05</v>
      </c>
      <c r="S1080" s="15">
        <f>VLOOKUP(Ventas!H1080,Productos!$B$23:$I$34,MATCH(Ventas!M1080,Productos!$D$22:$I$22)+2,FALSE)</f>
        <v>300000</v>
      </c>
      <c r="T1080" s="16">
        <f t="shared" si="27"/>
        <v>3975000</v>
      </c>
    </row>
    <row r="1081" spans="2:20" ht="14.25" customHeight="1">
      <c r="B1081" s="10" t="str">
        <f t="shared" si="25"/>
        <v>15-3015102010octubreA18</v>
      </c>
      <c r="C1081" s="17">
        <v>15</v>
      </c>
      <c r="D1081" s="17">
        <v>30</v>
      </c>
      <c r="E1081" s="18">
        <v>40466</v>
      </c>
      <c r="F1081" s="17">
        <v>12</v>
      </c>
      <c r="G1081" s="17">
        <v>20</v>
      </c>
      <c r="H1081" s="17" t="s">
        <v>26</v>
      </c>
      <c r="I1081" s="79">
        <f>_xlfn.XLOOKUP(H1081,Productos!$B$5:$B$16,Productos!$E$5:$E$16)</f>
        <v>750000</v>
      </c>
      <c r="J1081" s="17">
        <v>6</v>
      </c>
      <c r="K1081" s="99"/>
      <c r="L1081" s="13" t="str">
        <f>_xlfn.XLOOKUP(Ventas!C1081,'Tienda y Sucursal'!$B$5:$B$19,'Tienda y Sucursal'!$C$5:$C$19)</f>
        <v>Galería la Tubería</v>
      </c>
      <c r="M1081" s="13" t="str">
        <f>_xlfn.XLOOKUP(D1081,'Tienda y Sucursal'!$E$5:$E$10,'Tienda y Sucursal'!$F$5:$F$10)</f>
        <v>Sucursal 2</v>
      </c>
      <c r="N1081" s="13" t="str">
        <f>HLOOKUP(F1081,'Vendedores y Clientes'!$F$5:$M$7,2,0)&amp;" "&amp;HLOOKUP(F1081,'Vendedores y Clientes'!$F$5:$M$7,3,0)</f>
        <v>Feibian Bizancio</v>
      </c>
      <c r="O1081" s="13" t="str" cm="1">
        <f t="array" ref="O1081">_xlfn.XLOOKUP(G1081,'Vendedores y Clientes'!$B$6:$B$39,'Vendedores y Clientes'!$C$6:$C$39&amp;" "&amp;_xlfn.XLOOKUP(Ventas!G1081,'Vendedores y Clientes'!$B$6:$B$39,'Vendedores y Clientes'!$D$6:$D$39))</f>
        <v>Tatán Linterna</v>
      </c>
      <c r="P1081" s="13" t="str">
        <f>_xlfn.XLOOKUP(H1081,Productos!$B$5:$B$16,Productos!$C$5:$C$16)</f>
        <v>Sillón Cama 3 Cuerpos</v>
      </c>
      <c r="Q1081" s="13" t="str">
        <f>VLOOKUP(H1081,Productos!$B$4:$E$16,3,0)</f>
        <v>Bellmack</v>
      </c>
      <c r="R1081" s="14">
        <f t="shared" si="26"/>
        <v>0.05</v>
      </c>
      <c r="S1081" s="15">
        <f>VLOOKUP(Ventas!H1081,Productos!$B$23:$I$34,MATCH(Ventas!M1081,Productos!$D$22:$I$22)+2,FALSE)</f>
        <v>300000</v>
      </c>
      <c r="T1081" s="16">
        <f t="shared" si="27"/>
        <v>3975000</v>
      </c>
    </row>
    <row r="1082" spans="2:20" ht="14.25" customHeight="1">
      <c r="B1082" s="10" t="str">
        <f t="shared" si="25"/>
        <v>4-202142009abrilG16</v>
      </c>
      <c r="C1082" s="17">
        <v>4</v>
      </c>
      <c r="D1082" s="17">
        <v>20</v>
      </c>
      <c r="E1082" s="18">
        <v>39924</v>
      </c>
      <c r="F1082" s="17">
        <v>12</v>
      </c>
      <c r="G1082" s="17">
        <v>5</v>
      </c>
      <c r="H1082" s="17" t="s">
        <v>30</v>
      </c>
      <c r="I1082" s="79">
        <f>_xlfn.XLOOKUP(H1082,Productos!$B$5:$B$16,Productos!$E$5:$E$16)</f>
        <v>550000</v>
      </c>
      <c r="J1082" s="17">
        <v>9</v>
      </c>
      <c r="K1082" s="99"/>
      <c r="L1082" s="13" t="str">
        <f>_xlfn.XLOOKUP(Ventas!C1082,'Tienda y Sucursal'!$B$5:$B$19,'Tienda y Sucursal'!$C$5:$C$19)</f>
        <v>Galería Ñuble</v>
      </c>
      <c r="M1082" s="13" t="str">
        <f>_xlfn.XLOOKUP(D1082,'Tienda y Sucursal'!$E$5:$E$10,'Tienda y Sucursal'!$F$5:$F$10)</f>
        <v>Sucursal 5</v>
      </c>
      <c r="N1082" s="13" t="str">
        <f>HLOOKUP(F1082,'Vendedores y Clientes'!$F$5:$M$7,2,0)&amp;" "&amp;HLOOKUP(F1082,'Vendedores y Clientes'!$F$5:$M$7,3,0)</f>
        <v>Feibian Bizancio</v>
      </c>
      <c r="O1082" s="13" t="str" cm="1">
        <f t="array" ref="O1082">_xlfn.XLOOKUP(G1082,'Vendedores y Clientes'!$B$6:$B$39,'Vendedores y Clientes'!$C$6:$C$39&amp;" "&amp;_xlfn.XLOOKUP(Ventas!G1082,'Vendedores y Clientes'!$B$6:$B$39,'Vendedores y Clientes'!$D$6:$D$39))</f>
        <v>Alexandra Bully</v>
      </c>
      <c r="P1082" s="13" t="str">
        <f>_xlfn.XLOOKUP(H1082,Productos!$B$5:$B$16,Productos!$C$5:$C$16)</f>
        <v>Cómoda 2 cuerpos, 2x1x1,5</v>
      </c>
      <c r="Q1082" s="13" t="str">
        <f>VLOOKUP(H1082,Productos!$B$4:$E$16,3,0)</f>
        <v>Deplos</v>
      </c>
      <c r="R1082" s="14">
        <f t="shared" si="26"/>
        <v>0.08</v>
      </c>
      <c r="S1082" s="15">
        <f>VLOOKUP(Ventas!H1082,Productos!$B$23:$I$34,MATCH(Ventas!M1082,Productos!$D$22:$I$22)+2,FALSE)</f>
        <v>300000</v>
      </c>
      <c r="T1082" s="16">
        <f t="shared" si="27"/>
        <v>4254000</v>
      </c>
    </row>
    <row r="1083" spans="2:20" ht="14.25" customHeight="1">
      <c r="B1083" s="10" t="str">
        <f t="shared" si="25"/>
        <v>1-20362009junioG16</v>
      </c>
      <c r="C1083" s="17">
        <v>1</v>
      </c>
      <c r="D1083" s="17">
        <v>20</v>
      </c>
      <c r="E1083" s="18">
        <v>39967</v>
      </c>
      <c r="F1083" s="17">
        <v>14</v>
      </c>
      <c r="G1083" s="17">
        <v>13</v>
      </c>
      <c r="H1083" s="17" t="s">
        <v>30</v>
      </c>
      <c r="I1083" s="79">
        <f>_xlfn.XLOOKUP(H1083,Productos!$B$5:$B$16,Productos!$E$5:$E$16)</f>
        <v>550000</v>
      </c>
      <c r="J1083" s="17">
        <v>9</v>
      </c>
      <c r="K1083" s="99"/>
      <c r="L1083" s="13" t="str">
        <f>_xlfn.XLOOKUP(Ventas!C1083,'Tienda y Sucursal'!$B$5:$B$19,'Tienda y Sucursal'!$C$5:$C$19)</f>
        <v>Sucursal Peñalolen Alto</v>
      </c>
      <c r="M1083" s="13" t="str">
        <f>_xlfn.XLOOKUP(D1083,'Tienda y Sucursal'!$E$5:$E$10,'Tienda y Sucursal'!$F$5:$F$10)</f>
        <v>Sucursal 5</v>
      </c>
      <c r="N1083" s="13" t="str">
        <f>HLOOKUP(F1083,'Vendedores y Clientes'!$F$5:$M$7,2,0)&amp;" "&amp;HLOOKUP(F1083,'Vendedores y Clientes'!$F$5:$M$7,3,0)</f>
        <v>Hortuiti Felier</v>
      </c>
      <c r="O1083" s="13" t="str" cm="1">
        <f t="array" ref="O1083">_xlfn.XLOOKUP(G1083,'Vendedores y Clientes'!$B$6:$B$39,'Vendedores y Clientes'!$C$6:$C$39&amp;" "&amp;_xlfn.XLOOKUP(Ventas!G1083,'Vendedores y Clientes'!$B$6:$B$39,'Vendedores y Clientes'!$D$6:$D$39))</f>
        <v>Peter Contreras</v>
      </c>
      <c r="P1083" s="13" t="str">
        <f>_xlfn.XLOOKUP(H1083,Productos!$B$5:$B$16,Productos!$C$5:$C$16)</f>
        <v>Cómoda 2 cuerpos, 2x1x1,5</v>
      </c>
      <c r="Q1083" s="13" t="str">
        <f>VLOOKUP(H1083,Productos!$B$4:$E$16,3,0)</f>
        <v>Deplos</v>
      </c>
      <c r="R1083" s="14">
        <f t="shared" si="26"/>
        <v>0.08</v>
      </c>
      <c r="S1083" s="15">
        <f>VLOOKUP(Ventas!H1083,Productos!$B$23:$I$34,MATCH(Ventas!M1083,Productos!$D$22:$I$22)+2,FALSE)</f>
        <v>300000</v>
      </c>
      <c r="T1083" s="16">
        <f t="shared" si="27"/>
        <v>4254000</v>
      </c>
    </row>
    <row r="1084" spans="2:20" ht="14.25" customHeight="1">
      <c r="B1084" s="10" t="str">
        <f t="shared" si="25"/>
        <v>15-101272009julioG16</v>
      </c>
      <c r="C1084" s="17">
        <v>15</v>
      </c>
      <c r="D1084" s="17">
        <v>10</v>
      </c>
      <c r="E1084" s="18">
        <v>40006</v>
      </c>
      <c r="F1084" s="17">
        <v>17</v>
      </c>
      <c r="G1084" s="17">
        <v>19</v>
      </c>
      <c r="H1084" s="17" t="s">
        <v>30</v>
      </c>
      <c r="I1084" s="79">
        <f>_xlfn.XLOOKUP(H1084,Productos!$B$5:$B$16,Productos!$E$5:$E$16)</f>
        <v>550000</v>
      </c>
      <c r="J1084" s="17">
        <v>9</v>
      </c>
      <c r="K1084" s="99"/>
      <c r="L1084" s="13" t="str">
        <f>_xlfn.XLOOKUP(Ventas!C1084,'Tienda y Sucursal'!$B$5:$B$19,'Tienda y Sucursal'!$C$5:$C$19)</f>
        <v>Galería la Tubería</v>
      </c>
      <c r="M1084" s="13" t="str">
        <f>_xlfn.XLOOKUP(D1084,'Tienda y Sucursal'!$E$5:$E$10,'Tienda y Sucursal'!$F$5:$F$10)</f>
        <v>Sucursal 6</v>
      </c>
      <c r="N1084" s="13" t="str">
        <f>HLOOKUP(F1084,'Vendedores y Clientes'!$F$5:$M$7,2,0)&amp;" "&amp;HLOOKUP(F1084,'Vendedores y Clientes'!$F$5:$M$7,3,0)</f>
        <v>Gabriel Manzanero</v>
      </c>
      <c r="O1084" s="13" t="str" cm="1">
        <f t="array" ref="O1084">_xlfn.XLOOKUP(G1084,'Vendedores y Clientes'!$B$6:$B$39,'Vendedores y Clientes'!$C$6:$C$39&amp;" "&amp;_xlfn.XLOOKUP(Ventas!G1084,'Vendedores y Clientes'!$B$6:$B$39,'Vendedores y Clientes'!$D$6:$D$39))</f>
        <v>Andrea Disappear</v>
      </c>
      <c r="P1084" s="13" t="str">
        <f>_xlfn.XLOOKUP(H1084,Productos!$B$5:$B$16,Productos!$C$5:$C$16)</f>
        <v>Cómoda 2 cuerpos, 2x1x1,5</v>
      </c>
      <c r="Q1084" s="13" t="str">
        <f>VLOOKUP(H1084,Productos!$B$4:$E$16,3,0)</f>
        <v>Deplos</v>
      </c>
      <c r="R1084" s="14">
        <f t="shared" si="26"/>
        <v>0.08</v>
      </c>
      <c r="S1084" s="15">
        <f>VLOOKUP(Ventas!H1084,Productos!$B$23:$I$34,MATCH(Ventas!M1084,Productos!$D$22:$I$22)+2,FALSE)</f>
        <v>300000</v>
      </c>
      <c r="T1084" s="16">
        <f t="shared" si="27"/>
        <v>4254000</v>
      </c>
    </row>
    <row r="1085" spans="2:20" ht="14.25" customHeight="1">
      <c r="B1085" s="10" t="str">
        <f t="shared" si="25"/>
        <v>13-2001882009agostoG16</v>
      </c>
      <c r="C1085" s="17">
        <v>13</v>
      </c>
      <c r="D1085" s="17">
        <v>200</v>
      </c>
      <c r="E1085" s="18">
        <v>40043</v>
      </c>
      <c r="F1085" s="17">
        <v>16</v>
      </c>
      <c r="G1085" s="17">
        <v>8</v>
      </c>
      <c r="H1085" s="17" t="s">
        <v>30</v>
      </c>
      <c r="I1085" s="79">
        <f>_xlfn.XLOOKUP(H1085,Productos!$B$5:$B$16,Productos!$E$5:$E$16)</f>
        <v>550000</v>
      </c>
      <c r="J1085" s="17">
        <v>9</v>
      </c>
      <c r="K1085" s="99"/>
      <c r="L1085" s="13" t="str">
        <f>_xlfn.XLOOKUP(Ventas!C1085,'Tienda y Sucursal'!$B$5:$B$19,'Tienda y Sucursal'!$C$5:$C$19)</f>
        <v>Sales</v>
      </c>
      <c r="M1085" s="13" t="str">
        <f>_xlfn.XLOOKUP(D1085,'Tienda y Sucursal'!$E$5:$E$10,'Tienda y Sucursal'!$F$5:$F$10)</f>
        <v>Sucursal 1</v>
      </c>
      <c r="N1085" s="13" t="str">
        <f>HLOOKUP(F1085,'Vendedores y Clientes'!$F$5:$M$7,2,0)&amp;" "&amp;HLOOKUP(F1085,'Vendedores y Clientes'!$F$5:$M$7,3,0)</f>
        <v>Michael Tree</v>
      </c>
      <c r="O1085" s="13" t="str" cm="1">
        <f t="array" ref="O1085">_xlfn.XLOOKUP(G1085,'Vendedores y Clientes'!$B$6:$B$39,'Vendedores y Clientes'!$C$6:$C$39&amp;" "&amp;_xlfn.XLOOKUP(Ventas!G1085,'Vendedores y Clientes'!$B$6:$B$39,'Vendedores y Clientes'!$D$6:$D$39))</f>
        <v>Nicolás Red</v>
      </c>
      <c r="P1085" s="13" t="str">
        <f>_xlfn.XLOOKUP(H1085,Productos!$B$5:$B$16,Productos!$C$5:$C$16)</f>
        <v>Cómoda 2 cuerpos, 2x1x1,5</v>
      </c>
      <c r="Q1085" s="13" t="str">
        <f>VLOOKUP(H1085,Productos!$B$4:$E$16,3,0)</f>
        <v>Deplos</v>
      </c>
      <c r="R1085" s="14">
        <f t="shared" si="26"/>
        <v>0.08</v>
      </c>
      <c r="S1085" s="15">
        <f>VLOOKUP(Ventas!H1085,Productos!$B$23:$I$34,MATCH(Ventas!M1085,Productos!$D$22:$I$22)+2,FALSE)</f>
        <v>100000</v>
      </c>
      <c r="T1085" s="16">
        <f t="shared" si="27"/>
        <v>4454000</v>
      </c>
    </row>
    <row r="1086" spans="2:20" ht="14.25" customHeight="1">
      <c r="B1086" s="10" t="str">
        <f t="shared" si="25"/>
        <v>1-3005102010octubreG16</v>
      </c>
      <c r="C1086" s="17">
        <v>1</v>
      </c>
      <c r="D1086" s="17">
        <v>300</v>
      </c>
      <c r="E1086" s="18">
        <v>40456</v>
      </c>
      <c r="F1086" s="17">
        <v>15</v>
      </c>
      <c r="G1086" s="17">
        <v>20</v>
      </c>
      <c r="H1086" s="17" t="s">
        <v>30</v>
      </c>
      <c r="I1086" s="79">
        <f>_xlfn.XLOOKUP(H1086,Productos!$B$5:$B$16,Productos!$E$5:$E$16)</f>
        <v>550000</v>
      </c>
      <c r="J1086" s="17">
        <v>9</v>
      </c>
      <c r="K1086" s="99"/>
      <c r="L1086" s="13" t="str">
        <f>_xlfn.XLOOKUP(Ventas!C1086,'Tienda y Sucursal'!$B$5:$B$19,'Tienda y Sucursal'!$C$5:$C$19)</f>
        <v>Sucursal Peñalolen Alto</v>
      </c>
      <c r="M1086" s="13" t="str">
        <f>_xlfn.XLOOKUP(D1086,'Tienda y Sucursal'!$E$5:$E$10,'Tienda y Sucursal'!$F$5:$F$10)</f>
        <v>Sucursal 3</v>
      </c>
      <c r="N1086" s="13" t="str">
        <f>HLOOKUP(F1086,'Vendedores y Clientes'!$F$5:$M$7,2,0)&amp;" "&amp;HLOOKUP(F1086,'Vendedores y Clientes'!$F$5:$M$7,3,0)</f>
        <v>Suárez Mujica</v>
      </c>
      <c r="O1086" s="13" t="str" cm="1">
        <f t="array" ref="O1086">_xlfn.XLOOKUP(G1086,'Vendedores y Clientes'!$B$6:$B$39,'Vendedores y Clientes'!$C$6:$C$39&amp;" "&amp;_xlfn.XLOOKUP(Ventas!G1086,'Vendedores y Clientes'!$B$6:$B$39,'Vendedores y Clientes'!$D$6:$D$39))</f>
        <v>Tatán Linterna</v>
      </c>
      <c r="P1086" s="13" t="str">
        <f>_xlfn.XLOOKUP(H1086,Productos!$B$5:$B$16,Productos!$C$5:$C$16)</f>
        <v>Cómoda 2 cuerpos, 2x1x1,5</v>
      </c>
      <c r="Q1086" s="13" t="str">
        <f>VLOOKUP(H1086,Productos!$B$4:$E$16,3,0)</f>
        <v>Deplos</v>
      </c>
      <c r="R1086" s="14">
        <f t="shared" si="26"/>
        <v>0.08</v>
      </c>
      <c r="S1086" s="15">
        <f>VLOOKUP(Ventas!H1086,Productos!$B$23:$I$34,MATCH(Ventas!M1086,Productos!$D$22:$I$22)+2,FALSE)</f>
        <v>30000</v>
      </c>
      <c r="T1086" s="16">
        <f t="shared" si="27"/>
        <v>4524000</v>
      </c>
    </row>
    <row r="1087" spans="2:20" ht="14.25" customHeight="1">
      <c r="B1087" s="10" t="str">
        <f t="shared" si="25"/>
        <v>10-100322010febreroG16</v>
      </c>
      <c r="C1087" s="17">
        <v>10</v>
      </c>
      <c r="D1087" s="17">
        <v>100</v>
      </c>
      <c r="E1087" s="18">
        <v>40212</v>
      </c>
      <c r="F1087" s="17">
        <v>18</v>
      </c>
      <c r="G1087" s="17">
        <v>28</v>
      </c>
      <c r="H1087" s="17" t="s">
        <v>30</v>
      </c>
      <c r="I1087" s="79">
        <f>_xlfn.XLOOKUP(H1087,Productos!$B$5:$B$16,Productos!$E$5:$E$16)</f>
        <v>550000</v>
      </c>
      <c r="J1087" s="17">
        <v>9</v>
      </c>
      <c r="K1087" s="99"/>
      <c r="L1087" s="13" t="str">
        <f>_xlfn.XLOOKUP(Ventas!C1087,'Tienda y Sucursal'!$B$5:$B$19,'Tienda y Sucursal'!$C$5:$C$19)</f>
        <v>Sacrilegios Gloria</v>
      </c>
      <c r="M1087" s="13" t="str">
        <f>_xlfn.XLOOKUP(D1087,'Tienda y Sucursal'!$E$5:$E$10,'Tienda y Sucursal'!$F$5:$F$10)</f>
        <v>Sucursal 4</v>
      </c>
      <c r="N1087" s="13" t="str">
        <f>HLOOKUP(F1087,'Vendedores y Clientes'!$F$5:$M$7,2,0)&amp;" "&amp;HLOOKUP(F1087,'Vendedores y Clientes'!$F$5:$M$7,3,0)</f>
        <v>Gato Lizana</v>
      </c>
      <c r="O1087" s="13" t="str" cm="1">
        <f t="array" ref="O1087">_xlfn.XLOOKUP(G1087,'Vendedores y Clientes'!$B$6:$B$39,'Vendedores y Clientes'!$C$6:$C$39&amp;" "&amp;_xlfn.XLOOKUP(Ventas!G1087,'Vendedores y Clientes'!$B$6:$B$39,'Vendedores y Clientes'!$D$6:$D$39))</f>
        <v>Sebastián  Venegas</v>
      </c>
      <c r="P1087" s="13" t="str">
        <f>_xlfn.XLOOKUP(H1087,Productos!$B$5:$B$16,Productos!$C$5:$C$16)</f>
        <v>Cómoda 2 cuerpos, 2x1x1,5</v>
      </c>
      <c r="Q1087" s="13" t="str">
        <f>VLOOKUP(H1087,Productos!$B$4:$E$16,3,0)</f>
        <v>Deplos</v>
      </c>
      <c r="R1087" s="14">
        <f t="shared" si="26"/>
        <v>0.08</v>
      </c>
      <c r="S1087" s="15">
        <f>VLOOKUP(Ventas!H1087,Productos!$B$23:$I$34,MATCH(Ventas!M1087,Productos!$D$22:$I$22)+2,FALSE)</f>
        <v>20000</v>
      </c>
      <c r="T1087" s="16">
        <f t="shared" si="27"/>
        <v>4534000</v>
      </c>
    </row>
    <row r="1088" spans="2:20" ht="14.25" customHeight="1">
      <c r="B1088" s="10" t="str">
        <f t="shared" si="25"/>
        <v>4-2001942009abrilA18</v>
      </c>
      <c r="C1088" s="17">
        <v>4</v>
      </c>
      <c r="D1088" s="17">
        <v>200</v>
      </c>
      <c r="E1088" s="18">
        <v>39922</v>
      </c>
      <c r="F1088" s="17">
        <v>12</v>
      </c>
      <c r="G1088" s="17">
        <v>26</v>
      </c>
      <c r="H1088" s="17" t="s">
        <v>26</v>
      </c>
      <c r="I1088" s="79">
        <f>_xlfn.XLOOKUP(H1088,Productos!$B$5:$B$16,Productos!$E$5:$E$16)</f>
        <v>750000</v>
      </c>
      <c r="J1088" s="17">
        <v>6</v>
      </c>
      <c r="K1088" s="99"/>
      <c r="L1088" s="13" t="str">
        <f>_xlfn.XLOOKUP(Ventas!C1088,'Tienda y Sucursal'!$B$5:$B$19,'Tienda y Sucursal'!$C$5:$C$19)</f>
        <v>Galería Ñuble</v>
      </c>
      <c r="M1088" s="13" t="str">
        <f>_xlfn.XLOOKUP(D1088,'Tienda y Sucursal'!$E$5:$E$10,'Tienda y Sucursal'!$F$5:$F$10)</f>
        <v>Sucursal 1</v>
      </c>
      <c r="N1088" s="13" t="str">
        <f>HLOOKUP(F1088,'Vendedores y Clientes'!$F$5:$M$7,2,0)&amp;" "&amp;HLOOKUP(F1088,'Vendedores y Clientes'!$F$5:$M$7,3,0)</f>
        <v>Feibian Bizancio</v>
      </c>
      <c r="O1088" s="13" t="str" cm="1">
        <f t="array" ref="O1088">_xlfn.XLOOKUP(G1088,'Vendedores y Clientes'!$B$6:$B$39,'Vendedores y Clientes'!$C$6:$C$39&amp;" "&amp;_xlfn.XLOOKUP(Ventas!G1088,'Vendedores y Clientes'!$B$6:$B$39,'Vendedores y Clientes'!$D$6:$D$39))</f>
        <v>Edward Phycka</v>
      </c>
      <c r="P1088" s="13" t="str">
        <f>_xlfn.XLOOKUP(H1088,Productos!$B$5:$B$16,Productos!$C$5:$C$16)</f>
        <v>Sillón Cama 3 Cuerpos</v>
      </c>
      <c r="Q1088" s="13" t="str">
        <f>VLOOKUP(H1088,Productos!$B$4:$E$16,3,0)</f>
        <v>Bellmack</v>
      </c>
      <c r="R1088" s="14">
        <f t="shared" si="26"/>
        <v>0.05</v>
      </c>
      <c r="S1088" s="15">
        <f>VLOOKUP(Ventas!H1088,Productos!$B$23:$I$34,MATCH(Ventas!M1088,Productos!$D$22:$I$22)+2,FALSE)</f>
        <v>100000</v>
      </c>
      <c r="T1088" s="16">
        <f t="shared" si="27"/>
        <v>4175000</v>
      </c>
    </row>
    <row r="1089" spans="2:20" ht="14.25" customHeight="1">
      <c r="B1089" s="10" t="str">
        <f t="shared" si="25"/>
        <v>1-301582009agostoA14</v>
      </c>
      <c r="C1089" s="17">
        <v>1</v>
      </c>
      <c r="D1089" s="17">
        <v>30</v>
      </c>
      <c r="E1089" s="18">
        <v>40040</v>
      </c>
      <c r="F1089" s="17">
        <v>16</v>
      </c>
      <c r="G1089" s="17">
        <v>16</v>
      </c>
      <c r="H1089" s="17" t="s">
        <v>27</v>
      </c>
      <c r="I1089" s="79">
        <f>_xlfn.XLOOKUP(H1089,Productos!$B$5:$B$16,Productos!$E$5:$E$16)</f>
        <v>670000</v>
      </c>
      <c r="J1089" s="17">
        <v>7</v>
      </c>
      <c r="K1089" s="99"/>
      <c r="L1089" s="13" t="str">
        <f>_xlfn.XLOOKUP(Ventas!C1089,'Tienda y Sucursal'!$B$5:$B$19,'Tienda y Sucursal'!$C$5:$C$19)</f>
        <v>Sucursal Peñalolen Alto</v>
      </c>
      <c r="M1089" s="13" t="str">
        <f>_xlfn.XLOOKUP(D1089,'Tienda y Sucursal'!$E$5:$E$10,'Tienda y Sucursal'!$F$5:$F$10)</f>
        <v>Sucursal 2</v>
      </c>
      <c r="N1089" s="13" t="str">
        <f>HLOOKUP(F1089,'Vendedores y Clientes'!$F$5:$M$7,2,0)&amp;" "&amp;HLOOKUP(F1089,'Vendedores y Clientes'!$F$5:$M$7,3,0)</f>
        <v>Michael Tree</v>
      </c>
      <c r="O1089" s="13" t="str" cm="1">
        <f t="array" ref="O1089">_xlfn.XLOOKUP(G1089,'Vendedores y Clientes'!$B$6:$B$39,'Vendedores y Clientes'!$C$6:$C$39&amp;" "&amp;_xlfn.XLOOKUP(Ventas!G1089,'Vendedores y Clientes'!$B$6:$B$39,'Vendedores y Clientes'!$D$6:$D$39))</f>
        <v>Go Leslier</v>
      </c>
      <c r="P1089" s="13" t="str">
        <f>_xlfn.XLOOKUP(H1089,Productos!$B$5:$B$16,Productos!$C$5:$C$16)</f>
        <v>Cama 1,5 plazas</v>
      </c>
      <c r="Q1089" s="13" t="str">
        <f>VLOOKUP(H1089,Productos!$B$4:$E$16,3,0)</f>
        <v>Dardunes</v>
      </c>
      <c r="R1089" s="14">
        <f t="shared" si="26"/>
        <v>0.08</v>
      </c>
      <c r="S1089" s="15">
        <f>VLOOKUP(Ventas!H1089,Productos!$B$23:$I$34,MATCH(Ventas!M1089,Productos!$D$22:$I$22)+2,FALSE)</f>
        <v>200000</v>
      </c>
      <c r="T1089" s="16">
        <f t="shared" si="27"/>
        <v>4114800</v>
      </c>
    </row>
    <row r="1090" spans="2:20" ht="14.25" customHeight="1">
      <c r="B1090" s="10" t="str">
        <f t="shared" si="25"/>
        <v>14-200292009septiembreA14</v>
      </c>
      <c r="C1090" s="17">
        <v>14</v>
      </c>
      <c r="D1090" s="17">
        <v>200</v>
      </c>
      <c r="E1090" s="18">
        <v>40058</v>
      </c>
      <c r="F1090" s="17">
        <v>18</v>
      </c>
      <c r="G1090" s="17">
        <v>12</v>
      </c>
      <c r="H1090" s="17" t="s">
        <v>27</v>
      </c>
      <c r="I1090" s="79">
        <f>_xlfn.XLOOKUP(H1090,Productos!$B$5:$B$16,Productos!$E$5:$E$16)</f>
        <v>670000</v>
      </c>
      <c r="J1090" s="17">
        <v>7</v>
      </c>
      <c r="K1090" s="99"/>
      <c r="L1090" s="13" t="str">
        <f>_xlfn.XLOOKUP(Ventas!C1090,'Tienda y Sucursal'!$B$5:$B$19,'Tienda y Sucursal'!$C$5:$C$19)</f>
        <v>Antiguedades FV</v>
      </c>
      <c r="M1090" s="13" t="str">
        <f>_xlfn.XLOOKUP(D1090,'Tienda y Sucursal'!$E$5:$E$10,'Tienda y Sucursal'!$F$5:$F$10)</f>
        <v>Sucursal 1</v>
      </c>
      <c r="N1090" s="13" t="str">
        <f>HLOOKUP(F1090,'Vendedores y Clientes'!$F$5:$M$7,2,0)&amp;" "&amp;HLOOKUP(F1090,'Vendedores y Clientes'!$F$5:$M$7,3,0)</f>
        <v>Gato Lizana</v>
      </c>
      <c r="O1090" s="13" t="str" cm="1">
        <f t="array" ref="O1090">_xlfn.XLOOKUP(G1090,'Vendedores y Clientes'!$B$6:$B$39,'Vendedores y Clientes'!$C$6:$C$39&amp;" "&amp;_xlfn.XLOOKUP(Ventas!G1090,'Vendedores y Clientes'!$B$6:$B$39,'Vendedores y Clientes'!$D$6:$D$39))</f>
        <v>Nga Escandinavo</v>
      </c>
      <c r="P1090" s="13" t="str">
        <f>_xlfn.XLOOKUP(H1090,Productos!$B$5:$B$16,Productos!$C$5:$C$16)</f>
        <v>Cama 1,5 plazas</v>
      </c>
      <c r="Q1090" s="13" t="str">
        <f>VLOOKUP(H1090,Productos!$B$4:$E$16,3,0)</f>
        <v>Dardunes</v>
      </c>
      <c r="R1090" s="14">
        <f t="shared" si="26"/>
        <v>0.08</v>
      </c>
      <c r="S1090" s="15">
        <f>VLOOKUP(Ventas!H1090,Productos!$B$23:$I$34,MATCH(Ventas!M1090,Productos!$D$22:$I$22)+2,FALSE)</f>
        <v>200000</v>
      </c>
      <c r="T1090" s="16">
        <f t="shared" si="27"/>
        <v>4114800</v>
      </c>
    </row>
    <row r="1091" spans="2:20" ht="14.25" customHeight="1">
      <c r="B1091" s="10" t="str">
        <f t="shared" si="25"/>
        <v>4-1001752010mayoB18</v>
      </c>
      <c r="C1091" s="17">
        <v>4</v>
      </c>
      <c r="D1091" s="17">
        <v>100</v>
      </c>
      <c r="E1091" s="18">
        <v>40315</v>
      </c>
      <c r="F1091" s="17">
        <v>15</v>
      </c>
      <c r="G1091" s="17">
        <v>25</v>
      </c>
      <c r="H1091" s="17" t="s">
        <v>31</v>
      </c>
      <c r="I1091" s="79">
        <f>_xlfn.XLOOKUP(H1091,Productos!$B$5:$B$16,Productos!$E$5:$E$16)</f>
        <v>350000</v>
      </c>
      <c r="J1091" s="17">
        <v>14</v>
      </c>
      <c r="K1091" s="99"/>
      <c r="L1091" s="13" t="str">
        <f>_xlfn.XLOOKUP(Ventas!C1091,'Tienda y Sucursal'!$B$5:$B$19,'Tienda y Sucursal'!$C$5:$C$19)</f>
        <v>Galería Ñuble</v>
      </c>
      <c r="M1091" s="13" t="str">
        <f>_xlfn.XLOOKUP(D1091,'Tienda y Sucursal'!$E$5:$E$10,'Tienda y Sucursal'!$F$5:$F$10)</f>
        <v>Sucursal 4</v>
      </c>
      <c r="N1091" s="13" t="str">
        <f>HLOOKUP(F1091,'Vendedores y Clientes'!$F$5:$M$7,2,0)&amp;" "&amp;HLOOKUP(F1091,'Vendedores y Clientes'!$F$5:$M$7,3,0)</f>
        <v>Suárez Mujica</v>
      </c>
      <c r="O1091" s="13" t="str" cm="1">
        <f t="array" ref="O1091">_xlfn.XLOOKUP(G1091,'Vendedores y Clientes'!$B$6:$B$39,'Vendedores y Clientes'!$C$6:$C$39&amp;" "&amp;_xlfn.XLOOKUP(Ventas!G1091,'Vendedores y Clientes'!$B$6:$B$39,'Vendedores y Clientes'!$D$6:$D$39))</f>
        <v>Felipe Medero</v>
      </c>
      <c r="P1091" s="13" t="str">
        <f>_xlfn.XLOOKUP(H1091,Productos!$B$5:$B$16,Productos!$C$5:$C$16)</f>
        <v>Escritorio Vidrio 1,38x50</v>
      </c>
      <c r="Q1091" s="13" t="str">
        <f>VLOOKUP(H1091,Productos!$B$4:$E$16,3,0)</f>
        <v>Bellmack</v>
      </c>
      <c r="R1091" s="14">
        <f t="shared" si="26"/>
        <v>0.08</v>
      </c>
      <c r="S1091" s="15">
        <f>VLOOKUP(Ventas!H1091,Productos!$B$23:$I$34,MATCH(Ventas!M1091,Productos!$D$22:$I$22)+2,FALSE)</f>
        <v>300000</v>
      </c>
      <c r="T1091" s="16">
        <f t="shared" si="27"/>
        <v>4208000</v>
      </c>
    </row>
    <row r="1092" spans="2:20" ht="14.25" customHeight="1">
      <c r="B1092" s="10" t="str">
        <f t="shared" si="25"/>
        <v>6-3018112010noviembreB18</v>
      </c>
      <c r="C1092" s="17">
        <v>6</v>
      </c>
      <c r="D1092" s="17">
        <v>30</v>
      </c>
      <c r="E1092" s="18">
        <v>40500</v>
      </c>
      <c r="F1092" s="17">
        <v>17</v>
      </c>
      <c r="G1092" s="17">
        <v>6</v>
      </c>
      <c r="H1092" s="17" t="s">
        <v>31</v>
      </c>
      <c r="I1092" s="79">
        <f>_xlfn.XLOOKUP(H1092,Productos!$B$5:$B$16,Productos!$E$5:$E$16)</f>
        <v>350000</v>
      </c>
      <c r="J1092" s="17">
        <v>14</v>
      </c>
      <c r="K1092" s="99"/>
      <c r="L1092" s="13" t="str">
        <f>_xlfn.XLOOKUP(Ventas!C1092,'Tienda y Sucursal'!$B$5:$B$19,'Tienda y Sucursal'!$C$5:$C$19)</f>
        <v>Sucursal Ñuñoa</v>
      </c>
      <c r="M1092" s="13" t="str">
        <f>_xlfn.XLOOKUP(D1092,'Tienda y Sucursal'!$E$5:$E$10,'Tienda y Sucursal'!$F$5:$F$10)</f>
        <v>Sucursal 2</v>
      </c>
      <c r="N1092" s="13" t="str">
        <f>HLOOKUP(F1092,'Vendedores y Clientes'!$F$5:$M$7,2,0)&amp;" "&amp;HLOOKUP(F1092,'Vendedores y Clientes'!$F$5:$M$7,3,0)</f>
        <v>Gabriel Manzanero</v>
      </c>
      <c r="O1092" s="13" t="str" cm="1">
        <f t="array" ref="O1092">_xlfn.XLOOKUP(G1092,'Vendedores y Clientes'!$B$6:$B$39,'Vendedores y Clientes'!$C$6:$C$39&amp;" "&amp;_xlfn.XLOOKUP(Ventas!G1092,'Vendedores y Clientes'!$B$6:$B$39,'Vendedores y Clientes'!$D$6:$D$39))</f>
        <v>Deco Valenti</v>
      </c>
      <c r="P1092" s="13" t="str">
        <f>_xlfn.XLOOKUP(H1092,Productos!$B$5:$B$16,Productos!$C$5:$C$16)</f>
        <v>Escritorio Vidrio 1,38x50</v>
      </c>
      <c r="Q1092" s="13" t="str">
        <f>VLOOKUP(H1092,Productos!$B$4:$E$16,3,0)</f>
        <v>Bellmack</v>
      </c>
      <c r="R1092" s="14">
        <f t="shared" si="26"/>
        <v>0.08</v>
      </c>
      <c r="S1092" s="15">
        <f>VLOOKUP(Ventas!H1092,Productos!$B$23:$I$34,MATCH(Ventas!M1092,Productos!$D$22:$I$22)+2,FALSE)</f>
        <v>100000</v>
      </c>
      <c r="T1092" s="16">
        <f t="shared" si="27"/>
        <v>4408000</v>
      </c>
    </row>
    <row r="1093" spans="2:20" ht="14.25" customHeight="1">
      <c r="B1093" s="10" t="str">
        <f t="shared" si="25"/>
        <v>7-30762009junioB18</v>
      </c>
      <c r="C1093" s="17">
        <v>7</v>
      </c>
      <c r="D1093" s="17">
        <v>30</v>
      </c>
      <c r="E1093" s="18">
        <v>39971</v>
      </c>
      <c r="F1093" s="17">
        <v>12</v>
      </c>
      <c r="G1093" s="17">
        <v>3</v>
      </c>
      <c r="H1093" s="17" t="s">
        <v>31</v>
      </c>
      <c r="I1093" s="79">
        <f>_xlfn.XLOOKUP(H1093,Productos!$B$5:$B$16,Productos!$E$5:$E$16)</f>
        <v>350000</v>
      </c>
      <c r="J1093" s="17">
        <v>14</v>
      </c>
      <c r="K1093" s="99"/>
      <c r="L1093" s="13" t="str">
        <f>_xlfn.XLOOKUP(Ventas!C1093,'Tienda y Sucursal'!$B$5:$B$19,'Tienda y Sucursal'!$C$5:$C$19)</f>
        <v>Blanco y En Calada</v>
      </c>
      <c r="M1093" s="13" t="str">
        <f>_xlfn.XLOOKUP(D1093,'Tienda y Sucursal'!$E$5:$E$10,'Tienda y Sucursal'!$F$5:$F$10)</f>
        <v>Sucursal 2</v>
      </c>
      <c r="N1093" s="13" t="str">
        <f>HLOOKUP(F1093,'Vendedores y Clientes'!$F$5:$M$7,2,0)&amp;" "&amp;HLOOKUP(F1093,'Vendedores y Clientes'!$F$5:$M$7,3,0)</f>
        <v>Feibian Bizancio</v>
      </c>
      <c r="O1093" s="13" t="str" cm="1">
        <f t="array" ref="O1093">_xlfn.XLOOKUP(G1093,'Vendedores y Clientes'!$B$6:$B$39,'Vendedores y Clientes'!$C$6:$C$39&amp;" "&amp;_xlfn.XLOOKUP(Ventas!G1093,'Vendedores y Clientes'!$B$6:$B$39,'Vendedores y Clientes'!$D$6:$D$39))</f>
        <v>Johny Negrero</v>
      </c>
      <c r="P1093" s="13" t="str">
        <f>_xlfn.XLOOKUP(H1093,Productos!$B$5:$B$16,Productos!$C$5:$C$16)</f>
        <v>Escritorio Vidrio 1,38x50</v>
      </c>
      <c r="Q1093" s="13" t="str">
        <f>VLOOKUP(H1093,Productos!$B$4:$E$16,3,0)</f>
        <v>Bellmack</v>
      </c>
      <c r="R1093" s="14">
        <f t="shared" si="26"/>
        <v>0.08</v>
      </c>
      <c r="S1093" s="15">
        <f>VLOOKUP(Ventas!H1093,Productos!$B$23:$I$34,MATCH(Ventas!M1093,Productos!$D$22:$I$22)+2,FALSE)</f>
        <v>100000</v>
      </c>
      <c r="T1093" s="16">
        <f t="shared" si="27"/>
        <v>4408000</v>
      </c>
    </row>
    <row r="1094" spans="2:20" ht="14.25" customHeight="1">
      <c r="B1094" s="10" t="str">
        <f t="shared" si="25"/>
        <v>7-1023122010diciembreB18</v>
      </c>
      <c r="C1094" s="17">
        <v>7</v>
      </c>
      <c r="D1094" s="17">
        <v>10</v>
      </c>
      <c r="E1094" s="18">
        <v>40535</v>
      </c>
      <c r="F1094" s="17">
        <v>12</v>
      </c>
      <c r="G1094" s="17">
        <v>22</v>
      </c>
      <c r="H1094" s="17" t="s">
        <v>31</v>
      </c>
      <c r="I1094" s="79">
        <f>_xlfn.XLOOKUP(H1094,Productos!$B$5:$B$16,Productos!$E$5:$E$16)</f>
        <v>350000</v>
      </c>
      <c r="J1094" s="17">
        <v>14</v>
      </c>
      <c r="K1094" s="99"/>
      <c r="L1094" s="13" t="str">
        <f>_xlfn.XLOOKUP(Ventas!C1094,'Tienda y Sucursal'!$B$5:$B$19,'Tienda y Sucursal'!$C$5:$C$19)</f>
        <v>Blanco y En Calada</v>
      </c>
      <c r="M1094" s="13" t="str">
        <f>_xlfn.XLOOKUP(D1094,'Tienda y Sucursal'!$E$5:$E$10,'Tienda y Sucursal'!$F$5:$F$10)</f>
        <v>Sucursal 6</v>
      </c>
      <c r="N1094" s="13" t="str">
        <f>HLOOKUP(F1094,'Vendedores y Clientes'!$F$5:$M$7,2,0)&amp;" "&amp;HLOOKUP(F1094,'Vendedores y Clientes'!$F$5:$M$7,3,0)</f>
        <v>Feibian Bizancio</v>
      </c>
      <c r="O1094" s="13" t="str" cm="1">
        <f t="array" ref="O1094">_xlfn.XLOOKUP(G1094,'Vendedores y Clientes'!$B$6:$B$39,'Vendedores y Clientes'!$C$6:$C$39&amp;" "&amp;_xlfn.XLOOKUP(Ventas!G1094,'Vendedores y Clientes'!$B$6:$B$39,'Vendedores y Clientes'!$D$6:$D$39))</f>
        <v>Sergio Oliva</v>
      </c>
      <c r="P1094" s="13" t="str">
        <f>_xlfn.XLOOKUP(H1094,Productos!$B$5:$B$16,Productos!$C$5:$C$16)</f>
        <v>Escritorio Vidrio 1,38x50</v>
      </c>
      <c r="Q1094" s="13" t="str">
        <f>VLOOKUP(H1094,Productos!$B$4:$E$16,3,0)</f>
        <v>Bellmack</v>
      </c>
      <c r="R1094" s="14">
        <f t="shared" si="26"/>
        <v>0.08</v>
      </c>
      <c r="S1094" s="15">
        <f>VLOOKUP(Ventas!H1094,Productos!$B$23:$I$34,MATCH(Ventas!M1094,Productos!$D$22:$I$22)+2,FALSE)</f>
        <v>100000</v>
      </c>
      <c r="T1094" s="16">
        <f t="shared" si="27"/>
        <v>4408000</v>
      </c>
    </row>
    <row r="1095" spans="2:20" ht="14.25" customHeight="1">
      <c r="B1095" s="10" t="str">
        <f t="shared" si="25"/>
        <v>3-3002282009agostoE20</v>
      </c>
      <c r="C1095" s="17">
        <v>3</v>
      </c>
      <c r="D1095" s="17">
        <v>300</v>
      </c>
      <c r="E1095" s="18">
        <v>40047</v>
      </c>
      <c r="F1095" s="17">
        <v>17</v>
      </c>
      <c r="G1095" s="17">
        <v>21</v>
      </c>
      <c r="H1095" s="17" t="s">
        <v>28</v>
      </c>
      <c r="I1095" s="79">
        <f>_xlfn.XLOOKUP(H1095,Productos!$B$5:$B$16,Productos!$E$5:$E$16)</f>
        <v>650000</v>
      </c>
      <c r="J1095" s="17">
        <v>7</v>
      </c>
      <c r="K1095" s="99"/>
      <c r="L1095" s="13" t="str">
        <f>_xlfn.XLOOKUP(Ventas!C1095,'Tienda y Sucursal'!$B$5:$B$19,'Tienda y Sucursal'!$C$5:$C$19)</f>
        <v>Damiens</v>
      </c>
      <c r="M1095" s="13" t="str">
        <f>_xlfn.XLOOKUP(D1095,'Tienda y Sucursal'!$E$5:$E$10,'Tienda y Sucursal'!$F$5:$F$10)</f>
        <v>Sucursal 3</v>
      </c>
      <c r="N1095" s="13" t="str">
        <f>HLOOKUP(F1095,'Vendedores y Clientes'!$F$5:$M$7,2,0)&amp;" "&amp;HLOOKUP(F1095,'Vendedores y Clientes'!$F$5:$M$7,3,0)</f>
        <v>Gabriel Manzanero</v>
      </c>
      <c r="O1095" s="13" t="str" cm="1">
        <f t="array" ref="O1095">_xlfn.XLOOKUP(G1095,'Vendedores y Clientes'!$B$6:$B$39,'Vendedores y Clientes'!$C$6:$C$39&amp;" "&amp;_xlfn.XLOOKUP(Ventas!G1095,'Vendedores y Clientes'!$B$6:$B$39,'Vendedores y Clientes'!$D$6:$D$39))</f>
        <v>Alvarón Moledero</v>
      </c>
      <c r="P1095" s="13" t="str">
        <f>_xlfn.XLOOKUP(H1095,Productos!$B$5:$B$16,Productos!$C$5:$C$16)</f>
        <v>Escritorio Madera 3 Espacios</v>
      </c>
      <c r="Q1095" s="13" t="str">
        <f>VLOOKUP(H1095,Productos!$B$4:$E$16,3,0)</f>
        <v>Bellmack</v>
      </c>
      <c r="R1095" s="14">
        <f t="shared" si="26"/>
        <v>0.08</v>
      </c>
      <c r="S1095" s="15">
        <f>VLOOKUP(Ventas!H1095,Productos!$B$23:$I$34,MATCH(Ventas!M1095,Productos!$D$22:$I$22)+2,FALSE)</f>
        <v>100000</v>
      </c>
      <c r="T1095" s="16">
        <f t="shared" ref="T1095:T1158" si="28">I1095*J1095-(R1095*I1095*J1095)-S1095</f>
        <v>4086000</v>
      </c>
    </row>
    <row r="1096" spans="2:20" ht="14.25" customHeight="1">
      <c r="B1096" s="10" t="str">
        <f t="shared" si="25"/>
        <v>5-100912010eneroJ16</v>
      </c>
      <c r="C1096" s="17">
        <v>5</v>
      </c>
      <c r="D1096" s="17">
        <v>100</v>
      </c>
      <c r="E1096" s="18">
        <v>40187</v>
      </c>
      <c r="F1096" s="17">
        <v>17</v>
      </c>
      <c r="G1096" s="17">
        <v>8</v>
      </c>
      <c r="H1096" s="17" t="s">
        <v>22</v>
      </c>
      <c r="I1096" s="79">
        <f>_xlfn.XLOOKUP(H1096,Productos!$B$5:$B$16,Productos!$E$5:$E$16)</f>
        <v>1450000</v>
      </c>
      <c r="J1096" s="17">
        <v>3</v>
      </c>
      <c r="K1096" s="99"/>
      <c r="L1096" s="13" t="str">
        <f>_xlfn.XLOOKUP(Ventas!C1096,'Tienda y Sucursal'!$B$5:$B$19,'Tienda y Sucursal'!$C$5:$C$19)</f>
        <v>Muebles El Oso</v>
      </c>
      <c r="M1096" s="13" t="str">
        <f>_xlfn.XLOOKUP(D1096,'Tienda y Sucursal'!$E$5:$E$10,'Tienda y Sucursal'!$F$5:$F$10)</f>
        <v>Sucursal 4</v>
      </c>
      <c r="N1096" s="13" t="str">
        <f>HLOOKUP(F1096,'Vendedores y Clientes'!$F$5:$M$7,2,0)&amp;" "&amp;HLOOKUP(F1096,'Vendedores y Clientes'!$F$5:$M$7,3,0)</f>
        <v>Gabriel Manzanero</v>
      </c>
      <c r="O1096" s="13" t="str" cm="1">
        <f t="array" ref="O1096">_xlfn.XLOOKUP(G1096,'Vendedores y Clientes'!$B$6:$B$39,'Vendedores y Clientes'!$C$6:$C$39&amp;" "&amp;_xlfn.XLOOKUP(Ventas!G1096,'Vendedores y Clientes'!$B$6:$B$39,'Vendedores y Clientes'!$D$6:$D$39))</f>
        <v>Nicolás Red</v>
      </c>
      <c r="P1096" s="13" t="str">
        <f>_xlfn.XLOOKUP(H1096,Productos!$B$5:$B$16,Productos!$C$5:$C$16)</f>
        <v>Silla de Gargas</v>
      </c>
      <c r="Q1096" s="13" t="str">
        <f>VLOOKUP(H1096,Productos!$B$4:$E$16,3,0)</f>
        <v>Bellmack</v>
      </c>
      <c r="R1096" s="14">
        <f t="shared" si="26"/>
        <v>0</v>
      </c>
      <c r="S1096" s="15">
        <f>VLOOKUP(Ventas!H1096,Productos!$B$23:$I$34,MATCH(Ventas!M1096,Productos!$D$22:$I$22)+2,FALSE)</f>
        <v>500000</v>
      </c>
      <c r="T1096" s="16">
        <f t="shared" si="28"/>
        <v>3850000</v>
      </c>
    </row>
    <row r="1097" spans="2:20" ht="14.25" customHeight="1">
      <c r="B1097" s="10" t="str">
        <f t="shared" si="25"/>
        <v>3-201242010abrilJ16</v>
      </c>
      <c r="C1097" s="17">
        <v>3</v>
      </c>
      <c r="D1097" s="17">
        <v>20</v>
      </c>
      <c r="E1097" s="18">
        <v>40280</v>
      </c>
      <c r="F1097" s="17">
        <v>16</v>
      </c>
      <c r="G1097" s="17">
        <v>3</v>
      </c>
      <c r="H1097" s="17" t="s">
        <v>22</v>
      </c>
      <c r="I1097" s="79">
        <f>_xlfn.XLOOKUP(H1097,Productos!$B$5:$B$16,Productos!$E$5:$E$16)</f>
        <v>1450000</v>
      </c>
      <c r="J1097" s="17">
        <v>3</v>
      </c>
      <c r="K1097" s="99"/>
      <c r="L1097" s="13" t="str">
        <f>_xlfn.XLOOKUP(Ventas!C1097,'Tienda y Sucursal'!$B$5:$B$19,'Tienda y Sucursal'!$C$5:$C$19)</f>
        <v>Damiens</v>
      </c>
      <c r="M1097" s="13" t="str">
        <f>_xlfn.XLOOKUP(D1097,'Tienda y Sucursal'!$E$5:$E$10,'Tienda y Sucursal'!$F$5:$F$10)</f>
        <v>Sucursal 5</v>
      </c>
      <c r="N1097" s="13" t="str">
        <f>HLOOKUP(F1097,'Vendedores y Clientes'!$F$5:$M$7,2,0)&amp;" "&amp;HLOOKUP(F1097,'Vendedores y Clientes'!$F$5:$M$7,3,0)</f>
        <v>Michael Tree</v>
      </c>
      <c r="O1097" s="13" t="str" cm="1">
        <f t="array" ref="O1097">_xlfn.XLOOKUP(G1097,'Vendedores y Clientes'!$B$6:$B$39,'Vendedores y Clientes'!$C$6:$C$39&amp;" "&amp;_xlfn.XLOOKUP(Ventas!G1097,'Vendedores y Clientes'!$B$6:$B$39,'Vendedores y Clientes'!$D$6:$D$39))</f>
        <v>Johny Negrero</v>
      </c>
      <c r="P1097" s="13" t="str">
        <f>_xlfn.XLOOKUP(H1097,Productos!$B$5:$B$16,Productos!$C$5:$C$16)</f>
        <v>Silla de Gargas</v>
      </c>
      <c r="Q1097" s="13" t="str">
        <f>VLOOKUP(H1097,Productos!$B$4:$E$16,3,0)</f>
        <v>Bellmack</v>
      </c>
      <c r="R1097" s="14">
        <f t="shared" si="26"/>
        <v>0</v>
      </c>
      <c r="S1097" s="15">
        <f>VLOOKUP(Ventas!H1097,Productos!$B$23:$I$34,MATCH(Ventas!M1097,Productos!$D$22:$I$22)+2,FALSE)</f>
        <v>300000</v>
      </c>
      <c r="T1097" s="16">
        <f t="shared" si="28"/>
        <v>4050000</v>
      </c>
    </row>
    <row r="1098" spans="2:20" ht="14.25" customHeight="1">
      <c r="B1098" s="10" t="str">
        <f t="shared" si="25"/>
        <v>13-301832009marzoJ16</v>
      </c>
      <c r="C1098" s="17">
        <v>13</v>
      </c>
      <c r="D1098" s="17">
        <v>30</v>
      </c>
      <c r="E1098" s="18">
        <v>39890</v>
      </c>
      <c r="F1098" s="17">
        <v>12</v>
      </c>
      <c r="G1098" s="17">
        <v>11</v>
      </c>
      <c r="H1098" s="17" t="s">
        <v>22</v>
      </c>
      <c r="I1098" s="79">
        <f>_xlfn.XLOOKUP(H1098,Productos!$B$5:$B$16,Productos!$E$5:$E$16)</f>
        <v>1450000</v>
      </c>
      <c r="J1098" s="17">
        <v>3</v>
      </c>
      <c r="K1098" s="99"/>
      <c r="L1098" s="13" t="str">
        <f>_xlfn.XLOOKUP(Ventas!C1098,'Tienda y Sucursal'!$B$5:$B$19,'Tienda y Sucursal'!$C$5:$C$19)</f>
        <v>Sales</v>
      </c>
      <c r="M1098" s="13" t="str">
        <f>_xlfn.XLOOKUP(D1098,'Tienda y Sucursal'!$E$5:$E$10,'Tienda y Sucursal'!$F$5:$F$10)</f>
        <v>Sucursal 2</v>
      </c>
      <c r="N1098" s="13" t="str">
        <f>HLOOKUP(F1098,'Vendedores y Clientes'!$F$5:$M$7,2,0)&amp;" "&amp;HLOOKUP(F1098,'Vendedores y Clientes'!$F$5:$M$7,3,0)</f>
        <v>Feibian Bizancio</v>
      </c>
      <c r="O1098" s="13" t="str" cm="1">
        <f t="array" ref="O1098">_xlfn.XLOOKUP(G1098,'Vendedores y Clientes'!$B$6:$B$39,'Vendedores y Clientes'!$C$6:$C$39&amp;" "&amp;_xlfn.XLOOKUP(Ventas!G1098,'Vendedores y Clientes'!$B$6:$B$39,'Vendedores y Clientes'!$D$6:$D$39))</f>
        <v>Diva Torrengra</v>
      </c>
      <c r="P1098" s="13" t="str">
        <f>_xlfn.XLOOKUP(H1098,Productos!$B$5:$B$16,Productos!$C$5:$C$16)</f>
        <v>Silla de Gargas</v>
      </c>
      <c r="Q1098" s="13" t="str">
        <f>VLOOKUP(H1098,Productos!$B$4:$E$16,3,0)</f>
        <v>Bellmack</v>
      </c>
      <c r="R1098" s="14">
        <f t="shared" si="26"/>
        <v>0</v>
      </c>
      <c r="S1098" s="15">
        <f>VLOOKUP(Ventas!H1098,Productos!$B$23:$I$34,MATCH(Ventas!M1098,Productos!$D$22:$I$22)+2,FALSE)</f>
        <v>20000</v>
      </c>
      <c r="T1098" s="16">
        <f t="shared" si="28"/>
        <v>4330000</v>
      </c>
    </row>
    <row r="1099" spans="2:20" ht="14.25" customHeight="1">
      <c r="B1099" s="10" t="str">
        <f t="shared" si="25"/>
        <v>1-302122010diciembreA14</v>
      </c>
      <c r="C1099" s="17">
        <v>1</v>
      </c>
      <c r="D1099" s="17">
        <v>30</v>
      </c>
      <c r="E1099" s="18">
        <v>40514</v>
      </c>
      <c r="F1099" s="17">
        <v>15</v>
      </c>
      <c r="G1099" s="17">
        <v>8</v>
      </c>
      <c r="H1099" s="17" t="s">
        <v>27</v>
      </c>
      <c r="I1099" s="79">
        <f>_xlfn.XLOOKUP(H1099,Productos!$B$5:$B$16,Productos!$E$5:$E$16)</f>
        <v>670000</v>
      </c>
      <c r="J1099" s="17">
        <v>7</v>
      </c>
      <c r="K1099" s="99"/>
      <c r="L1099" s="13" t="str">
        <f>_xlfn.XLOOKUP(Ventas!C1099,'Tienda y Sucursal'!$B$5:$B$19,'Tienda y Sucursal'!$C$5:$C$19)</f>
        <v>Sucursal Peñalolen Alto</v>
      </c>
      <c r="M1099" s="13" t="str">
        <f>_xlfn.XLOOKUP(D1099,'Tienda y Sucursal'!$E$5:$E$10,'Tienda y Sucursal'!$F$5:$F$10)</f>
        <v>Sucursal 2</v>
      </c>
      <c r="N1099" s="13" t="str">
        <f>HLOOKUP(F1099,'Vendedores y Clientes'!$F$5:$M$7,2,0)&amp;" "&amp;HLOOKUP(F1099,'Vendedores y Clientes'!$F$5:$M$7,3,0)</f>
        <v>Suárez Mujica</v>
      </c>
      <c r="O1099" s="13" t="str" cm="1">
        <f t="array" ref="O1099">_xlfn.XLOOKUP(G1099,'Vendedores y Clientes'!$B$6:$B$39,'Vendedores y Clientes'!$C$6:$C$39&amp;" "&amp;_xlfn.XLOOKUP(Ventas!G1099,'Vendedores y Clientes'!$B$6:$B$39,'Vendedores y Clientes'!$D$6:$D$39))</f>
        <v>Nicolás Red</v>
      </c>
      <c r="P1099" s="13" t="str">
        <f>_xlfn.XLOOKUP(H1099,Productos!$B$5:$B$16,Productos!$C$5:$C$16)</f>
        <v>Cama 1,5 plazas</v>
      </c>
      <c r="Q1099" s="13" t="str">
        <f>VLOOKUP(H1099,Productos!$B$4:$E$16,3,0)</f>
        <v>Dardunes</v>
      </c>
      <c r="R1099" s="14">
        <f t="shared" si="26"/>
        <v>0.08</v>
      </c>
      <c r="S1099" s="15">
        <f>VLOOKUP(Ventas!H1099,Productos!$B$23:$I$34,MATCH(Ventas!M1099,Productos!$D$22:$I$22)+2,FALSE)</f>
        <v>200000</v>
      </c>
      <c r="T1099" s="16">
        <f t="shared" si="28"/>
        <v>4114800</v>
      </c>
    </row>
    <row r="1100" spans="2:20" ht="14.25" customHeight="1">
      <c r="B1100" s="10" t="str">
        <f t="shared" si="25"/>
        <v>12-108122010diciembreA14</v>
      </c>
      <c r="C1100" s="17">
        <v>12</v>
      </c>
      <c r="D1100" s="17">
        <v>10</v>
      </c>
      <c r="E1100" s="18">
        <v>40520</v>
      </c>
      <c r="F1100" s="17">
        <v>17</v>
      </c>
      <c r="G1100" s="17">
        <v>7</v>
      </c>
      <c r="H1100" s="17" t="s">
        <v>27</v>
      </c>
      <c r="I1100" s="79">
        <f>_xlfn.XLOOKUP(H1100,Productos!$B$5:$B$16,Productos!$E$5:$E$16)</f>
        <v>670000</v>
      </c>
      <c r="J1100" s="17">
        <v>7</v>
      </c>
      <c r="K1100" s="99"/>
      <c r="L1100" s="13" t="str">
        <f>_xlfn.XLOOKUP(Ventas!C1100,'Tienda y Sucursal'!$B$5:$B$19,'Tienda y Sucursal'!$C$5:$C$19)</f>
        <v>El Deleite</v>
      </c>
      <c r="M1100" s="13" t="str">
        <f>_xlfn.XLOOKUP(D1100,'Tienda y Sucursal'!$E$5:$E$10,'Tienda y Sucursal'!$F$5:$F$10)</f>
        <v>Sucursal 6</v>
      </c>
      <c r="N1100" s="13" t="str">
        <f>HLOOKUP(F1100,'Vendedores y Clientes'!$F$5:$M$7,2,0)&amp;" "&amp;HLOOKUP(F1100,'Vendedores y Clientes'!$F$5:$M$7,3,0)</f>
        <v>Gabriel Manzanero</v>
      </c>
      <c r="O1100" s="13" t="str" cm="1">
        <f t="array" ref="O1100">_xlfn.XLOOKUP(G1100,'Vendedores y Clientes'!$B$6:$B$39,'Vendedores y Clientes'!$C$6:$C$39&amp;" "&amp;_xlfn.XLOOKUP(Ventas!G1100,'Vendedores y Clientes'!$B$6:$B$39,'Vendedores y Clientes'!$D$6:$D$39))</f>
        <v>Veraz Dedal</v>
      </c>
      <c r="P1100" s="13" t="str">
        <f>_xlfn.XLOOKUP(H1100,Productos!$B$5:$B$16,Productos!$C$5:$C$16)</f>
        <v>Cama 1,5 plazas</v>
      </c>
      <c r="Q1100" s="13" t="str">
        <f>VLOOKUP(H1100,Productos!$B$4:$E$16,3,0)</f>
        <v>Dardunes</v>
      </c>
      <c r="R1100" s="14">
        <f t="shared" si="26"/>
        <v>0.08</v>
      </c>
      <c r="S1100" s="15">
        <f>VLOOKUP(Ventas!H1100,Productos!$B$23:$I$34,MATCH(Ventas!M1100,Productos!$D$22:$I$22)+2,FALSE)</f>
        <v>200000</v>
      </c>
      <c r="T1100" s="16">
        <f t="shared" si="28"/>
        <v>4114800</v>
      </c>
    </row>
    <row r="1101" spans="2:20" ht="14.25" customHeight="1">
      <c r="B1101" s="10" t="str">
        <f t="shared" si="25"/>
        <v>11-20972009julioA14</v>
      </c>
      <c r="C1101" s="17">
        <v>11</v>
      </c>
      <c r="D1101" s="17">
        <v>20</v>
      </c>
      <c r="E1101" s="18">
        <v>40003</v>
      </c>
      <c r="F1101" s="17">
        <v>13</v>
      </c>
      <c r="G1101" s="17">
        <v>13</v>
      </c>
      <c r="H1101" s="17" t="s">
        <v>27</v>
      </c>
      <c r="I1101" s="79">
        <f>_xlfn.XLOOKUP(H1101,Productos!$B$5:$B$16,Productos!$E$5:$E$16)</f>
        <v>670000</v>
      </c>
      <c r="J1101" s="17">
        <v>7</v>
      </c>
      <c r="K1101" s="99"/>
      <c r="L1101" s="13" t="str">
        <f>_xlfn.XLOOKUP(Ventas!C1101,'Tienda y Sucursal'!$B$5:$B$19,'Tienda y Sucursal'!$C$5:$C$19)</f>
        <v>Antiguedades FL</v>
      </c>
      <c r="M1101" s="13" t="str">
        <f>_xlfn.XLOOKUP(D1101,'Tienda y Sucursal'!$E$5:$E$10,'Tienda y Sucursal'!$F$5:$F$10)</f>
        <v>Sucursal 5</v>
      </c>
      <c r="N1101" s="13" t="str">
        <f>HLOOKUP(F1101,'Vendedores y Clientes'!$F$5:$M$7,2,0)&amp;" "&amp;HLOOKUP(F1101,'Vendedores y Clientes'!$F$5:$M$7,3,0)</f>
        <v>Caesar Ortencia</v>
      </c>
      <c r="O1101" s="13" t="str" cm="1">
        <f t="array" ref="O1101">_xlfn.XLOOKUP(G1101,'Vendedores y Clientes'!$B$6:$B$39,'Vendedores y Clientes'!$C$6:$C$39&amp;" "&amp;_xlfn.XLOOKUP(Ventas!G1101,'Vendedores y Clientes'!$B$6:$B$39,'Vendedores y Clientes'!$D$6:$D$39))</f>
        <v>Peter Contreras</v>
      </c>
      <c r="P1101" s="13" t="str">
        <f>_xlfn.XLOOKUP(H1101,Productos!$B$5:$B$16,Productos!$C$5:$C$16)</f>
        <v>Cama 1,5 plazas</v>
      </c>
      <c r="Q1101" s="13" t="str">
        <f>VLOOKUP(H1101,Productos!$B$4:$E$16,3,0)</f>
        <v>Dardunes</v>
      </c>
      <c r="R1101" s="14">
        <f t="shared" si="26"/>
        <v>0.08</v>
      </c>
      <c r="S1101" s="15">
        <f>VLOOKUP(Ventas!H1101,Productos!$B$23:$I$34,MATCH(Ventas!M1101,Productos!$D$22:$I$22)+2,FALSE)</f>
        <v>100000</v>
      </c>
      <c r="T1101" s="16">
        <f t="shared" si="28"/>
        <v>4214800</v>
      </c>
    </row>
    <row r="1102" spans="2:20" ht="14.25" customHeight="1">
      <c r="B1102" s="10" t="str">
        <f t="shared" si="25"/>
        <v>11-100572010julioA14</v>
      </c>
      <c r="C1102" s="17">
        <v>11</v>
      </c>
      <c r="D1102" s="17">
        <v>100</v>
      </c>
      <c r="E1102" s="18">
        <v>40364</v>
      </c>
      <c r="F1102" s="17">
        <v>13</v>
      </c>
      <c r="G1102" s="17">
        <v>6</v>
      </c>
      <c r="H1102" s="17" t="s">
        <v>27</v>
      </c>
      <c r="I1102" s="79">
        <f>_xlfn.XLOOKUP(H1102,Productos!$B$5:$B$16,Productos!$E$5:$E$16)</f>
        <v>670000</v>
      </c>
      <c r="J1102" s="17">
        <v>7</v>
      </c>
      <c r="K1102" s="99"/>
      <c r="L1102" s="13" t="str">
        <f>_xlfn.XLOOKUP(Ventas!C1102,'Tienda y Sucursal'!$B$5:$B$19,'Tienda y Sucursal'!$C$5:$C$19)</f>
        <v>Antiguedades FL</v>
      </c>
      <c r="M1102" s="13" t="str">
        <f>_xlfn.XLOOKUP(D1102,'Tienda y Sucursal'!$E$5:$E$10,'Tienda y Sucursal'!$F$5:$F$10)</f>
        <v>Sucursal 4</v>
      </c>
      <c r="N1102" s="13" t="str">
        <f>HLOOKUP(F1102,'Vendedores y Clientes'!$F$5:$M$7,2,0)&amp;" "&amp;HLOOKUP(F1102,'Vendedores y Clientes'!$F$5:$M$7,3,0)</f>
        <v>Caesar Ortencia</v>
      </c>
      <c r="O1102" s="13" t="str" cm="1">
        <f t="array" ref="O1102">_xlfn.XLOOKUP(G1102,'Vendedores y Clientes'!$B$6:$B$39,'Vendedores y Clientes'!$C$6:$C$39&amp;" "&amp;_xlfn.XLOOKUP(Ventas!G1102,'Vendedores y Clientes'!$B$6:$B$39,'Vendedores y Clientes'!$D$6:$D$39))</f>
        <v>Deco Valenti</v>
      </c>
      <c r="P1102" s="13" t="str">
        <f>_xlfn.XLOOKUP(H1102,Productos!$B$5:$B$16,Productos!$C$5:$C$16)</f>
        <v>Cama 1,5 plazas</v>
      </c>
      <c r="Q1102" s="13" t="str">
        <f>VLOOKUP(H1102,Productos!$B$4:$E$16,3,0)</f>
        <v>Dardunes</v>
      </c>
      <c r="R1102" s="14">
        <f t="shared" si="26"/>
        <v>0.08</v>
      </c>
      <c r="S1102" s="15">
        <f>VLOOKUP(Ventas!H1102,Productos!$B$23:$I$34,MATCH(Ventas!M1102,Productos!$D$22:$I$22)+2,FALSE)</f>
        <v>10000</v>
      </c>
      <c r="T1102" s="16">
        <f t="shared" si="28"/>
        <v>4304800</v>
      </c>
    </row>
    <row r="1103" spans="2:20" ht="14.25" customHeight="1">
      <c r="B1103" s="10" t="str">
        <f t="shared" si="25"/>
        <v>11-201992009septiembreE20</v>
      </c>
      <c r="C1103" s="17">
        <v>11</v>
      </c>
      <c r="D1103" s="17">
        <v>20</v>
      </c>
      <c r="E1103" s="18">
        <v>40075</v>
      </c>
      <c r="F1103" s="17">
        <v>12</v>
      </c>
      <c r="G1103" s="17">
        <v>19</v>
      </c>
      <c r="H1103" s="17" t="s">
        <v>28</v>
      </c>
      <c r="I1103" s="79">
        <f>_xlfn.XLOOKUP(H1103,Productos!$B$5:$B$16,Productos!$E$5:$E$16)</f>
        <v>650000</v>
      </c>
      <c r="J1103" s="17">
        <v>7</v>
      </c>
      <c r="K1103" s="99"/>
      <c r="L1103" s="13" t="str">
        <f>_xlfn.XLOOKUP(Ventas!C1103,'Tienda y Sucursal'!$B$5:$B$19,'Tienda y Sucursal'!$C$5:$C$19)</f>
        <v>Antiguedades FL</v>
      </c>
      <c r="M1103" s="13" t="str">
        <f>_xlfn.XLOOKUP(D1103,'Tienda y Sucursal'!$E$5:$E$10,'Tienda y Sucursal'!$F$5:$F$10)</f>
        <v>Sucursal 5</v>
      </c>
      <c r="N1103" s="13" t="str">
        <f>HLOOKUP(F1103,'Vendedores y Clientes'!$F$5:$M$7,2,0)&amp;" "&amp;HLOOKUP(F1103,'Vendedores y Clientes'!$F$5:$M$7,3,0)</f>
        <v>Feibian Bizancio</v>
      </c>
      <c r="O1103" s="13" t="str" cm="1">
        <f t="array" ref="O1103">_xlfn.XLOOKUP(G1103,'Vendedores y Clientes'!$B$6:$B$39,'Vendedores y Clientes'!$C$6:$C$39&amp;" "&amp;_xlfn.XLOOKUP(Ventas!G1103,'Vendedores y Clientes'!$B$6:$B$39,'Vendedores y Clientes'!$D$6:$D$39))</f>
        <v>Andrea Disappear</v>
      </c>
      <c r="P1103" s="13" t="str">
        <f>_xlfn.XLOOKUP(H1103,Productos!$B$5:$B$16,Productos!$C$5:$C$16)</f>
        <v>Escritorio Madera 3 Espacios</v>
      </c>
      <c r="Q1103" s="13" t="str">
        <f>VLOOKUP(H1103,Productos!$B$4:$E$16,3,0)</f>
        <v>Bellmack</v>
      </c>
      <c r="R1103" s="14">
        <f t="shared" si="26"/>
        <v>0.08</v>
      </c>
      <c r="S1103" s="15">
        <f>VLOOKUP(Ventas!H1103,Productos!$B$23:$I$34,MATCH(Ventas!M1103,Productos!$D$22:$I$22)+2,FALSE)</f>
        <v>1500000</v>
      </c>
      <c r="T1103" s="16">
        <f t="shared" si="28"/>
        <v>2686000</v>
      </c>
    </row>
    <row r="1104" spans="2:20" ht="14.25" customHeight="1">
      <c r="B1104" s="10" t="str">
        <f t="shared" si="25"/>
        <v>2-1009122010diciembreE20</v>
      </c>
      <c r="C1104" s="17">
        <v>2</v>
      </c>
      <c r="D1104" s="17">
        <v>100</v>
      </c>
      <c r="E1104" s="18">
        <v>40521</v>
      </c>
      <c r="F1104" s="17">
        <v>13</v>
      </c>
      <c r="G1104" s="17">
        <v>30</v>
      </c>
      <c r="H1104" s="17" t="s">
        <v>28</v>
      </c>
      <c r="I1104" s="79">
        <f>_xlfn.XLOOKUP(H1104,Productos!$B$5:$B$16,Productos!$E$5:$E$16)</f>
        <v>650000</v>
      </c>
      <c r="J1104" s="17">
        <v>7</v>
      </c>
      <c r="K1104" s="99"/>
      <c r="L1104" s="13" t="str">
        <f>_xlfn.XLOOKUP(Ventas!C1104,'Tienda y Sucursal'!$B$5:$B$19,'Tienda y Sucursal'!$C$5:$C$19)</f>
        <v>Muebles San Genaro</v>
      </c>
      <c r="M1104" s="13" t="str">
        <f>_xlfn.XLOOKUP(D1104,'Tienda y Sucursal'!$E$5:$E$10,'Tienda y Sucursal'!$F$5:$F$10)</f>
        <v>Sucursal 4</v>
      </c>
      <c r="N1104" s="13" t="str">
        <f>HLOOKUP(F1104,'Vendedores y Clientes'!$F$5:$M$7,2,0)&amp;" "&amp;HLOOKUP(F1104,'Vendedores y Clientes'!$F$5:$M$7,3,0)</f>
        <v>Caesar Ortencia</v>
      </c>
      <c r="O1104" s="13" t="str" cm="1">
        <f t="array" ref="O1104">_xlfn.XLOOKUP(G1104,'Vendedores y Clientes'!$B$6:$B$39,'Vendedores y Clientes'!$C$6:$C$39&amp;" "&amp;_xlfn.XLOOKUP(Ventas!G1104,'Vendedores y Clientes'!$B$6:$B$39,'Vendedores y Clientes'!$D$6:$D$39))</f>
        <v>Javiera Walder</v>
      </c>
      <c r="P1104" s="13" t="str">
        <f>_xlfn.XLOOKUP(H1104,Productos!$B$5:$B$16,Productos!$C$5:$C$16)</f>
        <v>Escritorio Madera 3 Espacios</v>
      </c>
      <c r="Q1104" s="13" t="str">
        <f>VLOOKUP(H1104,Productos!$B$4:$E$16,3,0)</f>
        <v>Bellmack</v>
      </c>
      <c r="R1104" s="14">
        <f t="shared" si="26"/>
        <v>0.08</v>
      </c>
      <c r="S1104" s="15">
        <f>VLOOKUP(Ventas!H1104,Productos!$B$23:$I$34,MATCH(Ventas!M1104,Productos!$D$22:$I$22)+2,FALSE)</f>
        <v>1000000</v>
      </c>
      <c r="T1104" s="16">
        <f t="shared" si="28"/>
        <v>3186000</v>
      </c>
    </row>
    <row r="1105" spans="2:20" ht="14.25" customHeight="1">
      <c r="B1105" s="10" t="str">
        <f t="shared" si="25"/>
        <v>15-10021122010diciembreB18</v>
      </c>
      <c r="C1105" s="17">
        <v>15</v>
      </c>
      <c r="D1105" s="17">
        <v>100</v>
      </c>
      <c r="E1105" s="18">
        <v>40533</v>
      </c>
      <c r="F1105" s="17">
        <v>16</v>
      </c>
      <c r="G1105" s="17">
        <v>22</v>
      </c>
      <c r="H1105" s="17" t="s">
        <v>31</v>
      </c>
      <c r="I1105" s="79">
        <f>_xlfn.XLOOKUP(H1105,Productos!$B$5:$B$16,Productos!$E$5:$E$16)</f>
        <v>350000</v>
      </c>
      <c r="J1105" s="17">
        <v>13</v>
      </c>
      <c r="K1105" s="99"/>
      <c r="L1105" s="13" t="str">
        <f>_xlfn.XLOOKUP(Ventas!C1105,'Tienda y Sucursal'!$B$5:$B$19,'Tienda y Sucursal'!$C$5:$C$19)</f>
        <v>Galería la Tubería</v>
      </c>
      <c r="M1105" s="13" t="str">
        <f>_xlfn.XLOOKUP(D1105,'Tienda y Sucursal'!$E$5:$E$10,'Tienda y Sucursal'!$F$5:$F$10)</f>
        <v>Sucursal 4</v>
      </c>
      <c r="N1105" s="13" t="str">
        <f>HLOOKUP(F1105,'Vendedores y Clientes'!$F$5:$M$7,2,0)&amp;" "&amp;HLOOKUP(F1105,'Vendedores y Clientes'!$F$5:$M$7,3,0)</f>
        <v>Michael Tree</v>
      </c>
      <c r="O1105" s="13" t="str" cm="1">
        <f t="array" ref="O1105">_xlfn.XLOOKUP(G1105,'Vendedores y Clientes'!$B$6:$B$39,'Vendedores y Clientes'!$C$6:$C$39&amp;" "&amp;_xlfn.XLOOKUP(Ventas!G1105,'Vendedores y Clientes'!$B$6:$B$39,'Vendedores y Clientes'!$D$6:$D$39))</f>
        <v>Sergio Oliva</v>
      </c>
      <c r="P1105" s="13" t="str">
        <f>_xlfn.XLOOKUP(H1105,Productos!$B$5:$B$16,Productos!$C$5:$C$16)</f>
        <v>Escritorio Vidrio 1,38x50</v>
      </c>
      <c r="Q1105" s="13" t="str">
        <f>VLOOKUP(H1105,Productos!$B$4:$E$16,3,0)</f>
        <v>Bellmack</v>
      </c>
      <c r="R1105" s="14">
        <f t="shared" si="26"/>
        <v>0.08</v>
      </c>
      <c r="S1105" s="15">
        <f>VLOOKUP(Ventas!H1105,Productos!$B$23:$I$34,MATCH(Ventas!M1105,Productos!$D$22:$I$22)+2,FALSE)</f>
        <v>300000</v>
      </c>
      <c r="T1105" s="16">
        <f t="shared" si="28"/>
        <v>3886000</v>
      </c>
    </row>
    <row r="1106" spans="2:20" ht="14.25" customHeight="1">
      <c r="B1106" s="10" t="str">
        <f t="shared" si="25"/>
        <v>3-301922009febreroB18</v>
      </c>
      <c r="C1106" s="17">
        <v>3</v>
      </c>
      <c r="D1106" s="17">
        <v>30</v>
      </c>
      <c r="E1106" s="18">
        <v>39863</v>
      </c>
      <c r="F1106" s="17">
        <v>14</v>
      </c>
      <c r="G1106" s="17">
        <v>15</v>
      </c>
      <c r="H1106" s="17" t="s">
        <v>31</v>
      </c>
      <c r="I1106" s="79">
        <f>_xlfn.XLOOKUP(H1106,Productos!$B$5:$B$16,Productos!$E$5:$E$16)</f>
        <v>350000</v>
      </c>
      <c r="J1106" s="17">
        <v>13</v>
      </c>
      <c r="K1106" s="99"/>
      <c r="L1106" s="13" t="str">
        <f>_xlfn.XLOOKUP(Ventas!C1106,'Tienda y Sucursal'!$B$5:$B$19,'Tienda y Sucursal'!$C$5:$C$19)</f>
        <v>Damiens</v>
      </c>
      <c r="M1106" s="13" t="str">
        <f>_xlfn.XLOOKUP(D1106,'Tienda y Sucursal'!$E$5:$E$10,'Tienda y Sucursal'!$F$5:$F$10)</f>
        <v>Sucursal 2</v>
      </c>
      <c r="N1106" s="13" t="str">
        <f>HLOOKUP(F1106,'Vendedores y Clientes'!$F$5:$M$7,2,0)&amp;" "&amp;HLOOKUP(F1106,'Vendedores y Clientes'!$F$5:$M$7,3,0)</f>
        <v>Hortuiti Felier</v>
      </c>
      <c r="O1106" s="13" t="str" cm="1">
        <f t="array" ref="O1106">_xlfn.XLOOKUP(G1106,'Vendedores y Clientes'!$B$6:$B$39,'Vendedores y Clientes'!$C$6:$C$39&amp;" "&amp;_xlfn.XLOOKUP(Ventas!G1106,'Vendedores y Clientes'!$B$6:$B$39,'Vendedores y Clientes'!$D$6:$D$39))</f>
        <v>Maki Parachute</v>
      </c>
      <c r="P1106" s="13" t="str">
        <f>_xlfn.XLOOKUP(H1106,Productos!$B$5:$B$16,Productos!$C$5:$C$16)</f>
        <v>Escritorio Vidrio 1,38x50</v>
      </c>
      <c r="Q1106" s="13" t="str">
        <f>VLOOKUP(H1106,Productos!$B$4:$E$16,3,0)</f>
        <v>Bellmack</v>
      </c>
      <c r="R1106" s="14">
        <f t="shared" si="26"/>
        <v>0.08</v>
      </c>
      <c r="S1106" s="15">
        <f>VLOOKUP(Ventas!H1106,Productos!$B$23:$I$34,MATCH(Ventas!M1106,Productos!$D$22:$I$22)+2,FALSE)</f>
        <v>100000</v>
      </c>
      <c r="T1106" s="16">
        <f t="shared" si="28"/>
        <v>4086000</v>
      </c>
    </row>
    <row r="1107" spans="2:20" ht="14.25" customHeight="1">
      <c r="B1107" s="10" t="str">
        <f t="shared" si="25"/>
        <v>14-301442010abrilB18</v>
      </c>
      <c r="C1107" s="17">
        <v>14</v>
      </c>
      <c r="D1107" s="17">
        <v>30</v>
      </c>
      <c r="E1107" s="18">
        <v>40282</v>
      </c>
      <c r="F1107" s="17">
        <v>15</v>
      </c>
      <c r="G1107" s="17">
        <v>16</v>
      </c>
      <c r="H1107" s="17" t="s">
        <v>31</v>
      </c>
      <c r="I1107" s="79">
        <f>_xlfn.XLOOKUP(H1107,Productos!$B$5:$B$16,Productos!$E$5:$E$16)</f>
        <v>350000</v>
      </c>
      <c r="J1107" s="17">
        <v>13</v>
      </c>
      <c r="K1107" s="99"/>
      <c r="L1107" s="13" t="str">
        <f>_xlfn.XLOOKUP(Ventas!C1107,'Tienda y Sucursal'!$B$5:$B$19,'Tienda y Sucursal'!$C$5:$C$19)</f>
        <v>Antiguedades FV</v>
      </c>
      <c r="M1107" s="13" t="str">
        <f>_xlfn.XLOOKUP(D1107,'Tienda y Sucursal'!$E$5:$E$10,'Tienda y Sucursal'!$F$5:$F$10)</f>
        <v>Sucursal 2</v>
      </c>
      <c r="N1107" s="13" t="str">
        <f>HLOOKUP(F1107,'Vendedores y Clientes'!$F$5:$M$7,2,0)&amp;" "&amp;HLOOKUP(F1107,'Vendedores y Clientes'!$F$5:$M$7,3,0)</f>
        <v>Suárez Mujica</v>
      </c>
      <c r="O1107" s="13" t="str" cm="1">
        <f t="array" ref="O1107">_xlfn.XLOOKUP(G1107,'Vendedores y Clientes'!$B$6:$B$39,'Vendedores y Clientes'!$C$6:$C$39&amp;" "&amp;_xlfn.XLOOKUP(Ventas!G1107,'Vendedores y Clientes'!$B$6:$B$39,'Vendedores y Clientes'!$D$6:$D$39))</f>
        <v>Go Leslier</v>
      </c>
      <c r="P1107" s="13" t="str">
        <f>_xlfn.XLOOKUP(H1107,Productos!$B$5:$B$16,Productos!$C$5:$C$16)</f>
        <v>Escritorio Vidrio 1,38x50</v>
      </c>
      <c r="Q1107" s="13" t="str">
        <f>VLOOKUP(H1107,Productos!$B$4:$E$16,3,0)</f>
        <v>Bellmack</v>
      </c>
      <c r="R1107" s="14">
        <f t="shared" si="26"/>
        <v>0.08</v>
      </c>
      <c r="S1107" s="15">
        <f>VLOOKUP(Ventas!H1107,Productos!$B$23:$I$34,MATCH(Ventas!M1107,Productos!$D$22:$I$22)+2,FALSE)</f>
        <v>100000</v>
      </c>
      <c r="T1107" s="16">
        <f t="shared" si="28"/>
        <v>4086000</v>
      </c>
    </row>
    <row r="1108" spans="2:20" ht="14.25" customHeight="1">
      <c r="B1108" s="10" t="str">
        <f t="shared" si="25"/>
        <v>6-101792010septiembreB18</v>
      </c>
      <c r="C1108" s="17">
        <v>6</v>
      </c>
      <c r="D1108" s="17">
        <v>10</v>
      </c>
      <c r="E1108" s="18">
        <v>40438</v>
      </c>
      <c r="F1108" s="17">
        <v>18</v>
      </c>
      <c r="G1108" s="17">
        <v>28</v>
      </c>
      <c r="H1108" s="17" t="s">
        <v>31</v>
      </c>
      <c r="I1108" s="79">
        <f>_xlfn.XLOOKUP(H1108,Productos!$B$5:$B$16,Productos!$E$5:$E$16)</f>
        <v>350000</v>
      </c>
      <c r="J1108" s="17">
        <v>13</v>
      </c>
      <c r="K1108" s="99"/>
      <c r="L1108" s="13" t="str">
        <f>_xlfn.XLOOKUP(Ventas!C1108,'Tienda y Sucursal'!$B$5:$B$19,'Tienda y Sucursal'!$C$5:$C$19)</f>
        <v>Sucursal Ñuñoa</v>
      </c>
      <c r="M1108" s="13" t="str">
        <f>_xlfn.XLOOKUP(D1108,'Tienda y Sucursal'!$E$5:$E$10,'Tienda y Sucursal'!$F$5:$F$10)</f>
        <v>Sucursal 6</v>
      </c>
      <c r="N1108" s="13" t="str">
        <f>HLOOKUP(F1108,'Vendedores y Clientes'!$F$5:$M$7,2,0)&amp;" "&amp;HLOOKUP(F1108,'Vendedores y Clientes'!$F$5:$M$7,3,0)</f>
        <v>Gato Lizana</v>
      </c>
      <c r="O1108" s="13" t="str" cm="1">
        <f t="array" ref="O1108">_xlfn.XLOOKUP(G1108,'Vendedores y Clientes'!$B$6:$B$39,'Vendedores y Clientes'!$C$6:$C$39&amp;" "&amp;_xlfn.XLOOKUP(Ventas!G1108,'Vendedores y Clientes'!$B$6:$B$39,'Vendedores y Clientes'!$D$6:$D$39))</f>
        <v>Sebastián  Venegas</v>
      </c>
      <c r="P1108" s="13" t="str">
        <f>_xlfn.XLOOKUP(H1108,Productos!$B$5:$B$16,Productos!$C$5:$C$16)</f>
        <v>Escritorio Vidrio 1,38x50</v>
      </c>
      <c r="Q1108" s="13" t="str">
        <f>VLOOKUP(H1108,Productos!$B$4:$E$16,3,0)</f>
        <v>Bellmack</v>
      </c>
      <c r="R1108" s="14">
        <f t="shared" si="26"/>
        <v>0.08</v>
      </c>
      <c r="S1108" s="15">
        <f>VLOOKUP(Ventas!H1108,Productos!$B$23:$I$34,MATCH(Ventas!M1108,Productos!$D$22:$I$22)+2,FALSE)</f>
        <v>100000</v>
      </c>
      <c r="T1108" s="16">
        <f t="shared" si="28"/>
        <v>4086000</v>
      </c>
    </row>
    <row r="1109" spans="2:20" ht="14.25" customHeight="1">
      <c r="B1109" s="10" t="str">
        <f t="shared" si="25"/>
        <v>9-3001112009eneroB18</v>
      </c>
      <c r="C1109" s="17">
        <v>9</v>
      </c>
      <c r="D1109" s="17">
        <v>300</v>
      </c>
      <c r="E1109" s="18">
        <v>39824</v>
      </c>
      <c r="F1109" s="17">
        <v>13</v>
      </c>
      <c r="G1109" s="17">
        <v>5</v>
      </c>
      <c r="H1109" s="17" t="s">
        <v>31</v>
      </c>
      <c r="I1109" s="79">
        <f>_xlfn.XLOOKUP(H1109,Productos!$B$5:$B$16,Productos!$E$5:$E$16)</f>
        <v>350000</v>
      </c>
      <c r="J1109" s="17">
        <v>13</v>
      </c>
      <c r="K1109" s="99"/>
      <c r="L1109" s="13" t="str">
        <f>_xlfn.XLOOKUP(Ventas!C1109,'Tienda y Sucursal'!$B$5:$B$19,'Tienda y Sucursal'!$C$5:$C$19)</f>
        <v>Sucursal San Bernardo</v>
      </c>
      <c r="M1109" s="13" t="str">
        <f>_xlfn.XLOOKUP(D1109,'Tienda y Sucursal'!$E$5:$E$10,'Tienda y Sucursal'!$F$5:$F$10)</f>
        <v>Sucursal 3</v>
      </c>
      <c r="N1109" s="13" t="str">
        <f>HLOOKUP(F1109,'Vendedores y Clientes'!$F$5:$M$7,2,0)&amp;" "&amp;HLOOKUP(F1109,'Vendedores y Clientes'!$F$5:$M$7,3,0)</f>
        <v>Caesar Ortencia</v>
      </c>
      <c r="O1109" s="13" t="str" cm="1">
        <f t="array" ref="O1109">_xlfn.XLOOKUP(G1109,'Vendedores y Clientes'!$B$6:$B$39,'Vendedores y Clientes'!$C$6:$C$39&amp;" "&amp;_xlfn.XLOOKUP(Ventas!G1109,'Vendedores y Clientes'!$B$6:$B$39,'Vendedores y Clientes'!$D$6:$D$39))</f>
        <v>Alexandra Bully</v>
      </c>
      <c r="P1109" s="13" t="str">
        <f>_xlfn.XLOOKUP(H1109,Productos!$B$5:$B$16,Productos!$C$5:$C$16)</f>
        <v>Escritorio Vidrio 1,38x50</v>
      </c>
      <c r="Q1109" s="13" t="str">
        <f>VLOOKUP(H1109,Productos!$B$4:$E$16,3,0)</f>
        <v>Bellmack</v>
      </c>
      <c r="R1109" s="14">
        <f t="shared" si="26"/>
        <v>0.08</v>
      </c>
      <c r="S1109" s="15">
        <f>VLOOKUP(Ventas!H1109,Productos!$B$23:$I$34,MATCH(Ventas!M1109,Productos!$D$22:$I$22)+2,FALSE)</f>
        <v>100000</v>
      </c>
      <c r="T1109" s="16">
        <f t="shared" si="28"/>
        <v>4086000</v>
      </c>
    </row>
    <row r="1110" spans="2:20" ht="14.25" customHeight="1">
      <c r="B1110" s="10" t="str">
        <f t="shared" si="25"/>
        <v>11-2002532009marzoA18</v>
      </c>
      <c r="C1110" s="17">
        <v>11</v>
      </c>
      <c r="D1110" s="17">
        <v>200</v>
      </c>
      <c r="E1110" s="18">
        <v>39897</v>
      </c>
      <c r="F1110" s="17">
        <v>12</v>
      </c>
      <c r="G1110" s="17">
        <v>32</v>
      </c>
      <c r="H1110" s="17" t="s">
        <v>26</v>
      </c>
      <c r="I1110" s="79">
        <f>_xlfn.XLOOKUP(H1110,Productos!$B$5:$B$16,Productos!$E$5:$E$16)</f>
        <v>750000</v>
      </c>
      <c r="J1110" s="17">
        <v>6</v>
      </c>
      <c r="K1110" s="99"/>
      <c r="L1110" s="13" t="str">
        <f>_xlfn.XLOOKUP(Ventas!C1110,'Tienda y Sucursal'!$B$5:$B$19,'Tienda y Sucursal'!$C$5:$C$19)</f>
        <v>Antiguedades FL</v>
      </c>
      <c r="M1110" s="13" t="str">
        <f>_xlfn.XLOOKUP(D1110,'Tienda y Sucursal'!$E$5:$E$10,'Tienda y Sucursal'!$F$5:$F$10)</f>
        <v>Sucursal 1</v>
      </c>
      <c r="N1110" s="13" t="str">
        <f>HLOOKUP(F1110,'Vendedores y Clientes'!$F$5:$M$7,2,0)&amp;" "&amp;HLOOKUP(F1110,'Vendedores y Clientes'!$F$5:$M$7,3,0)</f>
        <v>Feibian Bizancio</v>
      </c>
      <c r="O1110" s="13" t="str" cm="1">
        <f t="array" ref="O1110">_xlfn.XLOOKUP(G1110,'Vendedores y Clientes'!$B$6:$B$39,'Vendedores y Clientes'!$C$6:$C$39&amp;" "&amp;_xlfn.XLOOKUP(Ventas!G1110,'Vendedores y Clientes'!$B$6:$B$39,'Vendedores y Clientes'!$D$6:$D$39))</f>
        <v>Manu Bililar</v>
      </c>
      <c r="P1110" s="13" t="str">
        <f>_xlfn.XLOOKUP(H1110,Productos!$B$5:$B$16,Productos!$C$5:$C$16)</f>
        <v>Sillón Cama 3 Cuerpos</v>
      </c>
      <c r="Q1110" s="13" t="str">
        <f>VLOOKUP(H1110,Productos!$B$4:$E$16,3,0)</f>
        <v>Bellmack</v>
      </c>
      <c r="R1110" s="14">
        <f t="shared" si="26"/>
        <v>0.05</v>
      </c>
      <c r="S1110" s="15">
        <f>VLOOKUP(Ventas!H1110,Productos!$B$23:$I$34,MATCH(Ventas!M1110,Productos!$D$22:$I$22)+2,FALSE)</f>
        <v>100000</v>
      </c>
      <c r="T1110" s="16">
        <f t="shared" si="28"/>
        <v>4175000</v>
      </c>
    </row>
    <row r="1111" spans="2:20" ht="14.25" customHeight="1">
      <c r="B1111" s="10" t="str">
        <f t="shared" si="25"/>
        <v>1-1022102009octubreA18</v>
      </c>
      <c r="C1111" s="17">
        <v>1</v>
      </c>
      <c r="D1111" s="17">
        <v>10</v>
      </c>
      <c r="E1111" s="18">
        <v>40108</v>
      </c>
      <c r="F1111" s="17">
        <v>13</v>
      </c>
      <c r="G1111" s="17">
        <v>1</v>
      </c>
      <c r="H1111" s="17" t="s">
        <v>26</v>
      </c>
      <c r="I1111" s="79">
        <f>_xlfn.XLOOKUP(H1111,Productos!$B$5:$B$16,Productos!$E$5:$E$16)</f>
        <v>750000</v>
      </c>
      <c r="J1111" s="17">
        <v>6</v>
      </c>
      <c r="K1111" s="99"/>
      <c r="L1111" s="13" t="str">
        <f>_xlfn.XLOOKUP(Ventas!C1111,'Tienda y Sucursal'!$B$5:$B$19,'Tienda y Sucursal'!$C$5:$C$19)</f>
        <v>Sucursal Peñalolen Alto</v>
      </c>
      <c r="M1111" s="13" t="str">
        <f>_xlfn.XLOOKUP(D1111,'Tienda y Sucursal'!$E$5:$E$10,'Tienda y Sucursal'!$F$5:$F$10)</f>
        <v>Sucursal 6</v>
      </c>
      <c r="N1111" s="13" t="str">
        <f>HLOOKUP(F1111,'Vendedores y Clientes'!$F$5:$M$7,2,0)&amp;" "&amp;HLOOKUP(F1111,'Vendedores y Clientes'!$F$5:$M$7,3,0)</f>
        <v>Caesar Ortencia</v>
      </c>
      <c r="O1111" s="13" t="str" cm="1">
        <f t="array" ref="O1111">_xlfn.XLOOKUP(G1111,'Vendedores y Clientes'!$B$6:$B$39,'Vendedores y Clientes'!$C$6:$C$39&amp;" "&amp;_xlfn.XLOOKUP(Ventas!G1111,'Vendedores y Clientes'!$B$6:$B$39,'Vendedores y Clientes'!$D$6:$D$39))</f>
        <v>Alejandro Moledero</v>
      </c>
      <c r="P1111" s="13" t="str">
        <f>_xlfn.XLOOKUP(H1111,Productos!$B$5:$B$16,Productos!$C$5:$C$16)</f>
        <v>Sillón Cama 3 Cuerpos</v>
      </c>
      <c r="Q1111" s="13" t="str">
        <f>VLOOKUP(H1111,Productos!$B$4:$E$16,3,0)</f>
        <v>Bellmack</v>
      </c>
      <c r="R1111" s="14">
        <f t="shared" si="26"/>
        <v>0.05</v>
      </c>
      <c r="S1111" s="15">
        <f>VLOOKUP(Ventas!H1111,Productos!$B$23:$I$34,MATCH(Ventas!M1111,Productos!$D$22:$I$22)+2,FALSE)</f>
        <v>200000</v>
      </c>
      <c r="T1111" s="16">
        <f t="shared" si="28"/>
        <v>4075000</v>
      </c>
    </row>
    <row r="1112" spans="2:20" ht="14.25" customHeight="1">
      <c r="B1112" s="10" t="str">
        <f t="shared" si="25"/>
        <v>12-10312009eneroG16</v>
      </c>
      <c r="C1112" s="17">
        <v>12</v>
      </c>
      <c r="D1112" s="17">
        <v>10</v>
      </c>
      <c r="E1112" s="18">
        <v>39816</v>
      </c>
      <c r="F1112" s="17">
        <v>16</v>
      </c>
      <c r="G1112" s="17">
        <v>18</v>
      </c>
      <c r="H1112" s="17" t="s">
        <v>30</v>
      </c>
      <c r="I1112" s="79">
        <f>_xlfn.XLOOKUP(H1112,Productos!$B$5:$B$16,Productos!$E$5:$E$16)</f>
        <v>550000</v>
      </c>
      <c r="J1112" s="17">
        <v>9</v>
      </c>
      <c r="K1112" s="99"/>
      <c r="L1112" s="13" t="str">
        <f>_xlfn.XLOOKUP(Ventas!C1112,'Tienda y Sucursal'!$B$5:$B$19,'Tienda y Sucursal'!$C$5:$C$19)</f>
        <v>El Deleite</v>
      </c>
      <c r="M1112" s="13" t="str">
        <f>_xlfn.XLOOKUP(D1112,'Tienda y Sucursal'!$E$5:$E$10,'Tienda y Sucursal'!$F$5:$F$10)</f>
        <v>Sucursal 6</v>
      </c>
      <c r="N1112" s="13" t="str">
        <f>HLOOKUP(F1112,'Vendedores y Clientes'!$F$5:$M$7,2,0)&amp;" "&amp;HLOOKUP(F1112,'Vendedores y Clientes'!$F$5:$M$7,3,0)</f>
        <v>Michael Tree</v>
      </c>
      <c r="O1112" s="13" t="str" cm="1">
        <f t="array" ref="O1112">_xlfn.XLOOKUP(G1112,'Vendedores y Clientes'!$B$6:$B$39,'Vendedores y Clientes'!$C$6:$C$39&amp;" "&amp;_xlfn.XLOOKUP(Ventas!G1112,'Vendedores y Clientes'!$B$6:$B$39,'Vendedores y Clientes'!$D$6:$D$39))</f>
        <v>Di Angelo Bonini</v>
      </c>
      <c r="P1112" s="13" t="str">
        <f>_xlfn.XLOOKUP(H1112,Productos!$B$5:$B$16,Productos!$C$5:$C$16)</f>
        <v>Cómoda 2 cuerpos, 2x1x1,5</v>
      </c>
      <c r="Q1112" s="13" t="str">
        <f>VLOOKUP(H1112,Productos!$B$4:$E$16,3,0)</f>
        <v>Deplos</v>
      </c>
      <c r="R1112" s="14">
        <f t="shared" si="26"/>
        <v>0.08</v>
      </c>
      <c r="S1112" s="15">
        <f>VLOOKUP(Ventas!H1112,Productos!$B$23:$I$34,MATCH(Ventas!M1112,Productos!$D$22:$I$22)+2,FALSE)</f>
        <v>300000</v>
      </c>
      <c r="T1112" s="16">
        <f t="shared" si="28"/>
        <v>4254000</v>
      </c>
    </row>
    <row r="1113" spans="2:20" ht="14.25" customHeight="1">
      <c r="B1113" s="10" t="str">
        <f t="shared" si="25"/>
        <v>6-2025112010noviembreJ16</v>
      </c>
      <c r="C1113" s="17">
        <v>6</v>
      </c>
      <c r="D1113" s="17">
        <v>20</v>
      </c>
      <c r="E1113" s="18">
        <v>40507</v>
      </c>
      <c r="F1113" s="17">
        <v>18</v>
      </c>
      <c r="G1113" s="17">
        <v>8</v>
      </c>
      <c r="H1113" s="17" t="s">
        <v>22</v>
      </c>
      <c r="I1113" s="79">
        <f>_xlfn.XLOOKUP(H1113,Productos!$B$5:$B$16,Productos!$E$5:$E$16)</f>
        <v>1450000</v>
      </c>
      <c r="J1113" s="17">
        <v>3</v>
      </c>
      <c r="K1113" s="99"/>
      <c r="L1113" s="13" t="str">
        <f>_xlfn.XLOOKUP(Ventas!C1113,'Tienda y Sucursal'!$B$5:$B$19,'Tienda y Sucursal'!$C$5:$C$19)</f>
        <v>Sucursal Ñuñoa</v>
      </c>
      <c r="M1113" s="13" t="str">
        <f>_xlfn.XLOOKUP(D1113,'Tienda y Sucursal'!$E$5:$E$10,'Tienda y Sucursal'!$F$5:$F$10)</f>
        <v>Sucursal 5</v>
      </c>
      <c r="N1113" s="13" t="str">
        <f>HLOOKUP(F1113,'Vendedores y Clientes'!$F$5:$M$7,2,0)&amp;" "&amp;HLOOKUP(F1113,'Vendedores y Clientes'!$F$5:$M$7,3,0)</f>
        <v>Gato Lizana</v>
      </c>
      <c r="O1113" s="13" t="str" cm="1">
        <f t="array" ref="O1113">_xlfn.XLOOKUP(G1113,'Vendedores y Clientes'!$B$6:$B$39,'Vendedores y Clientes'!$C$6:$C$39&amp;" "&amp;_xlfn.XLOOKUP(Ventas!G1113,'Vendedores y Clientes'!$B$6:$B$39,'Vendedores y Clientes'!$D$6:$D$39))</f>
        <v>Nicolás Red</v>
      </c>
      <c r="P1113" s="13" t="str">
        <f>_xlfn.XLOOKUP(H1113,Productos!$B$5:$B$16,Productos!$C$5:$C$16)</f>
        <v>Silla de Gargas</v>
      </c>
      <c r="Q1113" s="13" t="str">
        <f>VLOOKUP(H1113,Productos!$B$4:$E$16,3,0)</f>
        <v>Bellmack</v>
      </c>
      <c r="R1113" s="14">
        <f t="shared" si="26"/>
        <v>0</v>
      </c>
      <c r="S1113" s="15">
        <f>VLOOKUP(Ventas!H1113,Productos!$B$23:$I$34,MATCH(Ventas!M1113,Productos!$D$22:$I$22)+2,FALSE)</f>
        <v>300000</v>
      </c>
      <c r="T1113" s="16">
        <f t="shared" si="28"/>
        <v>4050000</v>
      </c>
    </row>
    <row r="1114" spans="2:20" ht="14.25" customHeight="1">
      <c r="B1114" s="10" t="str">
        <f t="shared" si="25"/>
        <v>15-30020112010noviembreF16</v>
      </c>
      <c r="C1114" s="17">
        <v>15</v>
      </c>
      <c r="D1114" s="17">
        <v>300</v>
      </c>
      <c r="E1114" s="18">
        <v>40502</v>
      </c>
      <c r="F1114" s="17">
        <v>15</v>
      </c>
      <c r="G1114" s="17">
        <v>31</v>
      </c>
      <c r="H1114" s="17" t="s">
        <v>29</v>
      </c>
      <c r="I1114" s="79">
        <f>_xlfn.XLOOKUP(H1114,Productos!$B$5:$B$16,Productos!$E$5:$E$16)</f>
        <v>550000</v>
      </c>
      <c r="J1114" s="17">
        <v>8</v>
      </c>
      <c r="K1114" s="99"/>
      <c r="L1114" s="13" t="str">
        <f>_xlfn.XLOOKUP(Ventas!C1114,'Tienda y Sucursal'!$B$5:$B$19,'Tienda y Sucursal'!$C$5:$C$19)</f>
        <v>Galería la Tubería</v>
      </c>
      <c r="M1114" s="13" t="str">
        <f>_xlfn.XLOOKUP(D1114,'Tienda y Sucursal'!$E$5:$E$10,'Tienda y Sucursal'!$F$5:$F$10)</f>
        <v>Sucursal 3</v>
      </c>
      <c r="N1114" s="13" t="str">
        <f>HLOOKUP(F1114,'Vendedores y Clientes'!$F$5:$M$7,2,0)&amp;" "&amp;HLOOKUP(F1114,'Vendedores y Clientes'!$F$5:$M$7,3,0)</f>
        <v>Suárez Mujica</v>
      </c>
      <c r="O1114" s="13" t="str" cm="1">
        <f t="array" ref="O1114">_xlfn.XLOOKUP(G1114,'Vendedores y Clientes'!$B$6:$B$39,'Vendedores y Clientes'!$C$6:$C$39&amp;" "&amp;_xlfn.XLOOKUP(Ventas!G1114,'Vendedores y Clientes'!$B$6:$B$39,'Vendedores y Clientes'!$D$6:$D$39))</f>
        <v>Sofia Uribe</v>
      </c>
      <c r="P1114" s="13" t="str">
        <f>_xlfn.XLOOKUP(H1114,Productos!$B$5:$B$16,Productos!$C$5:$C$16)</f>
        <v>Cama 2 Plazas</v>
      </c>
      <c r="Q1114" s="13" t="str">
        <f>VLOOKUP(H1114,Productos!$B$4:$E$16,3,0)</f>
        <v>Dardunes</v>
      </c>
      <c r="R1114" s="14">
        <f t="shared" si="26"/>
        <v>0.08</v>
      </c>
      <c r="S1114" s="15">
        <f>VLOOKUP(Ventas!H1114,Productos!$B$23:$I$34,MATCH(Ventas!M1114,Productos!$D$22:$I$22)+2,FALSE)</f>
        <v>30000</v>
      </c>
      <c r="T1114" s="16">
        <f t="shared" si="28"/>
        <v>4018000</v>
      </c>
    </row>
    <row r="1115" spans="2:20" ht="14.25" customHeight="1">
      <c r="B1115" s="10" t="str">
        <f t="shared" si="25"/>
        <v>9-2002552010mayoG16</v>
      </c>
      <c r="C1115" s="17">
        <v>9</v>
      </c>
      <c r="D1115" s="17">
        <v>200</v>
      </c>
      <c r="E1115" s="18">
        <v>40323</v>
      </c>
      <c r="F1115" s="17">
        <v>18</v>
      </c>
      <c r="G1115" s="17">
        <v>31</v>
      </c>
      <c r="H1115" s="17" t="s">
        <v>30</v>
      </c>
      <c r="I1115" s="79">
        <f>_xlfn.XLOOKUP(H1115,Productos!$B$5:$B$16,Productos!$E$5:$E$16)</f>
        <v>550000</v>
      </c>
      <c r="J1115" s="17">
        <v>8</v>
      </c>
      <c r="K1115" s="99"/>
      <c r="L1115" s="13" t="str">
        <f>_xlfn.XLOOKUP(Ventas!C1115,'Tienda y Sucursal'!$B$5:$B$19,'Tienda y Sucursal'!$C$5:$C$19)</f>
        <v>Sucursal San Bernardo</v>
      </c>
      <c r="M1115" s="13" t="str">
        <f>_xlfn.XLOOKUP(D1115,'Tienda y Sucursal'!$E$5:$E$10,'Tienda y Sucursal'!$F$5:$F$10)</f>
        <v>Sucursal 1</v>
      </c>
      <c r="N1115" s="13" t="str">
        <f>HLOOKUP(F1115,'Vendedores y Clientes'!$F$5:$M$7,2,0)&amp;" "&amp;HLOOKUP(F1115,'Vendedores y Clientes'!$F$5:$M$7,3,0)</f>
        <v>Gato Lizana</v>
      </c>
      <c r="O1115" s="13" t="str" cm="1">
        <f t="array" ref="O1115">_xlfn.XLOOKUP(G1115,'Vendedores y Clientes'!$B$6:$B$39,'Vendedores y Clientes'!$C$6:$C$39&amp;" "&amp;_xlfn.XLOOKUP(Ventas!G1115,'Vendedores y Clientes'!$B$6:$B$39,'Vendedores y Clientes'!$D$6:$D$39))</f>
        <v>Sofia Uribe</v>
      </c>
      <c r="P1115" s="13" t="str">
        <f>_xlfn.XLOOKUP(H1115,Productos!$B$5:$B$16,Productos!$C$5:$C$16)</f>
        <v>Cómoda 2 cuerpos, 2x1x1,5</v>
      </c>
      <c r="Q1115" s="13" t="str">
        <f>VLOOKUP(H1115,Productos!$B$4:$E$16,3,0)</f>
        <v>Deplos</v>
      </c>
      <c r="R1115" s="14">
        <f t="shared" si="26"/>
        <v>0.08</v>
      </c>
      <c r="S1115" s="15">
        <f>VLOOKUP(Ventas!H1115,Productos!$B$23:$I$34,MATCH(Ventas!M1115,Productos!$D$22:$I$22)+2,FALSE)</f>
        <v>100000</v>
      </c>
      <c r="T1115" s="16">
        <f t="shared" si="28"/>
        <v>3948000</v>
      </c>
    </row>
    <row r="1116" spans="2:20" ht="14.25" customHeight="1">
      <c r="B1116" s="10" t="str">
        <f t="shared" si="25"/>
        <v>1-1002452009mayoG16</v>
      </c>
      <c r="C1116" s="17">
        <v>1</v>
      </c>
      <c r="D1116" s="17">
        <v>100</v>
      </c>
      <c r="E1116" s="18">
        <v>39957</v>
      </c>
      <c r="F1116" s="17">
        <v>15</v>
      </c>
      <c r="G1116" s="17">
        <v>29</v>
      </c>
      <c r="H1116" s="17" t="s">
        <v>30</v>
      </c>
      <c r="I1116" s="79">
        <f>_xlfn.XLOOKUP(H1116,Productos!$B$5:$B$16,Productos!$E$5:$E$16)</f>
        <v>550000</v>
      </c>
      <c r="J1116" s="17">
        <v>8</v>
      </c>
      <c r="K1116" s="99"/>
      <c r="L1116" s="13" t="str">
        <f>_xlfn.XLOOKUP(Ventas!C1116,'Tienda y Sucursal'!$B$5:$B$19,'Tienda y Sucursal'!$C$5:$C$19)</f>
        <v>Sucursal Peñalolen Alto</v>
      </c>
      <c r="M1116" s="13" t="str">
        <f>_xlfn.XLOOKUP(D1116,'Tienda y Sucursal'!$E$5:$E$10,'Tienda y Sucursal'!$F$5:$F$10)</f>
        <v>Sucursal 4</v>
      </c>
      <c r="N1116" s="13" t="str">
        <f>HLOOKUP(F1116,'Vendedores y Clientes'!$F$5:$M$7,2,0)&amp;" "&amp;HLOOKUP(F1116,'Vendedores y Clientes'!$F$5:$M$7,3,0)</f>
        <v>Suárez Mujica</v>
      </c>
      <c r="O1116" s="13" t="str" cm="1">
        <f t="array" ref="O1116">_xlfn.XLOOKUP(G1116,'Vendedores y Clientes'!$B$6:$B$39,'Vendedores y Clientes'!$C$6:$C$39&amp;" "&amp;_xlfn.XLOOKUP(Ventas!G1116,'Vendedores y Clientes'!$B$6:$B$39,'Vendedores y Clientes'!$D$6:$D$39))</f>
        <v>Reina Queen</v>
      </c>
      <c r="P1116" s="13" t="str">
        <f>_xlfn.XLOOKUP(H1116,Productos!$B$5:$B$16,Productos!$C$5:$C$16)</f>
        <v>Cómoda 2 cuerpos, 2x1x1,5</v>
      </c>
      <c r="Q1116" s="13" t="str">
        <f>VLOOKUP(H1116,Productos!$B$4:$E$16,3,0)</f>
        <v>Deplos</v>
      </c>
      <c r="R1116" s="14">
        <f t="shared" si="26"/>
        <v>0.08</v>
      </c>
      <c r="S1116" s="15">
        <f>VLOOKUP(Ventas!H1116,Productos!$B$23:$I$34,MATCH(Ventas!M1116,Productos!$D$22:$I$22)+2,FALSE)</f>
        <v>20000</v>
      </c>
      <c r="T1116" s="16">
        <f t="shared" si="28"/>
        <v>4028000</v>
      </c>
    </row>
    <row r="1117" spans="2:20" ht="14.25" customHeight="1">
      <c r="B1117" s="10" t="str">
        <f t="shared" si="25"/>
        <v>15-2017102010octubreJ18</v>
      </c>
      <c r="C1117" s="17">
        <v>15</v>
      </c>
      <c r="D1117" s="17">
        <v>20</v>
      </c>
      <c r="E1117" s="18">
        <v>40468</v>
      </c>
      <c r="F1117" s="17">
        <v>16</v>
      </c>
      <c r="G1117" s="17">
        <v>29</v>
      </c>
      <c r="H1117" s="17" t="s">
        <v>24</v>
      </c>
      <c r="I1117" s="79">
        <f>_xlfn.XLOOKUP(H1117,Productos!$B$5:$B$16,Productos!$E$5:$E$16)</f>
        <v>850000</v>
      </c>
      <c r="J1117" s="17">
        <v>5</v>
      </c>
      <c r="K1117" s="99"/>
      <c r="L1117" s="13" t="str">
        <f>_xlfn.XLOOKUP(Ventas!C1117,'Tienda y Sucursal'!$B$5:$B$19,'Tienda y Sucursal'!$C$5:$C$19)</f>
        <v>Galería la Tubería</v>
      </c>
      <c r="M1117" s="13" t="str">
        <f>_xlfn.XLOOKUP(D1117,'Tienda y Sucursal'!$E$5:$E$10,'Tienda y Sucursal'!$F$5:$F$10)</f>
        <v>Sucursal 5</v>
      </c>
      <c r="N1117" s="13" t="str">
        <f>HLOOKUP(F1117,'Vendedores y Clientes'!$F$5:$M$7,2,0)&amp;" "&amp;HLOOKUP(F1117,'Vendedores y Clientes'!$F$5:$M$7,3,0)</f>
        <v>Michael Tree</v>
      </c>
      <c r="O1117" s="13" t="str" cm="1">
        <f t="array" ref="O1117">_xlfn.XLOOKUP(G1117,'Vendedores y Clientes'!$B$6:$B$39,'Vendedores y Clientes'!$C$6:$C$39&amp;" "&amp;_xlfn.XLOOKUP(Ventas!G1117,'Vendedores y Clientes'!$B$6:$B$39,'Vendedores y Clientes'!$D$6:$D$39))</f>
        <v>Reina Queen</v>
      </c>
      <c r="P1117" s="13" t="str">
        <f>_xlfn.XLOOKUP(H1117,Productos!$B$5:$B$16,Productos!$C$5:$C$16)</f>
        <v>Camarote 3 cuerpos</v>
      </c>
      <c r="Q1117" s="13" t="str">
        <f>VLOOKUP(H1117,Productos!$B$4:$E$16,3,0)</f>
        <v>Deplos</v>
      </c>
      <c r="R1117" s="14">
        <f t="shared" si="26"/>
        <v>0.05</v>
      </c>
      <c r="S1117" s="15">
        <f>VLOOKUP(Ventas!H1117,Productos!$B$23:$I$34,MATCH(Ventas!M1117,Productos!$D$22:$I$22)+2,FALSE)</f>
        <v>100000</v>
      </c>
      <c r="T1117" s="16">
        <f t="shared" si="28"/>
        <v>3937500</v>
      </c>
    </row>
    <row r="1118" spans="2:20" ht="14.25" customHeight="1">
      <c r="B1118" s="10" t="str">
        <f t="shared" si="25"/>
        <v>8-10892009septiembreJ18</v>
      </c>
      <c r="C1118" s="17">
        <v>8</v>
      </c>
      <c r="D1118" s="17">
        <v>10</v>
      </c>
      <c r="E1118" s="18">
        <v>40064</v>
      </c>
      <c r="F1118" s="17">
        <v>15</v>
      </c>
      <c r="G1118" s="17">
        <v>26</v>
      </c>
      <c r="H1118" s="17" t="s">
        <v>24</v>
      </c>
      <c r="I1118" s="79">
        <f>_xlfn.XLOOKUP(H1118,Productos!$B$5:$B$16,Productos!$E$5:$E$16)</f>
        <v>850000</v>
      </c>
      <c r="J1118" s="17">
        <v>5</v>
      </c>
      <c r="K1118" s="99"/>
      <c r="L1118" s="13" t="str">
        <f>_xlfn.XLOOKUP(Ventas!C1118,'Tienda y Sucursal'!$B$5:$B$19,'Tienda y Sucursal'!$C$5:$C$19)</f>
        <v>El Rincón de la Madera</v>
      </c>
      <c r="M1118" s="13" t="str">
        <f>_xlfn.XLOOKUP(D1118,'Tienda y Sucursal'!$E$5:$E$10,'Tienda y Sucursal'!$F$5:$F$10)</f>
        <v>Sucursal 6</v>
      </c>
      <c r="N1118" s="13" t="str">
        <f>HLOOKUP(F1118,'Vendedores y Clientes'!$F$5:$M$7,2,0)&amp;" "&amp;HLOOKUP(F1118,'Vendedores y Clientes'!$F$5:$M$7,3,0)</f>
        <v>Suárez Mujica</v>
      </c>
      <c r="O1118" s="13" t="str" cm="1">
        <f t="array" ref="O1118">_xlfn.XLOOKUP(G1118,'Vendedores y Clientes'!$B$6:$B$39,'Vendedores y Clientes'!$C$6:$C$39&amp;" "&amp;_xlfn.XLOOKUP(Ventas!G1118,'Vendedores y Clientes'!$B$6:$B$39,'Vendedores y Clientes'!$D$6:$D$39))</f>
        <v>Edward Phycka</v>
      </c>
      <c r="P1118" s="13" t="str">
        <f>_xlfn.XLOOKUP(H1118,Productos!$B$5:$B$16,Productos!$C$5:$C$16)</f>
        <v>Camarote 3 cuerpos</v>
      </c>
      <c r="Q1118" s="13" t="str">
        <f>VLOOKUP(H1118,Productos!$B$4:$E$16,3,0)</f>
        <v>Deplos</v>
      </c>
      <c r="R1118" s="14">
        <f t="shared" si="26"/>
        <v>0.05</v>
      </c>
      <c r="S1118" s="15">
        <f>VLOOKUP(Ventas!H1118,Productos!$B$23:$I$34,MATCH(Ventas!M1118,Productos!$D$22:$I$22)+2,FALSE)</f>
        <v>20000</v>
      </c>
      <c r="T1118" s="16">
        <f t="shared" si="28"/>
        <v>4017500</v>
      </c>
    </row>
    <row r="1119" spans="2:20" ht="14.25" customHeight="1">
      <c r="B1119" s="10" t="str">
        <f t="shared" si="25"/>
        <v>6-1002442010abrilF16</v>
      </c>
      <c r="C1119" s="17">
        <v>6</v>
      </c>
      <c r="D1119" s="17">
        <v>100</v>
      </c>
      <c r="E1119" s="18">
        <v>40292</v>
      </c>
      <c r="F1119" s="17">
        <v>15</v>
      </c>
      <c r="G1119" s="17">
        <v>10</v>
      </c>
      <c r="H1119" s="17" t="s">
        <v>29</v>
      </c>
      <c r="I1119" s="79">
        <f>_xlfn.XLOOKUP(H1119,Productos!$B$5:$B$16,Productos!$E$5:$E$16)</f>
        <v>550000</v>
      </c>
      <c r="J1119" s="17">
        <v>8</v>
      </c>
      <c r="K1119" s="99"/>
      <c r="L1119" s="13" t="str">
        <f>_xlfn.XLOOKUP(Ventas!C1119,'Tienda y Sucursal'!$B$5:$B$19,'Tienda y Sucursal'!$C$5:$C$19)</f>
        <v>Sucursal Ñuñoa</v>
      </c>
      <c r="M1119" s="13" t="str">
        <f>_xlfn.XLOOKUP(D1119,'Tienda y Sucursal'!$E$5:$E$10,'Tienda y Sucursal'!$F$5:$F$10)</f>
        <v>Sucursal 4</v>
      </c>
      <c r="N1119" s="13" t="str">
        <f>HLOOKUP(F1119,'Vendedores y Clientes'!$F$5:$M$7,2,0)&amp;" "&amp;HLOOKUP(F1119,'Vendedores y Clientes'!$F$5:$M$7,3,0)</f>
        <v>Suárez Mujica</v>
      </c>
      <c r="O1119" s="13" t="str" cm="1">
        <f t="array" ref="O1119">_xlfn.XLOOKUP(G1119,'Vendedores y Clientes'!$B$6:$B$39,'Vendedores y Clientes'!$C$6:$C$39&amp;" "&amp;_xlfn.XLOOKUP(Ventas!G1119,'Vendedores y Clientes'!$B$6:$B$39,'Vendedores y Clientes'!$D$6:$D$39))</f>
        <v>Natalia Safer</v>
      </c>
      <c r="P1119" s="13" t="str">
        <f>_xlfn.XLOOKUP(H1119,Productos!$B$5:$B$16,Productos!$C$5:$C$16)</f>
        <v>Cama 2 Plazas</v>
      </c>
      <c r="Q1119" s="13" t="str">
        <f>VLOOKUP(H1119,Productos!$B$4:$E$16,3,0)</f>
        <v>Dardunes</v>
      </c>
      <c r="R1119" s="14">
        <f t="shared" si="26"/>
        <v>0.08</v>
      </c>
      <c r="S1119" s="15">
        <f>VLOOKUP(Ventas!H1119,Productos!$B$23:$I$34,MATCH(Ventas!M1119,Productos!$D$22:$I$22)+2,FALSE)</f>
        <v>200000</v>
      </c>
      <c r="T1119" s="16">
        <f t="shared" si="28"/>
        <v>3848000</v>
      </c>
    </row>
    <row r="1120" spans="2:20" ht="14.25" customHeight="1">
      <c r="B1120" s="10" t="str">
        <f t="shared" si="25"/>
        <v>8-30612009eneroF16</v>
      </c>
      <c r="C1120" s="17">
        <v>8</v>
      </c>
      <c r="D1120" s="17">
        <v>30</v>
      </c>
      <c r="E1120" s="18">
        <v>39819</v>
      </c>
      <c r="F1120" s="17">
        <v>12</v>
      </c>
      <c r="G1120" s="17">
        <v>8</v>
      </c>
      <c r="H1120" s="17" t="s">
        <v>29</v>
      </c>
      <c r="I1120" s="79">
        <f>_xlfn.XLOOKUP(H1120,Productos!$B$5:$B$16,Productos!$E$5:$E$16)</f>
        <v>550000</v>
      </c>
      <c r="J1120" s="17">
        <v>8</v>
      </c>
      <c r="K1120" s="99"/>
      <c r="L1120" s="13" t="str">
        <f>_xlfn.XLOOKUP(Ventas!C1120,'Tienda y Sucursal'!$B$5:$B$19,'Tienda y Sucursal'!$C$5:$C$19)</f>
        <v>El Rincón de la Madera</v>
      </c>
      <c r="M1120" s="13" t="str">
        <f>_xlfn.XLOOKUP(D1120,'Tienda y Sucursal'!$E$5:$E$10,'Tienda y Sucursal'!$F$5:$F$10)</f>
        <v>Sucursal 2</v>
      </c>
      <c r="N1120" s="13" t="str">
        <f>HLOOKUP(F1120,'Vendedores y Clientes'!$F$5:$M$7,2,0)&amp;" "&amp;HLOOKUP(F1120,'Vendedores y Clientes'!$F$5:$M$7,3,0)</f>
        <v>Feibian Bizancio</v>
      </c>
      <c r="O1120" s="13" t="str" cm="1">
        <f t="array" ref="O1120">_xlfn.XLOOKUP(G1120,'Vendedores y Clientes'!$B$6:$B$39,'Vendedores y Clientes'!$C$6:$C$39&amp;" "&amp;_xlfn.XLOOKUP(Ventas!G1120,'Vendedores y Clientes'!$B$6:$B$39,'Vendedores y Clientes'!$D$6:$D$39))</f>
        <v>Nicolás Red</v>
      </c>
      <c r="P1120" s="13" t="str">
        <f>_xlfn.XLOOKUP(H1120,Productos!$B$5:$B$16,Productos!$C$5:$C$16)</f>
        <v>Cama 2 Plazas</v>
      </c>
      <c r="Q1120" s="13" t="str">
        <f>VLOOKUP(H1120,Productos!$B$4:$E$16,3,0)</f>
        <v>Dardunes</v>
      </c>
      <c r="R1120" s="14">
        <f t="shared" si="26"/>
        <v>0.08</v>
      </c>
      <c r="S1120" s="15">
        <f>VLOOKUP(Ventas!H1120,Productos!$B$23:$I$34,MATCH(Ventas!M1120,Productos!$D$22:$I$22)+2,FALSE)</f>
        <v>100000</v>
      </c>
      <c r="T1120" s="16">
        <f t="shared" si="28"/>
        <v>3948000</v>
      </c>
    </row>
    <row r="1121" spans="2:20" ht="14.25" customHeight="1">
      <c r="B1121" s="10" t="str">
        <f t="shared" si="25"/>
        <v>3-2001562009junioF16</v>
      </c>
      <c r="C1121" s="17">
        <v>3</v>
      </c>
      <c r="D1121" s="17">
        <v>200</v>
      </c>
      <c r="E1121" s="18">
        <v>39979</v>
      </c>
      <c r="F1121" s="17">
        <v>18</v>
      </c>
      <c r="G1121" s="17">
        <v>26</v>
      </c>
      <c r="H1121" s="17" t="s">
        <v>29</v>
      </c>
      <c r="I1121" s="79">
        <f>_xlfn.XLOOKUP(H1121,Productos!$B$5:$B$16,Productos!$E$5:$E$16)</f>
        <v>550000</v>
      </c>
      <c r="J1121" s="17">
        <v>8</v>
      </c>
      <c r="K1121" s="99"/>
      <c r="L1121" s="13" t="str">
        <f>_xlfn.XLOOKUP(Ventas!C1121,'Tienda y Sucursal'!$B$5:$B$19,'Tienda y Sucursal'!$C$5:$C$19)</f>
        <v>Damiens</v>
      </c>
      <c r="M1121" s="13" t="str">
        <f>_xlfn.XLOOKUP(D1121,'Tienda y Sucursal'!$E$5:$E$10,'Tienda y Sucursal'!$F$5:$F$10)</f>
        <v>Sucursal 1</v>
      </c>
      <c r="N1121" s="13" t="str">
        <f>HLOOKUP(F1121,'Vendedores y Clientes'!$F$5:$M$7,2,0)&amp;" "&amp;HLOOKUP(F1121,'Vendedores y Clientes'!$F$5:$M$7,3,0)</f>
        <v>Gato Lizana</v>
      </c>
      <c r="O1121" s="13" t="str" cm="1">
        <f t="array" ref="O1121">_xlfn.XLOOKUP(G1121,'Vendedores y Clientes'!$B$6:$B$39,'Vendedores y Clientes'!$C$6:$C$39&amp;" "&amp;_xlfn.XLOOKUP(Ventas!G1121,'Vendedores y Clientes'!$B$6:$B$39,'Vendedores y Clientes'!$D$6:$D$39))</f>
        <v>Edward Phycka</v>
      </c>
      <c r="P1121" s="13" t="str">
        <f>_xlfn.XLOOKUP(H1121,Productos!$B$5:$B$16,Productos!$C$5:$C$16)</f>
        <v>Cama 2 Plazas</v>
      </c>
      <c r="Q1121" s="13" t="str">
        <f>VLOOKUP(H1121,Productos!$B$4:$E$16,3,0)</f>
        <v>Dardunes</v>
      </c>
      <c r="R1121" s="14">
        <f t="shared" si="26"/>
        <v>0.08</v>
      </c>
      <c r="S1121" s="15">
        <f>VLOOKUP(Ventas!H1121,Productos!$B$23:$I$34,MATCH(Ventas!M1121,Productos!$D$22:$I$22)+2,FALSE)</f>
        <v>30000</v>
      </c>
      <c r="T1121" s="16">
        <f t="shared" si="28"/>
        <v>4018000</v>
      </c>
    </row>
    <row r="1122" spans="2:20" ht="14.25" customHeight="1">
      <c r="B1122" s="10" t="str">
        <f t="shared" si="25"/>
        <v>1-301272009julioF16</v>
      </c>
      <c r="C1122" s="17">
        <v>1</v>
      </c>
      <c r="D1122" s="17">
        <v>30</v>
      </c>
      <c r="E1122" s="18">
        <v>40006</v>
      </c>
      <c r="F1122" s="17">
        <v>12</v>
      </c>
      <c r="G1122" s="17">
        <v>7</v>
      </c>
      <c r="H1122" s="17" t="s">
        <v>29</v>
      </c>
      <c r="I1122" s="79">
        <f>_xlfn.XLOOKUP(H1122,Productos!$B$5:$B$16,Productos!$E$5:$E$16)</f>
        <v>550000</v>
      </c>
      <c r="J1122" s="17">
        <v>8</v>
      </c>
      <c r="K1122" s="99"/>
      <c r="L1122" s="13" t="str">
        <f>_xlfn.XLOOKUP(Ventas!C1122,'Tienda y Sucursal'!$B$5:$B$19,'Tienda y Sucursal'!$C$5:$C$19)</f>
        <v>Sucursal Peñalolen Alto</v>
      </c>
      <c r="M1122" s="13" t="str">
        <f>_xlfn.XLOOKUP(D1122,'Tienda y Sucursal'!$E$5:$E$10,'Tienda y Sucursal'!$F$5:$F$10)</f>
        <v>Sucursal 2</v>
      </c>
      <c r="N1122" s="13" t="str">
        <f>HLOOKUP(F1122,'Vendedores y Clientes'!$F$5:$M$7,2,0)&amp;" "&amp;HLOOKUP(F1122,'Vendedores y Clientes'!$F$5:$M$7,3,0)</f>
        <v>Feibian Bizancio</v>
      </c>
      <c r="O1122" s="13" t="str" cm="1">
        <f t="array" ref="O1122">_xlfn.XLOOKUP(G1122,'Vendedores y Clientes'!$B$6:$B$39,'Vendedores y Clientes'!$C$6:$C$39&amp;" "&amp;_xlfn.XLOOKUP(Ventas!G1122,'Vendedores y Clientes'!$B$6:$B$39,'Vendedores y Clientes'!$D$6:$D$39))</f>
        <v>Veraz Dedal</v>
      </c>
      <c r="P1122" s="13" t="str">
        <f>_xlfn.XLOOKUP(H1122,Productos!$B$5:$B$16,Productos!$C$5:$C$16)</f>
        <v>Cama 2 Plazas</v>
      </c>
      <c r="Q1122" s="13" t="str">
        <f>VLOOKUP(H1122,Productos!$B$4:$E$16,3,0)</f>
        <v>Dardunes</v>
      </c>
      <c r="R1122" s="14">
        <f t="shared" si="26"/>
        <v>0.08</v>
      </c>
      <c r="S1122" s="15">
        <f>VLOOKUP(Ventas!H1122,Productos!$B$23:$I$34,MATCH(Ventas!M1122,Productos!$D$22:$I$22)+2,FALSE)</f>
        <v>100000</v>
      </c>
      <c r="T1122" s="16">
        <f t="shared" si="28"/>
        <v>3948000</v>
      </c>
    </row>
    <row r="1123" spans="2:20" ht="14.25" customHeight="1">
      <c r="B1123" s="10" t="str">
        <f t="shared" si="25"/>
        <v>2-3001992010septiembreF16</v>
      </c>
      <c r="C1123" s="17">
        <v>2</v>
      </c>
      <c r="D1123" s="17">
        <v>300</v>
      </c>
      <c r="E1123" s="18">
        <v>40440</v>
      </c>
      <c r="F1123" s="17">
        <v>13</v>
      </c>
      <c r="G1123" s="17">
        <v>21</v>
      </c>
      <c r="H1123" s="17" t="s">
        <v>29</v>
      </c>
      <c r="I1123" s="79">
        <f>_xlfn.XLOOKUP(H1123,Productos!$B$5:$B$16,Productos!$E$5:$E$16)</f>
        <v>550000</v>
      </c>
      <c r="J1123" s="17">
        <v>8</v>
      </c>
      <c r="K1123" s="99"/>
      <c r="L1123" s="13" t="str">
        <f>_xlfn.XLOOKUP(Ventas!C1123,'Tienda y Sucursal'!$B$5:$B$19,'Tienda y Sucursal'!$C$5:$C$19)</f>
        <v>Muebles San Genaro</v>
      </c>
      <c r="M1123" s="13" t="str">
        <f>_xlfn.XLOOKUP(D1123,'Tienda y Sucursal'!$E$5:$E$10,'Tienda y Sucursal'!$F$5:$F$10)</f>
        <v>Sucursal 3</v>
      </c>
      <c r="N1123" s="13" t="str">
        <f>HLOOKUP(F1123,'Vendedores y Clientes'!$F$5:$M$7,2,0)&amp;" "&amp;HLOOKUP(F1123,'Vendedores y Clientes'!$F$5:$M$7,3,0)</f>
        <v>Caesar Ortencia</v>
      </c>
      <c r="O1123" s="13" t="str" cm="1">
        <f t="array" ref="O1123">_xlfn.XLOOKUP(G1123,'Vendedores y Clientes'!$B$6:$B$39,'Vendedores y Clientes'!$C$6:$C$39&amp;" "&amp;_xlfn.XLOOKUP(Ventas!G1123,'Vendedores y Clientes'!$B$6:$B$39,'Vendedores y Clientes'!$D$6:$D$39))</f>
        <v>Alvarón Moledero</v>
      </c>
      <c r="P1123" s="13" t="str">
        <f>_xlfn.XLOOKUP(H1123,Productos!$B$5:$B$16,Productos!$C$5:$C$16)</f>
        <v>Cama 2 Plazas</v>
      </c>
      <c r="Q1123" s="13" t="str">
        <f>VLOOKUP(H1123,Productos!$B$4:$E$16,3,0)</f>
        <v>Dardunes</v>
      </c>
      <c r="R1123" s="14">
        <f t="shared" si="26"/>
        <v>0.08</v>
      </c>
      <c r="S1123" s="15">
        <f>VLOOKUP(Ventas!H1123,Productos!$B$23:$I$34,MATCH(Ventas!M1123,Productos!$D$22:$I$22)+2,FALSE)</f>
        <v>30000</v>
      </c>
      <c r="T1123" s="16">
        <f t="shared" si="28"/>
        <v>4018000</v>
      </c>
    </row>
    <row r="1124" spans="2:20" ht="14.25" customHeight="1">
      <c r="B1124" s="10" t="str">
        <f t="shared" si="25"/>
        <v>15-201732010marzoF16</v>
      </c>
      <c r="C1124" s="17">
        <v>15</v>
      </c>
      <c r="D1124" s="17">
        <v>20</v>
      </c>
      <c r="E1124" s="18">
        <v>40254</v>
      </c>
      <c r="F1124" s="17">
        <v>14</v>
      </c>
      <c r="G1124" s="17">
        <v>29</v>
      </c>
      <c r="H1124" s="17" t="s">
        <v>29</v>
      </c>
      <c r="I1124" s="79">
        <f>_xlfn.XLOOKUP(H1124,Productos!$B$5:$B$16,Productos!$E$5:$E$16)</f>
        <v>550000</v>
      </c>
      <c r="J1124" s="17">
        <v>8</v>
      </c>
      <c r="K1124" s="99"/>
      <c r="L1124" s="13" t="str">
        <f>_xlfn.XLOOKUP(Ventas!C1124,'Tienda y Sucursal'!$B$5:$B$19,'Tienda y Sucursal'!$C$5:$C$19)</f>
        <v>Galería la Tubería</v>
      </c>
      <c r="M1124" s="13" t="str">
        <f>_xlfn.XLOOKUP(D1124,'Tienda y Sucursal'!$E$5:$E$10,'Tienda y Sucursal'!$F$5:$F$10)</f>
        <v>Sucursal 5</v>
      </c>
      <c r="N1124" s="13" t="str">
        <f>HLOOKUP(F1124,'Vendedores y Clientes'!$F$5:$M$7,2,0)&amp;" "&amp;HLOOKUP(F1124,'Vendedores y Clientes'!$F$5:$M$7,3,0)</f>
        <v>Hortuiti Felier</v>
      </c>
      <c r="O1124" s="13" t="str" cm="1">
        <f t="array" ref="O1124">_xlfn.XLOOKUP(G1124,'Vendedores y Clientes'!$B$6:$B$39,'Vendedores y Clientes'!$C$6:$C$39&amp;" "&amp;_xlfn.XLOOKUP(Ventas!G1124,'Vendedores y Clientes'!$B$6:$B$39,'Vendedores y Clientes'!$D$6:$D$39))</f>
        <v>Reina Queen</v>
      </c>
      <c r="P1124" s="13" t="str">
        <f>_xlfn.XLOOKUP(H1124,Productos!$B$5:$B$16,Productos!$C$5:$C$16)</f>
        <v>Cama 2 Plazas</v>
      </c>
      <c r="Q1124" s="13" t="str">
        <f>VLOOKUP(H1124,Productos!$B$4:$E$16,3,0)</f>
        <v>Dardunes</v>
      </c>
      <c r="R1124" s="14">
        <f t="shared" si="26"/>
        <v>0.08</v>
      </c>
      <c r="S1124" s="15">
        <f>VLOOKUP(Ventas!H1124,Productos!$B$23:$I$34,MATCH(Ventas!M1124,Productos!$D$22:$I$22)+2,FALSE)</f>
        <v>30000</v>
      </c>
      <c r="T1124" s="16">
        <f t="shared" si="28"/>
        <v>4018000</v>
      </c>
    </row>
    <row r="1125" spans="2:20" ht="14.25" customHeight="1">
      <c r="B1125" s="10" t="str">
        <f t="shared" si="25"/>
        <v>7-3014112010noviembreF16</v>
      </c>
      <c r="C1125" s="17">
        <v>7</v>
      </c>
      <c r="D1125" s="17">
        <v>30</v>
      </c>
      <c r="E1125" s="18">
        <v>40496</v>
      </c>
      <c r="F1125" s="17">
        <v>15</v>
      </c>
      <c r="G1125" s="17">
        <v>13</v>
      </c>
      <c r="H1125" s="17" t="s">
        <v>29</v>
      </c>
      <c r="I1125" s="79">
        <f>_xlfn.XLOOKUP(H1125,Productos!$B$5:$B$16,Productos!$E$5:$E$16)</f>
        <v>550000</v>
      </c>
      <c r="J1125" s="17">
        <v>8</v>
      </c>
      <c r="K1125" s="99"/>
      <c r="L1125" s="13" t="str">
        <f>_xlfn.XLOOKUP(Ventas!C1125,'Tienda y Sucursal'!$B$5:$B$19,'Tienda y Sucursal'!$C$5:$C$19)</f>
        <v>Blanco y En Calada</v>
      </c>
      <c r="M1125" s="13" t="str">
        <f>_xlfn.XLOOKUP(D1125,'Tienda y Sucursal'!$E$5:$E$10,'Tienda y Sucursal'!$F$5:$F$10)</f>
        <v>Sucursal 2</v>
      </c>
      <c r="N1125" s="13" t="str">
        <f>HLOOKUP(F1125,'Vendedores y Clientes'!$F$5:$M$7,2,0)&amp;" "&amp;HLOOKUP(F1125,'Vendedores y Clientes'!$F$5:$M$7,3,0)</f>
        <v>Suárez Mujica</v>
      </c>
      <c r="O1125" s="13" t="str" cm="1">
        <f t="array" ref="O1125">_xlfn.XLOOKUP(G1125,'Vendedores y Clientes'!$B$6:$B$39,'Vendedores y Clientes'!$C$6:$C$39&amp;" "&amp;_xlfn.XLOOKUP(Ventas!G1125,'Vendedores y Clientes'!$B$6:$B$39,'Vendedores y Clientes'!$D$6:$D$39))</f>
        <v>Peter Contreras</v>
      </c>
      <c r="P1125" s="13" t="str">
        <f>_xlfn.XLOOKUP(H1125,Productos!$B$5:$B$16,Productos!$C$5:$C$16)</f>
        <v>Cama 2 Plazas</v>
      </c>
      <c r="Q1125" s="13" t="str">
        <f>VLOOKUP(H1125,Productos!$B$4:$E$16,3,0)</f>
        <v>Dardunes</v>
      </c>
      <c r="R1125" s="14">
        <f t="shared" si="26"/>
        <v>0.08</v>
      </c>
      <c r="S1125" s="15">
        <f>VLOOKUP(Ventas!H1125,Productos!$B$23:$I$34,MATCH(Ventas!M1125,Productos!$D$22:$I$22)+2,FALSE)</f>
        <v>100000</v>
      </c>
      <c r="T1125" s="16">
        <f t="shared" si="28"/>
        <v>3948000</v>
      </c>
    </row>
    <row r="1126" spans="2:20" ht="14.25" customHeight="1">
      <c r="B1126" s="10" t="str">
        <f t="shared" si="25"/>
        <v>5-20842010abrilF16</v>
      </c>
      <c r="C1126" s="17">
        <v>5</v>
      </c>
      <c r="D1126" s="17">
        <v>20</v>
      </c>
      <c r="E1126" s="18">
        <v>40276</v>
      </c>
      <c r="F1126" s="17">
        <v>13</v>
      </c>
      <c r="G1126" s="17">
        <v>17</v>
      </c>
      <c r="H1126" s="17" t="s">
        <v>29</v>
      </c>
      <c r="I1126" s="79">
        <f>_xlfn.XLOOKUP(H1126,Productos!$B$5:$B$16,Productos!$E$5:$E$16)</f>
        <v>550000</v>
      </c>
      <c r="J1126" s="17">
        <v>8</v>
      </c>
      <c r="K1126" s="99"/>
      <c r="L1126" s="13" t="str">
        <f>_xlfn.XLOOKUP(Ventas!C1126,'Tienda y Sucursal'!$B$5:$B$19,'Tienda y Sucursal'!$C$5:$C$19)</f>
        <v>Muebles El Oso</v>
      </c>
      <c r="M1126" s="13" t="str">
        <f>_xlfn.XLOOKUP(D1126,'Tienda y Sucursal'!$E$5:$E$10,'Tienda y Sucursal'!$F$5:$F$10)</f>
        <v>Sucursal 5</v>
      </c>
      <c r="N1126" s="13" t="str">
        <f>HLOOKUP(F1126,'Vendedores y Clientes'!$F$5:$M$7,2,0)&amp;" "&amp;HLOOKUP(F1126,'Vendedores y Clientes'!$F$5:$M$7,3,0)</f>
        <v>Caesar Ortencia</v>
      </c>
      <c r="O1126" s="13" t="str" cm="1">
        <f t="array" ref="O1126">_xlfn.XLOOKUP(G1126,'Vendedores y Clientes'!$B$6:$B$39,'Vendedores y Clientes'!$C$6:$C$39&amp;" "&amp;_xlfn.XLOOKUP(Ventas!G1126,'Vendedores y Clientes'!$B$6:$B$39,'Vendedores y Clientes'!$D$6:$D$39))</f>
        <v>Mathias Albus</v>
      </c>
      <c r="P1126" s="13" t="str">
        <f>_xlfn.XLOOKUP(H1126,Productos!$B$5:$B$16,Productos!$C$5:$C$16)</f>
        <v>Cama 2 Plazas</v>
      </c>
      <c r="Q1126" s="13" t="str">
        <f>VLOOKUP(H1126,Productos!$B$4:$E$16,3,0)</f>
        <v>Dardunes</v>
      </c>
      <c r="R1126" s="14">
        <f t="shared" si="26"/>
        <v>0.08</v>
      </c>
      <c r="S1126" s="15">
        <f>VLOOKUP(Ventas!H1126,Productos!$B$23:$I$34,MATCH(Ventas!M1126,Productos!$D$22:$I$22)+2,FALSE)</f>
        <v>30000</v>
      </c>
      <c r="T1126" s="16">
        <f t="shared" si="28"/>
        <v>4018000</v>
      </c>
    </row>
    <row r="1127" spans="2:20" ht="14.25" customHeight="1">
      <c r="B1127" s="10" t="str">
        <f t="shared" si="25"/>
        <v>1-30015112009noviembreF16</v>
      </c>
      <c r="C1127" s="17">
        <v>1</v>
      </c>
      <c r="D1127" s="17">
        <v>300</v>
      </c>
      <c r="E1127" s="18">
        <v>40132</v>
      </c>
      <c r="F1127" s="17">
        <v>12</v>
      </c>
      <c r="G1127" s="17">
        <v>33</v>
      </c>
      <c r="H1127" s="17" t="s">
        <v>29</v>
      </c>
      <c r="I1127" s="79">
        <f>_xlfn.XLOOKUP(H1127,Productos!$B$5:$B$16,Productos!$E$5:$E$16)</f>
        <v>550000</v>
      </c>
      <c r="J1127" s="17">
        <v>8</v>
      </c>
      <c r="K1127" s="99"/>
      <c r="L1127" s="13" t="str">
        <f>_xlfn.XLOOKUP(Ventas!C1127,'Tienda y Sucursal'!$B$5:$B$19,'Tienda y Sucursal'!$C$5:$C$19)</f>
        <v>Sucursal Peñalolen Alto</v>
      </c>
      <c r="M1127" s="13" t="str">
        <f>_xlfn.XLOOKUP(D1127,'Tienda y Sucursal'!$E$5:$E$10,'Tienda y Sucursal'!$F$5:$F$10)</f>
        <v>Sucursal 3</v>
      </c>
      <c r="N1127" s="13" t="str">
        <f>HLOOKUP(F1127,'Vendedores y Clientes'!$F$5:$M$7,2,0)&amp;" "&amp;HLOOKUP(F1127,'Vendedores y Clientes'!$F$5:$M$7,3,0)</f>
        <v>Feibian Bizancio</v>
      </c>
      <c r="O1127" s="13" t="str" cm="1">
        <f t="array" ref="O1127">_xlfn.XLOOKUP(G1127,'Vendedores y Clientes'!$B$6:$B$39,'Vendedores y Clientes'!$C$6:$C$39&amp;" "&amp;_xlfn.XLOOKUP(Ventas!G1127,'Vendedores y Clientes'!$B$6:$B$39,'Vendedores y Clientes'!$D$6:$D$39))</f>
        <v>Maricela Zapur</v>
      </c>
      <c r="P1127" s="13" t="str">
        <f>_xlfn.XLOOKUP(H1127,Productos!$B$5:$B$16,Productos!$C$5:$C$16)</f>
        <v>Cama 2 Plazas</v>
      </c>
      <c r="Q1127" s="13" t="str">
        <f>VLOOKUP(H1127,Productos!$B$4:$E$16,3,0)</f>
        <v>Dardunes</v>
      </c>
      <c r="R1127" s="14">
        <f t="shared" si="26"/>
        <v>0.08</v>
      </c>
      <c r="S1127" s="15">
        <f>VLOOKUP(Ventas!H1127,Productos!$B$23:$I$34,MATCH(Ventas!M1127,Productos!$D$22:$I$22)+2,FALSE)</f>
        <v>30000</v>
      </c>
      <c r="T1127" s="16">
        <f t="shared" si="28"/>
        <v>4018000</v>
      </c>
    </row>
    <row r="1128" spans="2:20" ht="14.25" customHeight="1">
      <c r="B1128" s="10" t="str">
        <f t="shared" si="25"/>
        <v>2-1001592010septiembreJ18</v>
      </c>
      <c r="C1128" s="17">
        <v>2</v>
      </c>
      <c r="D1128" s="17">
        <v>100</v>
      </c>
      <c r="E1128" s="18">
        <v>40436</v>
      </c>
      <c r="F1128" s="17">
        <v>17</v>
      </c>
      <c r="G1128" s="17">
        <v>11</v>
      </c>
      <c r="H1128" s="17" t="s">
        <v>24</v>
      </c>
      <c r="I1128" s="79">
        <f>_xlfn.XLOOKUP(H1128,Productos!$B$5:$B$16,Productos!$E$5:$E$16)</f>
        <v>850000</v>
      </c>
      <c r="J1128" s="17">
        <v>5</v>
      </c>
      <c r="K1128" s="99"/>
      <c r="L1128" s="13" t="str">
        <f>_xlfn.XLOOKUP(Ventas!C1128,'Tienda y Sucursal'!$B$5:$B$19,'Tienda y Sucursal'!$C$5:$C$19)</f>
        <v>Muebles San Genaro</v>
      </c>
      <c r="M1128" s="13" t="str">
        <f>_xlfn.XLOOKUP(D1128,'Tienda y Sucursal'!$E$5:$E$10,'Tienda y Sucursal'!$F$5:$F$10)</f>
        <v>Sucursal 4</v>
      </c>
      <c r="N1128" s="13" t="str">
        <f>HLOOKUP(F1128,'Vendedores y Clientes'!$F$5:$M$7,2,0)&amp;" "&amp;HLOOKUP(F1128,'Vendedores y Clientes'!$F$5:$M$7,3,0)</f>
        <v>Gabriel Manzanero</v>
      </c>
      <c r="O1128" s="13" t="str" cm="1">
        <f t="array" ref="O1128">_xlfn.XLOOKUP(G1128,'Vendedores y Clientes'!$B$6:$B$39,'Vendedores y Clientes'!$C$6:$C$39&amp;" "&amp;_xlfn.XLOOKUP(Ventas!G1128,'Vendedores y Clientes'!$B$6:$B$39,'Vendedores y Clientes'!$D$6:$D$39))</f>
        <v>Diva Torrengra</v>
      </c>
      <c r="P1128" s="13" t="str">
        <f>_xlfn.XLOOKUP(H1128,Productos!$B$5:$B$16,Productos!$C$5:$C$16)</f>
        <v>Camarote 3 cuerpos</v>
      </c>
      <c r="Q1128" s="13" t="str">
        <f>VLOOKUP(H1128,Productos!$B$4:$E$16,3,0)</f>
        <v>Deplos</v>
      </c>
      <c r="R1128" s="14">
        <f t="shared" si="26"/>
        <v>0.05</v>
      </c>
      <c r="S1128" s="15">
        <f>VLOOKUP(Ventas!H1128,Productos!$B$23:$I$34,MATCH(Ventas!M1128,Productos!$D$22:$I$22)+2,FALSE)</f>
        <v>10000</v>
      </c>
      <c r="T1128" s="16">
        <f t="shared" si="28"/>
        <v>4027500</v>
      </c>
    </row>
    <row r="1129" spans="2:20" ht="14.25" customHeight="1">
      <c r="B1129" s="10" t="str">
        <f t="shared" si="25"/>
        <v>3-20122009febreroA14</v>
      </c>
      <c r="C1129" s="17">
        <v>3</v>
      </c>
      <c r="D1129" s="17">
        <v>20</v>
      </c>
      <c r="E1129" s="18">
        <v>39845</v>
      </c>
      <c r="F1129" s="17">
        <v>14</v>
      </c>
      <c r="G1129" s="17">
        <v>31</v>
      </c>
      <c r="H1129" s="17" t="s">
        <v>27</v>
      </c>
      <c r="I1129" s="79">
        <f>_xlfn.XLOOKUP(H1129,Productos!$B$5:$B$16,Productos!$E$5:$E$16)</f>
        <v>670000</v>
      </c>
      <c r="J1129" s="17">
        <v>7</v>
      </c>
      <c r="K1129" s="99"/>
      <c r="L1129" s="13" t="str">
        <f>_xlfn.XLOOKUP(Ventas!C1129,'Tienda y Sucursal'!$B$5:$B$19,'Tienda y Sucursal'!$C$5:$C$19)</f>
        <v>Damiens</v>
      </c>
      <c r="M1129" s="13" t="str">
        <f>_xlfn.XLOOKUP(D1129,'Tienda y Sucursal'!$E$5:$E$10,'Tienda y Sucursal'!$F$5:$F$10)</f>
        <v>Sucursal 5</v>
      </c>
      <c r="N1129" s="13" t="str">
        <f>HLOOKUP(F1129,'Vendedores y Clientes'!$F$5:$M$7,2,0)&amp;" "&amp;HLOOKUP(F1129,'Vendedores y Clientes'!$F$5:$M$7,3,0)</f>
        <v>Hortuiti Felier</v>
      </c>
      <c r="O1129" s="13" t="str" cm="1">
        <f t="array" ref="O1129">_xlfn.XLOOKUP(G1129,'Vendedores y Clientes'!$B$6:$B$39,'Vendedores y Clientes'!$C$6:$C$39&amp;" "&amp;_xlfn.XLOOKUP(Ventas!G1129,'Vendedores y Clientes'!$B$6:$B$39,'Vendedores y Clientes'!$D$6:$D$39))</f>
        <v>Sofia Uribe</v>
      </c>
      <c r="P1129" s="13" t="str">
        <f>_xlfn.XLOOKUP(H1129,Productos!$B$5:$B$16,Productos!$C$5:$C$16)</f>
        <v>Cama 1,5 plazas</v>
      </c>
      <c r="Q1129" s="13" t="str">
        <f>VLOOKUP(H1129,Productos!$B$4:$E$16,3,0)</f>
        <v>Dardunes</v>
      </c>
      <c r="R1129" s="14">
        <f t="shared" si="26"/>
        <v>0.08</v>
      </c>
      <c r="S1129" s="15">
        <f>VLOOKUP(Ventas!H1129,Productos!$B$23:$I$34,MATCH(Ventas!M1129,Productos!$D$22:$I$22)+2,FALSE)</f>
        <v>100000</v>
      </c>
      <c r="T1129" s="16">
        <f t="shared" si="28"/>
        <v>4214800</v>
      </c>
    </row>
    <row r="1130" spans="2:20" ht="14.25" customHeight="1">
      <c r="B1130" s="10" t="str">
        <f t="shared" si="25"/>
        <v>5-30013122009diciembreJ18</v>
      </c>
      <c r="C1130" s="17">
        <v>5</v>
      </c>
      <c r="D1130" s="17">
        <v>300</v>
      </c>
      <c r="E1130" s="18">
        <v>40160</v>
      </c>
      <c r="F1130" s="17">
        <v>18</v>
      </c>
      <c r="G1130" s="17">
        <v>9</v>
      </c>
      <c r="H1130" s="17" t="s">
        <v>24</v>
      </c>
      <c r="I1130" s="79">
        <f>_xlfn.XLOOKUP(H1130,Productos!$B$5:$B$16,Productos!$E$5:$E$16)</f>
        <v>850000</v>
      </c>
      <c r="J1130" s="17">
        <v>5</v>
      </c>
      <c r="K1130" s="99"/>
      <c r="L1130" s="13" t="str">
        <f>_xlfn.XLOOKUP(Ventas!C1130,'Tienda y Sucursal'!$B$5:$B$19,'Tienda y Sucursal'!$C$5:$C$19)</f>
        <v>Muebles El Oso</v>
      </c>
      <c r="M1130" s="13" t="str">
        <f>_xlfn.XLOOKUP(D1130,'Tienda y Sucursal'!$E$5:$E$10,'Tienda y Sucursal'!$F$5:$F$10)</f>
        <v>Sucursal 3</v>
      </c>
      <c r="N1130" s="13" t="str">
        <f>HLOOKUP(F1130,'Vendedores y Clientes'!$F$5:$M$7,2,0)&amp;" "&amp;HLOOKUP(F1130,'Vendedores y Clientes'!$F$5:$M$7,3,0)</f>
        <v>Gato Lizana</v>
      </c>
      <c r="O1130" s="13" t="str" cm="1">
        <f t="array" ref="O1130">_xlfn.XLOOKUP(G1130,'Vendedores y Clientes'!$B$6:$B$39,'Vendedores y Clientes'!$C$6:$C$39&amp;" "&amp;_xlfn.XLOOKUP(Ventas!G1130,'Vendedores y Clientes'!$B$6:$B$39,'Vendedores y Clientes'!$D$6:$D$39))</f>
        <v>Camilo Parranda</v>
      </c>
      <c r="P1130" s="13" t="str">
        <f>_xlfn.XLOOKUP(H1130,Productos!$B$5:$B$16,Productos!$C$5:$C$16)</f>
        <v>Camarote 3 cuerpos</v>
      </c>
      <c r="Q1130" s="13" t="str">
        <f>VLOOKUP(H1130,Productos!$B$4:$E$16,3,0)</f>
        <v>Deplos</v>
      </c>
      <c r="R1130" s="14">
        <f t="shared" si="26"/>
        <v>0.05</v>
      </c>
      <c r="S1130" s="15">
        <f>VLOOKUP(Ventas!H1130,Productos!$B$23:$I$34,MATCH(Ventas!M1130,Productos!$D$22:$I$22)+2,FALSE)</f>
        <v>200000</v>
      </c>
      <c r="T1130" s="16">
        <f t="shared" si="28"/>
        <v>3837500</v>
      </c>
    </row>
    <row r="1131" spans="2:20" ht="14.25" customHeight="1">
      <c r="B1131" s="10" t="str">
        <f t="shared" si="25"/>
        <v>7-202312010eneroJ18</v>
      </c>
      <c r="C1131" s="17">
        <v>7</v>
      </c>
      <c r="D1131" s="17">
        <v>20</v>
      </c>
      <c r="E1131" s="18">
        <v>40201</v>
      </c>
      <c r="F1131" s="17">
        <v>12</v>
      </c>
      <c r="G1131" s="17">
        <v>23</v>
      </c>
      <c r="H1131" s="17" t="s">
        <v>24</v>
      </c>
      <c r="I1131" s="79">
        <f>_xlfn.XLOOKUP(H1131,Productos!$B$5:$B$16,Productos!$E$5:$E$16)</f>
        <v>850000</v>
      </c>
      <c r="J1131" s="17">
        <v>5</v>
      </c>
      <c r="K1131" s="99"/>
      <c r="L1131" s="13" t="str">
        <f>_xlfn.XLOOKUP(Ventas!C1131,'Tienda y Sucursal'!$B$5:$B$19,'Tienda y Sucursal'!$C$5:$C$19)</f>
        <v>Blanco y En Calada</v>
      </c>
      <c r="M1131" s="13" t="str">
        <f>_xlfn.XLOOKUP(D1131,'Tienda y Sucursal'!$E$5:$E$10,'Tienda y Sucursal'!$F$5:$F$10)</f>
        <v>Sucursal 5</v>
      </c>
      <c r="N1131" s="13" t="str">
        <f>HLOOKUP(F1131,'Vendedores y Clientes'!$F$5:$M$7,2,0)&amp;" "&amp;HLOOKUP(F1131,'Vendedores y Clientes'!$F$5:$M$7,3,0)</f>
        <v>Feibian Bizancio</v>
      </c>
      <c r="O1131" s="13" t="str" cm="1">
        <f t="array" ref="O1131">_xlfn.XLOOKUP(G1131,'Vendedores y Clientes'!$B$6:$B$39,'Vendedores y Clientes'!$C$6:$C$39&amp;" "&amp;_xlfn.XLOOKUP(Ventas!G1131,'Vendedores y Clientes'!$B$6:$B$39,'Vendedores y Clientes'!$D$6:$D$39))</f>
        <v>Ismael Olavarrieta</v>
      </c>
      <c r="P1131" s="13" t="str">
        <f>_xlfn.XLOOKUP(H1131,Productos!$B$5:$B$16,Productos!$C$5:$C$16)</f>
        <v>Camarote 3 cuerpos</v>
      </c>
      <c r="Q1131" s="13" t="str">
        <f>VLOOKUP(H1131,Productos!$B$4:$E$16,3,0)</f>
        <v>Deplos</v>
      </c>
      <c r="R1131" s="14">
        <f t="shared" si="26"/>
        <v>0.05</v>
      </c>
      <c r="S1131" s="15">
        <f>VLOOKUP(Ventas!H1131,Productos!$B$23:$I$34,MATCH(Ventas!M1131,Productos!$D$22:$I$22)+2,FALSE)</f>
        <v>100000</v>
      </c>
      <c r="T1131" s="16">
        <f t="shared" si="28"/>
        <v>3937500</v>
      </c>
    </row>
    <row r="1132" spans="2:20" ht="14.25" customHeight="1">
      <c r="B1132" s="10" t="str">
        <f t="shared" si="25"/>
        <v>7-10332009marzoJ18</v>
      </c>
      <c r="C1132" s="17">
        <v>7</v>
      </c>
      <c r="D1132" s="17">
        <v>10</v>
      </c>
      <c r="E1132" s="18">
        <v>39875</v>
      </c>
      <c r="F1132" s="17">
        <v>16</v>
      </c>
      <c r="G1132" s="17">
        <v>9</v>
      </c>
      <c r="H1132" s="17" t="s">
        <v>24</v>
      </c>
      <c r="I1132" s="79">
        <f>_xlfn.XLOOKUP(H1132,Productos!$B$5:$B$16,Productos!$E$5:$E$16)</f>
        <v>850000</v>
      </c>
      <c r="J1132" s="17">
        <v>5</v>
      </c>
      <c r="K1132" s="99"/>
      <c r="L1132" s="13" t="str">
        <f>_xlfn.XLOOKUP(Ventas!C1132,'Tienda y Sucursal'!$B$5:$B$19,'Tienda y Sucursal'!$C$5:$C$19)</f>
        <v>Blanco y En Calada</v>
      </c>
      <c r="M1132" s="13" t="str">
        <f>_xlfn.XLOOKUP(D1132,'Tienda y Sucursal'!$E$5:$E$10,'Tienda y Sucursal'!$F$5:$F$10)</f>
        <v>Sucursal 6</v>
      </c>
      <c r="N1132" s="13" t="str">
        <f>HLOOKUP(F1132,'Vendedores y Clientes'!$F$5:$M$7,2,0)&amp;" "&amp;HLOOKUP(F1132,'Vendedores y Clientes'!$F$5:$M$7,3,0)</f>
        <v>Michael Tree</v>
      </c>
      <c r="O1132" s="13" t="str" cm="1">
        <f t="array" ref="O1132">_xlfn.XLOOKUP(G1132,'Vendedores y Clientes'!$B$6:$B$39,'Vendedores y Clientes'!$C$6:$C$39&amp;" "&amp;_xlfn.XLOOKUP(Ventas!G1132,'Vendedores y Clientes'!$B$6:$B$39,'Vendedores y Clientes'!$D$6:$D$39))</f>
        <v>Camilo Parranda</v>
      </c>
      <c r="P1132" s="13" t="str">
        <f>_xlfn.XLOOKUP(H1132,Productos!$B$5:$B$16,Productos!$C$5:$C$16)</f>
        <v>Camarote 3 cuerpos</v>
      </c>
      <c r="Q1132" s="13" t="str">
        <f>VLOOKUP(H1132,Productos!$B$4:$E$16,3,0)</f>
        <v>Deplos</v>
      </c>
      <c r="R1132" s="14">
        <f t="shared" si="26"/>
        <v>0.05</v>
      </c>
      <c r="S1132" s="15">
        <f>VLOOKUP(Ventas!H1132,Productos!$B$23:$I$34,MATCH(Ventas!M1132,Productos!$D$22:$I$22)+2,FALSE)</f>
        <v>20000</v>
      </c>
      <c r="T1132" s="16">
        <f t="shared" si="28"/>
        <v>4017500</v>
      </c>
    </row>
    <row r="1133" spans="2:20" ht="14.25" customHeight="1">
      <c r="B1133" s="10" t="str">
        <f t="shared" si="25"/>
        <v>14-1002052010mayoJ18</v>
      </c>
      <c r="C1133" s="17">
        <v>14</v>
      </c>
      <c r="D1133" s="17">
        <v>100</v>
      </c>
      <c r="E1133" s="18">
        <v>40318</v>
      </c>
      <c r="F1133" s="17">
        <v>12</v>
      </c>
      <c r="G1133" s="17">
        <v>6</v>
      </c>
      <c r="H1133" s="17" t="s">
        <v>24</v>
      </c>
      <c r="I1133" s="79">
        <f>_xlfn.XLOOKUP(H1133,Productos!$B$5:$B$16,Productos!$E$5:$E$16)</f>
        <v>850000</v>
      </c>
      <c r="J1133" s="17">
        <v>5</v>
      </c>
      <c r="K1133" s="99"/>
      <c r="L1133" s="13" t="str">
        <f>_xlfn.XLOOKUP(Ventas!C1133,'Tienda y Sucursal'!$B$5:$B$19,'Tienda y Sucursal'!$C$5:$C$19)</f>
        <v>Antiguedades FV</v>
      </c>
      <c r="M1133" s="13" t="str">
        <f>_xlfn.XLOOKUP(D1133,'Tienda y Sucursal'!$E$5:$E$10,'Tienda y Sucursal'!$F$5:$F$10)</f>
        <v>Sucursal 4</v>
      </c>
      <c r="N1133" s="13" t="str">
        <f>HLOOKUP(F1133,'Vendedores y Clientes'!$F$5:$M$7,2,0)&amp;" "&amp;HLOOKUP(F1133,'Vendedores y Clientes'!$F$5:$M$7,3,0)</f>
        <v>Feibian Bizancio</v>
      </c>
      <c r="O1133" s="13" t="str" cm="1">
        <f t="array" ref="O1133">_xlfn.XLOOKUP(G1133,'Vendedores y Clientes'!$B$6:$B$39,'Vendedores y Clientes'!$C$6:$C$39&amp;" "&amp;_xlfn.XLOOKUP(Ventas!G1133,'Vendedores y Clientes'!$B$6:$B$39,'Vendedores y Clientes'!$D$6:$D$39))</f>
        <v>Deco Valenti</v>
      </c>
      <c r="P1133" s="13" t="str">
        <f>_xlfn.XLOOKUP(H1133,Productos!$B$5:$B$16,Productos!$C$5:$C$16)</f>
        <v>Camarote 3 cuerpos</v>
      </c>
      <c r="Q1133" s="13" t="str">
        <f>VLOOKUP(H1133,Productos!$B$4:$E$16,3,0)</f>
        <v>Deplos</v>
      </c>
      <c r="R1133" s="14">
        <f t="shared" si="26"/>
        <v>0.05</v>
      </c>
      <c r="S1133" s="15">
        <f>VLOOKUP(Ventas!H1133,Productos!$B$23:$I$34,MATCH(Ventas!M1133,Productos!$D$22:$I$22)+2,FALSE)</f>
        <v>10000</v>
      </c>
      <c r="T1133" s="16">
        <f t="shared" si="28"/>
        <v>4027500</v>
      </c>
    </row>
    <row r="1134" spans="2:20" ht="14.25" customHeight="1">
      <c r="B1134" s="10" t="str">
        <f t="shared" si="25"/>
        <v>6-102482009agostoA18</v>
      </c>
      <c r="C1134" s="17">
        <v>6</v>
      </c>
      <c r="D1134" s="17">
        <v>10</v>
      </c>
      <c r="E1134" s="18">
        <v>40049</v>
      </c>
      <c r="F1134" s="17">
        <v>14</v>
      </c>
      <c r="G1134" s="17">
        <v>12</v>
      </c>
      <c r="H1134" s="17" t="s">
        <v>26</v>
      </c>
      <c r="I1134" s="79">
        <f>_xlfn.XLOOKUP(H1134,Productos!$B$5:$B$16,Productos!$E$5:$E$16)</f>
        <v>750000</v>
      </c>
      <c r="J1134" s="17">
        <v>6</v>
      </c>
      <c r="K1134" s="99"/>
      <c r="L1134" s="13" t="str">
        <f>_xlfn.XLOOKUP(Ventas!C1134,'Tienda y Sucursal'!$B$5:$B$19,'Tienda y Sucursal'!$C$5:$C$19)</f>
        <v>Sucursal Ñuñoa</v>
      </c>
      <c r="M1134" s="13" t="str">
        <f>_xlfn.XLOOKUP(D1134,'Tienda y Sucursal'!$E$5:$E$10,'Tienda y Sucursal'!$F$5:$F$10)</f>
        <v>Sucursal 6</v>
      </c>
      <c r="N1134" s="13" t="str">
        <f>HLOOKUP(F1134,'Vendedores y Clientes'!$F$5:$M$7,2,0)&amp;" "&amp;HLOOKUP(F1134,'Vendedores y Clientes'!$F$5:$M$7,3,0)</f>
        <v>Hortuiti Felier</v>
      </c>
      <c r="O1134" s="13" t="str" cm="1">
        <f t="array" ref="O1134">_xlfn.XLOOKUP(G1134,'Vendedores y Clientes'!$B$6:$B$39,'Vendedores y Clientes'!$C$6:$C$39&amp;" "&amp;_xlfn.XLOOKUP(Ventas!G1134,'Vendedores y Clientes'!$B$6:$B$39,'Vendedores y Clientes'!$D$6:$D$39))</f>
        <v>Nga Escandinavo</v>
      </c>
      <c r="P1134" s="13" t="str">
        <f>_xlfn.XLOOKUP(H1134,Productos!$B$5:$B$16,Productos!$C$5:$C$16)</f>
        <v>Sillón Cama 3 Cuerpos</v>
      </c>
      <c r="Q1134" s="13" t="str">
        <f>VLOOKUP(H1134,Productos!$B$4:$E$16,3,0)</f>
        <v>Bellmack</v>
      </c>
      <c r="R1134" s="14">
        <f t="shared" si="26"/>
        <v>0.05</v>
      </c>
      <c r="S1134" s="15">
        <f>VLOOKUP(Ventas!H1134,Productos!$B$23:$I$34,MATCH(Ventas!M1134,Productos!$D$22:$I$22)+2,FALSE)</f>
        <v>200000</v>
      </c>
      <c r="T1134" s="16">
        <f t="shared" si="28"/>
        <v>4075000</v>
      </c>
    </row>
    <row r="1135" spans="2:20" ht="14.25" customHeight="1">
      <c r="B1135" s="10" t="str">
        <f t="shared" si="25"/>
        <v>15-20312010eneroA18</v>
      </c>
      <c r="C1135" s="17">
        <v>15</v>
      </c>
      <c r="D1135" s="17">
        <v>20</v>
      </c>
      <c r="E1135" s="18">
        <v>40181</v>
      </c>
      <c r="F1135" s="17">
        <v>12</v>
      </c>
      <c r="G1135" s="17">
        <v>13</v>
      </c>
      <c r="H1135" s="17" t="s">
        <v>26</v>
      </c>
      <c r="I1135" s="79">
        <f>_xlfn.XLOOKUP(H1135,Productos!$B$5:$B$16,Productos!$E$5:$E$16)</f>
        <v>750000</v>
      </c>
      <c r="J1135" s="17">
        <v>6</v>
      </c>
      <c r="K1135" s="99"/>
      <c r="L1135" s="13" t="str">
        <f>_xlfn.XLOOKUP(Ventas!C1135,'Tienda y Sucursal'!$B$5:$B$19,'Tienda y Sucursal'!$C$5:$C$19)</f>
        <v>Galería la Tubería</v>
      </c>
      <c r="M1135" s="13" t="str">
        <f>_xlfn.XLOOKUP(D1135,'Tienda y Sucursal'!$E$5:$E$10,'Tienda y Sucursal'!$F$5:$F$10)</f>
        <v>Sucursal 5</v>
      </c>
      <c r="N1135" s="13" t="str">
        <f>HLOOKUP(F1135,'Vendedores y Clientes'!$F$5:$M$7,2,0)&amp;" "&amp;HLOOKUP(F1135,'Vendedores y Clientes'!$F$5:$M$7,3,0)</f>
        <v>Feibian Bizancio</v>
      </c>
      <c r="O1135" s="13" t="str" cm="1">
        <f t="array" ref="O1135">_xlfn.XLOOKUP(G1135,'Vendedores y Clientes'!$B$6:$B$39,'Vendedores y Clientes'!$C$6:$C$39&amp;" "&amp;_xlfn.XLOOKUP(Ventas!G1135,'Vendedores y Clientes'!$B$6:$B$39,'Vendedores y Clientes'!$D$6:$D$39))</f>
        <v>Peter Contreras</v>
      </c>
      <c r="P1135" s="13" t="str">
        <f>_xlfn.XLOOKUP(H1135,Productos!$B$5:$B$16,Productos!$C$5:$C$16)</f>
        <v>Sillón Cama 3 Cuerpos</v>
      </c>
      <c r="Q1135" s="13" t="str">
        <f>VLOOKUP(H1135,Productos!$B$4:$E$16,3,0)</f>
        <v>Bellmack</v>
      </c>
      <c r="R1135" s="14">
        <f t="shared" si="26"/>
        <v>0.05</v>
      </c>
      <c r="S1135" s="15">
        <f>VLOOKUP(Ventas!H1135,Productos!$B$23:$I$34,MATCH(Ventas!M1135,Productos!$D$22:$I$22)+2,FALSE)</f>
        <v>30000</v>
      </c>
      <c r="T1135" s="16">
        <f t="shared" si="28"/>
        <v>4245000</v>
      </c>
    </row>
    <row r="1136" spans="2:20" ht="14.25" customHeight="1">
      <c r="B1136" s="10" t="str">
        <f t="shared" si="25"/>
        <v>9-20015122009diciembreG16</v>
      </c>
      <c r="C1136" s="17">
        <v>9</v>
      </c>
      <c r="D1136" s="17">
        <v>200</v>
      </c>
      <c r="E1136" s="18">
        <v>40162</v>
      </c>
      <c r="F1136" s="17">
        <v>12</v>
      </c>
      <c r="G1136" s="17">
        <v>27</v>
      </c>
      <c r="H1136" s="17" t="s">
        <v>30</v>
      </c>
      <c r="I1136" s="79">
        <f>_xlfn.XLOOKUP(H1136,Productos!$B$5:$B$16,Productos!$E$5:$E$16)</f>
        <v>550000</v>
      </c>
      <c r="J1136" s="17">
        <v>8</v>
      </c>
      <c r="K1136" s="99"/>
      <c r="L1136" s="13" t="str">
        <f>_xlfn.XLOOKUP(Ventas!C1136,'Tienda y Sucursal'!$B$5:$B$19,'Tienda y Sucursal'!$C$5:$C$19)</f>
        <v>Sucursal San Bernardo</v>
      </c>
      <c r="M1136" s="13" t="str">
        <f>_xlfn.XLOOKUP(D1136,'Tienda y Sucursal'!$E$5:$E$10,'Tienda y Sucursal'!$F$5:$F$10)</f>
        <v>Sucursal 1</v>
      </c>
      <c r="N1136" s="13" t="str">
        <f>HLOOKUP(F1136,'Vendedores y Clientes'!$F$5:$M$7,2,0)&amp;" "&amp;HLOOKUP(F1136,'Vendedores y Clientes'!$F$5:$M$7,3,0)</f>
        <v>Feibian Bizancio</v>
      </c>
      <c r="O1136" s="13" t="str" cm="1">
        <f t="array" ref="O1136">_xlfn.XLOOKUP(G1136,'Vendedores y Clientes'!$B$6:$B$39,'Vendedores y Clientes'!$C$6:$C$39&amp;" "&amp;_xlfn.XLOOKUP(Ventas!G1136,'Vendedores y Clientes'!$B$6:$B$39,'Vendedores y Clientes'!$D$6:$D$39))</f>
        <v>Daniel Saint John</v>
      </c>
      <c r="P1136" s="13" t="str">
        <f>_xlfn.XLOOKUP(H1136,Productos!$B$5:$B$16,Productos!$C$5:$C$16)</f>
        <v>Cómoda 2 cuerpos, 2x1x1,5</v>
      </c>
      <c r="Q1136" s="13" t="str">
        <f>VLOOKUP(H1136,Productos!$B$4:$E$16,3,0)</f>
        <v>Deplos</v>
      </c>
      <c r="R1136" s="14">
        <f t="shared" si="26"/>
        <v>0.08</v>
      </c>
      <c r="S1136" s="15">
        <f>VLOOKUP(Ventas!H1136,Productos!$B$23:$I$34,MATCH(Ventas!M1136,Productos!$D$22:$I$22)+2,FALSE)</f>
        <v>100000</v>
      </c>
      <c r="T1136" s="16">
        <f t="shared" si="28"/>
        <v>3948000</v>
      </c>
    </row>
    <row r="1137" spans="2:20" ht="14.25" customHeight="1">
      <c r="B1137" s="10" t="str">
        <f t="shared" si="25"/>
        <v>7-3002562009junioG16</v>
      </c>
      <c r="C1137" s="17">
        <v>7</v>
      </c>
      <c r="D1137" s="17">
        <v>300</v>
      </c>
      <c r="E1137" s="18">
        <v>39989</v>
      </c>
      <c r="F1137" s="17">
        <v>15</v>
      </c>
      <c r="G1137" s="17">
        <v>7</v>
      </c>
      <c r="H1137" s="17" t="s">
        <v>30</v>
      </c>
      <c r="I1137" s="79">
        <f>_xlfn.XLOOKUP(H1137,Productos!$B$5:$B$16,Productos!$E$5:$E$16)</f>
        <v>550000</v>
      </c>
      <c r="J1137" s="17">
        <v>8</v>
      </c>
      <c r="K1137" s="99"/>
      <c r="L1137" s="13" t="str">
        <f>_xlfn.XLOOKUP(Ventas!C1137,'Tienda y Sucursal'!$B$5:$B$19,'Tienda y Sucursal'!$C$5:$C$19)</f>
        <v>Blanco y En Calada</v>
      </c>
      <c r="M1137" s="13" t="str">
        <f>_xlfn.XLOOKUP(D1137,'Tienda y Sucursal'!$E$5:$E$10,'Tienda y Sucursal'!$F$5:$F$10)</f>
        <v>Sucursal 3</v>
      </c>
      <c r="N1137" s="13" t="str">
        <f>HLOOKUP(F1137,'Vendedores y Clientes'!$F$5:$M$7,2,0)&amp;" "&amp;HLOOKUP(F1137,'Vendedores y Clientes'!$F$5:$M$7,3,0)</f>
        <v>Suárez Mujica</v>
      </c>
      <c r="O1137" s="13" t="str" cm="1">
        <f t="array" ref="O1137">_xlfn.XLOOKUP(G1137,'Vendedores y Clientes'!$B$6:$B$39,'Vendedores y Clientes'!$C$6:$C$39&amp;" "&amp;_xlfn.XLOOKUP(Ventas!G1137,'Vendedores y Clientes'!$B$6:$B$39,'Vendedores y Clientes'!$D$6:$D$39))</f>
        <v>Veraz Dedal</v>
      </c>
      <c r="P1137" s="13" t="str">
        <f>_xlfn.XLOOKUP(H1137,Productos!$B$5:$B$16,Productos!$C$5:$C$16)</f>
        <v>Cómoda 2 cuerpos, 2x1x1,5</v>
      </c>
      <c r="Q1137" s="13" t="str">
        <f>VLOOKUP(H1137,Productos!$B$4:$E$16,3,0)</f>
        <v>Deplos</v>
      </c>
      <c r="R1137" s="14">
        <f t="shared" si="26"/>
        <v>0.08</v>
      </c>
      <c r="S1137" s="15">
        <f>VLOOKUP(Ventas!H1137,Productos!$B$23:$I$34,MATCH(Ventas!M1137,Productos!$D$22:$I$22)+2,FALSE)</f>
        <v>30000</v>
      </c>
      <c r="T1137" s="16">
        <f t="shared" si="28"/>
        <v>4018000</v>
      </c>
    </row>
    <row r="1138" spans="2:20" ht="14.25" customHeight="1">
      <c r="B1138" s="10" t="str">
        <f t="shared" si="25"/>
        <v>7-3001182010agostoF16</v>
      </c>
      <c r="C1138" s="17">
        <v>7</v>
      </c>
      <c r="D1138" s="17">
        <v>300</v>
      </c>
      <c r="E1138" s="18">
        <v>40401</v>
      </c>
      <c r="F1138" s="17">
        <v>18</v>
      </c>
      <c r="G1138" s="17">
        <v>12</v>
      </c>
      <c r="H1138" s="17" t="s">
        <v>29</v>
      </c>
      <c r="I1138" s="79">
        <f>_xlfn.XLOOKUP(H1138,Productos!$B$5:$B$16,Productos!$E$5:$E$16)</f>
        <v>550000</v>
      </c>
      <c r="J1138" s="17">
        <v>8</v>
      </c>
      <c r="K1138" s="99"/>
      <c r="L1138" s="13" t="str">
        <f>_xlfn.XLOOKUP(Ventas!C1138,'Tienda y Sucursal'!$B$5:$B$19,'Tienda y Sucursal'!$C$5:$C$19)</f>
        <v>Blanco y En Calada</v>
      </c>
      <c r="M1138" s="13" t="str">
        <f>_xlfn.XLOOKUP(D1138,'Tienda y Sucursal'!$E$5:$E$10,'Tienda y Sucursal'!$F$5:$F$10)</f>
        <v>Sucursal 3</v>
      </c>
      <c r="N1138" s="13" t="str">
        <f>HLOOKUP(F1138,'Vendedores y Clientes'!$F$5:$M$7,2,0)&amp;" "&amp;HLOOKUP(F1138,'Vendedores y Clientes'!$F$5:$M$7,3,0)</f>
        <v>Gato Lizana</v>
      </c>
      <c r="O1138" s="13" t="str" cm="1">
        <f t="array" ref="O1138">_xlfn.XLOOKUP(G1138,'Vendedores y Clientes'!$B$6:$B$39,'Vendedores y Clientes'!$C$6:$C$39&amp;" "&amp;_xlfn.XLOOKUP(Ventas!G1138,'Vendedores y Clientes'!$B$6:$B$39,'Vendedores y Clientes'!$D$6:$D$39))</f>
        <v>Nga Escandinavo</v>
      </c>
      <c r="P1138" s="13" t="str">
        <f>_xlfn.XLOOKUP(H1138,Productos!$B$5:$B$16,Productos!$C$5:$C$16)</f>
        <v>Cama 2 Plazas</v>
      </c>
      <c r="Q1138" s="13" t="str">
        <f>VLOOKUP(H1138,Productos!$B$4:$E$16,3,0)</f>
        <v>Dardunes</v>
      </c>
      <c r="R1138" s="14">
        <f t="shared" si="26"/>
        <v>0.08</v>
      </c>
      <c r="S1138" s="15">
        <f>VLOOKUP(Ventas!H1138,Productos!$B$23:$I$34,MATCH(Ventas!M1138,Productos!$D$22:$I$22)+2,FALSE)</f>
        <v>30000</v>
      </c>
      <c r="T1138" s="16">
        <f t="shared" si="28"/>
        <v>4018000</v>
      </c>
    </row>
    <row r="1139" spans="2:20" ht="14.25" customHeight="1">
      <c r="B1139" s="10" t="str">
        <f t="shared" si="25"/>
        <v>2-3001102009octubreG16</v>
      </c>
      <c r="C1139" s="17">
        <v>2</v>
      </c>
      <c r="D1139" s="17">
        <v>300</v>
      </c>
      <c r="E1139" s="18">
        <v>40087</v>
      </c>
      <c r="F1139" s="17">
        <v>16</v>
      </c>
      <c r="G1139" s="17">
        <v>28</v>
      </c>
      <c r="H1139" s="17" t="s">
        <v>30</v>
      </c>
      <c r="I1139" s="79">
        <f>_xlfn.XLOOKUP(H1139,Productos!$B$5:$B$16,Productos!$E$5:$E$16)</f>
        <v>550000</v>
      </c>
      <c r="J1139" s="17">
        <v>8</v>
      </c>
      <c r="K1139" s="99"/>
      <c r="L1139" s="13" t="str">
        <f>_xlfn.XLOOKUP(Ventas!C1139,'Tienda y Sucursal'!$B$5:$B$19,'Tienda y Sucursal'!$C$5:$C$19)</f>
        <v>Muebles San Genaro</v>
      </c>
      <c r="M1139" s="13" t="str">
        <f>_xlfn.XLOOKUP(D1139,'Tienda y Sucursal'!$E$5:$E$10,'Tienda y Sucursal'!$F$5:$F$10)</f>
        <v>Sucursal 3</v>
      </c>
      <c r="N1139" s="13" t="str">
        <f>HLOOKUP(F1139,'Vendedores y Clientes'!$F$5:$M$7,2,0)&amp;" "&amp;HLOOKUP(F1139,'Vendedores y Clientes'!$F$5:$M$7,3,0)</f>
        <v>Michael Tree</v>
      </c>
      <c r="O1139" s="13" t="str" cm="1">
        <f t="array" ref="O1139">_xlfn.XLOOKUP(G1139,'Vendedores y Clientes'!$B$6:$B$39,'Vendedores y Clientes'!$C$6:$C$39&amp;" "&amp;_xlfn.XLOOKUP(Ventas!G1139,'Vendedores y Clientes'!$B$6:$B$39,'Vendedores y Clientes'!$D$6:$D$39))</f>
        <v>Sebastián  Venegas</v>
      </c>
      <c r="P1139" s="13" t="str">
        <f>_xlfn.XLOOKUP(H1139,Productos!$B$5:$B$16,Productos!$C$5:$C$16)</f>
        <v>Cómoda 2 cuerpos, 2x1x1,5</v>
      </c>
      <c r="Q1139" s="13" t="str">
        <f>VLOOKUP(H1139,Productos!$B$4:$E$16,3,0)</f>
        <v>Deplos</v>
      </c>
      <c r="R1139" s="14">
        <f t="shared" si="26"/>
        <v>0.08</v>
      </c>
      <c r="S1139" s="15">
        <f>VLOOKUP(Ventas!H1139,Productos!$B$23:$I$34,MATCH(Ventas!M1139,Productos!$D$22:$I$22)+2,FALSE)</f>
        <v>30000</v>
      </c>
      <c r="T1139" s="16">
        <f t="shared" si="28"/>
        <v>4018000</v>
      </c>
    </row>
    <row r="1140" spans="2:20" ht="14.25" customHeight="1">
      <c r="B1140" s="10" t="str">
        <f t="shared" si="25"/>
        <v>3-2001282010agostoJ18</v>
      </c>
      <c r="C1140" s="17">
        <v>3</v>
      </c>
      <c r="D1140" s="17">
        <v>200</v>
      </c>
      <c r="E1140" s="18">
        <v>40402</v>
      </c>
      <c r="F1140" s="17">
        <v>17</v>
      </c>
      <c r="G1140" s="17">
        <v>7</v>
      </c>
      <c r="H1140" s="17" t="s">
        <v>24</v>
      </c>
      <c r="I1140" s="79">
        <f>_xlfn.XLOOKUP(H1140,Productos!$B$5:$B$16,Productos!$E$5:$E$16)</f>
        <v>850000</v>
      </c>
      <c r="J1140" s="17">
        <v>5</v>
      </c>
      <c r="K1140" s="99"/>
      <c r="L1140" s="13" t="str">
        <f>_xlfn.XLOOKUP(Ventas!C1140,'Tienda y Sucursal'!$B$5:$B$19,'Tienda y Sucursal'!$C$5:$C$19)</f>
        <v>Damiens</v>
      </c>
      <c r="M1140" s="13" t="str">
        <f>_xlfn.XLOOKUP(D1140,'Tienda y Sucursal'!$E$5:$E$10,'Tienda y Sucursal'!$F$5:$F$10)</f>
        <v>Sucursal 1</v>
      </c>
      <c r="N1140" s="13" t="str">
        <f>HLOOKUP(F1140,'Vendedores y Clientes'!$F$5:$M$7,2,0)&amp;" "&amp;HLOOKUP(F1140,'Vendedores y Clientes'!$F$5:$M$7,3,0)</f>
        <v>Gabriel Manzanero</v>
      </c>
      <c r="O1140" s="13" t="str" cm="1">
        <f t="array" ref="O1140">_xlfn.XLOOKUP(G1140,'Vendedores y Clientes'!$B$6:$B$39,'Vendedores y Clientes'!$C$6:$C$39&amp;" "&amp;_xlfn.XLOOKUP(Ventas!G1140,'Vendedores y Clientes'!$B$6:$B$39,'Vendedores y Clientes'!$D$6:$D$39))</f>
        <v>Veraz Dedal</v>
      </c>
      <c r="P1140" s="13" t="str">
        <f>_xlfn.XLOOKUP(H1140,Productos!$B$5:$B$16,Productos!$C$5:$C$16)</f>
        <v>Camarote 3 cuerpos</v>
      </c>
      <c r="Q1140" s="13" t="str">
        <f>VLOOKUP(H1140,Productos!$B$4:$E$16,3,0)</f>
        <v>Deplos</v>
      </c>
      <c r="R1140" s="14">
        <f t="shared" si="26"/>
        <v>0.05</v>
      </c>
      <c r="S1140" s="15">
        <f>VLOOKUP(Ventas!H1140,Productos!$B$23:$I$34,MATCH(Ventas!M1140,Productos!$D$22:$I$22)+2,FALSE)</f>
        <v>30000</v>
      </c>
      <c r="T1140" s="16">
        <f t="shared" si="28"/>
        <v>4007500</v>
      </c>
    </row>
    <row r="1141" spans="2:20" ht="14.25" customHeight="1">
      <c r="B1141" s="10" t="str">
        <f t="shared" si="25"/>
        <v>8-30582010agostoJ15</v>
      </c>
      <c r="C1141" s="17">
        <v>8</v>
      </c>
      <c r="D1141" s="17">
        <v>30</v>
      </c>
      <c r="E1141" s="18">
        <v>40395</v>
      </c>
      <c r="F1141" s="17">
        <v>14</v>
      </c>
      <c r="G1141" s="17">
        <v>25</v>
      </c>
      <c r="H1141" s="17" t="s">
        <v>21</v>
      </c>
      <c r="I1141" s="79">
        <f>_xlfn.XLOOKUP(H1141,Productos!$B$5:$B$16,Productos!$E$5:$E$16)</f>
        <v>1800000</v>
      </c>
      <c r="J1141" s="17">
        <v>3</v>
      </c>
      <c r="K1141" s="99"/>
      <c r="L1141" s="13" t="str">
        <f>_xlfn.XLOOKUP(Ventas!C1141,'Tienda y Sucursal'!$B$5:$B$19,'Tienda y Sucursal'!$C$5:$C$19)</f>
        <v>El Rincón de la Madera</v>
      </c>
      <c r="M1141" s="13" t="str">
        <f>_xlfn.XLOOKUP(D1141,'Tienda y Sucursal'!$E$5:$E$10,'Tienda y Sucursal'!$F$5:$F$10)</f>
        <v>Sucursal 2</v>
      </c>
      <c r="N1141" s="13" t="str">
        <f>HLOOKUP(F1141,'Vendedores y Clientes'!$F$5:$M$7,2,0)&amp;" "&amp;HLOOKUP(F1141,'Vendedores y Clientes'!$F$5:$M$7,3,0)</f>
        <v>Hortuiti Felier</v>
      </c>
      <c r="O1141" s="13" t="str" cm="1">
        <f t="array" ref="O1141">_xlfn.XLOOKUP(G1141,'Vendedores y Clientes'!$B$6:$B$39,'Vendedores y Clientes'!$C$6:$C$39&amp;" "&amp;_xlfn.XLOOKUP(Ventas!G1141,'Vendedores y Clientes'!$B$6:$B$39,'Vendedores y Clientes'!$D$6:$D$39))</f>
        <v>Felipe Medero</v>
      </c>
      <c r="P1141" s="13" t="str">
        <f>_xlfn.XLOOKUP(H1141,Productos!$B$5:$B$16,Productos!$C$5:$C$16)</f>
        <v>Bar L Sobredimensionado</v>
      </c>
      <c r="Q1141" s="13" t="str">
        <f>VLOOKUP(H1141,Productos!$B$4:$E$16,3,0)</f>
        <v>Qwerty</v>
      </c>
      <c r="R1141" s="14">
        <f t="shared" si="26"/>
        <v>0</v>
      </c>
      <c r="S1141" s="15">
        <f>VLOOKUP(Ventas!H1141,Productos!$B$23:$I$34,MATCH(Ventas!M1141,Productos!$D$22:$I$22)+2,FALSE)</f>
        <v>300000</v>
      </c>
      <c r="T1141" s="16">
        <f t="shared" si="28"/>
        <v>5100000</v>
      </c>
    </row>
    <row r="1142" spans="2:20" ht="14.25" customHeight="1">
      <c r="B1142" s="10" t="str">
        <f t="shared" si="25"/>
        <v>7-100432009marzoE20</v>
      </c>
      <c r="C1142" s="17">
        <v>7</v>
      </c>
      <c r="D1142" s="17">
        <v>100</v>
      </c>
      <c r="E1142" s="18">
        <v>39876</v>
      </c>
      <c r="F1142" s="17">
        <v>12</v>
      </c>
      <c r="G1142" s="17">
        <v>33</v>
      </c>
      <c r="H1142" s="17" t="s">
        <v>28</v>
      </c>
      <c r="I1142" s="79">
        <f>_xlfn.XLOOKUP(H1142,Productos!$B$5:$B$16,Productos!$E$5:$E$16)</f>
        <v>650000</v>
      </c>
      <c r="J1142" s="17">
        <v>7</v>
      </c>
      <c r="K1142" s="99"/>
      <c r="L1142" s="13" t="str">
        <f>_xlfn.XLOOKUP(Ventas!C1142,'Tienda y Sucursal'!$B$5:$B$19,'Tienda y Sucursal'!$C$5:$C$19)</f>
        <v>Blanco y En Calada</v>
      </c>
      <c r="M1142" s="13" t="str">
        <f>_xlfn.XLOOKUP(D1142,'Tienda y Sucursal'!$E$5:$E$10,'Tienda y Sucursal'!$F$5:$F$10)</f>
        <v>Sucursal 4</v>
      </c>
      <c r="N1142" s="13" t="str">
        <f>HLOOKUP(F1142,'Vendedores y Clientes'!$F$5:$M$7,2,0)&amp;" "&amp;HLOOKUP(F1142,'Vendedores y Clientes'!$F$5:$M$7,3,0)</f>
        <v>Feibian Bizancio</v>
      </c>
      <c r="O1142" s="13" t="str" cm="1">
        <f t="array" ref="O1142">_xlfn.XLOOKUP(G1142,'Vendedores y Clientes'!$B$6:$B$39,'Vendedores y Clientes'!$C$6:$C$39&amp;" "&amp;_xlfn.XLOOKUP(Ventas!G1142,'Vendedores y Clientes'!$B$6:$B$39,'Vendedores y Clientes'!$D$6:$D$39))</f>
        <v>Maricela Zapur</v>
      </c>
      <c r="P1142" s="13" t="str">
        <f>_xlfn.XLOOKUP(H1142,Productos!$B$5:$B$16,Productos!$C$5:$C$16)</f>
        <v>Escritorio Madera 3 Espacios</v>
      </c>
      <c r="Q1142" s="13" t="str">
        <f>VLOOKUP(H1142,Productos!$B$4:$E$16,3,0)</f>
        <v>Bellmack</v>
      </c>
      <c r="R1142" s="14">
        <f t="shared" si="26"/>
        <v>0.08</v>
      </c>
      <c r="S1142" s="15">
        <f>VLOOKUP(Ventas!H1142,Productos!$B$23:$I$34,MATCH(Ventas!M1142,Productos!$D$22:$I$22)+2,FALSE)</f>
        <v>1000000</v>
      </c>
      <c r="T1142" s="16">
        <f t="shared" si="28"/>
        <v>3186000</v>
      </c>
    </row>
    <row r="1143" spans="2:20" ht="14.25" customHeight="1">
      <c r="B1143" s="10" t="str">
        <f t="shared" si="25"/>
        <v>8-1011112010noviembreE20</v>
      </c>
      <c r="C1143" s="17">
        <v>8</v>
      </c>
      <c r="D1143" s="17">
        <v>10</v>
      </c>
      <c r="E1143" s="18">
        <v>40493</v>
      </c>
      <c r="F1143" s="17">
        <v>18</v>
      </c>
      <c r="G1143" s="17">
        <v>5</v>
      </c>
      <c r="H1143" s="17" t="s">
        <v>28</v>
      </c>
      <c r="I1143" s="79">
        <f>_xlfn.XLOOKUP(H1143,Productos!$B$5:$B$16,Productos!$E$5:$E$16)</f>
        <v>650000</v>
      </c>
      <c r="J1143" s="17">
        <v>7</v>
      </c>
      <c r="K1143" s="99"/>
      <c r="L1143" s="13" t="str">
        <f>_xlfn.XLOOKUP(Ventas!C1143,'Tienda y Sucursal'!$B$5:$B$19,'Tienda y Sucursal'!$C$5:$C$19)</f>
        <v>El Rincón de la Madera</v>
      </c>
      <c r="M1143" s="13" t="str">
        <f>_xlfn.XLOOKUP(D1143,'Tienda y Sucursal'!$E$5:$E$10,'Tienda y Sucursal'!$F$5:$F$10)</f>
        <v>Sucursal 6</v>
      </c>
      <c r="N1143" s="13" t="str">
        <f>HLOOKUP(F1143,'Vendedores y Clientes'!$F$5:$M$7,2,0)&amp;" "&amp;HLOOKUP(F1143,'Vendedores y Clientes'!$F$5:$M$7,3,0)</f>
        <v>Gato Lizana</v>
      </c>
      <c r="O1143" s="13" t="str" cm="1">
        <f t="array" ref="O1143">_xlfn.XLOOKUP(G1143,'Vendedores y Clientes'!$B$6:$B$39,'Vendedores y Clientes'!$C$6:$C$39&amp;" "&amp;_xlfn.XLOOKUP(Ventas!G1143,'Vendedores y Clientes'!$B$6:$B$39,'Vendedores y Clientes'!$D$6:$D$39))</f>
        <v>Alexandra Bully</v>
      </c>
      <c r="P1143" s="13" t="str">
        <f>_xlfn.XLOOKUP(H1143,Productos!$B$5:$B$16,Productos!$C$5:$C$16)</f>
        <v>Escritorio Madera 3 Espacios</v>
      </c>
      <c r="Q1143" s="13" t="str">
        <f>VLOOKUP(H1143,Productos!$B$4:$E$16,3,0)</f>
        <v>Bellmack</v>
      </c>
      <c r="R1143" s="14">
        <f t="shared" si="26"/>
        <v>0.08</v>
      </c>
      <c r="S1143" s="15">
        <f>VLOOKUP(Ventas!H1143,Productos!$B$23:$I$34,MATCH(Ventas!M1143,Productos!$D$22:$I$22)+2,FALSE)</f>
        <v>100000</v>
      </c>
      <c r="T1143" s="16">
        <f t="shared" si="28"/>
        <v>4086000</v>
      </c>
    </row>
    <row r="1144" spans="2:20" ht="14.25" customHeight="1">
      <c r="B1144" s="10" t="str">
        <f t="shared" si="25"/>
        <v>1-302582010agostoB18</v>
      </c>
      <c r="C1144" s="17">
        <v>1</v>
      </c>
      <c r="D1144" s="17">
        <v>30</v>
      </c>
      <c r="E1144" s="18">
        <v>40415</v>
      </c>
      <c r="F1144" s="17">
        <v>14</v>
      </c>
      <c r="G1144" s="17">
        <v>20</v>
      </c>
      <c r="H1144" s="17" t="s">
        <v>31</v>
      </c>
      <c r="I1144" s="79">
        <f>_xlfn.XLOOKUP(H1144,Productos!$B$5:$B$16,Productos!$E$5:$E$16)</f>
        <v>350000</v>
      </c>
      <c r="J1144" s="17">
        <v>13</v>
      </c>
      <c r="K1144" s="99"/>
      <c r="L1144" s="13" t="str">
        <f>_xlfn.XLOOKUP(Ventas!C1144,'Tienda y Sucursal'!$B$5:$B$19,'Tienda y Sucursal'!$C$5:$C$19)</f>
        <v>Sucursal Peñalolen Alto</v>
      </c>
      <c r="M1144" s="13" t="str">
        <f>_xlfn.XLOOKUP(D1144,'Tienda y Sucursal'!$E$5:$E$10,'Tienda y Sucursal'!$F$5:$F$10)</f>
        <v>Sucursal 2</v>
      </c>
      <c r="N1144" s="13" t="str">
        <f>HLOOKUP(F1144,'Vendedores y Clientes'!$F$5:$M$7,2,0)&amp;" "&amp;HLOOKUP(F1144,'Vendedores y Clientes'!$F$5:$M$7,3,0)</f>
        <v>Hortuiti Felier</v>
      </c>
      <c r="O1144" s="13" t="str" cm="1">
        <f t="array" ref="O1144">_xlfn.XLOOKUP(G1144,'Vendedores y Clientes'!$B$6:$B$39,'Vendedores y Clientes'!$C$6:$C$39&amp;" "&amp;_xlfn.XLOOKUP(Ventas!G1144,'Vendedores y Clientes'!$B$6:$B$39,'Vendedores y Clientes'!$D$6:$D$39))</f>
        <v>Tatán Linterna</v>
      </c>
      <c r="P1144" s="13" t="str">
        <f>_xlfn.XLOOKUP(H1144,Productos!$B$5:$B$16,Productos!$C$5:$C$16)</f>
        <v>Escritorio Vidrio 1,38x50</v>
      </c>
      <c r="Q1144" s="13" t="str">
        <f>VLOOKUP(H1144,Productos!$B$4:$E$16,3,0)</f>
        <v>Bellmack</v>
      </c>
      <c r="R1144" s="14">
        <f t="shared" si="26"/>
        <v>0.08</v>
      </c>
      <c r="S1144" s="15">
        <f>VLOOKUP(Ventas!H1144,Productos!$B$23:$I$34,MATCH(Ventas!M1144,Productos!$D$22:$I$22)+2,FALSE)</f>
        <v>100000</v>
      </c>
      <c r="T1144" s="16">
        <f t="shared" si="28"/>
        <v>4086000</v>
      </c>
    </row>
    <row r="1145" spans="2:20" ht="14.25" customHeight="1">
      <c r="B1145" s="10" t="str">
        <f t="shared" si="25"/>
        <v>9-3001582009agostoB18</v>
      </c>
      <c r="C1145" s="17">
        <v>9</v>
      </c>
      <c r="D1145" s="17">
        <v>300</v>
      </c>
      <c r="E1145" s="18">
        <v>40040</v>
      </c>
      <c r="F1145" s="17">
        <v>16</v>
      </c>
      <c r="G1145" s="17">
        <v>9</v>
      </c>
      <c r="H1145" s="17" t="s">
        <v>31</v>
      </c>
      <c r="I1145" s="79">
        <f>_xlfn.XLOOKUP(H1145,Productos!$B$5:$B$16,Productos!$E$5:$E$16)</f>
        <v>350000</v>
      </c>
      <c r="J1145" s="17">
        <v>13</v>
      </c>
      <c r="K1145" s="99"/>
      <c r="L1145" s="13" t="str">
        <f>_xlfn.XLOOKUP(Ventas!C1145,'Tienda y Sucursal'!$B$5:$B$19,'Tienda y Sucursal'!$C$5:$C$19)</f>
        <v>Sucursal San Bernardo</v>
      </c>
      <c r="M1145" s="13" t="str">
        <f>_xlfn.XLOOKUP(D1145,'Tienda y Sucursal'!$E$5:$E$10,'Tienda y Sucursal'!$F$5:$F$10)</f>
        <v>Sucursal 3</v>
      </c>
      <c r="N1145" s="13" t="str">
        <f>HLOOKUP(F1145,'Vendedores y Clientes'!$F$5:$M$7,2,0)&amp;" "&amp;HLOOKUP(F1145,'Vendedores y Clientes'!$F$5:$M$7,3,0)</f>
        <v>Michael Tree</v>
      </c>
      <c r="O1145" s="13" t="str" cm="1">
        <f t="array" ref="O1145">_xlfn.XLOOKUP(G1145,'Vendedores y Clientes'!$B$6:$B$39,'Vendedores y Clientes'!$C$6:$C$39&amp;" "&amp;_xlfn.XLOOKUP(Ventas!G1145,'Vendedores y Clientes'!$B$6:$B$39,'Vendedores y Clientes'!$D$6:$D$39))</f>
        <v>Camilo Parranda</v>
      </c>
      <c r="P1145" s="13" t="str">
        <f>_xlfn.XLOOKUP(H1145,Productos!$B$5:$B$16,Productos!$C$5:$C$16)</f>
        <v>Escritorio Vidrio 1,38x50</v>
      </c>
      <c r="Q1145" s="13" t="str">
        <f>VLOOKUP(H1145,Productos!$B$4:$E$16,3,0)</f>
        <v>Bellmack</v>
      </c>
      <c r="R1145" s="14">
        <f t="shared" si="26"/>
        <v>0.08</v>
      </c>
      <c r="S1145" s="15">
        <f>VLOOKUP(Ventas!H1145,Productos!$B$23:$I$34,MATCH(Ventas!M1145,Productos!$D$22:$I$22)+2,FALSE)</f>
        <v>100000</v>
      </c>
      <c r="T1145" s="16">
        <f t="shared" si="28"/>
        <v>4086000</v>
      </c>
    </row>
    <row r="1146" spans="2:20" ht="14.25" customHeight="1">
      <c r="B1146" s="10" t="str">
        <f t="shared" si="25"/>
        <v>5-202362009junioE20</v>
      </c>
      <c r="C1146" s="17">
        <v>5</v>
      </c>
      <c r="D1146" s="17">
        <v>20</v>
      </c>
      <c r="E1146" s="18">
        <v>39987</v>
      </c>
      <c r="F1146" s="17">
        <v>17</v>
      </c>
      <c r="G1146" s="17">
        <v>5</v>
      </c>
      <c r="H1146" s="17" t="s">
        <v>28</v>
      </c>
      <c r="I1146" s="79">
        <f>_xlfn.XLOOKUP(H1146,Productos!$B$5:$B$16,Productos!$E$5:$E$16)</f>
        <v>650000</v>
      </c>
      <c r="J1146" s="17">
        <v>9</v>
      </c>
      <c r="K1146" s="99"/>
      <c r="L1146" s="13" t="str">
        <f>_xlfn.XLOOKUP(Ventas!C1146,'Tienda y Sucursal'!$B$5:$B$19,'Tienda y Sucursal'!$C$5:$C$19)</f>
        <v>Muebles El Oso</v>
      </c>
      <c r="M1146" s="13" t="str">
        <f>_xlfn.XLOOKUP(D1146,'Tienda y Sucursal'!$E$5:$E$10,'Tienda y Sucursal'!$F$5:$F$10)</f>
        <v>Sucursal 5</v>
      </c>
      <c r="N1146" s="13" t="str">
        <f>HLOOKUP(F1146,'Vendedores y Clientes'!$F$5:$M$7,2,0)&amp;" "&amp;HLOOKUP(F1146,'Vendedores y Clientes'!$F$5:$M$7,3,0)</f>
        <v>Gabriel Manzanero</v>
      </c>
      <c r="O1146" s="13" t="str" cm="1">
        <f t="array" ref="O1146">_xlfn.XLOOKUP(G1146,'Vendedores y Clientes'!$B$6:$B$39,'Vendedores y Clientes'!$C$6:$C$39&amp;" "&amp;_xlfn.XLOOKUP(Ventas!G1146,'Vendedores y Clientes'!$B$6:$B$39,'Vendedores y Clientes'!$D$6:$D$39))</f>
        <v>Alexandra Bully</v>
      </c>
      <c r="P1146" s="13" t="str">
        <f>_xlfn.XLOOKUP(H1146,Productos!$B$5:$B$16,Productos!$C$5:$C$16)</f>
        <v>Escritorio Madera 3 Espacios</v>
      </c>
      <c r="Q1146" s="13" t="str">
        <f>VLOOKUP(H1146,Productos!$B$4:$E$16,3,0)</f>
        <v>Bellmack</v>
      </c>
      <c r="R1146" s="14">
        <f t="shared" si="26"/>
        <v>0.08</v>
      </c>
      <c r="S1146" s="15">
        <f>VLOOKUP(Ventas!H1146,Productos!$B$23:$I$34,MATCH(Ventas!M1146,Productos!$D$22:$I$22)+2,FALSE)</f>
        <v>1500000</v>
      </c>
      <c r="T1146" s="16">
        <f t="shared" si="28"/>
        <v>3882000</v>
      </c>
    </row>
    <row r="1147" spans="2:20" ht="14.25" customHeight="1">
      <c r="B1147" s="10" t="str">
        <f t="shared" si="25"/>
        <v>6-2001862010junioE20</v>
      </c>
      <c r="C1147" s="17">
        <v>6</v>
      </c>
      <c r="D1147" s="17">
        <v>200</v>
      </c>
      <c r="E1147" s="18">
        <v>40347</v>
      </c>
      <c r="F1147" s="17">
        <v>12</v>
      </c>
      <c r="G1147" s="17">
        <v>14</v>
      </c>
      <c r="H1147" s="17" t="s">
        <v>28</v>
      </c>
      <c r="I1147" s="79">
        <f>_xlfn.XLOOKUP(H1147,Productos!$B$5:$B$16,Productos!$E$5:$E$16)</f>
        <v>650000</v>
      </c>
      <c r="J1147" s="17">
        <v>9</v>
      </c>
      <c r="K1147" s="99"/>
      <c r="L1147" s="13" t="str">
        <f>_xlfn.XLOOKUP(Ventas!C1147,'Tienda y Sucursal'!$B$5:$B$19,'Tienda y Sucursal'!$C$5:$C$19)</f>
        <v>Sucursal Ñuñoa</v>
      </c>
      <c r="M1147" s="13" t="str">
        <f>_xlfn.XLOOKUP(D1147,'Tienda y Sucursal'!$E$5:$E$10,'Tienda y Sucursal'!$F$5:$F$10)</f>
        <v>Sucursal 1</v>
      </c>
      <c r="N1147" s="13" t="str">
        <f>HLOOKUP(F1147,'Vendedores y Clientes'!$F$5:$M$7,2,0)&amp;" "&amp;HLOOKUP(F1147,'Vendedores y Clientes'!$F$5:$M$7,3,0)</f>
        <v>Feibian Bizancio</v>
      </c>
      <c r="O1147" s="13" t="str" cm="1">
        <f t="array" ref="O1147">_xlfn.XLOOKUP(G1147,'Vendedores y Clientes'!$B$6:$B$39,'Vendedores y Clientes'!$C$6:$C$39&amp;" "&amp;_xlfn.XLOOKUP(Ventas!G1147,'Vendedores y Clientes'!$B$6:$B$39,'Vendedores y Clientes'!$D$6:$D$39))</f>
        <v>Guillermo Franco</v>
      </c>
      <c r="P1147" s="13" t="str">
        <f>_xlfn.XLOOKUP(H1147,Productos!$B$5:$B$16,Productos!$C$5:$C$16)</f>
        <v>Escritorio Madera 3 Espacios</v>
      </c>
      <c r="Q1147" s="13" t="str">
        <f>VLOOKUP(H1147,Productos!$B$4:$E$16,3,0)</f>
        <v>Bellmack</v>
      </c>
      <c r="R1147" s="14">
        <f t="shared" si="26"/>
        <v>0.08</v>
      </c>
      <c r="S1147" s="15">
        <f>VLOOKUP(Ventas!H1147,Productos!$B$23:$I$34,MATCH(Ventas!M1147,Productos!$D$22:$I$22)+2,FALSE)</f>
        <v>10000</v>
      </c>
      <c r="T1147" s="16">
        <f t="shared" si="28"/>
        <v>5372000</v>
      </c>
    </row>
    <row r="1148" spans="2:20" ht="14.25" customHeight="1">
      <c r="B1148" s="10" t="str">
        <f t="shared" si="25"/>
        <v>1-302142010abrilE20</v>
      </c>
      <c r="C1148" s="17">
        <v>1</v>
      </c>
      <c r="D1148" s="17">
        <v>30</v>
      </c>
      <c r="E1148" s="18">
        <v>40289</v>
      </c>
      <c r="F1148" s="17">
        <v>17</v>
      </c>
      <c r="G1148" s="17">
        <v>5</v>
      </c>
      <c r="H1148" s="17" t="s">
        <v>28</v>
      </c>
      <c r="I1148" s="79">
        <f>_xlfn.XLOOKUP(H1148,Productos!$B$5:$B$16,Productos!$E$5:$E$16)</f>
        <v>650000</v>
      </c>
      <c r="J1148" s="17">
        <v>9</v>
      </c>
      <c r="K1148" s="99"/>
      <c r="L1148" s="13" t="str">
        <f>_xlfn.XLOOKUP(Ventas!C1148,'Tienda y Sucursal'!$B$5:$B$19,'Tienda y Sucursal'!$C$5:$C$19)</f>
        <v>Sucursal Peñalolen Alto</v>
      </c>
      <c r="M1148" s="13" t="str">
        <f>_xlfn.XLOOKUP(D1148,'Tienda y Sucursal'!$E$5:$E$10,'Tienda y Sucursal'!$F$5:$F$10)</f>
        <v>Sucursal 2</v>
      </c>
      <c r="N1148" s="13" t="str">
        <f>HLOOKUP(F1148,'Vendedores y Clientes'!$F$5:$M$7,2,0)&amp;" "&amp;HLOOKUP(F1148,'Vendedores y Clientes'!$F$5:$M$7,3,0)</f>
        <v>Gabriel Manzanero</v>
      </c>
      <c r="O1148" s="13" t="str" cm="1">
        <f t="array" ref="O1148">_xlfn.XLOOKUP(G1148,'Vendedores y Clientes'!$B$6:$B$39,'Vendedores y Clientes'!$C$6:$C$39&amp;" "&amp;_xlfn.XLOOKUP(Ventas!G1148,'Vendedores y Clientes'!$B$6:$B$39,'Vendedores y Clientes'!$D$6:$D$39))</f>
        <v>Alexandra Bully</v>
      </c>
      <c r="P1148" s="13" t="str">
        <f>_xlfn.XLOOKUP(H1148,Productos!$B$5:$B$16,Productos!$C$5:$C$16)</f>
        <v>Escritorio Madera 3 Espacios</v>
      </c>
      <c r="Q1148" s="13" t="str">
        <f>VLOOKUP(H1148,Productos!$B$4:$E$16,3,0)</f>
        <v>Bellmack</v>
      </c>
      <c r="R1148" s="14">
        <f t="shared" si="26"/>
        <v>0.08</v>
      </c>
      <c r="S1148" s="15">
        <f>VLOOKUP(Ventas!H1148,Productos!$B$23:$I$34,MATCH(Ventas!M1148,Productos!$D$22:$I$22)+2,FALSE)</f>
        <v>300000</v>
      </c>
      <c r="T1148" s="16">
        <f t="shared" si="28"/>
        <v>5082000</v>
      </c>
    </row>
    <row r="1149" spans="2:20" ht="14.25" customHeight="1">
      <c r="B1149" s="10" t="str">
        <f t="shared" si="25"/>
        <v>9-101682010agostoE20</v>
      </c>
      <c r="C1149" s="17">
        <v>9</v>
      </c>
      <c r="D1149" s="17">
        <v>10</v>
      </c>
      <c r="E1149" s="18">
        <v>40406</v>
      </c>
      <c r="F1149" s="17">
        <v>18</v>
      </c>
      <c r="G1149" s="17">
        <v>29</v>
      </c>
      <c r="H1149" s="17" t="s">
        <v>28</v>
      </c>
      <c r="I1149" s="79">
        <f>_xlfn.XLOOKUP(H1149,Productos!$B$5:$B$16,Productos!$E$5:$E$16)</f>
        <v>650000</v>
      </c>
      <c r="J1149" s="17">
        <v>9</v>
      </c>
      <c r="K1149" s="99"/>
      <c r="L1149" s="13" t="str">
        <f>_xlfn.XLOOKUP(Ventas!C1149,'Tienda y Sucursal'!$B$5:$B$19,'Tienda y Sucursal'!$C$5:$C$19)</f>
        <v>Sucursal San Bernardo</v>
      </c>
      <c r="M1149" s="13" t="str">
        <f>_xlfn.XLOOKUP(D1149,'Tienda y Sucursal'!$E$5:$E$10,'Tienda y Sucursal'!$F$5:$F$10)</f>
        <v>Sucursal 6</v>
      </c>
      <c r="N1149" s="13" t="str">
        <f>HLOOKUP(F1149,'Vendedores y Clientes'!$F$5:$M$7,2,0)&amp;" "&amp;HLOOKUP(F1149,'Vendedores y Clientes'!$F$5:$M$7,3,0)</f>
        <v>Gato Lizana</v>
      </c>
      <c r="O1149" s="13" t="str" cm="1">
        <f t="array" ref="O1149">_xlfn.XLOOKUP(G1149,'Vendedores y Clientes'!$B$6:$B$39,'Vendedores y Clientes'!$C$6:$C$39&amp;" "&amp;_xlfn.XLOOKUP(Ventas!G1149,'Vendedores y Clientes'!$B$6:$B$39,'Vendedores y Clientes'!$D$6:$D$39))</f>
        <v>Reina Queen</v>
      </c>
      <c r="P1149" s="13" t="str">
        <f>_xlfn.XLOOKUP(H1149,Productos!$B$5:$B$16,Productos!$C$5:$C$16)</f>
        <v>Escritorio Madera 3 Espacios</v>
      </c>
      <c r="Q1149" s="13" t="str">
        <f>VLOOKUP(H1149,Productos!$B$4:$E$16,3,0)</f>
        <v>Bellmack</v>
      </c>
      <c r="R1149" s="14">
        <f t="shared" si="26"/>
        <v>0.08</v>
      </c>
      <c r="S1149" s="15">
        <f>VLOOKUP(Ventas!H1149,Productos!$B$23:$I$34,MATCH(Ventas!M1149,Productos!$D$22:$I$22)+2,FALSE)</f>
        <v>100000</v>
      </c>
      <c r="T1149" s="16">
        <f t="shared" si="28"/>
        <v>5282000</v>
      </c>
    </row>
    <row r="1150" spans="2:20" ht="14.25" customHeight="1">
      <c r="B1150" s="10" t="str">
        <f t="shared" si="25"/>
        <v>15-301142009abrilE20</v>
      </c>
      <c r="C1150" s="17">
        <v>15</v>
      </c>
      <c r="D1150" s="17">
        <v>30</v>
      </c>
      <c r="E1150" s="18">
        <v>39914</v>
      </c>
      <c r="F1150" s="17">
        <v>16</v>
      </c>
      <c r="G1150" s="17">
        <v>30</v>
      </c>
      <c r="H1150" s="17" t="s">
        <v>28</v>
      </c>
      <c r="I1150" s="79">
        <f>_xlfn.XLOOKUP(H1150,Productos!$B$5:$B$16,Productos!$E$5:$E$16)</f>
        <v>650000</v>
      </c>
      <c r="J1150" s="17">
        <v>9</v>
      </c>
      <c r="K1150" s="99"/>
      <c r="L1150" s="13" t="str">
        <f>_xlfn.XLOOKUP(Ventas!C1150,'Tienda y Sucursal'!$B$5:$B$19,'Tienda y Sucursal'!$C$5:$C$19)</f>
        <v>Galería la Tubería</v>
      </c>
      <c r="M1150" s="13" t="str">
        <f>_xlfn.XLOOKUP(D1150,'Tienda y Sucursal'!$E$5:$E$10,'Tienda y Sucursal'!$F$5:$F$10)</f>
        <v>Sucursal 2</v>
      </c>
      <c r="N1150" s="13" t="str">
        <f>HLOOKUP(F1150,'Vendedores y Clientes'!$F$5:$M$7,2,0)&amp;" "&amp;HLOOKUP(F1150,'Vendedores y Clientes'!$F$5:$M$7,3,0)</f>
        <v>Michael Tree</v>
      </c>
      <c r="O1150" s="13" t="str" cm="1">
        <f t="array" ref="O1150">_xlfn.XLOOKUP(G1150,'Vendedores y Clientes'!$B$6:$B$39,'Vendedores y Clientes'!$C$6:$C$39&amp;" "&amp;_xlfn.XLOOKUP(Ventas!G1150,'Vendedores y Clientes'!$B$6:$B$39,'Vendedores y Clientes'!$D$6:$D$39))</f>
        <v>Javiera Walder</v>
      </c>
      <c r="P1150" s="13" t="str">
        <f>_xlfn.XLOOKUP(H1150,Productos!$B$5:$B$16,Productos!$C$5:$C$16)</f>
        <v>Escritorio Madera 3 Espacios</v>
      </c>
      <c r="Q1150" s="13" t="str">
        <f>VLOOKUP(H1150,Productos!$B$4:$E$16,3,0)</f>
        <v>Bellmack</v>
      </c>
      <c r="R1150" s="14">
        <f t="shared" si="26"/>
        <v>0.08</v>
      </c>
      <c r="S1150" s="15">
        <f>VLOOKUP(Ventas!H1150,Productos!$B$23:$I$34,MATCH(Ventas!M1150,Productos!$D$22:$I$22)+2,FALSE)</f>
        <v>300000</v>
      </c>
      <c r="T1150" s="16">
        <f t="shared" si="28"/>
        <v>5082000</v>
      </c>
    </row>
    <row r="1151" spans="2:20" ht="14.25" customHeight="1">
      <c r="B1151" s="10" t="str">
        <f t="shared" si="25"/>
        <v>8-30822009febreroE20</v>
      </c>
      <c r="C1151" s="17">
        <v>8</v>
      </c>
      <c r="D1151" s="17">
        <v>30</v>
      </c>
      <c r="E1151" s="18">
        <v>39852</v>
      </c>
      <c r="F1151" s="17">
        <v>12</v>
      </c>
      <c r="G1151" s="17">
        <v>20</v>
      </c>
      <c r="H1151" s="17" t="s">
        <v>28</v>
      </c>
      <c r="I1151" s="79">
        <f>_xlfn.XLOOKUP(H1151,Productos!$B$5:$B$16,Productos!$E$5:$E$16)</f>
        <v>650000</v>
      </c>
      <c r="J1151" s="17">
        <v>9</v>
      </c>
      <c r="K1151" s="99"/>
      <c r="L1151" s="13" t="str">
        <f>_xlfn.XLOOKUP(Ventas!C1151,'Tienda y Sucursal'!$B$5:$B$19,'Tienda y Sucursal'!$C$5:$C$19)</f>
        <v>El Rincón de la Madera</v>
      </c>
      <c r="M1151" s="13" t="str">
        <f>_xlfn.XLOOKUP(D1151,'Tienda y Sucursal'!$E$5:$E$10,'Tienda y Sucursal'!$F$5:$F$10)</f>
        <v>Sucursal 2</v>
      </c>
      <c r="N1151" s="13" t="str">
        <f>HLOOKUP(F1151,'Vendedores y Clientes'!$F$5:$M$7,2,0)&amp;" "&amp;HLOOKUP(F1151,'Vendedores y Clientes'!$F$5:$M$7,3,0)</f>
        <v>Feibian Bizancio</v>
      </c>
      <c r="O1151" s="13" t="str" cm="1">
        <f t="array" ref="O1151">_xlfn.XLOOKUP(G1151,'Vendedores y Clientes'!$B$6:$B$39,'Vendedores y Clientes'!$C$6:$C$39&amp;" "&amp;_xlfn.XLOOKUP(Ventas!G1151,'Vendedores y Clientes'!$B$6:$B$39,'Vendedores y Clientes'!$D$6:$D$39))</f>
        <v>Tatán Linterna</v>
      </c>
      <c r="P1151" s="13" t="str">
        <f>_xlfn.XLOOKUP(H1151,Productos!$B$5:$B$16,Productos!$C$5:$C$16)</f>
        <v>Escritorio Madera 3 Espacios</v>
      </c>
      <c r="Q1151" s="13" t="str">
        <f>VLOOKUP(H1151,Productos!$B$4:$E$16,3,0)</f>
        <v>Bellmack</v>
      </c>
      <c r="R1151" s="14">
        <f t="shared" si="26"/>
        <v>0.08</v>
      </c>
      <c r="S1151" s="15">
        <f>VLOOKUP(Ventas!H1151,Productos!$B$23:$I$34,MATCH(Ventas!M1151,Productos!$D$22:$I$22)+2,FALSE)</f>
        <v>300000</v>
      </c>
      <c r="T1151" s="16">
        <f t="shared" si="28"/>
        <v>5082000</v>
      </c>
    </row>
    <row r="1152" spans="2:20" ht="14.25" customHeight="1">
      <c r="B1152" s="10" t="str">
        <f t="shared" si="25"/>
        <v>12-20312010eneroJ16</v>
      </c>
      <c r="C1152" s="17">
        <v>12</v>
      </c>
      <c r="D1152" s="17">
        <v>20</v>
      </c>
      <c r="E1152" s="18">
        <v>40181</v>
      </c>
      <c r="F1152" s="17">
        <v>17</v>
      </c>
      <c r="G1152" s="17">
        <v>21</v>
      </c>
      <c r="H1152" s="17" t="s">
        <v>22</v>
      </c>
      <c r="I1152" s="79">
        <f>_xlfn.XLOOKUP(H1152,Productos!$B$5:$B$16,Productos!$E$5:$E$16)</f>
        <v>1450000</v>
      </c>
      <c r="J1152" s="17">
        <v>3</v>
      </c>
      <c r="K1152" s="99"/>
      <c r="L1152" s="13" t="str">
        <f>_xlfn.XLOOKUP(Ventas!C1152,'Tienda y Sucursal'!$B$5:$B$19,'Tienda y Sucursal'!$C$5:$C$19)</f>
        <v>El Deleite</v>
      </c>
      <c r="M1152" s="13" t="str">
        <f>_xlfn.XLOOKUP(D1152,'Tienda y Sucursal'!$E$5:$E$10,'Tienda y Sucursal'!$F$5:$F$10)</f>
        <v>Sucursal 5</v>
      </c>
      <c r="N1152" s="13" t="str">
        <f>HLOOKUP(F1152,'Vendedores y Clientes'!$F$5:$M$7,2,0)&amp;" "&amp;HLOOKUP(F1152,'Vendedores y Clientes'!$F$5:$M$7,3,0)</f>
        <v>Gabriel Manzanero</v>
      </c>
      <c r="O1152" s="13" t="str" cm="1">
        <f t="array" ref="O1152">_xlfn.XLOOKUP(G1152,'Vendedores y Clientes'!$B$6:$B$39,'Vendedores y Clientes'!$C$6:$C$39&amp;" "&amp;_xlfn.XLOOKUP(Ventas!G1152,'Vendedores y Clientes'!$B$6:$B$39,'Vendedores y Clientes'!$D$6:$D$39))</f>
        <v>Alvarón Moledero</v>
      </c>
      <c r="P1152" s="13" t="str">
        <f>_xlfn.XLOOKUP(H1152,Productos!$B$5:$B$16,Productos!$C$5:$C$16)</f>
        <v>Silla de Gargas</v>
      </c>
      <c r="Q1152" s="13" t="str">
        <f>VLOOKUP(H1152,Productos!$B$4:$E$16,3,0)</f>
        <v>Bellmack</v>
      </c>
      <c r="R1152" s="14">
        <f t="shared" si="26"/>
        <v>0</v>
      </c>
      <c r="S1152" s="15">
        <f>VLOOKUP(Ventas!H1152,Productos!$B$23:$I$34,MATCH(Ventas!M1152,Productos!$D$22:$I$22)+2,FALSE)</f>
        <v>300000</v>
      </c>
      <c r="T1152" s="16">
        <f t="shared" si="28"/>
        <v>4050000</v>
      </c>
    </row>
    <row r="1153" spans="2:20" ht="14.25" customHeight="1">
      <c r="B1153" s="10" t="str">
        <f t="shared" si="25"/>
        <v>2-20692010septiembreJ16</v>
      </c>
      <c r="C1153" s="17">
        <v>2</v>
      </c>
      <c r="D1153" s="17">
        <v>20</v>
      </c>
      <c r="E1153" s="18">
        <v>40427</v>
      </c>
      <c r="F1153" s="17">
        <v>16</v>
      </c>
      <c r="G1153" s="17">
        <v>20</v>
      </c>
      <c r="H1153" s="17" t="s">
        <v>22</v>
      </c>
      <c r="I1153" s="79">
        <f>_xlfn.XLOOKUP(H1153,Productos!$B$5:$B$16,Productos!$E$5:$E$16)</f>
        <v>1450000</v>
      </c>
      <c r="J1153" s="17">
        <v>3</v>
      </c>
      <c r="K1153" s="99"/>
      <c r="L1153" s="13" t="str">
        <f>_xlfn.XLOOKUP(Ventas!C1153,'Tienda y Sucursal'!$B$5:$B$19,'Tienda y Sucursal'!$C$5:$C$19)</f>
        <v>Muebles San Genaro</v>
      </c>
      <c r="M1153" s="13" t="str">
        <f>_xlfn.XLOOKUP(D1153,'Tienda y Sucursal'!$E$5:$E$10,'Tienda y Sucursal'!$F$5:$F$10)</f>
        <v>Sucursal 5</v>
      </c>
      <c r="N1153" s="13" t="str">
        <f>HLOOKUP(F1153,'Vendedores y Clientes'!$F$5:$M$7,2,0)&amp;" "&amp;HLOOKUP(F1153,'Vendedores y Clientes'!$F$5:$M$7,3,0)</f>
        <v>Michael Tree</v>
      </c>
      <c r="O1153" s="13" t="str" cm="1">
        <f t="array" ref="O1153">_xlfn.XLOOKUP(G1153,'Vendedores y Clientes'!$B$6:$B$39,'Vendedores y Clientes'!$C$6:$C$39&amp;" "&amp;_xlfn.XLOOKUP(Ventas!G1153,'Vendedores y Clientes'!$B$6:$B$39,'Vendedores y Clientes'!$D$6:$D$39))</f>
        <v>Tatán Linterna</v>
      </c>
      <c r="P1153" s="13" t="str">
        <f>_xlfn.XLOOKUP(H1153,Productos!$B$5:$B$16,Productos!$C$5:$C$16)</f>
        <v>Silla de Gargas</v>
      </c>
      <c r="Q1153" s="13" t="str">
        <f>VLOOKUP(H1153,Productos!$B$4:$E$16,3,0)</f>
        <v>Bellmack</v>
      </c>
      <c r="R1153" s="14">
        <f t="shared" si="26"/>
        <v>0</v>
      </c>
      <c r="S1153" s="15">
        <f>VLOOKUP(Ventas!H1153,Productos!$B$23:$I$34,MATCH(Ventas!M1153,Productos!$D$22:$I$22)+2,FALSE)</f>
        <v>300000</v>
      </c>
      <c r="T1153" s="16">
        <f t="shared" si="28"/>
        <v>4050000</v>
      </c>
    </row>
    <row r="1154" spans="2:20" ht="14.25" customHeight="1">
      <c r="B1154" s="10" t="str">
        <f t="shared" si="25"/>
        <v>14-200872009julioJ16</v>
      </c>
      <c r="C1154" s="17">
        <v>14</v>
      </c>
      <c r="D1154" s="17">
        <v>200</v>
      </c>
      <c r="E1154" s="18">
        <v>40002</v>
      </c>
      <c r="F1154" s="17">
        <v>17</v>
      </c>
      <c r="G1154" s="17">
        <v>11</v>
      </c>
      <c r="H1154" s="17" t="s">
        <v>22</v>
      </c>
      <c r="I1154" s="79">
        <f>_xlfn.XLOOKUP(H1154,Productos!$B$5:$B$16,Productos!$E$5:$E$16)</f>
        <v>1450000</v>
      </c>
      <c r="J1154" s="17">
        <v>3</v>
      </c>
      <c r="K1154" s="99"/>
      <c r="L1154" s="13" t="str">
        <f>_xlfn.XLOOKUP(Ventas!C1154,'Tienda y Sucursal'!$B$5:$B$19,'Tienda y Sucursal'!$C$5:$C$19)</f>
        <v>Antiguedades FV</v>
      </c>
      <c r="M1154" s="13" t="str">
        <f>_xlfn.XLOOKUP(D1154,'Tienda y Sucursal'!$E$5:$E$10,'Tienda y Sucursal'!$F$5:$F$10)</f>
        <v>Sucursal 1</v>
      </c>
      <c r="N1154" s="13" t="str">
        <f>HLOOKUP(F1154,'Vendedores y Clientes'!$F$5:$M$7,2,0)&amp;" "&amp;HLOOKUP(F1154,'Vendedores y Clientes'!$F$5:$M$7,3,0)</f>
        <v>Gabriel Manzanero</v>
      </c>
      <c r="O1154" s="13" t="str" cm="1">
        <f t="array" ref="O1154">_xlfn.XLOOKUP(G1154,'Vendedores y Clientes'!$B$6:$B$39,'Vendedores y Clientes'!$C$6:$C$39&amp;" "&amp;_xlfn.XLOOKUP(Ventas!G1154,'Vendedores y Clientes'!$B$6:$B$39,'Vendedores y Clientes'!$D$6:$D$39))</f>
        <v>Diva Torrengra</v>
      </c>
      <c r="P1154" s="13" t="str">
        <f>_xlfn.XLOOKUP(H1154,Productos!$B$5:$B$16,Productos!$C$5:$C$16)</f>
        <v>Silla de Gargas</v>
      </c>
      <c r="Q1154" s="13" t="str">
        <f>VLOOKUP(H1154,Productos!$B$4:$E$16,3,0)</f>
        <v>Bellmack</v>
      </c>
      <c r="R1154" s="14">
        <f t="shared" si="26"/>
        <v>0</v>
      </c>
      <c r="S1154" s="15">
        <f>VLOOKUP(Ventas!H1154,Productos!$B$23:$I$34,MATCH(Ventas!M1154,Productos!$D$22:$I$22)+2,FALSE)</f>
        <v>500000</v>
      </c>
      <c r="T1154" s="16">
        <f t="shared" si="28"/>
        <v>3850000</v>
      </c>
    </row>
    <row r="1155" spans="2:20" ht="14.25" customHeight="1">
      <c r="B1155" s="10" t="str">
        <f t="shared" si="25"/>
        <v>4-2001982009agostoF16</v>
      </c>
      <c r="C1155" s="17">
        <v>4</v>
      </c>
      <c r="D1155" s="17">
        <v>200</v>
      </c>
      <c r="E1155" s="18">
        <v>40044</v>
      </c>
      <c r="F1155" s="17">
        <v>16</v>
      </c>
      <c r="G1155" s="17">
        <v>6</v>
      </c>
      <c r="H1155" s="17" t="s">
        <v>29</v>
      </c>
      <c r="I1155" s="79">
        <f>_xlfn.XLOOKUP(H1155,Productos!$B$5:$B$16,Productos!$E$5:$E$16)</f>
        <v>550000</v>
      </c>
      <c r="J1155" s="17">
        <v>8</v>
      </c>
      <c r="K1155" s="99"/>
      <c r="L1155" s="13" t="str">
        <f>_xlfn.XLOOKUP(Ventas!C1155,'Tienda y Sucursal'!$B$5:$B$19,'Tienda y Sucursal'!$C$5:$C$19)</f>
        <v>Galería Ñuble</v>
      </c>
      <c r="M1155" s="13" t="str">
        <f>_xlfn.XLOOKUP(D1155,'Tienda y Sucursal'!$E$5:$E$10,'Tienda y Sucursal'!$F$5:$F$10)</f>
        <v>Sucursal 1</v>
      </c>
      <c r="N1155" s="13" t="str">
        <f>HLOOKUP(F1155,'Vendedores y Clientes'!$F$5:$M$7,2,0)&amp;" "&amp;HLOOKUP(F1155,'Vendedores y Clientes'!$F$5:$M$7,3,0)</f>
        <v>Michael Tree</v>
      </c>
      <c r="O1155" s="13" t="str" cm="1">
        <f t="array" ref="O1155">_xlfn.XLOOKUP(G1155,'Vendedores y Clientes'!$B$6:$B$39,'Vendedores y Clientes'!$C$6:$C$39&amp;" "&amp;_xlfn.XLOOKUP(Ventas!G1155,'Vendedores y Clientes'!$B$6:$B$39,'Vendedores y Clientes'!$D$6:$D$39))</f>
        <v>Deco Valenti</v>
      </c>
      <c r="P1155" s="13" t="str">
        <f>_xlfn.XLOOKUP(H1155,Productos!$B$5:$B$16,Productos!$C$5:$C$16)</f>
        <v>Cama 2 Plazas</v>
      </c>
      <c r="Q1155" s="13" t="str">
        <f>VLOOKUP(H1155,Productos!$B$4:$E$16,3,0)</f>
        <v>Dardunes</v>
      </c>
      <c r="R1155" s="14">
        <f t="shared" si="26"/>
        <v>0.08</v>
      </c>
      <c r="S1155" s="15">
        <f>VLOOKUP(Ventas!H1155,Productos!$B$23:$I$34,MATCH(Ventas!M1155,Productos!$D$22:$I$22)+2,FALSE)</f>
        <v>30000</v>
      </c>
      <c r="T1155" s="16">
        <f t="shared" si="28"/>
        <v>4018000</v>
      </c>
    </row>
    <row r="1156" spans="2:20" ht="14.25" customHeight="1">
      <c r="B1156" s="10" t="str">
        <f t="shared" si="25"/>
        <v>11-2002232010marzoF16</v>
      </c>
      <c r="C1156" s="17">
        <v>11</v>
      </c>
      <c r="D1156" s="17">
        <v>200</v>
      </c>
      <c r="E1156" s="18">
        <v>40259</v>
      </c>
      <c r="F1156" s="17">
        <v>18</v>
      </c>
      <c r="G1156" s="17">
        <v>2</v>
      </c>
      <c r="H1156" s="17" t="s">
        <v>29</v>
      </c>
      <c r="I1156" s="79">
        <f>_xlfn.XLOOKUP(H1156,Productos!$B$5:$B$16,Productos!$E$5:$E$16)</f>
        <v>550000</v>
      </c>
      <c r="J1156" s="17">
        <v>8</v>
      </c>
      <c r="K1156" s="99"/>
      <c r="L1156" s="13" t="str">
        <f>_xlfn.XLOOKUP(Ventas!C1156,'Tienda y Sucursal'!$B$5:$B$19,'Tienda y Sucursal'!$C$5:$C$19)</f>
        <v>Antiguedades FL</v>
      </c>
      <c r="M1156" s="13" t="str">
        <f>_xlfn.XLOOKUP(D1156,'Tienda y Sucursal'!$E$5:$E$10,'Tienda y Sucursal'!$F$5:$F$10)</f>
        <v>Sucursal 1</v>
      </c>
      <c r="N1156" s="13" t="str">
        <f>HLOOKUP(F1156,'Vendedores y Clientes'!$F$5:$M$7,2,0)&amp;" "&amp;HLOOKUP(F1156,'Vendedores y Clientes'!$F$5:$M$7,3,0)</f>
        <v>Gato Lizana</v>
      </c>
      <c r="O1156" s="13" t="str" cm="1">
        <f t="array" ref="O1156">_xlfn.XLOOKUP(G1156,'Vendedores y Clientes'!$B$6:$B$39,'Vendedores y Clientes'!$C$6:$C$39&amp;" "&amp;_xlfn.XLOOKUP(Ventas!G1156,'Vendedores y Clientes'!$B$6:$B$39,'Vendedores y Clientes'!$D$6:$D$39))</f>
        <v>John Chepicano</v>
      </c>
      <c r="P1156" s="13" t="str">
        <f>_xlfn.XLOOKUP(H1156,Productos!$B$5:$B$16,Productos!$C$5:$C$16)</f>
        <v>Cama 2 Plazas</v>
      </c>
      <c r="Q1156" s="13" t="str">
        <f>VLOOKUP(H1156,Productos!$B$4:$E$16,3,0)</f>
        <v>Dardunes</v>
      </c>
      <c r="R1156" s="14">
        <f t="shared" si="26"/>
        <v>0.08</v>
      </c>
      <c r="S1156" s="15">
        <f>VLOOKUP(Ventas!H1156,Productos!$B$23:$I$34,MATCH(Ventas!M1156,Productos!$D$22:$I$22)+2,FALSE)</f>
        <v>30000</v>
      </c>
      <c r="T1156" s="16">
        <f t="shared" si="28"/>
        <v>4018000</v>
      </c>
    </row>
    <row r="1157" spans="2:20" ht="14.25" customHeight="1">
      <c r="B1157" s="10" t="str">
        <f t="shared" si="25"/>
        <v>3-1001212010eneroJ18</v>
      </c>
      <c r="C1157" s="17">
        <v>3</v>
      </c>
      <c r="D1157" s="17">
        <v>100</v>
      </c>
      <c r="E1157" s="18">
        <v>40190</v>
      </c>
      <c r="F1157" s="17">
        <v>15</v>
      </c>
      <c r="G1157" s="17">
        <v>28</v>
      </c>
      <c r="H1157" s="17" t="s">
        <v>24</v>
      </c>
      <c r="I1157" s="79">
        <f>_xlfn.XLOOKUP(H1157,Productos!$B$5:$B$16,Productos!$E$5:$E$16)</f>
        <v>850000</v>
      </c>
      <c r="J1157" s="17">
        <v>5</v>
      </c>
      <c r="K1157" s="99"/>
      <c r="L1157" s="13" t="str">
        <f>_xlfn.XLOOKUP(Ventas!C1157,'Tienda y Sucursal'!$B$5:$B$19,'Tienda y Sucursal'!$C$5:$C$19)</f>
        <v>Damiens</v>
      </c>
      <c r="M1157" s="13" t="str">
        <f>_xlfn.XLOOKUP(D1157,'Tienda y Sucursal'!$E$5:$E$10,'Tienda y Sucursal'!$F$5:$F$10)</f>
        <v>Sucursal 4</v>
      </c>
      <c r="N1157" s="13" t="str">
        <f>HLOOKUP(F1157,'Vendedores y Clientes'!$F$5:$M$7,2,0)&amp;" "&amp;HLOOKUP(F1157,'Vendedores y Clientes'!$F$5:$M$7,3,0)</f>
        <v>Suárez Mujica</v>
      </c>
      <c r="O1157" s="13" t="str" cm="1">
        <f t="array" ref="O1157">_xlfn.XLOOKUP(G1157,'Vendedores y Clientes'!$B$6:$B$39,'Vendedores y Clientes'!$C$6:$C$39&amp;" "&amp;_xlfn.XLOOKUP(Ventas!G1157,'Vendedores y Clientes'!$B$6:$B$39,'Vendedores y Clientes'!$D$6:$D$39))</f>
        <v>Sebastián  Venegas</v>
      </c>
      <c r="P1157" s="13" t="str">
        <f>_xlfn.XLOOKUP(H1157,Productos!$B$5:$B$16,Productos!$C$5:$C$16)</f>
        <v>Camarote 3 cuerpos</v>
      </c>
      <c r="Q1157" s="13" t="str">
        <f>VLOOKUP(H1157,Productos!$B$4:$E$16,3,0)</f>
        <v>Deplos</v>
      </c>
      <c r="R1157" s="14">
        <f t="shared" si="26"/>
        <v>0.05</v>
      </c>
      <c r="S1157" s="15">
        <f>VLOOKUP(Ventas!H1157,Productos!$B$23:$I$34,MATCH(Ventas!M1157,Productos!$D$22:$I$22)+2,FALSE)</f>
        <v>10000</v>
      </c>
      <c r="T1157" s="16">
        <f t="shared" si="28"/>
        <v>4027500</v>
      </c>
    </row>
    <row r="1158" spans="2:20" ht="14.25" customHeight="1">
      <c r="B1158" s="10" t="str">
        <f t="shared" si="25"/>
        <v>12-301732009marzoA14</v>
      </c>
      <c r="C1158" s="17">
        <v>12</v>
      </c>
      <c r="D1158" s="17">
        <v>30</v>
      </c>
      <c r="E1158" s="18">
        <v>39889</v>
      </c>
      <c r="F1158" s="17">
        <v>17</v>
      </c>
      <c r="G1158" s="17">
        <v>30</v>
      </c>
      <c r="H1158" s="17" t="s">
        <v>27</v>
      </c>
      <c r="I1158" s="79">
        <f>_xlfn.XLOOKUP(H1158,Productos!$B$5:$B$16,Productos!$E$5:$E$16)</f>
        <v>670000</v>
      </c>
      <c r="J1158" s="17">
        <v>6</v>
      </c>
      <c r="K1158" s="99"/>
      <c r="L1158" s="13" t="str">
        <f>_xlfn.XLOOKUP(Ventas!C1158,'Tienda y Sucursal'!$B$5:$B$19,'Tienda y Sucursal'!$C$5:$C$19)</f>
        <v>El Deleite</v>
      </c>
      <c r="M1158" s="13" t="str">
        <f>_xlfn.XLOOKUP(D1158,'Tienda y Sucursal'!$E$5:$E$10,'Tienda y Sucursal'!$F$5:$F$10)</f>
        <v>Sucursal 2</v>
      </c>
      <c r="N1158" s="13" t="str">
        <f>HLOOKUP(F1158,'Vendedores y Clientes'!$F$5:$M$7,2,0)&amp;" "&amp;HLOOKUP(F1158,'Vendedores y Clientes'!$F$5:$M$7,3,0)</f>
        <v>Gabriel Manzanero</v>
      </c>
      <c r="O1158" s="13" t="str" cm="1">
        <f t="array" ref="O1158">_xlfn.XLOOKUP(G1158,'Vendedores y Clientes'!$B$6:$B$39,'Vendedores y Clientes'!$C$6:$C$39&amp;" "&amp;_xlfn.XLOOKUP(Ventas!G1158,'Vendedores y Clientes'!$B$6:$B$39,'Vendedores y Clientes'!$D$6:$D$39))</f>
        <v>Javiera Walder</v>
      </c>
      <c r="P1158" s="13" t="str">
        <f>_xlfn.XLOOKUP(H1158,Productos!$B$5:$B$16,Productos!$C$5:$C$16)</f>
        <v>Cama 1,5 plazas</v>
      </c>
      <c r="Q1158" s="13" t="str">
        <f>VLOOKUP(H1158,Productos!$B$4:$E$16,3,0)</f>
        <v>Dardunes</v>
      </c>
      <c r="R1158" s="14">
        <f t="shared" si="26"/>
        <v>0.05</v>
      </c>
      <c r="S1158" s="15">
        <f>VLOOKUP(Ventas!H1158,Productos!$B$23:$I$34,MATCH(Ventas!M1158,Productos!$D$22:$I$22)+2,FALSE)</f>
        <v>200000</v>
      </c>
      <c r="T1158" s="16">
        <f t="shared" si="28"/>
        <v>3619000</v>
      </c>
    </row>
    <row r="1159" spans="2:20" ht="14.25" customHeight="1">
      <c r="B1159" s="10" t="str">
        <f t="shared" si="25"/>
        <v>2-1019112009noviembreA14</v>
      </c>
      <c r="C1159" s="17">
        <v>2</v>
      </c>
      <c r="D1159" s="17">
        <v>10</v>
      </c>
      <c r="E1159" s="18">
        <v>40136</v>
      </c>
      <c r="F1159" s="17">
        <v>14</v>
      </c>
      <c r="G1159" s="17">
        <v>5</v>
      </c>
      <c r="H1159" s="17" t="s">
        <v>27</v>
      </c>
      <c r="I1159" s="79">
        <f>_xlfn.XLOOKUP(H1159,Productos!$B$5:$B$16,Productos!$E$5:$E$16)</f>
        <v>670000</v>
      </c>
      <c r="J1159" s="17">
        <v>6</v>
      </c>
      <c r="K1159" s="99"/>
      <c r="L1159" s="13" t="str">
        <f>_xlfn.XLOOKUP(Ventas!C1159,'Tienda y Sucursal'!$B$5:$B$19,'Tienda y Sucursal'!$C$5:$C$19)</f>
        <v>Muebles San Genaro</v>
      </c>
      <c r="M1159" s="13" t="str">
        <f>_xlfn.XLOOKUP(D1159,'Tienda y Sucursal'!$E$5:$E$10,'Tienda y Sucursal'!$F$5:$F$10)</f>
        <v>Sucursal 6</v>
      </c>
      <c r="N1159" s="13" t="str">
        <f>HLOOKUP(F1159,'Vendedores y Clientes'!$F$5:$M$7,2,0)&amp;" "&amp;HLOOKUP(F1159,'Vendedores y Clientes'!$F$5:$M$7,3,0)</f>
        <v>Hortuiti Felier</v>
      </c>
      <c r="O1159" s="13" t="str" cm="1">
        <f t="array" ref="O1159">_xlfn.XLOOKUP(G1159,'Vendedores y Clientes'!$B$6:$B$39,'Vendedores y Clientes'!$C$6:$C$39&amp;" "&amp;_xlfn.XLOOKUP(Ventas!G1159,'Vendedores y Clientes'!$B$6:$B$39,'Vendedores y Clientes'!$D$6:$D$39))</f>
        <v>Alexandra Bully</v>
      </c>
      <c r="P1159" s="13" t="str">
        <f>_xlfn.XLOOKUP(H1159,Productos!$B$5:$B$16,Productos!$C$5:$C$16)</f>
        <v>Cama 1,5 plazas</v>
      </c>
      <c r="Q1159" s="13" t="str">
        <f>VLOOKUP(H1159,Productos!$B$4:$E$16,3,0)</f>
        <v>Dardunes</v>
      </c>
      <c r="R1159" s="14">
        <f t="shared" si="26"/>
        <v>0.05</v>
      </c>
      <c r="S1159" s="15">
        <f>VLOOKUP(Ventas!H1159,Productos!$B$23:$I$34,MATCH(Ventas!M1159,Productos!$D$22:$I$22)+2,FALSE)</f>
        <v>200000</v>
      </c>
      <c r="T1159" s="16">
        <f t="shared" ref="T1159:T1222" si="29">I1159*J1159-(R1159*I1159*J1159)-S1159</f>
        <v>3619000</v>
      </c>
    </row>
    <row r="1160" spans="2:20" ht="14.25" customHeight="1">
      <c r="B1160" s="10" t="str">
        <f t="shared" si="25"/>
        <v>14-2002052009mayoG12</v>
      </c>
      <c r="C1160" s="17">
        <v>14</v>
      </c>
      <c r="D1160" s="17">
        <v>200</v>
      </c>
      <c r="E1160" s="18">
        <v>39953</v>
      </c>
      <c r="F1160" s="17">
        <v>17</v>
      </c>
      <c r="G1160" s="17">
        <v>34</v>
      </c>
      <c r="H1160" s="17" t="s">
        <v>25</v>
      </c>
      <c r="I1160" s="79">
        <f>_xlfn.XLOOKUP(H1160,Productos!$B$5:$B$16,Productos!$E$5:$E$16)</f>
        <v>800000</v>
      </c>
      <c r="J1160" s="17">
        <v>5</v>
      </c>
      <c r="K1160" s="99"/>
      <c r="L1160" s="13" t="str">
        <f>_xlfn.XLOOKUP(Ventas!C1160,'Tienda y Sucursal'!$B$5:$B$19,'Tienda y Sucursal'!$C$5:$C$19)</f>
        <v>Antiguedades FV</v>
      </c>
      <c r="M1160" s="13" t="str">
        <f>_xlfn.XLOOKUP(D1160,'Tienda y Sucursal'!$E$5:$E$10,'Tienda y Sucursal'!$F$5:$F$10)</f>
        <v>Sucursal 1</v>
      </c>
      <c r="N1160" s="13" t="str">
        <f>HLOOKUP(F1160,'Vendedores y Clientes'!$F$5:$M$7,2,0)&amp;" "&amp;HLOOKUP(F1160,'Vendedores y Clientes'!$F$5:$M$7,3,0)</f>
        <v>Gabriel Manzanero</v>
      </c>
      <c r="O1160" s="13" t="str" cm="1">
        <f t="array" ref="O1160">_xlfn.XLOOKUP(G1160,'Vendedores y Clientes'!$B$6:$B$39,'Vendedores y Clientes'!$C$6:$C$39&amp;" "&amp;_xlfn.XLOOKUP(Ventas!G1160,'Vendedores y Clientes'!$B$6:$B$39,'Vendedores y Clientes'!$D$6:$D$39))</f>
        <v>JP Farfanas</v>
      </c>
      <c r="P1160" s="13" t="str">
        <f>_xlfn.XLOOKUP(H1160,Productos!$B$5:$B$16,Productos!$C$5:$C$16)</f>
        <v>Estante Metalico 2mts alt</v>
      </c>
      <c r="Q1160" s="13" t="str">
        <f>VLOOKUP(H1160,Productos!$B$4:$E$16,3,0)</f>
        <v>Leymas</v>
      </c>
      <c r="R1160" s="14">
        <f t="shared" si="26"/>
        <v>0.05</v>
      </c>
      <c r="S1160" s="15">
        <f>VLOOKUP(Ventas!H1160,Productos!$B$23:$I$34,MATCH(Ventas!M1160,Productos!$D$22:$I$22)+2,FALSE)</f>
        <v>200000</v>
      </c>
      <c r="T1160" s="16">
        <f t="shared" si="29"/>
        <v>3600000</v>
      </c>
    </row>
    <row r="1161" spans="2:20" ht="14.25" customHeight="1">
      <c r="B1161" s="10" t="str">
        <f t="shared" si="25"/>
        <v>11-2002542010abrilG12</v>
      </c>
      <c r="C1161" s="17">
        <v>11</v>
      </c>
      <c r="D1161" s="17">
        <v>200</v>
      </c>
      <c r="E1161" s="18">
        <v>40293</v>
      </c>
      <c r="F1161" s="17">
        <v>14</v>
      </c>
      <c r="G1161" s="17">
        <v>27</v>
      </c>
      <c r="H1161" s="17" t="s">
        <v>25</v>
      </c>
      <c r="I1161" s="79">
        <f>_xlfn.XLOOKUP(H1161,Productos!$B$5:$B$16,Productos!$E$5:$E$16)</f>
        <v>800000</v>
      </c>
      <c r="J1161" s="17">
        <v>5</v>
      </c>
      <c r="K1161" s="99"/>
      <c r="L1161" s="13" t="str">
        <f>_xlfn.XLOOKUP(Ventas!C1161,'Tienda y Sucursal'!$B$5:$B$19,'Tienda y Sucursal'!$C$5:$C$19)</f>
        <v>Antiguedades FL</v>
      </c>
      <c r="M1161" s="13" t="str">
        <f>_xlfn.XLOOKUP(D1161,'Tienda y Sucursal'!$E$5:$E$10,'Tienda y Sucursal'!$F$5:$F$10)</f>
        <v>Sucursal 1</v>
      </c>
      <c r="N1161" s="13" t="str">
        <f>HLOOKUP(F1161,'Vendedores y Clientes'!$F$5:$M$7,2,0)&amp;" "&amp;HLOOKUP(F1161,'Vendedores y Clientes'!$F$5:$M$7,3,0)</f>
        <v>Hortuiti Felier</v>
      </c>
      <c r="O1161" s="13" t="str" cm="1">
        <f t="array" ref="O1161">_xlfn.XLOOKUP(G1161,'Vendedores y Clientes'!$B$6:$B$39,'Vendedores y Clientes'!$C$6:$C$39&amp;" "&amp;_xlfn.XLOOKUP(Ventas!G1161,'Vendedores y Clientes'!$B$6:$B$39,'Vendedores y Clientes'!$D$6:$D$39))</f>
        <v>Daniel Saint John</v>
      </c>
      <c r="P1161" s="13" t="str">
        <f>_xlfn.XLOOKUP(H1161,Productos!$B$5:$B$16,Productos!$C$5:$C$16)</f>
        <v>Estante Metalico 2mts alt</v>
      </c>
      <c r="Q1161" s="13" t="str">
        <f>VLOOKUP(H1161,Productos!$B$4:$E$16,3,0)</f>
        <v>Leymas</v>
      </c>
      <c r="R1161" s="14">
        <f t="shared" si="26"/>
        <v>0.05</v>
      </c>
      <c r="S1161" s="15">
        <f>VLOOKUP(Ventas!H1161,Productos!$B$23:$I$34,MATCH(Ventas!M1161,Productos!$D$22:$I$22)+2,FALSE)</f>
        <v>200000</v>
      </c>
      <c r="T1161" s="16">
        <f t="shared" si="29"/>
        <v>3600000</v>
      </c>
    </row>
    <row r="1162" spans="2:20" ht="14.25" customHeight="1">
      <c r="B1162" s="10" t="str">
        <f t="shared" si="25"/>
        <v>11-100852010mayoG12</v>
      </c>
      <c r="C1162" s="17">
        <v>11</v>
      </c>
      <c r="D1162" s="17">
        <v>100</v>
      </c>
      <c r="E1162" s="18">
        <v>40306</v>
      </c>
      <c r="F1162" s="17">
        <v>16</v>
      </c>
      <c r="G1162" s="17">
        <v>24</v>
      </c>
      <c r="H1162" s="17" t="s">
        <v>25</v>
      </c>
      <c r="I1162" s="79">
        <f>_xlfn.XLOOKUP(H1162,Productos!$B$5:$B$16,Productos!$E$5:$E$16)</f>
        <v>800000</v>
      </c>
      <c r="J1162" s="17">
        <v>5</v>
      </c>
      <c r="K1162" s="99"/>
      <c r="L1162" s="13" t="str">
        <f>_xlfn.XLOOKUP(Ventas!C1162,'Tienda y Sucursal'!$B$5:$B$19,'Tienda y Sucursal'!$C$5:$C$19)</f>
        <v>Antiguedades FL</v>
      </c>
      <c r="M1162" s="13" t="str">
        <f>_xlfn.XLOOKUP(D1162,'Tienda y Sucursal'!$E$5:$E$10,'Tienda y Sucursal'!$F$5:$F$10)</f>
        <v>Sucursal 4</v>
      </c>
      <c r="N1162" s="13" t="str">
        <f>HLOOKUP(F1162,'Vendedores y Clientes'!$F$5:$M$7,2,0)&amp;" "&amp;HLOOKUP(F1162,'Vendedores y Clientes'!$F$5:$M$7,3,0)</f>
        <v>Michael Tree</v>
      </c>
      <c r="O1162" s="13" t="str" cm="1">
        <f t="array" ref="O1162">_xlfn.XLOOKUP(G1162,'Vendedores y Clientes'!$B$6:$B$39,'Vendedores y Clientes'!$C$6:$C$39&amp;" "&amp;_xlfn.XLOOKUP(Ventas!G1162,'Vendedores y Clientes'!$B$6:$B$39,'Vendedores y Clientes'!$D$6:$D$39))</f>
        <v>Andrea Panda</v>
      </c>
      <c r="P1162" s="13" t="str">
        <f>_xlfn.XLOOKUP(H1162,Productos!$B$5:$B$16,Productos!$C$5:$C$16)</f>
        <v>Estante Metalico 2mts alt</v>
      </c>
      <c r="Q1162" s="13" t="str">
        <f>VLOOKUP(H1162,Productos!$B$4:$E$16,3,0)</f>
        <v>Leymas</v>
      </c>
      <c r="R1162" s="14">
        <f t="shared" si="26"/>
        <v>0.05</v>
      </c>
      <c r="S1162" s="15">
        <f>VLOOKUP(Ventas!H1162,Productos!$B$23:$I$34,MATCH(Ventas!M1162,Productos!$D$22:$I$22)+2,FALSE)</f>
        <v>100000</v>
      </c>
      <c r="T1162" s="16">
        <f t="shared" si="29"/>
        <v>3700000</v>
      </c>
    </row>
    <row r="1163" spans="2:20" ht="14.25" customHeight="1">
      <c r="B1163" s="10" t="str">
        <f t="shared" si="25"/>
        <v>9-2009102010octubreG12</v>
      </c>
      <c r="C1163" s="17">
        <v>9</v>
      </c>
      <c r="D1163" s="17">
        <v>200</v>
      </c>
      <c r="E1163" s="18">
        <v>40460</v>
      </c>
      <c r="F1163" s="17">
        <v>13</v>
      </c>
      <c r="G1163" s="17">
        <v>29</v>
      </c>
      <c r="H1163" s="17" t="s">
        <v>25</v>
      </c>
      <c r="I1163" s="79">
        <f>_xlfn.XLOOKUP(H1163,Productos!$B$5:$B$16,Productos!$E$5:$E$16)</f>
        <v>800000</v>
      </c>
      <c r="J1163" s="17">
        <v>5</v>
      </c>
      <c r="K1163" s="99"/>
      <c r="L1163" s="13" t="str">
        <f>_xlfn.XLOOKUP(Ventas!C1163,'Tienda y Sucursal'!$B$5:$B$19,'Tienda y Sucursal'!$C$5:$C$19)</f>
        <v>Sucursal San Bernardo</v>
      </c>
      <c r="M1163" s="13" t="str">
        <f>_xlfn.XLOOKUP(D1163,'Tienda y Sucursal'!$E$5:$E$10,'Tienda y Sucursal'!$F$5:$F$10)</f>
        <v>Sucursal 1</v>
      </c>
      <c r="N1163" s="13" t="str">
        <f>HLOOKUP(F1163,'Vendedores y Clientes'!$F$5:$M$7,2,0)&amp;" "&amp;HLOOKUP(F1163,'Vendedores y Clientes'!$F$5:$M$7,3,0)</f>
        <v>Caesar Ortencia</v>
      </c>
      <c r="O1163" s="13" t="str" cm="1">
        <f t="array" ref="O1163">_xlfn.XLOOKUP(G1163,'Vendedores y Clientes'!$B$6:$B$39,'Vendedores y Clientes'!$C$6:$C$39&amp;" "&amp;_xlfn.XLOOKUP(Ventas!G1163,'Vendedores y Clientes'!$B$6:$B$39,'Vendedores y Clientes'!$D$6:$D$39))</f>
        <v>Reina Queen</v>
      </c>
      <c r="P1163" s="13" t="str">
        <f>_xlfn.XLOOKUP(H1163,Productos!$B$5:$B$16,Productos!$C$5:$C$16)</f>
        <v>Estante Metalico 2mts alt</v>
      </c>
      <c r="Q1163" s="13" t="str">
        <f>VLOOKUP(H1163,Productos!$B$4:$E$16,3,0)</f>
        <v>Leymas</v>
      </c>
      <c r="R1163" s="14">
        <f t="shared" si="26"/>
        <v>0.05</v>
      </c>
      <c r="S1163" s="15">
        <f>VLOOKUP(Ventas!H1163,Productos!$B$23:$I$34,MATCH(Ventas!M1163,Productos!$D$22:$I$22)+2,FALSE)</f>
        <v>200000</v>
      </c>
      <c r="T1163" s="16">
        <f t="shared" si="29"/>
        <v>3600000</v>
      </c>
    </row>
    <row r="1164" spans="2:20" ht="14.25" customHeight="1">
      <c r="B1164" s="10" t="str">
        <f t="shared" si="25"/>
        <v>9-301852009mayoG12</v>
      </c>
      <c r="C1164" s="17">
        <v>9</v>
      </c>
      <c r="D1164" s="17">
        <v>30</v>
      </c>
      <c r="E1164" s="18">
        <v>39951</v>
      </c>
      <c r="F1164" s="17">
        <v>18</v>
      </c>
      <c r="G1164" s="17">
        <v>25</v>
      </c>
      <c r="H1164" s="17" t="s">
        <v>25</v>
      </c>
      <c r="I1164" s="79">
        <f>_xlfn.XLOOKUP(H1164,Productos!$B$5:$B$16,Productos!$E$5:$E$16)</f>
        <v>800000</v>
      </c>
      <c r="J1164" s="17">
        <v>5</v>
      </c>
      <c r="K1164" s="99"/>
      <c r="L1164" s="13" t="str">
        <f>_xlfn.XLOOKUP(Ventas!C1164,'Tienda y Sucursal'!$B$5:$B$19,'Tienda y Sucursal'!$C$5:$C$19)</f>
        <v>Sucursal San Bernardo</v>
      </c>
      <c r="M1164" s="13" t="str">
        <f>_xlfn.XLOOKUP(D1164,'Tienda y Sucursal'!$E$5:$E$10,'Tienda y Sucursal'!$F$5:$F$10)</f>
        <v>Sucursal 2</v>
      </c>
      <c r="N1164" s="13" t="str">
        <f>HLOOKUP(F1164,'Vendedores y Clientes'!$F$5:$M$7,2,0)&amp;" "&amp;HLOOKUP(F1164,'Vendedores y Clientes'!$F$5:$M$7,3,0)</f>
        <v>Gato Lizana</v>
      </c>
      <c r="O1164" s="13" t="str" cm="1">
        <f t="array" ref="O1164">_xlfn.XLOOKUP(G1164,'Vendedores y Clientes'!$B$6:$B$39,'Vendedores y Clientes'!$C$6:$C$39&amp;" "&amp;_xlfn.XLOOKUP(Ventas!G1164,'Vendedores y Clientes'!$B$6:$B$39,'Vendedores y Clientes'!$D$6:$D$39))</f>
        <v>Felipe Medero</v>
      </c>
      <c r="P1164" s="13" t="str">
        <f>_xlfn.XLOOKUP(H1164,Productos!$B$5:$B$16,Productos!$C$5:$C$16)</f>
        <v>Estante Metalico 2mts alt</v>
      </c>
      <c r="Q1164" s="13" t="str">
        <f>VLOOKUP(H1164,Productos!$B$4:$E$16,3,0)</f>
        <v>Leymas</v>
      </c>
      <c r="R1164" s="14">
        <f t="shared" si="26"/>
        <v>0.05</v>
      </c>
      <c r="S1164" s="15">
        <f>VLOOKUP(Ventas!H1164,Productos!$B$23:$I$34,MATCH(Ventas!M1164,Productos!$D$22:$I$22)+2,FALSE)</f>
        <v>100000</v>
      </c>
      <c r="T1164" s="16">
        <f t="shared" si="29"/>
        <v>3700000</v>
      </c>
    </row>
    <row r="1165" spans="2:20" ht="14.25" customHeight="1">
      <c r="B1165" s="10" t="str">
        <f t="shared" si="25"/>
        <v>6-2012122009diciembreG12</v>
      </c>
      <c r="C1165" s="17">
        <v>6</v>
      </c>
      <c r="D1165" s="17">
        <v>20</v>
      </c>
      <c r="E1165" s="18">
        <v>40159</v>
      </c>
      <c r="F1165" s="17">
        <v>12</v>
      </c>
      <c r="G1165" s="17">
        <v>28</v>
      </c>
      <c r="H1165" s="17" t="s">
        <v>25</v>
      </c>
      <c r="I1165" s="79">
        <f>_xlfn.XLOOKUP(H1165,Productos!$B$5:$B$16,Productos!$E$5:$E$16)</f>
        <v>800000</v>
      </c>
      <c r="J1165" s="17">
        <v>5</v>
      </c>
      <c r="K1165" s="99"/>
      <c r="L1165" s="13" t="str">
        <f>_xlfn.XLOOKUP(Ventas!C1165,'Tienda y Sucursal'!$B$5:$B$19,'Tienda y Sucursal'!$C$5:$C$19)</f>
        <v>Sucursal Ñuñoa</v>
      </c>
      <c r="M1165" s="13" t="str">
        <f>_xlfn.XLOOKUP(D1165,'Tienda y Sucursal'!$E$5:$E$10,'Tienda y Sucursal'!$F$5:$F$10)</f>
        <v>Sucursal 5</v>
      </c>
      <c r="N1165" s="13" t="str">
        <f>HLOOKUP(F1165,'Vendedores y Clientes'!$F$5:$M$7,2,0)&amp;" "&amp;HLOOKUP(F1165,'Vendedores y Clientes'!$F$5:$M$7,3,0)</f>
        <v>Feibian Bizancio</v>
      </c>
      <c r="O1165" s="13" t="str" cm="1">
        <f t="array" ref="O1165">_xlfn.XLOOKUP(G1165,'Vendedores y Clientes'!$B$6:$B$39,'Vendedores y Clientes'!$C$6:$C$39&amp;" "&amp;_xlfn.XLOOKUP(Ventas!G1165,'Vendedores y Clientes'!$B$6:$B$39,'Vendedores y Clientes'!$D$6:$D$39))</f>
        <v>Sebastián  Venegas</v>
      </c>
      <c r="P1165" s="13" t="str">
        <f>_xlfn.XLOOKUP(H1165,Productos!$B$5:$B$16,Productos!$C$5:$C$16)</f>
        <v>Estante Metalico 2mts alt</v>
      </c>
      <c r="Q1165" s="13" t="str">
        <f>VLOOKUP(H1165,Productos!$B$4:$E$16,3,0)</f>
        <v>Leymas</v>
      </c>
      <c r="R1165" s="14">
        <f t="shared" si="26"/>
        <v>0.05</v>
      </c>
      <c r="S1165" s="15">
        <f>VLOOKUP(Ventas!H1165,Productos!$B$23:$I$34,MATCH(Ventas!M1165,Productos!$D$22:$I$22)+2,FALSE)</f>
        <v>10000</v>
      </c>
      <c r="T1165" s="16">
        <f t="shared" si="29"/>
        <v>3790000</v>
      </c>
    </row>
    <row r="1166" spans="2:20" ht="14.25" customHeight="1">
      <c r="B1166" s="10" t="str">
        <f t="shared" si="25"/>
        <v>9-30562010junioE20</v>
      </c>
      <c r="C1166" s="17">
        <v>9</v>
      </c>
      <c r="D1166" s="17">
        <v>30</v>
      </c>
      <c r="E1166" s="18">
        <v>40334</v>
      </c>
      <c r="F1166" s="17">
        <v>12</v>
      </c>
      <c r="G1166" s="17">
        <v>34</v>
      </c>
      <c r="H1166" s="17" t="s">
        <v>28</v>
      </c>
      <c r="I1166" s="79">
        <f>_xlfn.XLOOKUP(H1166,Productos!$B$5:$B$16,Productos!$E$5:$E$16)</f>
        <v>650000</v>
      </c>
      <c r="J1166" s="17">
        <v>8</v>
      </c>
      <c r="K1166" s="99"/>
      <c r="L1166" s="13" t="str">
        <f>_xlfn.XLOOKUP(Ventas!C1166,'Tienda y Sucursal'!$B$5:$B$19,'Tienda y Sucursal'!$C$5:$C$19)</f>
        <v>Sucursal San Bernardo</v>
      </c>
      <c r="M1166" s="13" t="str">
        <f>_xlfn.XLOOKUP(D1166,'Tienda y Sucursal'!$E$5:$E$10,'Tienda y Sucursal'!$F$5:$F$10)</f>
        <v>Sucursal 2</v>
      </c>
      <c r="N1166" s="13" t="str">
        <f>HLOOKUP(F1166,'Vendedores y Clientes'!$F$5:$M$7,2,0)&amp;" "&amp;HLOOKUP(F1166,'Vendedores y Clientes'!$F$5:$M$7,3,0)</f>
        <v>Feibian Bizancio</v>
      </c>
      <c r="O1166" s="13" t="str" cm="1">
        <f t="array" ref="O1166">_xlfn.XLOOKUP(G1166,'Vendedores y Clientes'!$B$6:$B$39,'Vendedores y Clientes'!$C$6:$C$39&amp;" "&amp;_xlfn.XLOOKUP(Ventas!G1166,'Vendedores y Clientes'!$B$6:$B$39,'Vendedores y Clientes'!$D$6:$D$39))</f>
        <v>JP Farfanas</v>
      </c>
      <c r="P1166" s="13" t="str">
        <f>_xlfn.XLOOKUP(H1166,Productos!$B$5:$B$16,Productos!$C$5:$C$16)</f>
        <v>Escritorio Madera 3 Espacios</v>
      </c>
      <c r="Q1166" s="13" t="str">
        <f>VLOOKUP(H1166,Productos!$B$4:$E$16,3,0)</f>
        <v>Bellmack</v>
      </c>
      <c r="R1166" s="14">
        <f t="shared" si="26"/>
        <v>0.08</v>
      </c>
      <c r="S1166" s="15">
        <f>VLOOKUP(Ventas!H1166,Productos!$B$23:$I$34,MATCH(Ventas!M1166,Productos!$D$22:$I$22)+2,FALSE)</f>
        <v>300000</v>
      </c>
      <c r="T1166" s="16">
        <f t="shared" si="29"/>
        <v>4484000</v>
      </c>
    </row>
    <row r="1167" spans="2:20" ht="14.25" customHeight="1">
      <c r="B1167" s="10" t="str">
        <f t="shared" si="25"/>
        <v>9-100442010abrilB18</v>
      </c>
      <c r="C1167" s="17">
        <v>9</v>
      </c>
      <c r="D1167" s="17">
        <v>100</v>
      </c>
      <c r="E1167" s="18">
        <v>40272</v>
      </c>
      <c r="F1167" s="17">
        <v>15</v>
      </c>
      <c r="G1167" s="17">
        <v>34</v>
      </c>
      <c r="H1167" s="17" t="s">
        <v>31</v>
      </c>
      <c r="I1167" s="79">
        <f>_xlfn.XLOOKUP(H1167,Productos!$B$5:$B$16,Productos!$E$5:$E$16)</f>
        <v>350000</v>
      </c>
      <c r="J1167" s="17">
        <v>12</v>
      </c>
      <c r="K1167" s="99"/>
      <c r="L1167" s="13" t="str">
        <f>_xlfn.XLOOKUP(Ventas!C1167,'Tienda y Sucursal'!$B$5:$B$19,'Tienda y Sucursal'!$C$5:$C$19)</f>
        <v>Sucursal San Bernardo</v>
      </c>
      <c r="M1167" s="13" t="str">
        <f>_xlfn.XLOOKUP(D1167,'Tienda y Sucursal'!$E$5:$E$10,'Tienda y Sucursal'!$F$5:$F$10)</f>
        <v>Sucursal 4</v>
      </c>
      <c r="N1167" s="13" t="str">
        <f>HLOOKUP(F1167,'Vendedores y Clientes'!$F$5:$M$7,2,0)&amp;" "&amp;HLOOKUP(F1167,'Vendedores y Clientes'!$F$5:$M$7,3,0)</f>
        <v>Suárez Mujica</v>
      </c>
      <c r="O1167" s="13" t="str" cm="1">
        <f t="array" ref="O1167">_xlfn.XLOOKUP(G1167,'Vendedores y Clientes'!$B$6:$B$39,'Vendedores y Clientes'!$C$6:$C$39&amp;" "&amp;_xlfn.XLOOKUP(Ventas!G1167,'Vendedores y Clientes'!$B$6:$B$39,'Vendedores y Clientes'!$D$6:$D$39))</f>
        <v>JP Farfanas</v>
      </c>
      <c r="P1167" s="13" t="str">
        <f>_xlfn.XLOOKUP(H1167,Productos!$B$5:$B$16,Productos!$C$5:$C$16)</f>
        <v>Escritorio Vidrio 1,38x50</v>
      </c>
      <c r="Q1167" s="13" t="str">
        <f>VLOOKUP(H1167,Productos!$B$4:$E$16,3,0)</f>
        <v>Bellmack</v>
      </c>
      <c r="R1167" s="14">
        <f t="shared" si="26"/>
        <v>0.08</v>
      </c>
      <c r="S1167" s="15">
        <f>VLOOKUP(Ventas!H1167,Productos!$B$23:$I$34,MATCH(Ventas!M1167,Productos!$D$22:$I$22)+2,FALSE)</f>
        <v>300000</v>
      </c>
      <c r="T1167" s="16">
        <f t="shared" si="29"/>
        <v>3564000</v>
      </c>
    </row>
    <row r="1168" spans="2:20" ht="14.25" customHeight="1">
      <c r="B1168" s="10" t="str">
        <f t="shared" si="25"/>
        <v>11-3002052010mayoB18</v>
      </c>
      <c r="C1168" s="17">
        <v>11</v>
      </c>
      <c r="D1168" s="17">
        <v>300</v>
      </c>
      <c r="E1168" s="18">
        <v>40318</v>
      </c>
      <c r="F1168" s="17">
        <v>15</v>
      </c>
      <c r="G1168" s="17">
        <v>22</v>
      </c>
      <c r="H1168" s="17" t="s">
        <v>31</v>
      </c>
      <c r="I1168" s="79">
        <f>_xlfn.XLOOKUP(H1168,Productos!$B$5:$B$16,Productos!$E$5:$E$16)</f>
        <v>350000</v>
      </c>
      <c r="J1168" s="17">
        <v>12</v>
      </c>
      <c r="K1168" s="99"/>
      <c r="L1168" s="13" t="str">
        <f>_xlfn.XLOOKUP(Ventas!C1168,'Tienda y Sucursal'!$B$5:$B$19,'Tienda y Sucursal'!$C$5:$C$19)</f>
        <v>Antiguedades FL</v>
      </c>
      <c r="M1168" s="13" t="str">
        <f>_xlfn.XLOOKUP(D1168,'Tienda y Sucursal'!$E$5:$E$10,'Tienda y Sucursal'!$F$5:$F$10)</f>
        <v>Sucursal 3</v>
      </c>
      <c r="N1168" s="13" t="str">
        <f>HLOOKUP(F1168,'Vendedores y Clientes'!$F$5:$M$7,2,0)&amp;" "&amp;HLOOKUP(F1168,'Vendedores y Clientes'!$F$5:$M$7,3,0)</f>
        <v>Suárez Mujica</v>
      </c>
      <c r="O1168" s="13" t="str" cm="1">
        <f t="array" ref="O1168">_xlfn.XLOOKUP(G1168,'Vendedores y Clientes'!$B$6:$B$39,'Vendedores y Clientes'!$C$6:$C$39&amp;" "&amp;_xlfn.XLOOKUP(Ventas!G1168,'Vendedores y Clientes'!$B$6:$B$39,'Vendedores y Clientes'!$D$6:$D$39))</f>
        <v>Sergio Oliva</v>
      </c>
      <c r="P1168" s="13" t="str">
        <f>_xlfn.XLOOKUP(H1168,Productos!$B$5:$B$16,Productos!$C$5:$C$16)</f>
        <v>Escritorio Vidrio 1,38x50</v>
      </c>
      <c r="Q1168" s="13" t="str">
        <f>VLOOKUP(H1168,Productos!$B$4:$E$16,3,0)</f>
        <v>Bellmack</v>
      </c>
      <c r="R1168" s="14">
        <f t="shared" si="26"/>
        <v>0.08</v>
      </c>
      <c r="S1168" s="15">
        <f>VLOOKUP(Ventas!H1168,Productos!$B$23:$I$34,MATCH(Ventas!M1168,Productos!$D$22:$I$22)+2,FALSE)</f>
        <v>100000</v>
      </c>
      <c r="T1168" s="16">
        <f t="shared" si="29"/>
        <v>3764000</v>
      </c>
    </row>
    <row r="1169" spans="2:20" ht="14.25" customHeight="1">
      <c r="B1169" s="10" t="str">
        <f t="shared" si="25"/>
        <v>14-3005122010diciembreB18</v>
      </c>
      <c r="C1169" s="17">
        <v>14</v>
      </c>
      <c r="D1169" s="17">
        <v>300</v>
      </c>
      <c r="E1169" s="18">
        <v>40517</v>
      </c>
      <c r="F1169" s="17">
        <v>16</v>
      </c>
      <c r="G1169" s="17">
        <v>10</v>
      </c>
      <c r="H1169" s="17" t="s">
        <v>31</v>
      </c>
      <c r="I1169" s="79">
        <f>_xlfn.XLOOKUP(H1169,Productos!$B$5:$B$16,Productos!$E$5:$E$16)</f>
        <v>350000</v>
      </c>
      <c r="J1169" s="17">
        <v>12</v>
      </c>
      <c r="K1169" s="99"/>
      <c r="L1169" s="13" t="str">
        <f>_xlfn.XLOOKUP(Ventas!C1169,'Tienda y Sucursal'!$B$5:$B$19,'Tienda y Sucursal'!$C$5:$C$19)</f>
        <v>Antiguedades FV</v>
      </c>
      <c r="M1169" s="13" t="str">
        <f>_xlfn.XLOOKUP(D1169,'Tienda y Sucursal'!$E$5:$E$10,'Tienda y Sucursal'!$F$5:$F$10)</f>
        <v>Sucursal 3</v>
      </c>
      <c r="N1169" s="13" t="str">
        <f>HLOOKUP(F1169,'Vendedores y Clientes'!$F$5:$M$7,2,0)&amp;" "&amp;HLOOKUP(F1169,'Vendedores y Clientes'!$F$5:$M$7,3,0)</f>
        <v>Michael Tree</v>
      </c>
      <c r="O1169" s="13" t="str" cm="1">
        <f t="array" ref="O1169">_xlfn.XLOOKUP(G1169,'Vendedores y Clientes'!$B$6:$B$39,'Vendedores y Clientes'!$C$6:$C$39&amp;" "&amp;_xlfn.XLOOKUP(Ventas!G1169,'Vendedores y Clientes'!$B$6:$B$39,'Vendedores y Clientes'!$D$6:$D$39))</f>
        <v>Natalia Safer</v>
      </c>
      <c r="P1169" s="13" t="str">
        <f>_xlfn.XLOOKUP(H1169,Productos!$B$5:$B$16,Productos!$C$5:$C$16)</f>
        <v>Escritorio Vidrio 1,38x50</v>
      </c>
      <c r="Q1169" s="13" t="str">
        <f>VLOOKUP(H1169,Productos!$B$4:$E$16,3,0)</f>
        <v>Bellmack</v>
      </c>
      <c r="R1169" s="14">
        <f t="shared" si="26"/>
        <v>0.08</v>
      </c>
      <c r="S1169" s="15">
        <f>VLOOKUP(Ventas!H1169,Productos!$B$23:$I$34,MATCH(Ventas!M1169,Productos!$D$22:$I$22)+2,FALSE)</f>
        <v>100000</v>
      </c>
      <c r="T1169" s="16">
        <f t="shared" si="29"/>
        <v>3764000</v>
      </c>
    </row>
    <row r="1170" spans="2:20" ht="14.25" customHeight="1">
      <c r="B1170" s="10" t="str">
        <f t="shared" si="25"/>
        <v>15-105102009octubreB18</v>
      </c>
      <c r="C1170" s="17">
        <v>15</v>
      </c>
      <c r="D1170" s="17">
        <v>10</v>
      </c>
      <c r="E1170" s="18">
        <v>40091</v>
      </c>
      <c r="F1170" s="17">
        <v>15</v>
      </c>
      <c r="G1170" s="17">
        <v>26</v>
      </c>
      <c r="H1170" s="17" t="s">
        <v>31</v>
      </c>
      <c r="I1170" s="79">
        <f>_xlfn.XLOOKUP(H1170,Productos!$B$5:$B$16,Productos!$E$5:$E$16)</f>
        <v>350000</v>
      </c>
      <c r="J1170" s="17">
        <v>12</v>
      </c>
      <c r="K1170" s="99"/>
      <c r="L1170" s="13" t="str">
        <f>_xlfn.XLOOKUP(Ventas!C1170,'Tienda y Sucursal'!$B$5:$B$19,'Tienda y Sucursal'!$C$5:$C$19)</f>
        <v>Galería la Tubería</v>
      </c>
      <c r="M1170" s="13" t="str">
        <f>_xlfn.XLOOKUP(D1170,'Tienda y Sucursal'!$E$5:$E$10,'Tienda y Sucursal'!$F$5:$F$10)</f>
        <v>Sucursal 6</v>
      </c>
      <c r="N1170" s="13" t="str">
        <f>HLOOKUP(F1170,'Vendedores y Clientes'!$F$5:$M$7,2,0)&amp;" "&amp;HLOOKUP(F1170,'Vendedores y Clientes'!$F$5:$M$7,3,0)</f>
        <v>Suárez Mujica</v>
      </c>
      <c r="O1170" s="13" t="str" cm="1">
        <f t="array" ref="O1170">_xlfn.XLOOKUP(G1170,'Vendedores y Clientes'!$B$6:$B$39,'Vendedores y Clientes'!$C$6:$C$39&amp;" "&amp;_xlfn.XLOOKUP(Ventas!G1170,'Vendedores y Clientes'!$B$6:$B$39,'Vendedores y Clientes'!$D$6:$D$39))</f>
        <v>Edward Phycka</v>
      </c>
      <c r="P1170" s="13" t="str">
        <f>_xlfn.XLOOKUP(H1170,Productos!$B$5:$B$16,Productos!$C$5:$C$16)</f>
        <v>Escritorio Vidrio 1,38x50</v>
      </c>
      <c r="Q1170" s="13" t="str">
        <f>VLOOKUP(H1170,Productos!$B$4:$E$16,3,0)</f>
        <v>Bellmack</v>
      </c>
      <c r="R1170" s="14">
        <f t="shared" si="26"/>
        <v>0.08</v>
      </c>
      <c r="S1170" s="15">
        <f>VLOOKUP(Ventas!H1170,Productos!$B$23:$I$34,MATCH(Ventas!M1170,Productos!$D$22:$I$22)+2,FALSE)</f>
        <v>100000</v>
      </c>
      <c r="T1170" s="16">
        <f t="shared" si="29"/>
        <v>3764000</v>
      </c>
    </row>
    <row r="1171" spans="2:20" ht="14.25" customHeight="1">
      <c r="B1171" s="10" t="str">
        <f t="shared" si="25"/>
        <v>1-10252010mayoB18</v>
      </c>
      <c r="C1171" s="17">
        <v>1</v>
      </c>
      <c r="D1171" s="17">
        <v>10</v>
      </c>
      <c r="E1171" s="18">
        <v>40300</v>
      </c>
      <c r="F1171" s="17">
        <v>16</v>
      </c>
      <c r="G1171" s="17">
        <v>12</v>
      </c>
      <c r="H1171" s="17" t="s">
        <v>31</v>
      </c>
      <c r="I1171" s="79">
        <f>_xlfn.XLOOKUP(H1171,Productos!$B$5:$B$16,Productos!$E$5:$E$16)</f>
        <v>350000</v>
      </c>
      <c r="J1171" s="17">
        <v>12</v>
      </c>
      <c r="K1171" s="99"/>
      <c r="L1171" s="13" t="str">
        <f>_xlfn.XLOOKUP(Ventas!C1171,'Tienda y Sucursal'!$B$5:$B$19,'Tienda y Sucursal'!$C$5:$C$19)</f>
        <v>Sucursal Peñalolen Alto</v>
      </c>
      <c r="M1171" s="13" t="str">
        <f>_xlfn.XLOOKUP(D1171,'Tienda y Sucursal'!$E$5:$E$10,'Tienda y Sucursal'!$F$5:$F$10)</f>
        <v>Sucursal 6</v>
      </c>
      <c r="N1171" s="13" t="str">
        <f>HLOOKUP(F1171,'Vendedores y Clientes'!$F$5:$M$7,2,0)&amp;" "&amp;HLOOKUP(F1171,'Vendedores y Clientes'!$F$5:$M$7,3,0)</f>
        <v>Michael Tree</v>
      </c>
      <c r="O1171" s="13" t="str" cm="1">
        <f t="array" ref="O1171">_xlfn.XLOOKUP(G1171,'Vendedores y Clientes'!$B$6:$B$39,'Vendedores y Clientes'!$C$6:$C$39&amp;" "&amp;_xlfn.XLOOKUP(Ventas!G1171,'Vendedores y Clientes'!$B$6:$B$39,'Vendedores y Clientes'!$D$6:$D$39))</f>
        <v>Nga Escandinavo</v>
      </c>
      <c r="P1171" s="13" t="str">
        <f>_xlfn.XLOOKUP(H1171,Productos!$B$5:$B$16,Productos!$C$5:$C$16)</f>
        <v>Escritorio Vidrio 1,38x50</v>
      </c>
      <c r="Q1171" s="13" t="str">
        <f>VLOOKUP(H1171,Productos!$B$4:$E$16,3,0)</f>
        <v>Bellmack</v>
      </c>
      <c r="R1171" s="14">
        <f t="shared" si="26"/>
        <v>0.08</v>
      </c>
      <c r="S1171" s="15">
        <f>VLOOKUP(Ventas!H1171,Productos!$B$23:$I$34,MATCH(Ventas!M1171,Productos!$D$22:$I$22)+2,FALSE)</f>
        <v>100000</v>
      </c>
      <c r="T1171" s="16">
        <f t="shared" si="29"/>
        <v>3764000</v>
      </c>
    </row>
    <row r="1172" spans="2:20" ht="14.25" customHeight="1">
      <c r="B1172" s="10" t="str">
        <f t="shared" si="25"/>
        <v>5-106102010octubreF12</v>
      </c>
      <c r="C1172" s="17">
        <v>5</v>
      </c>
      <c r="D1172" s="17">
        <v>10</v>
      </c>
      <c r="E1172" s="18">
        <v>40457</v>
      </c>
      <c r="F1172" s="17">
        <v>16</v>
      </c>
      <c r="G1172" s="17">
        <v>34</v>
      </c>
      <c r="H1172" s="17" t="s">
        <v>23</v>
      </c>
      <c r="I1172" s="79">
        <f>_xlfn.XLOOKUP(H1172,Productos!$B$5:$B$16,Productos!$E$5:$E$16)</f>
        <v>1250000</v>
      </c>
      <c r="J1172" s="17">
        <v>4</v>
      </c>
      <c r="K1172" s="99"/>
      <c r="L1172" s="13" t="str">
        <f>_xlfn.XLOOKUP(Ventas!C1172,'Tienda y Sucursal'!$B$5:$B$19,'Tienda y Sucursal'!$C$5:$C$19)</f>
        <v>Muebles El Oso</v>
      </c>
      <c r="M1172" s="13" t="str">
        <f>_xlfn.XLOOKUP(D1172,'Tienda y Sucursal'!$E$5:$E$10,'Tienda y Sucursal'!$F$5:$F$10)</f>
        <v>Sucursal 6</v>
      </c>
      <c r="N1172" s="13" t="str">
        <f>HLOOKUP(F1172,'Vendedores y Clientes'!$F$5:$M$7,2,0)&amp;" "&amp;HLOOKUP(F1172,'Vendedores y Clientes'!$F$5:$M$7,3,0)</f>
        <v>Michael Tree</v>
      </c>
      <c r="O1172" s="13" t="str" cm="1">
        <f t="array" ref="O1172">_xlfn.XLOOKUP(G1172,'Vendedores y Clientes'!$B$6:$B$39,'Vendedores y Clientes'!$C$6:$C$39&amp;" "&amp;_xlfn.XLOOKUP(Ventas!G1172,'Vendedores y Clientes'!$B$6:$B$39,'Vendedores y Clientes'!$D$6:$D$39))</f>
        <v>JP Farfanas</v>
      </c>
      <c r="P1172" s="13" t="str">
        <f>_xlfn.XLOOKUP(H1172,Productos!$B$5:$B$16,Productos!$C$5:$C$16)</f>
        <v>Cómoda Antigua</v>
      </c>
      <c r="Q1172" s="13" t="str">
        <f>VLOOKUP(H1172,Productos!$B$4:$E$16,3,0)</f>
        <v>Bellmack</v>
      </c>
      <c r="R1172" s="14">
        <f t="shared" si="26"/>
        <v>0.05</v>
      </c>
      <c r="S1172" s="15">
        <f>VLOOKUP(Ventas!H1172,Productos!$B$23:$I$34,MATCH(Ventas!M1172,Productos!$D$22:$I$22)+2,FALSE)</f>
        <v>1000000</v>
      </c>
      <c r="T1172" s="16">
        <f t="shared" si="29"/>
        <v>3750000</v>
      </c>
    </row>
    <row r="1173" spans="2:20" ht="14.25" customHeight="1">
      <c r="B1173" s="10" t="str">
        <f t="shared" si="25"/>
        <v>10-30812009eneroF12</v>
      </c>
      <c r="C1173" s="17">
        <v>10</v>
      </c>
      <c r="D1173" s="17">
        <v>30</v>
      </c>
      <c r="E1173" s="18">
        <v>39821</v>
      </c>
      <c r="F1173" s="17">
        <v>17</v>
      </c>
      <c r="G1173" s="17">
        <v>23</v>
      </c>
      <c r="H1173" s="17" t="s">
        <v>23</v>
      </c>
      <c r="I1173" s="79">
        <f>_xlfn.XLOOKUP(H1173,Productos!$B$5:$B$16,Productos!$E$5:$E$16)</f>
        <v>1250000</v>
      </c>
      <c r="J1173" s="17">
        <v>4</v>
      </c>
      <c r="K1173" s="99"/>
      <c r="L1173" s="13" t="str">
        <f>_xlfn.XLOOKUP(Ventas!C1173,'Tienda y Sucursal'!$B$5:$B$19,'Tienda y Sucursal'!$C$5:$C$19)</f>
        <v>Sacrilegios Gloria</v>
      </c>
      <c r="M1173" s="13" t="str">
        <f>_xlfn.XLOOKUP(D1173,'Tienda y Sucursal'!$E$5:$E$10,'Tienda y Sucursal'!$F$5:$F$10)</f>
        <v>Sucursal 2</v>
      </c>
      <c r="N1173" s="13" t="str">
        <f>HLOOKUP(F1173,'Vendedores y Clientes'!$F$5:$M$7,2,0)&amp;" "&amp;HLOOKUP(F1173,'Vendedores y Clientes'!$F$5:$M$7,3,0)</f>
        <v>Gabriel Manzanero</v>
      </c>
      <c r="O1173" s="13" t="str" cm="1">
        <f t="array" ref="O1173">_xlfn.XLOOKUP(G1173,'Vendedores y Clientes'!$B$6:$B$39,'Vendedores y Clientes'!$C$6:$C$39&amp;" "&amp;_xlfn.XLOOKUP(Ventas!G1173,'Vendedores y Clientes'!$B$6:$B$39,'Vendedores y Clientes'!$D$6:$D$39))</f>
        <v>Ismael Olavarrieta</v>
      </c>
      <c r="P1173" s="13" t="str">
        <f>_xlfn.XLOOKUP(H1173,Productos!$B$5:$B$16,Productos!$C$5:$C$16)</f>
        <v>Cómoda Antigua</v>
      </c>
      <c r="Q1173" s="13" t="str">
        <f>VLOOKUP(H1173,Productos!$B$4:$E$16,3,0)</f>
        <v>Bellmack</v>
      </c>
      <c r="R1173" s="14">
        <f t="shared" si="26"/>
        <v>0.05</v>
      </c>
      <c r="S1173" s="15">
        <f>VLOOKUP(Ventas!H1173,Productos!$B$23:$I$34,MATCH(Ventas!M1173,Productos!$D$22:$I$22)+2,FALSE)</f>
        <v>100000</v>
      </c>
      <c r="T1173" s="16">
        <f t="shared" si="29"/>
        <v>4650000</v>
      </c>
    </row>
    <row r="1174" spans="2:20" ht="14.25" customHeight="1">
      <c r="B1174" s="10" t="str">
        <f t="shared" si="25"/>
        <v>1-200332010marzoG16</v>
      </c>
      <c r="C1174" s="17">
        <v>1</v>
      </c>
      <c r="D1174" s="17">
        <v>200</v>
      </c>
      <c r="E1174" s="18">
        <v>40240</v>
      </c>
      <c r="F1174" s="17">
        <v>17</v>
      </c>
      <c r="G1174" s="17">
        <v>1</v>
      </c>
      <c r="H1174" s="17" t="s">
        <v>30</v>
      </c>
      <c r="I1174" s="79">
        <f>_xlfn.XLOOKUP(H1174,Productos!$B$5:$B$16,Productos!$E$5:$E$16)</f>
        <v>550000</v>
      </c>
      <c r="J1174" s="17">
        <v>8</v>
      </c>
      <c r="K1174" s="99"/>
      <c r="L1174" s="13" t="str">
        <f>_xlfn.XLOOKUP(Ventas!C1174,'Tienda y Sucursal'!$B$5:$B$19,'Tienda y Sucursal'!$C$5:$C$19)</f>
        <v>Sucursal Peñalolen Alto</v>
      </c>
      <c r="M1174" s="13" t="str">
        <f>_xlfn.XLOOKUP(D1174,'Tienda y Sucursal'!$E$5:$E$10,'Tienda y Sucursal'!$F$5:$F$10)</f>
        <v>Sucursal 1</v>
      </c>
      <c r="N1174" s="13" t="str">
        <f>HLOOKUP(F1174,'Vendedores y Clientes'!$F$5:$M$7,2,0)&amp;" "&amp;HLOOKUP(F1174,'Vendedores y Clientes'!$F$5:$M$7,3,0)</f>
        <v>Gabriel Manzanero</v>
      </c>
      <c r="O1174" s="13" t="str" cm="1">
        <f t="array" ref="O1174">_xlfn.XLOOKUP(G1174,'Vendedores y Clientes'!$B$6:$B$39,'Vendedores y Clientes'!$C$6:$C$39&amp;" "&amp;_xlfn.XLOOKUP(Ventas!G1174,'Vendedores y Clientes'!$B$6:$B$39,'Vendedores y Clientes'!$D$6:$D$39))</f>
        <v>Alejandro Moledero</v>
      </c>
      <c r="P1174" s="13" t="str">
        <f>_xlfn.XLOOKUP(H1174,Productos!$B$5:$B$16,Productos!$C$5:$C$16)</f>
        <v>Cómoda 2 cuerpos, 2x1x1,5</v>
      </c>
      <c r="Q1174" s="13" t="str">
        <f>VLOOKUP(H1174,Productos!$B$4:$E$16,3,0)</f>
        <v>Deplos</v>
      </c>
      <c r="R1174" s="14">
        <f t="shared" si="26"/>
        <v>0.08</v>
      </c>
      <c r="S1174" s="15">
        <f>VLOOKUP(Ventas!H1174,Productos!$B$23:$I$34,MATCH(Ventas!M1174,Productos!$D$22:$I$22)+2,FALSE)</f>
        <v>100000</v>
      </c>
      <c r="T1174" s="16">
        <f t="shared" si="29"/>
        <v>3948000</v>
      </c>
    </row>
    <row r="1175" spans="2:20" ht="14.25" customHeight="1">
      <c r="B1175" s="10" t="str">
        <f t="shared" si="25"/>
        <v>13-2024102009octubreG16</v>
      </c>
      <c r="C1175" s="17">
        <v>13</v>
      </c>
      <c r="D1175" s="17">
        <v>20</v>
      </c>
      <c r="E1175" s="18">
        <v>40110</v>
      </c>
      <c r="F1175" s="17">
        <v>16</v>
      </c>
      <c r="G1175" s="17">
        <v>5</v>
      </c>
      <c r="H1175" s="17" t="s">
        <v>30</v>
      </c>
      <c r="I1175" s="79">
        <f>_xlfn.XLOOKUP(H1175,Productos!$B$5:$B$16,Productos!$E$5:$E$16)</f>
        <v>550000</v>
      </c>
      <c r="J1175" s="17">
        <v>8</v>
      </c>
      <c r="K1175" s="99"/>
      <c r="L1175" s="13" t="str">
        <f>_xlfn.XLOOKUP(Ventas!C1175,'Tienda y Sucursal'!$B$5:$B$19,'Tienda y Sucursal'!$C$5:$C$19)</f>
        <v>Sales</v>
      </c>
      <c r="M1175" s="13" t="str">
        <f>_xlfn.XLOOKUP(D1175,'Tienda y Sucursal'!$E$5:$E$10,'Tienda y Sucursal'!$F$5:$F$10)</f>
        <v>Sucursal 5</v>
      </c>
      <c r="N1175" s="13" t="str">
        <f>HLOOKUP(F1175,'Vendedores y Clientes'!$F$5:$M$7,2,0)&amp;" "&amp;HLOOKUP(F1175,'Vendedores y Clientes'!$F$5:$M$7,3,0)</f>
        <v>Michael Tree</v>
      </c>
      <c r="O1175" s="13" t="str" cm="1">
        <f t="array" ref="O1175">_xlfn.XLOOKUP(G1175,'Vendedores y Clientes'!$B$6:$B$39,'Vendedores y Clientes'!$C$6:$C$39&amp;" "&amp;_xlfn.XLOOKUP(Ventas!G1175,'Vendedores y Clientes'!$B$6:$B$39,'Vendedores y Clientes'!$D$6:$D$39))</f>
        <v>Alexandra Bully</v>
      </c>
      <c r="P1175" s="13" t="str">
        <f>_xlfn.XLOOKUP(H1175,Productos!$B$5:$B$16,Productos!$C$5:$C$16)</f>
        <v>Cómoda 2 cuerpos, 2x1x1,5</v>
      </c>
      <c r="Q1175" s="13" t="str">
        <f>VLOOKUP(H1175,Productos!$B$4:$E$16,3,0)</f>
        <v>Deplos</v>
      </c>
      <c r="R1175" s="14">
        <f t="shared" si="26"/>
        <v>0.08</v>
      </c>
      <c r="S1175" s="15">
        <f>VLOOKUP(Ventas!H1175,Productos!$B$23:$I$34,MATCH(Ventas!M1175,Productos!$D$22:$I$22)+2,FALSE)</f>
        <v>300000</v>
      </c>
      <c r="T1175" s="16">
        <f t="shared" si="29"/>
        <v>3748000</v>
      </c>
    </row>
    <row r="1176" spans="2:20" ht="14.25" customHeight="1">
      <c r="B1176" s="10" t="str">
        <f t="shared" si="25"/>
        <v>8-302122010diciembreG16</v>
      </c>
      <c r="C1176" s="17">
        <v>8</v>
      </c>
      <c r="D1176" s="17">
        <v>30</v>
      </c>
      <c r="E1176" s="18">
        <v>40514</v>
      </c>
      <c r="F1176" s="17">
        <v>15</v>
      </c>
      <c r="G1176" s="17">
        <v>21</v>
      </c>
      <c r="H1176" s="17" t="s">
        <v>30</v>
      </c>
      <c r="I1176" s="79">
        <f>_xlfn.XLOOKUP(H1176,Productos!$B$5:$B$16,Productos!$E$5:$E$16)</f>
        <v>550000</v>
      </c>
      <c r="J1176" s="17">
        <v>8</v>
      </c>
      <c r="K1176" s="99"/>
      <c r="L1176" s="13" t="str">
        <f>_xlfn.XLOOKUP(Ventas!C1176,'Tienda y Sucursal'!$B$5:$B$19,'Tienda y Sucursal'!$C$5:$C$19)</f>
        <v>El Rincón de la Madera</v>
      </c>
      <c r="M1176" s="13" t="str">
        <f>_xlfn.XLOOKUP(D1176,'Tienda y Sucursal'!$E$5:$E$10,'Tienda y Sucursal'!$F$5:$F$10)</f>
        <v>Sucursal 2</v>
      </c>
      <c r="N1176" s="13" t="str">
        <f>HLOOKUP(F1176,'Vendedores y Clientes'!$F$5:$M$7,2,0)&amp;" "&amp;HLOOKUP(F1176,'Vendedores y Clientes'!$F$5:$M$7,3,0)</f>
        <v>Suárez Mujica</v>
      </c>
      <c r="O1176" s="13" t="str" cm="1">
        <f t="array" ref="O1176">_xlfn.XLOOKUP(G1176,'Vendedores y Clientes'!$B$6:$B$39,'Vendedores y Clientes'!$C$6:$C$39&amp;" "&amp;_xlfn.XLOOKUP(Ventas!G1176,'Vendedores y Clientes'!$B$6:$B$39,'Vendedores y Clientes'!$D$6:$D$39))</f>
        <v>Alvarón Moledero</v>
      </c>
      <c r="P1176" s="13" t="str">
        <f>_xlfn.XLOOKUP(H1176,Productos!$B$5:$B$16,Productos!$C$5:$C$16)</f>
        <v>Cómoda 2 cuerpos, 2x1x1,5</v>
      </c>
      <c r="Q1176" s="13" t="str">
        <f>VLOOKUP(H1176,Productos!$B$4:$E$16,3,0)</f>
        <v>Deplos</v>
      </c>
      <c r="R1176" s="14">
        <f t="shared" si="26"/>
        <v>0.08</v>
      </c>
      <c r="S1176" s="15">
        <f>VLOOKUP(Ventas!H1176,Productos!$B$23:$I$34,MATCH(Ventas!M1176,Productos!$D$22:$I$22)+2,FALSE)</f>
        <v>500000</v>
      </c>
      <c r="T1176" s="16">
        <f t="shared" si="29"/>
        <v>3548000</v>
      </c>
    </row>
    <row r="1177" spans="2:20" ht="14.25" customHeight="1">
      <c r="B1177" s="10" t="str">
        <f t="shared" si="25"/>
        <v>15-101292010septiembreF12</v>
      </c>
      <c r="C1177" s="17">
        <v>15</v>
      </c>
      <c r="D1177" s="17">
        <v>10</v>
      </c>
      <c r="E1177" s="18">
        <v>40433</v>
      </c>
      <c r="F1177" s="17">
        <v>12</v>
      </c>
      <c r="G1177" s="17">
        <v>21</v>
      </c>
      <c r="H1177" s="17" t="s">
        <v>23</v>
      </c>
      <c r="I1177" s="79">
        <f>_xlfn.XLOOKUP(H1177,Productos!$B$5:$B$16,Productos!$E$5:$E$16)</f>
        <v>1250000</v>
      </c>
      <c r="J1177" s="17">
        <v>3</v>
      </c>
      <c r="K1177" s="99"/>
      <c r="L1177" s="13" t="str">
        <f>_xlfn.XLOOKUP(Ventas!C1177,'Tienda y Sucursal'!$B$5:$B$19,'Tienda y Sucursal'!$C$5:$C$19)</f>
        <v>Galería la Tubería</v>
      </c>
      <c r="M1177" s="13" t="str">
        <f>_xlfn.XLOOKUP(D1177,'Tienda y Sucursal'!$E$5:$E$10,'Tienda y Sucursal'!$F$5:$F$10)</f>
        <v>Sucursal 6</v>
      </c>
      <c r="N1177" s="13" t="str">
        <f>HLOOKUP(F1177,'Vendedores y Clientes'!$F$5:$M$7,2,0)&amp;" "&amp;HLOOKUP(F1177,'Vendedores y Clientes'!$F$5:$M$7,3,0)</f>
        <v>Feibian Bizancio</v>
      </c>
      <c r="O1177" s="13" t="str" cm="1">
        <f t="array" ref="O1177">_xlfn.XLOOKUP(G1177,'Vendedores y Clientes'!$B$6:$B$39,'Vendedores y Clientes'!$C$6:$C$39&amp;" "&amp;_xlfn.XLOOKUP(Ventas!G1177,'Vendedores y Clientes'!$B$6:$B$39,'Vendedores y Clientes'!$D$6:$D$39))</f>
        <v>Alvarón Moledero</v>
      </c>
      <c r="P1177" s="13" t="str">
        <f>_xlfn.XLOOKUP(H1177,Productos!$B$5:$B$16,Productos!$C$5:$C$16)</f>
        <v>Cómoda Antigua</v>
      </c>
      <c r="Q1177" s="13" t="str">
        <f>VLOOKUP(H1177,Productos!$B$4:$E$16,3,0)</f>
        <v>Bellmack</v>
      </c>
      <c r="R1177" s="14">
        <f t="shared" si="26"/>
        <v>0</v>
      </c>
      <c r="S1177" s="15">
        <f>VLOOKUP(Ventas!H1177,Productos!$B$23:$I$34,MATCH(Ventas!M1177,Productos!$D$22:$I$22)+2,FALSE)</f>
        <v>1000000</v>
      </c>
      <c r="T1177" s="16">
        <f t="shared" si="29"/>
        <v>2750000</v>
      </c>
    </row>
    <row r="1178" spans="2:20" ht="14.25" customHeight="1">
      <c r="B1178" s="10" t="str">
        <f t="shared" si="25"/>
        <v>3-30582010agostoF12</v>
      </c>
      <c r="C1178" s="17">
        <v>3</v>
      </c>
      <c r="D1178" s="17">
        <v>30</v>
      </c>
      <c r="E1178" s="18">
        <v>40395</v>
      </c>
      <c r="F1178" s="17">
        <v>15</v>
      </c>
      <c r="G1178" s="17">
        <v>33</v>
      </c>
      <c r="H1178" s="17" t="s">
        <v>23</v>
      </c>
      <c r="I1178" s="79">
        <f>_xlfn.XLOOKUP(H1178,Productos!$B$5:$B$16,Productos!$E$5:$E$16)</f>
        <v>1250000</v>
      </c>
      <c r="J1178" s="17">
        <v>3</v>
      </c>
      <c r="K1178" s="99"/>
      <c r="L1178" s="13" t="str">
        <f>_xlfn.XLOOKUP(Ventas!C1178,'Tienda y Sucursal'!$B$5:$B$19,'Tienda y Sucursal'!$C$5:$C$19)</f>
        <v>Damiens</v>
      </c>
      <c r="M1178" s="13" t="str">
        <f>_xlfn.XLOOKUP(D1178,'Tienda y Sucursal'!$E$5:$E$10,'Tienda y Sucursal'!$F$5:$F$10)</f>
        <v>Sucursal 2</v>
      </c>
      <c r="N1178" s="13" t="str">
        <f>HLOOKUP(F1178,'Vendedores y Clientes'!$F$5:$M$7,2,0)&amp;" "&amp;HLOOKUP(F1178,'Vendedores y Clientes'!$F$5:$M$7,3,0)</f>
        <v>Suárez Mujica</v>
      </c>
      <c r="O1178" s="13" t="str" cm="1">
        <f t="array" ref="O1178">_xlfn.XLOOKUP(G1178,'Vendedores y Clientes'!$B$6:$B$39,'Vendedores y Clientes'!$C$6:$C$39&amp;" "&amp;_xlfn.XLOOKUP(Ventas!G1178,'Vendedores y Clientes'!$B$6:$B$39,'Vendedores y Clientes'!$D$6:$D$39))</f>
        <v>Maricela Zapur</v>
      </c>
      <c r="P1178" s="13" t="str">
        <f>_xlfn.XLOOKUP(H1178,Productos!$B$5:$B$16,Productos!$C$5:$C$16)</f>
        <v>Cómoda Antigua</v>
      </c>
      <c r="Q1178" s="13" t="str">
        <f>VLOOKUP(H1178,Productos!$B$4:$E$16,3,0)</f>
        <v>Bellmack</v>
      </c>
      <c r="R1178" s="14">
        <f t="shared" si="26"/>
        <v>0</v>
      </c>
      <c r="S1178" s="15">
        <f>VLOOKUP(Ventas!H1178,Productos!$B$23:$I$34,MATCH(Ventas!M1178,Productos!$D$22:$I$22)+2,FALSE)</f>
        <v>100000</v>
      </c>
      <c r="T1178" s="16">
        <f t="shared" si="29"/>
        <v>3650000</v>
      </c>
    </row>
    <row r="1179" spans="2:20" ht="14.25" customHeight="1">
      <c r="B1179" s="10" t="str">
        <f t="shared" si="25"/>
        <v>7-2002242010abrilF12</v>
      </c>
      <c r="C1179" s="17">
        <v>7</v>
      </c>
      <c r="D1179" s="17">
        <v>200</v>
      </c>
      <c r="E1179" s="18">
        <v>40290</v>
      </c>
      <c r="F1179" s="17">
        <v>17</v>
      </c>
      <c r="G1179" s="17">
        <v>21</v>
      </c>
      <c r="H1179" s="17" t="s">
        <v>23</v>
      </c>
      <c r="I1179" s="79">
        <f>_xlfn.XLOOKUP(H1179,Productos!$B$5:$B$16,Productos!$E$5:$E$16)</f>
        <v>1250000</v>
      </c>
      <c r="J1179" s="17">
        <v>3</v>
      </c>
      <c r="K1179" s="99"/>
      <c r="L1179" s="13" t="str">
        <f>_xlfn.XLOOKUP(Ventas!C1179,'Tienda y Sucursal'!$B$5:$B$19,'Tienda y Sucursal'!$C$5:$C$19)</f>
        <v>Blanco y En Calada</v>
      </c>
      <c r="M1179" s="13" t="str">
        <f>_xlfn.XLOOKUP(D1179,'Tienda y Sucursal'!$E$5:$E$10,'Tienda y Sucursal'!$F$5:$F$10)</f>
        <v>Sucursal 1</v>
      </c>
      <c r="N1179" s="13" t="str">
        <f>HLOOKUP(F1179,'Vendedores y Clientes'!$F$5:$M$7,2,0)&amp;" "&amp;HLOOKUP(F1179,'Vendedores y Clientes'!$F$5:$M$7,3,0)</f>
        <v>Gabriel Manzanero</v>
      </c>
      <c r="O1179" s="13" t="str" cm="1">
        <f t="array" ref="O1179">_xlfn.XLOOKUP(G1179,'Vendedores y Clientes'!$B$6:$B$39,'Vendedores y Clientes'!$C$6:$C$39&amp;" "&amp;_xlfn.XLOOKUP(Ventas!G1179,'Vendedores y Clientes'!$B$6:$B$39,'Vendedores y Clientes'!$D$6:$D$39))</f>
        <v>Alvarón Moledero</v>
      </c>
      <c r="P1179" s="13" t="str">
        <f>_xlfn.XLOOKUP(H1179,Productos!$B$5:$B$16,Productos!$C$5:$C$16)</f>
        <v>Cómoda Antigua</v>
      </c>
      <c r="Q1179" s="13" t="str">
        <f>VLOOKUP(H1179,Productos!$B$4:$E$16,3,0)</f>
        <v>Bellmack</v>
      </c>
      <c r="R1179" s="14">
        <f t="shared" si="26"/>
        <v>0</v>
      </c>
      <c r="S1179" s="15">
        <f>VLOOKUP(Ventas!H1179,Productos!$B$23:$I$34,MATCH(Ventas!M1179,Productos!$D$22:$I$22)+2,FALSE)</f>
        <v>10000</v>
      </c>
      <c r="T1179" s="16">
        <f t="shared" si="29"/>
        <v>3740000</v>
      </c>
    </row>
    <row r="1180" spans="2:20" ht="14.25" customHeight="1">
      <c r="B1180" s="10" t="str">
        <f t="shared" si="25"/>
        <v>1-3001922009febreroF12</v>
      </c>
      <c r="C1180" s="17">
        <v>1</v>
      </c>
      <c r="D1180" s="17">
        <v>300</v>
      </c>
      <c r="E1180" s="18">
        <v>39863</v>
      </c>
      <c r="F1180" s="17">
        <v>14</v>
      </c>
      <c r="G1180" s="17">
        <v>15</v>
      </c>
      <c r="H1180" s="17" t="s">
        <v>23</v>
      </c>
      <c r="I1180" s="79">
        <f>_xlfn.XLOOKUP(H1180,Productos!$B$5:$B$16,Productos!$E$5:$E$16)</f>
        <v>1250000</v>
      </c>
      <c r="J1180" s="17">
        <v>3</v>
      </c>
      <c r="K1180" s="99"/>
      <c r="L1180" s="13" t="str">
        <f>_xlfn.XLOOKUP(Ventas!C1180,'Tienda y Sucursal'!$B$5:$B$19,'Tienda y Sucursal'!$C$5:$C$19)</f>
        <v>Sucursal Peñalolen Alto</v>
      </c>
      <c r="M1180" s="13" t="str">
        <f>_xlfn.XLOOKUP(D1180,'Tienda y Sucursal'!$E$5:$E$10,'Tienda y Sucursal'!$F$5:$F$10)</f>
        <v>Sucursal 3</v>
      </c>
      <c r="N1180" s="13" t="str">
        <f>HLOOKUP(F1180,'Vendedores y Clientes'!$F$5:$M$7,2,0)&amp;" "&amp;HLOOKUP(F1180,'Vendedores y Clientes'!$F$5:$M$7,3,0)</f>
        <v>Hortuiti Felier</v>
      </c>
      <c r="O1180" s="13" t="str" cm="1">
        <f t="array" ref="O1180">_xlfn.XLOOKUP(G1180,'Vendedores y Clientes'!$B$6:$B$39,'Vendedores y Clientes'!$C$6:$C$39&amp;" "&amp;_xlfn.XLOOKUP(Ventas!G1180,'Vendedores y Clientes'!$B$6:$B$39,'Vendedores y Clientes'!$D$6:$D$39))</f>
        <v>Maki Parachute</v>
      </c>
      <c r="P1180" s="13" t="str">
        <f>_xlfn.XLOOKUP(H1180,Productos!$B$5:$B$16,Productos!$C$5:$C$16)</f>
        <v>Cómoda Antigua</v>
      </c>
      <c r="Q1180" s="13" t="str">
        <f>VLOOKUP(H1180,Productos!$B$4:$E$16,3,0)</f>
        <v>Bellmack</v>
      </c>
      <c r="R1180" s="14">
        <f t="shared" si="26"/>
        <v>0</v>
      </c>
      <c r="S1180" s="15">
        <f>VLOOKUP(Ventas!H1180,Productos!$B$23:$I$34,MATCH(Ventas!M1180,Productos!$D$22:$I$22)+2,FALSE)</f>
        <v>100000</v>
      </c>
      <c r="T1180" s="16">
        <f t="shared" si="29"/>
        <v>3650000</v>
      </c>
    </row>
    <row r="1181" spans="2:20" ht="14.25" customHeight="1">
      <c r="B1181" s="10" t="str">
        <f t="shared" si="25"/>
        <v>2-10024112010noviembreF12</v>
      </c>
      <c r="C1181" s="17">
        <v>2</v>
      </c>
      <c r="D1181" s="17">
        <v>100</v>
      </c>
      <c r="E1181" s="18">
        <v>40506</v>
      </c>
      <c r="F1181" s="17">
        <v>17</v>
      </c>
      <c r="G1181" s="17">
        <v>16</v>
      </c>
      <c r="H1181" s="17" t="s">
        <v>23</v>
      </c>
      <c r="I1181" s="79">
        <f>_xlfn.XLOOKUP(H1181,Productos!$B$5:$B$16,Productos!$E$5:$E$16)</f>
        <v>1250000</v>
      </c>
      <c r="J1181" s="17">
        <v>3</v>
      </c>
      <c r="K1181" s="99"/>
      <c r="L1181" s="13" t="str">
        <f>_xlfn.XLOOKUP(Ventas!C1181,'Tienda y Sucursal'!$B$5:$B$19,'Tienda y Sucursal'!$C$5:$C$19)</f>
        <v>Muebles San Genaro</v>
      </c>
      <c r="M1181" s="13" t="str">
        <f>_xlfn.XLOOKUP(D1181,'Tienda y Sucursal'!$E$5:$E$10,'Tienda y Sucursal'!$F$5:$F$10)</f>
        <v>Sucursal 4</v>
      </c>
      <c r="N1181" s="13" t="str">
        <f>HLOOKUP(F1181,'Vendedores y Clientes'!$F$5:$M$7,2,0)&amp;" "&amp;HLOOKUP(F1181,'Vendedores y Clientes'!$F$5:$M$7,3,0)</f>
        <v>Gabriel Manzanero</v>
      </c>
      <c r="O1181" s="13" t="str" cm="1">
        <f t="array" ref="O1181">_xlfn.XLOOKUP(G1181,'Vendedores y Clientes'!$B$6:$B$39,'Vendedores y Clientes'!$C$6:$C$39&amp;" "&amp;_xlfn.XLOOKUP(Ventas!G1181,'Vendedores y Clientes'!$B$6:$B$39,'Vendedores y Clientes'!$D$6:$D$39))</f>
        <v>Go Leslier</v>
      </c>
      <c r="P1181" s="13" t="str">
        <f>_xlfn.XLOOKUP(H1181,Productos!$B$5:$B$16,Productos!$C$5:$C$16)</f>
        <v>Cómoda Antigua</v>
      </c>
      <c r="Q1181" s="13" t="str">
        <f>VLOOKUP(H1181,Productos!$B$4:$E$16,3,0)</f>
        <v>Bellmack</v>
      </c>
      <c r="R1181" s="14">
        <f t="shared" si="26"/>
        <v>0</v>
      </c>
      <c r="S1181" s="15">
        <f>VLOOKUP(Ventas!H1181,Productos!$B$23:$I$34,MATCH(Ventas!M1181,Productos!$D$22:$I$22)+2,FALSE)</f>
        <v>20000</v>
      </c>
      <c r="T1181" s="16">
        <f t="shared" si="29"/>
        <v>3730000</v>
      </c>
    </row>
    <row r="1182" spans="2:20" ht="14.25" customHeight="1">
      <c r="B1182" s="10" t="str">
        <f t="shared" si="25"/>
        <v>14-1002542009abrilF12</v>
      </c>
      <c r="C1182" s="17">
        <v>14</v>
      </c>
      <c r="D1182" s="17">
        <v>100</v>
      </c>
      <c r="E1182" s="18">
        <v>39928</v>
      </c>
      <c r="F1182" s="17">
        <v>16</v>
      </c>
      <c r="G1182" s="17">
        <v>20</v>
      </c>
      <c r="H1182" s="17" t="s">
        <v>23</v>
      </c>
      <c r="I1182" s="79">
        <f>_xlfn.XLOOKUP(H1182,Productos!$B$5:$B$16,Productos!$E$5:$E$16)</f>
        <v>1250000</v>
      </c>
      <c r="J1182" s="17">
        <v>3</v>
      </c>
      <c r="K1182" s="99"/>
      <c r="L1182" s="13" t="str">
        <f>_xlfn.XLOOKUP(Ventas!C1182,'Tienda y Sucursal'!$B$5:$B$19,'Tienda y Sucursal'!$C$5:$C$19)</f>
        <v>Antiguedades FV</v>
      </c>
      <c r="M1182" s="13" t="str">
        <f>_xlfn.XLOOKUP(D1182,'Tienda y Sucursal'!$E$5:$E$10,'Tienda y Sucursal'!$F$5:$F$10)</f>
        <v>Sucursal 4</v>
      </c>
      <c r="N1182" s="13" t="str">
        <f>HLOOKUP(F1182,'Vendedores y Clientes'!$F$5:$M$7,2,0)&amp;" "&amp;HLOOKUP(F1182,'Vendedores y Clientes'!$F$5:$M$7,3,0)</f>
        <v>Michael Tree</v>
      </c>
      <c r="O1182" s="13" t="str" cm="1">
        <f t="array" ref="O1182">_xlfn.XLOOKUP(G1182,'Vendedores y Clientes'!$B$6:$B$39,'Vendedores y Clientes'!$C$6:$C$39&amp;" "&amp;_xlfn.XLOOKUP(Ventas!G1182,'Vendedores y Clientes'!$B$6:$B$39,'Vendedores y Clientes'!$D$6:$D$39))</f>
        <v>Tatán Linterna</v>
      </c>
      <c r="P1182" s="13" t="str">
        <f>_xlfn.XLOOKUP(H1182,Productos!$B$5:$B$16,Productos!$C$5:$C$16)</f>
        <v>Cómoda Antigua</v>
      </c>
      <c r="Q1182" s="13" t="str">
        <f>VLOOKUP(H1182,Productos!$B$4:$E$16,3,0)</f>
        <v>Bellmack</v>
      </c>
      <c r="R1182" s="14">
        <f t="shared" si="26"/>
        <v>0</v>
      </c>
      <c r="S1182" s="15">
        <f>VLOOKUP(Ventas!H1182,Productos!$B$23:$I$34,MATCH(Ventas!M1182,Productos!$D$22:$I$22)+2,FALSE)</f>
        <v>20000</v>
      </c>
      <c r="T1182" s="16">
        <f t="shared" si="29"/>
        <v>3730000</v>
      </c>
    </row>
    <row r="1183" spans="2:20" ht="14.25" customHeight="1">
      <c r="B1183" s="10" t="str">
        <f t="shared" si="25"/>
        <v>1-201092010septiembreF12</v>
      </c>
      <c r="C1183" s="17">
        <v>1</v>
      </c>
      <c r="D1183" s="17">
        <v>20</v>
      </c>
      <c r="E1183" s="18">
        <v>40431</v>
      </c>
      <c r="F1183" s="17">
        <v>13</v>
      </c>
      <c r="G1183" s="17">
        <v>8</v>
      </c>
      <c r="H1183" s="17" t="s">
        <v>23</v>
      </c>
      <c r="I1183" s="79">
        <f>_xlfn.XLOOKUP(H1183,Productos!$B$5:$B$16,Productos!$E$5:$E$16)</f>
        <v>1250000</v>
      </c>
      <c r="J1183" s="17">
        <v>3</v>
      </c>
      <c r="K1183" s="99"/>
      <c r="L1183" s="13" t="str">
        <f>_xlfn.XLOOKUP(Ventas!C1183,'Tienda y Sucursal'!$B$5:$B$19,'Tienda y Sucursal'!$C$5:$C$19)</f>
        <v>Sucursal Peñalolen Alto</v>
      </c>
      <c r="M1183" s="13" t="str">
        <f>_xlfn.XLOOKUP(D1183,'Tienda y Sucursal'!$E$5:$E$10,'Tienda y Sucursal'!$F$5:$F$10)</f>
        <v>Sucursal 5</v>
      </c>
      <c r="N1183" s="13" t="str">
        <f>HLOOKUP(F1183,'Vendedores y Clientes'!$F$5:$M$7,2,0)&amp;" "&amp;HLOOKUP(F1183,'Vendedores y Clientes'!$F$5:$M$7,3,0)</f>
        <v>Caesar Ortencia</v>
      </c>
      <c r="O1183" s="13" t="str" cm="1">
        <f t="array" ref="O1183">_xlfn.XLOOKUP(G1183,'Vendedores y Clientes'!$B$6:$B$39,'Vendedores y Clientes'!$C$6:$C$39&amp;" "&amp;_xlfn.XLOOKUP(Ventas!G1183,'Vendedores y Clientes'!$B$6:$B$39,'Vendedores y Clientes'!$D$6:$D$39))</f>
        <v>Nicolás Red</v>
      </c>
      <c r="P1183" s="13" t="str">
        <f>_xlfn.XLOOKUP(H1183,Productos!$B$5:$B$16,Productos!$C$5:$C$16)</f>
        <v>Cómoda Antigua</v>
      </c>
      <c r="Q1183" s="13" t="str">
        <f>VLOOKUP(H1183,Productos!$B$4:$E$16,3,0)</f>
        <v>Bellmack</v>
      </c>
      <c r="R1183" s="14">
        <f t="shared" si="26"/>
        <v>0</v>
      </c>
      <c r="S1183" s="15">
        <f>VLOOKUP(Ventas!H1183,Productos!$B$23:$I$34,MATCH(Ventas!M1183,Productos!$D$22:$I$22)+2,FALSE)</f>
        <v>10000</v>
      </c>
      <c r="T1183" s="16">
        <f t="shared" si="29"/>
        <v>3740000</v>
      </c>
    </row>
    <row r="1184" spans="2:20" ht="14.25" customHeight="1">
      <c r="B1184" s="10" t="str">
        <f t="shared" si="25"/>
        <v>7-1001662009junioA14</v>
      </c>
      <c r="C1184" s="17">
        <v>7</v>
      </c>
      <c r="D1184" s="17">
        <v>100</v>
      </c>
      <c r="E1184" s="18">
        <v>39980</v>
      </c>
      <c r="F1184" s="17">
        <v>17</v>
      </c>
      <c r="G1184" s="17">
        <v>28</v>
      </c>
      <c r="H1184" s="17" t="s">
        <v>27</v>
      </c>
      <c r="I1184" s="79">
        <f>_xlfn.XLOOKUP(H1184,Productos!$B$5:$B$16,Productos!$E$5:$E$16)</f>
        <v>670000</v>
      </c>
      <c r="J1184" s="17">
        <v>6</v>
      </c>
      <c r="K1184" s="99"/>
      <c r="L1184" s="13" t="str">
        <f>_xlfn.XLOOKUP(Ventas!C1184,'Tienda y Sucursal'!$B$5:$B$19,'Tienda y Sucursal'!$C$5:$C$19)</f>
        <v>Blanco y En Calada</v>
      </c>
      <c r="M1184" s="13" t="str">
        <f>_xlfn.XLOOKUP(D1184,'Tienda y Sucursal'!$E$5:$E$10,'Tienda y Sucursal'!$F$5:$F$10)</f>
        <v>Sucursal 4</v>
      </c>
      <c r="N1184" s="13" t="str">
        <f>HLOOKUP(F1184,'Vendedores y Clientes'!$F$5:$M$7,2,0)&amp;" "&amp;HLOOKUP(F1184,'Vendedores y Clientes'!$F$5:$M$7,3,0)</f>
        <v>Gabriel Manzanero</v>
      </c>
      <c r="O1184" s="13" t="str" cm="1">
        <f t="array" ref="O1184">_xlfn.XLOOKUP(G1184,'Vendedores y Clientes'!$B$6:$B$39,'Vendedores y Clientes'!$C$6:$C$39&amp;" "&amp;_xlfn.XLOOKUP(Ventas!G1184,'Vendedores y Clientes'!$B$6:$B$39,'Vendedores y Clientes'!$D$6:$D$39))</f>
        <v>Sebastián  Venegas</v>
      </c>
      <c r="P1184" s="13" t="str">
        <f>_xlfn.XLOOKUP(H1184,Productos!$B$5:$B$16,Productos!$C$5:$C$16)</f>
        <v>Cama 1,5 plazas</v>
      </c>
      <c r="Q1184" s="13" t="str">
        <f>VLOOKUP(H1184,Productos!$B$4:$E$16,3,0)</f>
        <v>Dardunes</v>
      </c>
      <c r="R1184" s="14">
        <f t="shared" si="26"/>
        <v>0.05</v>
      </c>
      <c r="S1184" s="15">
        <f>VLOOKUP(Ventas!H1184,Productos!$B$23:$I$34,MATCH(Ventas!M1184,Productos!$D$22:$I$22)+2,FALSE)</f>
        <v>10000</v>
      </c>
      <c r="T1184" s="16">
        <f t="shared" si="29"/>
        <v>3809000</v>
      </c>
    </row>
    <row r="1185" spans="2:20" ht="14.25" customHeight="1">
      <c r="B1185" s="10" t="str">
        <f t="shared" si="25"/>
        <v>9-10023112009noviembreG12</v>
      </c>
      <c r="C1185" s="17">
        <v>9</v>
      </c>
      <c r="D1185" s="17">
        <v>100</v>
      </c>
      <c r="E1185" s="18">
        <v>40140</v>
      </c>
      <c r="F1185" s="17">
        <v>18</v>
      </c>
      <c r="G1185" s="17">
        <v>28</v>
      </c>
      <c r="H1185" s="17" t="s">
        <v>25</v>
      </c>
      <c r="I1185" s="79">
        <f>_xlfn.XLOOKUP(H1185,Productos!$B$5:$B$16,Productos!$E$5:$E$16)</f>
        <v>800000</v>
      </c>
      <c r="J1185" s="17">
        <v>5</v>
      </c>
      <c r="K1185" s="99"/>
      <c r="L1185" s="13" t="str">
        <f>_xlfn.XLOOKUP(Ventas!C1185,'Tienda y Sucursal'!$B$5:$B$19,'Tienda y Sucursal'!$C$5:$C$19)</f>
        <v>Sucursal San Bernardo</v>
      </c>
      <c r="M1185" s="13" t="str">
        <f>_xlfn.XLOOKUP(D1185,'Tienda y Sucursal'!$E$5:$E$10,'Tienda y Sucursal'!$F$5:$F$10)</f>
        <v>Sucursal 4</v>
      </c>
      <c r="N1185" s="13" t="str">
        <f>HLOOKUP(F1185,'Vendedores y Clientes'!$F$5:$M$7,2,0)&amp;" "&amp;HLOOKUP(F1185,'Vendedores y Clientes'!$F$5:$M$7,3,0)</f>
        <v>Gato Lizana</v>
      </c>
      <c r="O1185" s="13" t="str" cm="1">
        <f t="array" ref="O1185">_xlfn.XLOOKUP(G1185,'Vendedores y Clientes'!$B$6:$B$39,'Vendedores y Clientes'!$C$6:$C$39&amp;" "&amp;_xlfn.XLOOKUP(Ventas!G1185,'Vendedores y Clientes'!$B$6:$B$39,'Vendedores y Clientes'!$D$6:$D$39))</f>
        <v>Sebastián  Venegas</v>
      </c>
      <c r="P1185" s="13" t="str">
        <f>_xlfn.XLOOKUP(H1185,Productos!$B$5:$B$16,Productos!$C$5:$C$16)</f>
        <v>Estante Metalico 2mts alt</v>
      </c>
      <c r="Q1185" s="13" t="str">
        <f>VLOOKUP(H1185,Productos!$B$4:$E$16,3,0)</f>
        <v>Leymas</v>
      </c>
      <c r="R1185" s="14">
        <f t="shared" si="26"/>
        <v>0.05</v>
      </c>
      <c r="S1185" s="15">
        <f>VLOOKUP(Ventas!H1185,Productos!$B$23:$I$34,MATCH(Ventas!M1185,Productos!$D$22:$I$22)+2,FALSE)</f>
        <v>100000</v>
      </c>
      <c r="T1185" s="16">
        <f t="shared" si="29"/>
        <v>3700000</v>
      </c>
    </row>
    <row r="1186" spans="2:20" ht="14.25" customHeight="1">
      <c r="B1186" s="10" t="str">
        <f t="shared" si="25"/>
        <v>9-301332010marzoG12</v>
      </c>
      <c r="C1186" s="17">
        <v>9</v>
      </c>
      <c r="D1186" s="17">
        <v>30</v>
      </c>
      <c r="E1186" s="18">
        <v>40250</v>
      </c>
      <c r="F1186" s="17">
        <v>18</v>
      </c>
      <c r="G1186" s="17">
        <v>6</v>
      </c>
      <c r="H1186" s="17" t="s">
        <v>25</v>
      </c>
      <c r="I1186" s="79">
        <f>_xlfn.XLOOKUP(H1186,Productos!$B$5:$B$16,Productos!$E$5:$E$16)</f>
        <v>800000</v>
      </c>
      <c r="J1186" s="17">
        <v>5</v>
      </c>
      <c r="K1186" s="99"/>
      <c r="L1186" s="13" t="str">
        <f>_xlfn.XLOOKUP(Ventas!C1186,'Tienda y Sucursal'!$B$5:$B$19,'Tienda y Sucursal'!$C$5:$C$19)</f>
        <v>Sucursal San Bernardo</v>
      </c>
      <c r="M1186" s="13" t="str">
        <f>_xlfn.XLOOKUP(D1186,'Tienda y Sucursal'!$E$5:$E$10,'Tienda y Sucursal'!$F$5:$F$10)</f>
        <v>Sucursal 2</v>
      </c>
      <c r="N1186" s="13" t="str">
        <f>HLOOKUP(F1186,'Vendedores y Clientes'!$F$5:$M$7,2,0)&amp;" "&amp;HLOOKUP(F1186,'Vendedores y Clientes'!$F$5:$M$7,3,0)</f>
        <v>Gato Lizana</v>
      </c>
      <c r="O1186" s="13" t="str" cm="1">
        <f t="array" ref="O1186">_xlfn.XLOOKUP(G1186,'Vendedores y Clientes'!$B$6:$B$39,'Vendedores y Clientes'!$C$6:$C$39&amp;" "&amp;_xlfn.XLOOKUP(Ventas!G1186,'Vendedores y Clientes'!$B$6:$B$39,'Vendedores y Clientes'!$D$6:$D$39))</f>
        <v>Deco Valenti</v>
      </c>
      <c r="P1186" s="13" t="str">
        <f>_xlfn.XLOOKUP(H1186,Productos!$B$5:$B$16,Productos!$C$5:$C$16)</f>
        <v>Estante Metalico 2mts alt</v>
      </c>
      <c r="Q1186" s="13" t="str">
        <f>VLOOKUP(H1186,Productos!$B$4:$E$16,3,0)</f>
        <v>Leymas</v>
      </c>
      <c r="R1186" s="14">
        <f t="shared" si="26"/>
        <v>0.05</v>
      </c>
      <c r="S1186" s="15">
        <f>VLOOKUP(Ventas!H1186,Productos!$B$23:$I$34,MATCH(Ventas!M1186,Productos!$D$22:$I$22)+2,FALSE)</f>
        <v>100000</v>
      </c>
      <c r="T1186" s="16">
        <f t="shared" si="29"/>
        <v>3700000</v>
      </c>
    </row>
    <row r="1187" spans="2:20" ht="14.25" customHeight="1">
      <c r="B1187" s="10" t="str">
        <f t="shared" si="25"/>
        <v>5-1001032010marzoG12</v>
      </c>
      <c r="C1187" s="17">
        <v>5</v>
      </c>
      <c r="D1187" s="17">
        <v>100</v>
      </c>
      <c r="E1187" s="18">
        <v>40247</v>
      </c>
      <c r="F1187" s="17">
        <v>15</v>
      </c>
      <c r="G1187" s="17">
        <v>10</v>
      </c>
      <c r="H1187" s="17" t="s">
        <v>25</v>
      </c>
      <c r="I1187" s="79">
        <f>_xlfn.XLOOKUP(H1187,Productos!$B$5:$B$16,Productos!$E$5:$E$16)</f>
        <v>800000</v>
      </c>
      <c r="J1187" s="17">
        <v>5</v>
      </c>
      <c r="K1187" s="99"/>
      <c r="L1187" s="13" t="str">
        <f>_xlfn.XLOOKUP(Ventas!C1187,'Tienda y Sucursal'!$B$5:$B$19,'Tienda y Sucursal'!$C$5:$C$19)</f>
        <v>Muebles El Oso</v>
      </c>
      <c r="M1187" s="13" t="str">
        <f>_xlfn.XLOOKUP(D1187,'Tienda y Sucursal'!$E$5:$E$10,'Tienda y Sucursal'!$F$5:$F$10)</f>
        <v>Sucursal 4</v>
      </c>
      <c r="N1187" s="13" t="str">
        <f>HLOOKUP(F1187,'Vendedores y Clientes'!$F$5:$M$7,2,0)&amp;" "&amp;HLOOKUP(F1187,'Vendedores y Clientes'!$F$5:$M$7,3,0)</f>
        <v>Suárez Mujica</v>
      </c>
      <c r="O1187" s="13" t="str" cm="1">
        <f t="array" ref="O1187">_xlfn.XLOOKUP(G1187,'Vendedores y Clientes'!$B$6:$B$39,'Vendedores y Clientes'!$C$6:$C$39&amp;" "&amp;_xlfn.XLOOKUP(Ventas!G1187,'Vendedores y Clientes'!$B$6:$B$39,'Vendedores y Clientes'!$D$6:$D$39))</f>
        <v>Natalia Safer</v>
      </c>
      <c r="P1187" s="13" t="str">
        <f>_xlfn.XLOOKUP(H1187,Productos!$B$5:$B$16,Productos!$C$5:$C$16)</f>
        <v>Estante Metalico 2mts alt</v>
      </c>
      <c r="Q1187" s="13" t="str">
        <f>VLOOKUP(H1187,Productos!$B$4:$E$16,3,0)</f>
        <v>Leymas</v>
      </c>
      <c r="R1187" s="14">
        <f t="shared" si="26"/>
        <v>0.05</v>
      </c>
      <c r="S1187" s="15">
        <f>VLOOKUP(Ventas!H1187,Productos!$B$23:$I$34,MATCH(Ventas!M1187,Productos!$D$22:$I$22)+2,FALSE)</f>
        <v>100000</v>
      </c>
      <c r="T1187" s="16">
        <f t="shared" si="29"/>
        <v>3700000</v>
      </c>
    </row>
    <row r="1188" spans="2:20" ht="14.25" customHeight="1">
      <c r="B1188" s="10" t="str">
        <f t="shared" si="25"/>
        <v>8-3001432010marzoG12</v>
      </c>
      <c r="C1188" s="17">
        <v>8</v>
      </c>
      <c r="D1188" s="17">
        <v>300</v>
      </c>
      <c r="E1188" s="18">
        <v>40251</v>
      </c>
      <c r="F1188" s="17">
        <v>18</v>
      </c>
      <c r="G1188" s="17">
        <v>18</v>
      </c>
      <c r="H1188" s="17" t="s">
        <v>25</v>
      </c>
      <c r="I1188" s="79">
        <f>_xlfn.XLOOKUP(H1188,Productos!$B$5:$B$16,Productos!$E$5:$E$16)</f>
        <v>800000</v>
      </c>
      <c r="J1188" s="17">
        <v>5</v>
      </c>
      <c r="K1188" s="99"/>
      <c r="L1188" s="13" t="str">
        <f>_xlfn.XLOOKUP(Ventas!C1188,'Tienda y Sucursal'!$B$5:$B$19,'Tienda y Sucursal'!$C$5:$C$19)</f>
        <v>El Rincón de la Madera</v>
      </c>
      <c r="M1188" s="13" t="str">
        <f>_xlfn.XLOOKUP(D1188,'Tienda y Sucursal'!$E$5:$E$10,'Tienda y Sucursal'!$F$5:$F$10)</f>
        <v>Sucursal 3</v>
      </c>
      <c r="N1188" s="13" t="str">
        <f>HLOOKUP(F1188,'Vendedores y Clientes'!$F$5:$M$7,2,0)&amp;" "&amp;HLOOKUP(F1188,'Vendedores y Clientes'!$F$5:$M$7,3,0)</f>
        <v>Gato Lizana</v>
      </c>
      <c r="O1188" s="13" t="str" cm="1">
        <f t="array" ref="O1188">_xlfn.XLOOKUP(G1188,'Vendedores y Clientes'!$B$6:$B$39,'Vendedores y Clientes'!$C$6:$C$39&amp;" "&amp;_xlfn.XLOOKUP(Ventas!G1188,'Vendedores y Clientes'!$B$6:$B$39,'Vendedores y Clientes'!$D$6:$D$39))</f>
        <v>Di Angelo Bonini</v>
      </c>
      <c r="P1188" s="13" t="str">
        <f>_xlfn.XLOOKUP(H1188,Productos!$B$5:$B$16,Productos!$C$5:$C$16)</f>
        <v>Estante Metalico 2mts alt</v>
      </c>
      <c r="Q1188" s="13" t="str">
        <f>VLOOKUP(H1188,Productos!$B$4:$E$16,3,0)</f>
        <v>Leymas</v>
      </c>
      <c r="R1188" s="14">
        <f t="shared" si="26"/>
        <v>0.05</v>
      </c>
      <c r="S1188" s="15">
        <f>VLOOKUP(Ventas!H1188,Productos!$B$23:$I$34,MATCH(Ventas!M1188,Productos!$D$22:$I$22)+2,FALSE)</f>
        <v>10000</v>
      </c>
      <c r="T1188" s="16">
        <f t="shared" si="29"/>
        <v>3790000</v>
      </c>
    </row>
    <row r="1189" spans="2:20" ht="14.25" customHeight="1">
      <c r="B1189" s="10" t="str">
        <f t="shared" si="25"/>
        <v>15-30011122009diciembreG12</v>
      </c>
      <c r="C1189" s="17">
        <v>15</v>
      </c>
      <c r="D1189" s="17">
        <v>300</v>
      </c>
      <c r="E1189" s="18">
        <v>40158</v>
      </c>
      <c r="F1189" s="17">
        <v>16</v>
      </c>
      <c r="G1189" s="17">
        <v>31</v>
      </c>
      <c r="H1189" s="17" t="s">
        <v>25</v>
      </c>
      <c r="I1189" s="79">
        <f>_xlfn.XLOOKUP(H1189,Productos!$B$5:$B$16,Productos!$E$5:$E$16)</f>
        <v>800000</v>
      </c>
      <c r="J1189" s="17">
        <v>5</v>
      </c>
      <c r="K1189" s="99"/>
      <c r="L1189" s="13" t="str">
        <f>_xlfn.XLOOKUP(Ventas!C1189,'Tienda y Sucursal'!$B$5:$B$19,'Tienda y Sucursal'!$C$5:$C$19)</f>
        <v>Galería la Tubería</v>
      </c>
      <c r="M1189" s="13" t="str">
        <f>_xlfn.XLOOKUP(D1189,'Tienda y Sucursal'!$E$5:$E$10,'Tienda y Sucursal'!$F$5:$F$10)</f>
        <v>Sucursal 3</v>
      </c>
      <c r="N1189" s="13" t="str">
        <f>HLOOKUP(F1189,'Vendedores y Clientes'!$F$5:$M$7,2,0)&amp;" "&amp;HLOOKUP(F1189,'Vendedores y Clientes'!$F$5:$M$7,3,0)</f>
        <v>Michael Tree</v>
      </c>
      <c r="O1189" s="13" t="str" cm="1">
        <f t="array" ref="O1189">_xlfn.XLOOKUP(G1189,'Vendedores y Clientes'!$B$6:$B$39,'Vendedores y Clientes'!$C$6:$C$39&amp;" "&amp;_xlfn.XLOOKUP(Ventas!G1189,'Vendedores y Clientes'!$B$6:$B$39,'Vendedores y Clientes'!$D$6:$D$39))</f>
        <v>Sofia Uribe</v>
      </c>
      <c r="P1189" s="13" t="str">
        <f>_xlfn.XLOOKUP(H1189,Productos!$B$5:$B$16,Productos!$C$5:$C$16)</f>
        <v>Estante Metalico 2mts alt</v>
      </c>
      <c r="Q1189" s="13" t="str">
        <f>VLOOKUP(H1189,Productos!$B$4:$E$16,3,0)</f>
        <v>Leymas</v>
      </c>
      <c r="R1189" s="14">
        <f t="shared" si="26"/>
        <v>0.05</v>
      </c>
      <c r="S1189" s="15">
        <f>VLOOKUP(Ventas!H1189,Productos!$B$23:$I$34,MATCH(Ventas!M1189,Productos!$D$22:$I$22)+2,FALSE)</f>
        <v>10000</v>
      </c>
      <c r="T1189" s="16">
        <f t="shared" si="29"/>
        <v>3790000</v>
      </c>
    </row>
    <row r="1190" spans="2:20" ht="14.25" customHeight="1">
      <c r="B1190" s="10" t="str">
        <f t="shared" si="25"/>
        <v>6-3001082010agostoE20</v>
      </c>
      <c r="C1190" s="17">
        <v>6</v>
      </c>
      <c r="D1190" s="17">
        <v>300</v>
      </c>
      <c r="E1190" s="18">
        <v>40400</v>
      </c>
      <c r="F1190" s="17">
        <v>15</v>
      </c>
      <c r="G1190" s="17">
        <v>24</v>
      </c>
      <c r="H1190" s="17" t="s">
        <v>28</v>
      </c>
      <c r="I1190" s="79">
        <f>_xlfn.XLOOKUP(H1190,Productos!$B$5:$B$16,Productos!$E$5:$E$16)</f>
        <v>650000</v>
      </c>
      <c r="J1190" s="17">
        <v>6</v>
      </c>
      <c r="K1190" s="99"/>
      <c r="L1190" s="13" t="str">
        <f>_xlfn.XLOOKUP(Ventas!C1190,'Tienda y Sucursal'!$B$5:$B$19,'Tienda y Sucursal'!$C$5:$C$19)</f>
        <v>Sucursal Ñuñoa</v>
      </c>
      <c r="M1190" s="13" t="str">
        <f>_xlfn.XLOOKUP(D1190,'Tienda y Sucursal'!$E$5:$E$10,'Tienda y Sucursal'!$F$5:$F$10)</f>
        <v>Sucursal 3</v>
      </c>
      <c r="N1190" s="13" t="str">
        <f>HLOOKUP(F1190,'Vendedores y Clientes'!$F$5:$M$7,2,0)&amp;" "&amp;HLOOKUP(F1190,'Vendedores y Clientes'!$F$5:$M$7,3,0)</f>
        <v>Suárez Mujica</v>
      </c>
      <c r="O1190" s="13" t="str" cm="1">
        <f t="array" ref="O1190">_xlfn.XLOOKUP(G1190,'Vendedores y Clientes'!$B$6:$B$39,'Vendedores y Clientes'!$C$6:$C$39&amp;" "&amp;_xlfn.XLOOKUP(Ventas!G1190,'Vendedores y Clientes'!$B$6:$B$39,'Vendedores y Clientes'!$D$6:$D$39))</f>
        <v>Andrea Panda</v>
      </c>
      <c r="P1190" s="13" t="str">
        <f>_xlfn.XLOOKUP(H1190,Productos!$B$5:$B$16,Productos!$C$5:$C$16)</f>
        <v>Escritorio Madera 3 Espacios</v>
      </c>
      <c r="Q1190" s="13" t="str">
        <f>VLOOKUP(H1190,Productos!$B$4:$E$16,3,0)</f>
        <v>Bellmack</v>
      </c>
      <c r="R1190" s="14">
        <f t="shared" si="26"/>
        <v>0.05</v>
      </c>
      <c r="S1190" s="15">
        <f>VLOOKUP(Ventas!H1190,Productos!$B$23:$I$34,MATCH(Ventas!M1190,Productos!$D$22:$I$22)+2,FALSE)</f>
        <v>100000</v>
      </c>
      <c r="T1190" s="16">
        <f t="shared" si="29"/>
        <v>3605000</v>
      </c>
    </row>
    <row r="1191" spans="2:20" ht="14.25" customHeight="1">
      <c r="B1191" s="10" t="str">
        <f t="shared" si="25"/>
        <v>14-101912010eneroF12</v>
      </c>
      <c r="C1191" s="17">
        <v>14</v>
      </c>
      <c r="D1191" s="17">
        <v>10</v>
      </c>
      <c r="E1191" s="18">
        <v>40197</v>
      </c>
      <c r="F1191" s="17">
        <v>12</v>
      </c>
      <c r="G1191" s="17">
        <v>34</v>
      </c>
      <c r="H1191" s="17" t="s">
        <v>23</v>
      </c>
      <c r="I1191" s="79">
        <f>_xlfn.XLOOKUP(H1191,Productos!$B$5:$B$16,Productos!$E$5:$E$16)</f>
        <v>1250000</v>
      </c>
      <c r="J1191" s="17">
        <v>3</v>
      </c>
      <c r="K1191" s="99"/>
      <c r="L1191" s="13" t="str">
        <f>_xlfn.XLOOKUP(Ventas!C1191,'Tienda y Sucursal'!$B$5:$B$19,'Tienda y Sucursal'!$C$5:$C$19)</f>
        <v>Antiguedades FV</v>
      </c>
      <c r="M1191" s="13" t="str">
        <f>_xlfn.XLOOKUP(D1191,'Tienda y Sucursal'!$E$5:$E$10,'Tienda y Sucursal'!$F$5:$F$10)</f>
        <v>Sucursal 6</v>
      </c>
      <c r="N1191" s="13" t="str">
        <f>HLOOKUP(F1191,'Vendedores y Clientes'!$F$5:$M$7,2,0)&amp;" "&amp;HLOOKUP(F1191,'Vendedores y Clientes'!$F$5:$M$7,3,0)</f>
        <v>Feibian Bizancio</v>
      </c>
      <c r="O1191" s="13" t="str" cm="1">
        <f t="array" ref="O1191">_xlfn.XLOOKUP(G1191,'Vendedores y Clientes'!$B$6:$B$39,'Vendedores y Clientes'!$C$6:$C$39&amp;" "&amp;_xlfn.XLOOKUP(Ventas!G1191,'Vendedores y Clientes'!$B$6:$B$39,'Vendedores y Clientes'!$D$6:$D$39))</f>
        <v>JP Farfanas</v>
      </c>
      <c r="P1191" s="13" t="str">
        <f>_xlfn.XLOOKUP(H1191,Productos!$B$5:$B$16,Productos!$C$5:$C$16)</f>
        <v>Cómoda Antigua</v>
      </c>
      <c r="Q1191" s="13" t="str">
        <f>VLOOKUP(H1191,Productos!$B$4:$E$16,3,0)</f>
        <v>Bellmack</v>
      </c>
      <c r="R1191" s="14">
        <f t="shared" si="26"/>
        <v>0</v>
      </c>
      <c r="S1191" s="15">
        <f>VLOOKUP(Ventas!H1191,Productos!$B$23:$I$34,MATCH(Ventas!M1191,Productos!$D$22:$I$22)+2,FALSE)</f>
        <v>1000000</v>
      </c>
      <c r="T1191" s="16">
        <f t="shared" si="29"/>
        <v>2750000</v>
      </c>
    </row>
    <row r="1192" spans="2:20" ht="14.25" customHeight="1">
      <c r="B1192" s="10" t="str">
        <f t="shared" si="25"/>
        <v>9-2002122009diciembreF12</v>
      </c>
      <c r="C1192" s="17">
        <v>9</v>
      </c>
      <c r="D1192" s="17">
        <v>200</v>
      </c>
      <c r="E1192" s="18">
        <v>40149</v>
      </c>
      <c r="F1192" s="17">
        <v>15</v>
      </c>
      <c r="G1192" s="17">
        <v>34</v>
      </c>
      <c r="H1192" s="17" t="s">
        <v>23</v>
      </c>
      <c r="I1192" s="79">
        <f>_xlfn.XLOOKUP(H1192,Productos!$B$5:$B$16,Productos!$E$5:$E$16)</f>
        <v>1250000</v>
      </c>
      <c r="J1192" s="17">
        <v>3</v>
      </c>
      <c r="K1192" s="99"/>
      <c r="L1192" s="13" t="str">
        <f>_xlfn.XLOOKUP(Ventas!C1192,'Tienda y Sucursal'!$B$5:$B$19,'Tienda y Sucursal'!$C$5:$C$19)</f>
        <v>Sucursal San Bernardo</v>
      </c>
      <c r="M1192" s="13" t="str">
        <f>_xlfn.XLOOKUP(D1192,'Tienda y Sucursal'!$E$5:$E$10,'Tienda y Sucursal'!$F$5:$F$10)</f>
        <v>Sucursal 1</v>
      </c>
      <c r="N1192" s="13" t="str">
        <f>HLOOKUP(F1192,'Vendedores y Clientes'!$F$5:$M$7,2,0)&amp;" "&amp;HLOOKUP(F1192,'Vendedores y Clientes'!$F$5:$M$7,3,0)</f>
        <v>Suárez Mujica</v>
      </c>
      <c r="O1192" s="13" t="str" cm="1">
        <f t="array" ref="O1192">_xlfn.XLOOKUP(G1192,'Vendedores y Clientes'!$B$6:$B$39,'Vendedores y Clientes'!$C$6:$C$39&amp;" "&amp;_xlfn.XLOOKUP(Ventas!G1192,'Vendedores y Clientes'!$B$6:$B$39,'Vendedores y Clientes'!$D$6:$D$39))</f>
        <v>JP Farfanas</v>
      </c>
      <c r="P1192" s="13" t="str">
        <f>_xlfn.XLOOKUP(H1192,Productos!$B$5:$B$16,Productos!$C$5:$C$16)</f>
        <v>Cómoda Antigua</v>
      </c>
      <c r="Q1192" s="13" t="str">
        <f>VLOOKUP(H1192,Productos!$B$4:$E$16,3,0)</f>
        <v>Bellmack</v>
      </c>
      <c r="R1192" s="14">
        <f t="shared" si="26"/>
        <v>0</v>
      </c>
      <c r="S1192" s="15">
        <f>VLOOKUP(Ventas!H1192,Productos!$B$23:$I$34,MATCH(Ventas!M1192,Productos!$D$22:$I$22)+2,FALSE)</f>
        <v>10000</v>
      </c>
      <c r="T1192" s="16">
        <f t="shared" si="29"/>
        <v>3740000</v>
      </c>
    </row>
    <row r="1193" spans="2:20" ht="14.25" customHeight="1">
      <c r="B1193" s="10" t="str">
        <f t="shared" si="25"/>
        <v>10-302432010marzoA14</v>
      </c>
      <c r="C1193" s="17">
        <v>10</v>
      </c>
      <c r="D1193" s="17">
        <v>30</v>
      </c>
      <c r="E1193" s="18">
        <v>40261</v>
      </c>
      <c r="F1193" s="17">
        <v>12</v>
      </c>
      <c r="G1193" s="17">
        <v>12</v>
      </c>
      <c r="H1193" s="17" t="s">
        <v>27</v>
      </c>
      <c r="I1193" s="79">
        <f>_xlfn.XLOOKUP(H1193,Productos!$B$5:$B$16,Productos!$E$5:$E$16)</f>
        <v>670000</v>
      </c>
      <c r="J1193" s="17">
        <v>6</v>
      </c>
      <c r="K1193" s="99"/>
      <c r="L1193" s="13" t="str">
        <f>_xlfn.XLOOKUP(Ventas!C1193,'Tienda y Sucursal'!$B$5:$B$19,'Tienda y Sucursal'!$C$5:$C$19)</f>
        <v>Sacrilegios Gloria</v>
      </c>
      <c r="M1193" s="13" t="str">
        <f>_xlfn.XLOOKUP(D1193,'Tienda y Sucursal'!$E$5:$E$10,'Tienda y Sucursal'!$F$5:$F$10)</f>
        <v>Sucursal 2</v>
      </c>
      <c r="N1193" s="13" t="str">
        <f>HLOOKUP(F1193,'Vendedores y Clientes'!$F$5:$M$7,2,0)&amp;" "&amp;HLOOKUP(F1193,'Vendedores y Clientes'!$F$5:$M$7,3,0)</f>
        <v>Feibian Bizancio</v>
      </c>
      <c r="O1193" s="13" t="str" cm="1">
        <f t="array" ref="O1193">_xlfn.XLOOKUP(G1193,'Vendedores y Clientes'!$B$6:$B$39,'Vendedores y Clientes'!$C$6:$C$39&amp;" "&amp;_xlfn.XLOOKUP(Ventas!G1193,'Vendedores y Clientes'!$B$6:$B$39,'Vendedores y Clientes'!$D$6:$D$39))</f>
        <v>Nga Escandinavo</v>
      </c>
      <c r="P1193" s="13" t="str">
        <f>_xlfn.XLOOKUP(H1193,Productos!$B$5:$B$16,Productos!$C$5:$C$16)</f>
        <v>Cama 1,5 plazas</v>
      </c>
      <c r="Q1193" s="13" t="str">
        <f>VLOOKUP(H1193,Productos!$B$4:$E$16,3,0)</f>
        <v>Dardunes</v>
      </c>
      <c r="R1193" s="14">
        <f t="shared" si="26"/>
        <v>0.05</v>
      </c>
      <c r="S1193" s="15">
        <f>VLOOKUP(Ventas!H1193,Productos!$B$23:$I$34,MATCH(Ventas!M1193,Productos!$D$22:$I$22)+2,FALSE)</f>
        <v>200000</v>
      </c>
      <c r="T1193" s="16">
        <f t="shared" si="29"/>
        <v>3619000</v>
      </c>
    </row>
    <row r="1194" spans="2:20" ht="14.25" customHeight="1">
      <c r="B1194" s="10" t="str">
        <f t="shared" si="25"/>
        <v>7-10992010septiembreA14</v>
      </c>
      <c r="C1194" s="17">
        <v>7</v>
      </c>
      <c r="D1194" s="17">
        <v>10</v>
      </c>
      <c r="E1194" s="18">
        <v>40430</v>
      </c>
      <c r="F1194" s="17">
        <v>14</v>
      </c>
      <c r="G1194" s="17">
        <v>29</v>
      </c>
      <c r="H1194" s="17" t="s">
        <v>27</v>
      </c>
      <c r="I1194" s="79">
        <f>_xlfn.XLOOKUP(H1194,Productos!$B$5:$B$16,Productos!$E$5:$E$16)</f>
        <v>670000</v>
      </c>
      <c r="J1194" s="17">
        <v>6</v>
      </c>
      <c r="K1194" s="99"/>
      <c r="L1194" s="13" t="str">
        <f>_xlfn.XLOOKUP(Ventas!C1194,'Tienda y Sucursal'!$B$5:$B$19,'Tienda y Sucursal'!$C$5:$C$19)</f>
        <v>Blanco y En Calada</v>
      </c>
      <c r="M1194" s="13" t="str">
        <f>_xlfn.XLOOKUP(D1194,'Tienda y Sucursal'!$E$5:$E$10,'Tienda y Sucursal'!$F$5:$F$10)</f>
        <v>Sucursal 6</v>
      </c>
      <c r="N1194" s="13" t="str">
        <f>HLOOKUP(F1194,'Vendedores y Clientes'!$F$5:$M$7,2,0)&amp;" "&amp;HLOOKUP(F1194,'Vendedores y Clientes'!$F$5:$M$7,3,0)</f>
        <v>Hortuiti Felier</v>
      </c>
      <c r="O1194" s="13" t="str" cm="1">
        <f t="array" ref="O1194">_xlfn.XLOOKUP(G1194,'Vendedores y Clientes'!$B$6:$B$39,'Vendedores y Clientes'!$C$6:$C$39&amp;" "&amp;_xlfn.XLOOKUP(Ventas!G1194,'Vendedores y Clientes'!$B$6:$B$39,'Vendedores y Clientes'!$D$6:$D$39))</f>
        <v>Reina Queen</v>
      </c>
      <c r="P1194" s="13" t="str">
        <f>_xlfn.XLOOKUP(H1194,Productos!$B$5:$B$16,Productos!$C$5:$C$16)</f>
        <v>Cama 1,5 plazas</v>
      </c>
      <c r="Q1194" s="13" t="str">
        <f>VLOOKUP(H1194,Productos!$B$4:$E$16,3,0)</f>
        <v>Dardunes</v>
      </c>
      <c r="R1194" s="14">
        <f t="shared" si="26"/>
        <v>0.05</v>
      </c>
      <c r="S1194" s="15">
        <f>VLOOKUP(Ventas!H1194,Productos!$B$23:$I$34,MATCH(Ventas!M1194,Productos!$D$22:$I$22)+2,FALSE)</f>
        <v>200000</v>
      </c>
      <c r="T1194" s="16">
        <f t="shared" si="29"/>
        <v>3619000</v>
      </c>
    </row>
    <row r="1195" spans="2:20" ht="14.25" customHeight="1">
      <c r="B1195" s="10" t="str">
        <f t="shared" si="25"/>
        <v>11-202082009agostoE20</v>
      </c>
      <c r="C1195" s="17">
        <v>11</v>
      </c>
      <c r="D1195" s="17">
        <v>20</v>
      </c>
      <c r="E1195" s="18">
        <v>40045</v>
      </c>
      <c r="F1195" s="17">
        <v>15</v>
      </c>
      <c r="G1195" s="17">
        <v>26</v>
      </c>
      <c r="H1195" s="17" t="s">
        <v>28</v>
      </c>
      <c r="I1195" s="79">
        <f>_xlfn.XLOOKUP(H1195,Productos!$B$5:$B$16,Productos!$E$5:$E$16)</f>
        <v>650000</v>
      </c>
      <c r="J1195" s="17">
        <v>6</v>
      </c>
      <c r="K1195" s="99"/>
      <c r="L1195" s="13" t="str">
        <f>_xlfn.XLOOKUP(Ventas!C1195,'Tienda y Sucursal'!$B$5:$B$19,'Tienda y Sucursal'!$C$5:$C$19)</f>
        <v>Antiguedades FL</v>
      </c>
      <c r="M1195" s="13" t="str">
        <f>_xlfn.XLOOKUP(D1195,'Tienda y Sucursal'!$E$5:$E$10,'Tienda y Sucursal'!$F$5:$F$10)</f>
        <v>Sucursal 5</v>
      </c>
      <c r="N1195" s="13" t="str">
        <f>HLOOKUP(F1195,'Vendedores y Clientes'!$F$5:$M$7,2,0)&amp;" "&amp;HLOOKUP(F1195,'Vendedores y Clientes'!$F$5:$M$7,3,0)</f>
        <v>Suárez Mujica</v>
      </c>
      <c r="O1195" s="13" t="str" cm="1">
        <f t="array" ref="O1195">_xlfn.XLOOKUP(G1195,'Vendedores y Clientes'!$B$6:$B$39,'Vendedores y Clientes'!$C$6:$C$39&amp;" "&amp;_xlfn.XLOOKUP(Ventas!G1195,'Vendedores y Clientes'!$B$6:$B$39,'Vendedores y Clientes'!$D$6:$D$39))</f>
        <v>Edward Phycka</v>
      </c>
      <c r="P1195" s="13" t="str">
        <f>_xlfn.XLOOKUP(H1195,Productos!$B$5:$B$16,Productos!$C$5:$C$16)</f>
        <v>Escritorio Madera 3 Espacios</v>
      </c>
      <c r="Q1195" s="13" t="str">
        <f>VLOOKUP(H1195,Productos!$B$4:$E$16,3,0)</f>
        <v>Bellmack</v>
      </c>
      <c r="R1195" s="14">
        <f t="shared" si="26"/>
        <v>0.05</v>
      </c>
      <c r="S1195" s="15">
        <f>VLOOKUP(Ventas!H1195,Productos!$B$23:$I$34,MATCH(Ventas!M1195,Productos!$D$22:$I$22)+2,FALSE)</f>
        <v>1500000</v>
      </c>
      <c r="T1195" s="16">
        <f t="shared" si="29"/>
        <v>2205000</v>
      </c>
    </row>
    <row r="1196" spans="2:20" ht="14.25" customHeight="1">
      <c r="B1196" s="10" t="str">
        <f t="shared" si="25"/>
        <v>13-302182010agostoE20</v>
      </c>
      <c r="C1196" s="17">
        <v>13</v>
      </c>
      <c r="D1196" s="17">
        <v>30</v>
      </c>
      <c r="E1196" s="18">
        <v>40411</v>
      </c>
      <c r="F1196" s="17">
        <v>13</v>
      </c>
      <c r="G1196" s="17">
        <v>22</v>
      </c>
      <c r="H1196" s="17" t="s">
        <v>28</v>
      </c>
      <c r="I1196" s="79">
        <f>_xlfn.XLOOKUP(H1196,Productos!$B$5:$B$16,Productos!$E$5:$E$16)</f>
        <v>650000</v>
      </c>
      <c r="J1196" s="17">
        <v>6</v>
      </c>
      <c r="K1196" s="99"/>
      <c r="L1196" s="13" t="str">
        <f>_xlfn.XLOOKUP(Ventas!C1196,'Tienda y Sucursal'!$B$5:$B$19,'Tienda y Sucursal'!$C$5:$C$19)</f>
        <v>Sales</v>
      </c>
      <c r="M1196" s="13" t="str">
        <f>_xlfn.XLOOKUP(D1196,'Tienda y Sucursal'!$E$5:$E$10,'Tienda y Sucursal'!$F$5:$F$10)</f>
        <v>Sucursal 2</v>
      </c>
      <c r="N1196" s="13" t="str">
        <f>HLOOKUP(F1196,'Vendedores y Clientes'!$F$5:$M$7,2,0)&amp;" "&amp;HLOOKUP(F1196,'Vendedores y Clientes'!$F$5:$M$7,3,0)</f>
        <v>Caesar Ortencia</v>
      </c>
      <c r="O1196" s="13" t="str" cm="1">
        <f t="array" ref="O1196">_xlfn.XLOOKUP(G1196,'Vendedores y Clientes'!$B$6:$B$39,'Vendedores y Clientes'!$C$6:$C$39&amp;" "&amp;_xlfn.XLOOKUP(Ventas!G1196,'Vendedores y Clientes'!$B$6:$B$39,'Vendedores y Clientes'!$D$6:$D$39))</f>
        <v>Sergio Oliva</v>
      </c>
      <c r="P1196" s="13" t="str">
        <f>_xlfn.XLOOKUP(H1196,Productos!$B$5:$B$16,Productos!$C$5:$C$16)</f>
        <v>Escritorio Madera 3 Espacios</v>
      </c>
      <c r="Q1196" s="13" t="str">
        <f>VLOOKUP(H1196,Productos!$B$4:$E$16,3,0)</f>
        <v>Bellmack</v>
      </c>
      <c r="R1196" s="14">
        <f t="shared" si="26"/>
        <v>0.05</v>
      </c>
      <c r="S1196" s="15">
        <f>VLOOKUP(Ventas!H1196,Productos!$B$23:$I$34,MATCH(Ventas!M1196,Productos!$D$22:$I$22)+2,FALSE)</f>
        <v>300000</v>
      </c>
      <c r="T1196" s="16">
        <f t="shared" si="29"/>
        <v>3405000</v>
      </c>
    </row>
    <row r="1197" spans="2:20" ht="14.25" customHeight="1">
      <c r="B1197" s="10" t="str">
        <f t="shared" si="25"/>
        <v>5-30422009febreroE20</v>
      </c>
      <c r="C1197" s="17">
        <v>5</v>
      </c>
      <c r="D1197" s="17">
        <v>30</v>
      </c>
      <c r="E1197" s="18">
        <v>39848</v>
      </c>
      <c r="F1197" s="17">
        <v>18</v>
      </c>
      <c r="G1197" s="17">
        <v>33</v>
      </c>
      <c r="H1197" s="17" t="s">
        <v>28</v>
      </c>
      <c r="I1197" s="79">
        <f>_xlfn.XLOOKUP(H1197,Productos!$B$5:$B$16,Productos!$E$5:$E$16)</f>
        <v>650000</v>
      </c>
      <c r="J1197" s="17">
        <v>6</v>
      </c>
      <c r="K1197" s="99"/>
      <c r="L1197" s="13" t="str">
        <f>_xlfn.XLOOKUP(Ventas!C1197,'Tienda y Sucursal'!$B$5:$B$19,'Tienda y Sucursal'!$C$5:$C$19)</f>
        <v>Muebles El Oso</v>
      </c>
      <c r="M1197" s="13" t="str">
        <f>_xlfn.XLOOKUP(D1197,'Tienda y Sucursal'!$E$5:$E$10,'Tienda y Sucursal'!$F$5:$F$10)</f>
        <v>Sucursal 2</v>
      </c>
      <c r="N1197" s="13" t="str">
        <f>HLOOKUP(F1197,'Vendedores y Clientes'!$F$5:$M$7,2,0)&amp;" "&amp;HLOOKUP(F1197,'Vendedores y Clientes'!$F$5:$M$7,3,0)</f>
        <v>Gato Lizana</v>
      </c>
      <c r="O1197" s="13" t="str" cm="1">
        <f t="array" ref="O1197">_xlfn.XLOOKUP(G1197,'Vendedores y Clientes'!$B$6:$B$39,'Vendedores y Clientes'!$C$6:$C$39&amp;" "&amp;_xlfn.XLOOKUP(Ventas!G1197,'Vendedores y Clientes'!$B$6:$B$39,'Vendedores y Clientes'!$D$6:$D$39))</f>
        <v>Maricela Zapur</v>
      </c>
      <c r="P1197" s="13" t="str">
        <f>_xlfn.XLOOKUP(H1197,Productos!$B$5:$B$16,Productos!$C$5:$C$16)</f>
        <v>Escritorio Madera 3 Espacios</v>
      </c>
      <c r="Q1197" s="13" t="str">
        <f>VLOOKUP(H1197,Productos!$B$4:$E$16,3,0)</f>
        <v>Bellmack</v>
      </c>
      <c r="R1197" s="14">
        <f t="shared" si="26"/>
        <v>0.05</v>
      </c>
      <c r="S1197" s="15">
        <f>VLOOKUP(Ventas!H1197,Productos!$B$23:$I$34,MATCH(Ventas!M1197,Productos!$D$22:$I$22)+2,FALSE)</f>
        <v>300000</v>
      </c>
      <c r="T1197" s="16">
        <f t="shared" si="29"/>
        <v>3405000</v>
      </c>
    </row>
    <row r="1198" spans="2:20" ht="14.25" customHeight="1">
      <c r="B1198" s="10" t="str">
        <f t="shared" si="25"/>
        <v>5-101882010agostoE20</v>
      </c>
      <c r="C1198" s="17">
        <v>5</v>
      </c>
      <c r="D1198" s="17">
        <v>10</v>
      </c>
      <c r="E1198" s="18">
        <v>40408</v>
      </c>
      <c r="F1198" s="17">
        <v>13</v>
      </c>
      <c r="G1198" s="17">
        <v>20</v>
      </c>
      <c r="H1198" s="17" t="s">
        <v>28</v>
      </c>
      <c r="I1198" s="79">
        <f>_xlfn.XLOOKUP(H1198,Productos!$B$5:$B$16,Productos!$E$5:$E$16)</f>
        <v>650000</v>
      </c>
      <c r="J1198" s="17">
        <v>6</v>
      </c>
      <c r="K1198" s="99"/>
      <c r="L1198" s="13" t="str">
        <f>_xlfn.XLOOKUP(Ventas!C1198,'Tienda y Sucursal'!$B$5:$B$19,'Tienda y Sucursal'!$C$5:$C$19)</f>
        <v>Muebles El Oso</v>
      </c>
      <c r="M1198" s="13" t="str">
        <f>_xlfn.XLOOKUP(D1198,'Tienda y Sucursal'!$E$5:$E$10,'Tienda y Sucursal'!$F$5:$F$10)</f>
        <v>Sucursal 6</v>
      </c>
      <c r="N1198" s="13" t="str">
        <f>HLOOKUP(F1198,'Vendedores y Clientes'!$F$5:$M$7,2,0)&amp;" "&amp;HLOOKUP(F1198,'Vendedores y Clientes'!$F$5:$M$7,3,0)</f>
        <v>Caesar Ortencia</v>
      </c>
      <c r="O1198" s="13" t="str" cm="1">
        <f t="array" ref="O1198">_xlfn.XLOOKUP(G1198,'Vendedores y Clientes'!$B$6:$B$39,'Vendedores y Clientes'!$C$6:$C$39&amp;" "&amp;_xlfn.XLOOKUP(Ventas!G1198,'Vendedores y Clientes'!$B$6:$B$39,'Vendedores y Clientes'!$D$6:$D$39))</f>
        <v>Tatán Linterna</v>
      </c>
      <c r="P1198" s="13" t="str">
        <f>_xlfn.XLOOKUP(H1198,Productos!$B$5:$B$16,Productos!$C$5:$C$16)</f>
        <v>Escritorio Madera 3 Espacios</v>
      </c>
      <c r="Q1198" s="13" t="str">
        <f>VLOOKUP(H1198,Productos!$B$4:$E$16,3,0)</f>
        <v>Bellmack</v>
      </c>
      <c r="R1198" s="14">
        <f t="shared" si="26"/>
        <v>0.05</v>
      </c>
      <c r="S1198" s="15">
        <f>VLOOKUP(Ventas!H1198,Productos!$B$23:$I$34,MATCH(Ventas!M1198,Productos!$D$22:$I$22)+2,FALSE)</f>
        <v>100000</v>
      </c>
      <c r="T1198" s="16">
        <f t="shared" si="29"/>
        <v>3605000</v>
      </c>
    </row>
    <row r="1199" spans="2:20" ht="14.25" customHeight="1">
      <c r="B1199" s="10" t="str">
        <f t="shared" si="25"/>
        <v>1-209102010octubreJ15</v>
      </c>
      <c r="C1199" s="17">
        <v>1</v>
      </c>
      <c r="D1199" s="17">
        <v>20</v>
      </c>
      <c r="E1199" s="18">
        <v>40460</v>
      </c>
      <c r="F1199" s="17">
        <v>18</v>
      </c>
      <c r="G1199" s="17">
        <v>1</v>
      </c>
      <c r="H1199" s="17" t="s">
        <v>21</v>
      </c>
      <c r="I1199" s="79">
        <f>_xlfn.XLOOKUP(H1199,Productos!$B$5:$B$16,Productos!$E$5:$E$16)</f>
        <v>1800000</v>
      </c>
      <c r="J1199" s="17">
        <v>2</v>
      </c>
      <c r="K1199" s="99"/>
      <c r="L1199" s="13" t="str">
        <f>_xlfn.XLOOKUP(Ventas!C1199,'Tienda y Sucursal'!$B$5:$B$19,'Tienda y Sucursal'!$C$5:$C$19)</f>
        <v>Sucursal Peñalolen Alto</v>
      </c>
      <c r="M1199" s="13" t="str">
        <f>_xlfn.XLOOKUP(D1199,'Tienda y Sucursal'!$E$5:$E$10,'Tienda y Sucursal'!$F$5:$F$10)</f>
        <v>Sucursal 5</v>
      </c>
      <c r="N1199" s="13" t="str">
        <f>HLOOKUP(F1199,'Vendedores y Clientes'!$F$5:$M$7,2,0)&amp;" "&amp;HLOOKUP(F1199,'Vendedores y Clientes'!$F$5:$M$7,3,0)</f>
        <v>Gato Lizana</v>
      </c>
      <c r="O1199" s="13" t="str" cm="1">
        <f t="array" ref="O1199">_xlfn.XLOOKUP(G1199,'Vendedores y Clientes'!$B$6:$B$39,'Vendedores y Clientes'!$C$6:$C$39&amp;" "&amp;_xlfn.XLOOKUP(Ventas!G1199,'Vendedores y Clientes'!$B$6:$B$39,'Vendedores y Clientes'!$D$6:$D$39))</f>
        <v>Alejandro Moledero</v>
      </c>
      <c r="P1199" s="13" t="str">
        <f>_xlfn.XLOOKUP(H1199,Productos!$B$5:$B$16,Productos!$C$5:$C$16)</f>
        <v>Bar L Sobredimensionado</v>
      </c>
      <c r="Q1199" s="13" t="str">
        <f>VLOOKUP(H1199,Productos!$B$4:$E$16,3,0)</f>
        <v>Qwerty</v>
      </c>
      <c r="R1199" s="14">
        <f t="shared" si="26"/>
        <v>0</v>
      </c>
      <c r="S1199" s="15">
        <f>VLOOKUP(Ventas!H1199,Productos!$B$23:$I$34,MATCH(Ventas!M1199,Productos!$D$22:$I$22)+2,FALSE)</f>
        <v>20000</v>
      </c>
      <c r="T1199" s="16">
        <f t="shared" si="29"/>
        <v>3580000</v>
      </c>
    </row>
    <row r="1200" spans="2:20" ht="14.25" customHeight="1">
      <c r="B1200" s="10" t="str">
        <f t="shared" si="25"/>
        <v>4-201942010abrilJ15</v>
      </c>
      <c r="C1200" s="17">
        <v>4</v>
      </c>
      <c r="D1200" s="17">
        <v>20</v>
      </c>
      <c r="E1200" s="18">
        <v>40287</v>
      </c>
      <c r="F1200" s="17">
        <v>14</v>
      </c>
      <c r="G1200" s="17">
        <v>9</v>
      </c>
      <c r="H1200" s="17" t="s">
        <v>21</v>
      </c>
      <c r="I1200" s="79">
        <f>_xlfn.XLOOKUP(H1200,Productos!$B$5:$B$16,Productos!$E$5:$E$16)</f>
        <v>1800000</v>
      </c>
      <c r="J1200" s="17">
        <v>2</v>
      </c>
      <c r="K1200" s="99"/>
      <c r="L1200" s="13" t="str">
        <f>_xlfn.XLOOKUP(Ventas!C1200,'Tienda y Sucursal'!$B$5:$B$19,'Tienda y Sucursal'!$C$5:$C$19)</f>
        <v>Galería Ñuble</v>
      </c>
      <c r="M1200" s="13" t="str">
        <f>_xlfn.XLOOKUP(D1200,'Tienda y Sucursal'!$E$5:$E$10,'Tienda y Sucursal'!$F$5:$F$10)</f>
        <v>Sucursal 5</v>
      </c>
      <c r="N1200" s="13" t="str">
        <f>HLOOKUP(F1200,'Vendedores y Clientes'!$F$5:$M$7,2,0)&amp;" "&amp;HLOOKUP(F1200,'Vendedores y Clientes'!$F$5:$M$7,3,0)</f>
        <v>Hortuiti Felier</v>
      </c>
      <c r="O1200" s="13" t="str" cm="1">
        <f t="array" ref="O1200">_xlfn.XLOOKUP(G1200,'Vendedores y Clientes'!$B$6:$B$39,'Vendedores y Clientes'!$C$6:$C$39&amp;" "&amp;_xlfn.XLOOKUP(Ventas!G1200,'Vendedores y Clientes'!$B$6:$B$39,'Vendedores y Clientes'!$D$6:$D$39))</f>
        <v>Camilo Parranda</v>
      </c>
      <c r="P1200" s="13" t="str">
        <f>_xlfn.XLOOKUP(H1200,Productos!$B$5:$B$16,Productos!$C$5:$C$16)</f>
        <v>Bar L Sobredimensionado</v>
      </c>
      <c r="Q1200" s="13" t="str">
        <f>VLOOKUP(H1200,Productos!$B$4:$E$16,3,0)</f>
        <v>Qwerty</v>
      </c>
      <c r="R1200" s="14">
        <f t="shared" si="26"/>
        <v>0</v>
      </c>
      <c r="S1200" s="15">
        <f>VLOOKUP(Ventas!H1200,Productos!$B$23:$I$34,MATCH(Ventas!M1200,Productos!$D$22:$I$22)+2,FALSE)</f>
        <v>20000</v>
      </c>
      <c r="T1200" s="16">
        <f t="shared" si="29"/>
        <v>3580000</v>
      </c>
    </row>
    <row r="1201" spans="2:20" ht="14.25" customHeight="1">
      <c r="B1201" s="10" t="str">
        <f t="shared" si="25"/>
        <v>7-10010102010octubreJ15</v>
      </c>
      <c r="C1201" s="17">
        <v>7</v>
      </c>
      <c r="D1201" s="17">
        <v>100</v>
      </c>
      <c r="E1201" s="18">
        <v>40461</v>
      </c>
      <c r="F1201" s="17">
        <v>12</v>
      </c>
      <c r="G1201" s="17">
        <v>25</v>
      </c>
      <c r="H1201" s="17" t="s">
        <v>21</v>
      </c>
      <c r="I1201" s="79">
        <f>_xlfn.XLOOKUP(H1201,Productos!$B$5:$B$16,Productos!$E$5:$E$16)</f>
        <v>1800000</v>
      </c>
      <c r="J1201" s="17">
        <v>2</v>
      </c>
      <c r="K1201" s="99"/>
      <c r="L1201" s="13" t="str">
        <f>_xlfn.XLOOKUP(Ventas!C1201,'Tienda y Sucursal'!$B$5:$B$19,'Tienda y Sucursal'!$C$5:$C$19)</f>
        <v>Blanco y En Calada</v>
      </c>
      <c r="M1201" s="13" t="str">
        <f>_xlfn.XLOOKUP(D1201,'Tienda y Sucursal'!$E$5:$E$10,'Tienda y Sucursal'!$F$5:$F$10)</f>
        <v>Sucursal 4</v>
      </c>
      <c r="N1201" s="13" t="str">
        <f>HLOOKUP(F1201,'Vendedores y Clientes'!$F$5:$M$7,2,0)&amp;" "&amp;HLOOKUP(F1201,'Vendedores y Clientes'!$F$5:$M$7,3,0)</f>
        <v>Feibian Bizancio</v>
      </c>
      <c r="O1201" s="13" t="str" cm="1">
        <f t="array" ref="O1201">_xlfn.XLOOKUP(G1201,'Vendedores y Clientes'!$B$6:$B$39,'Vendedores y Clientes'!$C$6:$C$39&amp;" "&amp;_xlfn.XLOOKUP(Ventas!G1201,'Vendedores y Clientes'!$B$6:$B$39,'Vendedores y Clientes'!$D$6:$D$39))</f>
        <v>Felipe Medero</v>
      </c>
      <c r="P1201" s="13" t="str">
        <f>_xlfn.XLOOKUP(H1201,Productos!$B$5:$B$16,Productos!$C$5:$C$16)</f>
        <v>Bar L Sobredimensionado</v>
      </c>
      <c r="Q1201" s="13" t="str">
        <f>VLOOKUP(H1201,Productos!$B$4:$E$16,3,0)</f>
        <v>Qwerty</v>
      </c>
      <c r="R1201" s="14">
        <f t="shared" si="26"/>
        <v>0</v>
      </c>
      <c r="S1201" s="15">
        <f>VLOOKUP(Ventas!H1201,Productos!$B$23:$I$34,MATCH(Ventas!M1201,Productos!$D$22:$I$22)+2,FALSE)</f>
        <v>10000</v>
      </c>
      <c r="T1201" s="16">
        <f t="shared" si="29"/>
        <v>3590000</v>
      </c>
    </row>
    <row r="1202" spans="2:20" ht="14.25" customHeight="1">
      <c r="B1202" s="10" t="str">
        <f t="shared" si="25"/>
        <v>13-201592009septiembreB18</v>
      </c>
      <c r="C1202" s="17">
        <v>13</v>
      </c>
      <c r="D1202" s="17">
        <v>20</v>
      </c>
      <c r="E1202" s="18">
        <v>40071</v>
      </c>
      <c r="F1202" s="17">
        <v>13</v>
      </c>
      <c r="G1202" s="17">
        <v>7</v>
      </c>
      <c r="H1202" s="17" t="s">
        <v>31</v>
      </c>
      <c r="I1202" s="79">
        <f>_xlfn.XLOOKUP(H1202,Productos!$B$5:$B$16,Productos!$E$5:$E$16)</f>
        <v>350000</v>
      </c>
      <c r="J1202" s="17">
        <v>12</v>
      </c>
      <c r="K1202" s="99"/>
      <c r="L1202" s="13" t="str">
        <f>_xlfn.XLOOKUP(Ventas!C1202,'Tienda y Sucursal'!$B$5:$B$19,'Tienda y Sucursal'!$C$5:$C$19)</f>
        <v>Sales</v>
      </c>
      <c r="M1202" s="13" t="str">
        <f>_xlfn.XLOOKUP(D1202,'Tienda y Sucursal'!$E$5:$E$10,'Tienda y Sucursal'!$F$5:$F$10)</f>
        <v>Sucursal 5</v>
      </c>
      <c r="N1202" s="13" t="str">
        <f>HLOOKUP(F1202,'Vendedores y Clientes'!$F$5:$M$7,2,0)&amp;" "&amp;HLOOKUP(F1202,'Vendedores y Clientes'!$F$5:$M$7,3,0)</f>
        <v>Caesar Ortencia</v>
      </c>
      <c r="O1202" s="13" t="str" cm="1">
        <f t="array" ref="O1202">_xlfn.XLOOKUP(G1202,'Vendedores y Clientes'!$B$6:$B$39,'Vendedores y Clientes'!$C$6:$C$39&amp;" "&amp;_xlfn.XLOOKUP(Ventas!G1202,'Vendedores y Clientes'!$B$6:$B$39,'Vendedores y Clientes'!$D$6:$D$39))</f>
        <v>Veraz Dedal</v>
      </c>
      <c r="P1202" s="13" t="str">
        <f>_xlfn.XLOOKUP(H1202,Productos!$B$5:$B$16,Productos!$C$5:$C$16)</f>
        <v>Escritorio Vidrio 1,38x50</v>
      </c>
      <c r="Q1202" s="13" t="str">
        <f>VLOOKUP(H1202,Productos!$B$4:$E$16,3,0)</f>
        <v>Bellmack</v>
      </c>
      <c r="R1202" s="14">
        <f t="shared" si="26"/>
        <v>0.08</v>
      </c>
      <c r="S1202" s="15">
        <f>VLOOKUP(Ventas!H1202,Productos!$B$23:$I$34,MATCH(Ventas!M1202,Productos!$D$22:$I$22)+2,FALSE)</f>
        <v>1500000</v>
      </c>
      <c r="T1202" s="16">
        <f t="shared" si="29"/>
        <v>2364000</v>
      </c>
    </row>
    <row r="1203" spans="2:20" ht="14.25" customHeight="1">
      <c r="B1203" s="10" t="str">
        <f t="shared" si="25"/>
        <v>11-302172009julioB18</v>
      </c>
      <c r="C1203" s="17">
        <v>11</v>
      </c>
      <c r="D1203" s="17">
        <v>30</v>
      </c>
      <c r="E1203" s="18">
        <v>40015</v>
      </c>
      <c r="F1203" s="17">
        <v>18</v>
      </c>
      <c r="G1203" s="17">
        <v>2</v>
      </c>
      <c r="H1203" s="17" t="s">
        <v>31</v>
      </c>
      <c r="I1203" s="79">
        <f>_xlfn.XLOOKUP(H1203,Productos!$B$5:$B$16,Productos!$E$5:$E$16)</f>
        <v>350000</v>
      </c>
      <c r="J1203" s="17">
        <v>12</v>
      </c>
      <c r="K1203" s="99"/>
      <c r="L1203" s="13" t="str">
        <f>_xlfn.XLOOKUP(Ventas!C1203,'Tienda y Sucursal'!$B$5:$B$19,'Tienda y Sucursal'!$C$5:$C$19)</f>
        <v>Antiguedades FL</v>
      </c>
      <c r="M1203" s="13" t="str">
        <f>_xlfn.XLOOKUP(D1203,'Tienda y Sucursal'!$E$5:$E$10,'Tienda y Sucursal'!$F$5:$F$10)</f>
        <v>Sucursal 2</v>
      </c>
      <c r="N1203" s="13" t="str">
        <f>HLOOKUP(F1203,'Vendedores y Clientes'!$F$5:$M$7,2,0)&amp;" "&amp;HLOOKUP(F1203,'Vendedores y Clientes'!$F$5:$M$7,3,0)</f>
        <v>Gato Lizana</v>
      </c>
      <c r="O1203" s="13" t="str" cm="1">
        <f t="array" ref="O1203">_xlfn.XLOOKUP(G1203,'Vendedores y Clientes'!$B$6:$B$39,'Vendedores y Clientes'!$C$6:$C$39&amp;" "&amp;_xlfn.XLOOKUP(Ventas!G1203,'Vendedores y Clientes'!$B$6:$B$39,'Vendedores y Clientes'!$D$6:$D$39))</f>
        <v>John Chepicano</v>
      </c>
      <c r="P1203" s="13" t="str">
        <f>_xlfn.XLOOKUP(H1203,Productos!$B$5:$B$16,Productos!$C$5:$C$16)</f>
        <v>Escritorio Vidrio 1,38x50</v>
      </c>
      <c r="Q1203" s="13" t="str">
        <f>VLOOKUP(H1203,Productos!$B$4:$E$16,3,0)</f>
        <v>Bellmack</v>
      </c>
      <c r="R1203" s="14">
        <f t="shared" si="26"/>
        <v>0.08</v>
      </c>
      <c r="S1203" s="15">
        <f>VLOOKUP(Ventas!H1203,Productos!$B$23:$I$34,MATCH(Ventas!M1203,Productos!$D$22:$I$22)+2,FALSE)</f>
        <v>100000</v>
      </c>
      <c r="T1203" s="16">
        <f t="shared" si="29"/>
        <v>3764000</v>
      </c>
    </row>
    <row r="1204" spans="2:20" ht="14.25" customHeight="1">
      <c r="B1204" s="10" t="str">
        <f t="shared" si="25"/>
        <v>7-3021112010noviembreB18</v>
      </c>
      <c r="C1204" s="17">
        <v>7</v>
      </c>
      <c r="D1204" s="17">
        <v>30</v>
      </c>
      <c r="E1204" s="18">
        <v>40503</v>
      </c>
      <c r="F1204" s="17">
        <v>13</v>
      </c>
      <c r="G1204" s="17">
        <v>21</v>
      </c>
      <c r="H1204" s="17" t="s">
        <v>31</v>
      </c>
      <c r="I1204" s="79">
        <f>_xlfn.XLOOKUP(H1204,Productos!$B$5:$B$16,Productos!$E$5:$E$16)</f>
        <v>350000</v>
      </c>
      <c r="J1204" s="17">
        <v>12</v>
      </c>
      <c r="K1204" s="99"/>
      <c r="L1204" s="13" t="str">
        <f>_xlfn.XLOOKUP(Ventas!C1204,'Tienda y Sucursal'!$B$5:$B$19,'Tienda y Sucursal'!$C$5:$C$19)</f>
        <v>Blanco y En Calada</v>
      </c>
      <c r="M1204" s="13" t="str">
        <f>_xlfn.XLOOKUP(D1204,'Tienda y Sucursal'!$E$5:$E$10,'Tienda y Sucursal'!$F$5:$F$10)</f>
        <v>Sucursal 2</v>
      </c>
      <c r="N1204" s="13" t="str">
        <f>HLOOKUP(F1204,'Vendedores y Clientes'!$F$5:$M$7,2,0)&amp;" "&amp;HLOOKUP(F1204,'Vendedores y Clientes'!$F$5:$M$7,3,0)</f>
        <v>Caesar Ortencia</v>
      </c>
      <c r="O1204" s="13" t="str" cm="1">
        <f t="array" ref="O1204">_xlfn.XLOOKUP(G1204,'Vendedores y Clientes'!$B$6:$B$39,'Vendedores y Clientes'!$C$6:$C$39&amp;" "&amp;_xlfn.XLOOKUP(Ventas!G1204,'Vendedores y Clientes'!$B$6:$B$39,'Vendedores y Clientes'!$D$6:$D$39))</f>
        <v>Alvarón Moledero</v>
      </c>
      <c r="P1204" s="13" t="str">
        <f>_xlfn.XLOOKUP(H1204,Productos!$B$5:$B$16,Productos!$C$5:$C$16)</f>
        <v>Escritorio Vidrio 1,38x50</v>
      </c>
      <c r="Q1204" s="13" t="str">
        <f>VLOOKUP(H1204,Productos!$B$4:$E$16,3,0)</f>
        <v>Bellmack</v>
      </c>
      <c r="R1204" s="14">
        <f t="shared" si="26"/>
        <v>0.08</v>
      </c>
      <c r="S1204" s="15">
        <f>VLOOKUP(Ventas!H1204,Productos!$B$23:$I$34,MATCH(Ventas!M1204,Productos!$D$22:$I$22)+2,FALSE)</f>
        <v>100000</v>
      </c>
      <c r="T1204" s="16">
        <f t="shared" si="29"/>
        <v>3764000</v>
      </c>
    </row>
    <row r="1205" spans="2:20" ht="14.25" customHeight="1">
      <c r="B1205" s="10" t="str">
        <f t="shared" si="25"/>
        <v>6-3007112009noviembreG16</v>
      </c>
      <c r="C1205" s="17">
        <v>6</v>
      </c>
      <c r="D1205" s="17">
        <v>300</v>
      </c>
      <c r="E1205" s="18">
        <v>40124</v>
      </c>
      <c r="F1205" s="17">
        <v>16</v>
      </c>
      <c r="G1205" s="17">
        <v>9</v>
      </c>
      <c r="H1205" s="17" t="s">
        <v>30</v>
      </c>
      <c r="I1205" s="79">
        <f>_xlfn.XLOOKUP(H1205,Productos!$B$5:$B$16,Productos!$E$5:$E$16)</f>
        <v>550000</v>
      </c>
      <c r="J1205" s="17">
        <v>8</v>
      </c>
      <c r="K1205" s="99"/>
      <c r="L1205" s="13" t="str">
        <f>_xlfn.XLOOKUP(Ventas!C1205,'Tienda y Sucursal'!$B$5:$B$19,'Tienda y Sucursal'!$C$5:$C$19)</f>
        <v>Sucursal Ñuñoa</v>
      </c>
      <c r="M1205" s="13" t="str">
        <f>_xlfn.XLOOKUP(D1205,'Tienda y Sucursal'!$E$5:$E$10,'Tienda y Sucursal'!$F$5:$F$10)</f>
        <v>Sucursal 3</v>
      </c>
      <c r="N1205" s="13" t="str">
        <f>HLOOKUP(F1205,'Vendedores y Clientes'!$F$5:$M$7,2,0)&amp;" "&amp;HLOOKUP(F1205,'Vendedores y Clientes'!$F$5:$M$7,3,0)</f>
        <v>Michael Tree</v>
      </c>
      <c r="O1205" s="13" t="str" cm="1">
        <f t="array" ref="O1205">_xlfn.XLOOKUP(G1205,'Vendedores y Clientes'!$B$6:$B$39,'Vendedores y Clientes'!$C$6:$C$39&amp;" "&amp;_xlfn.XLOOKUP(Ventas!G1205,'Vendedores y Clientes'!$B$6:$B$39,'Vendedores y Clientes'!$D$6:$D$39))</f>
        <v>Camilo Parranda</v>
      </c>
      <c r="P1205" s="13" t="str">
        <f>_xlfn.XLOOKUP(H1205,Productos!$B$5:$B$16,Productos!$C$5:$C$16)</f>
        <v>Cómoda 2 cuerpos, 2x1x1,5</v>
      </c>
      <c r="Q1205" s="13" t="str">
        <f>VLOOKUP(H1205,Productos!$B$4:$E$16,3,0)</f>
        <v>Deplos</v>
      </c>
      <c r="R1205" s="14">
        <f t="shared" si="26"/>
        <v>0.08</v>
      </c>
      <c r="S1205" s="15">
        <f>VLOOKUP(Ventas!H1205,Productos!$B$23:$I$34,MATCH(Ventas!M1205,Productos!$D$22:$I$22)+2,FALSE)</f>
        <v>30000</v>
      </c>
      <c r="T1205" s="16">
        <f t="shared" si="29"/>
        <v>4018000</v>
      </c>
    </row>
    <row r="1206" spans="2:20" ht="14.25" customHeight="1">
      <c r="B1206" s="10" t="str">
        <f t="shared" si="25"/>
        <v>2-1001082010agostoG16</v>
      </c>
      <c r="C1206" s="17">
        <v>2</v>
      </c>
      <c r="D1206" s="17">
        <v>100</v>
      </c>
      <c r="E1206" s="18">
        <v>40400</v>
      </c>
      <c r="F1206" s="17">
        <v>13</v>
      </c>
      <c r="G1206" s="17">
        <v>28</v>
      </c>
      <c r="H1206" s="17" t="s">
        <v>30</v>
      </c>
      <c r="I1206" s="79">
        <f>_xlfn.XLOOKUP(H1206,Productos!$B$5:$B$16,Productos!$E$5:$E$16)</f>
        <v>550000</v>
      </c>
      <c r="J1206" s="17">
        <v>8</v>
      </c>
      <c r="K1206" s="99"/>
      <c r="L1206" s="13" t="str">
        <f>_xlfn.XLOOKUP(Ventas!C1206,'Tienda y Sucursal'!$B$5:$B$19,'Tienda y Sucursal'!$C$5:$C$19)</f>
        <v>Muebles San Genaro</v>
      </c>
      <c r="M1206" s="13" t="str">
        <f>_xlfn.XLOOKUP(D1206,'Tienda y Sucursal'!$E$5:$E$10,'Tienda y Sucursal'!$F$5:$F$10)</f>
        <v>Sucursal 4</v>
      </c>
      <c r="N1206" s="13" t="str">
        <f>HLOOKUP(F1206,'Vendedores y Clientes'!$F$5:$M$7,2,0)&amp;" "&amp;HLOOKUP(F1206,'Vendedores y Clientes'!$F$5:$M$7,3,0)</f>
        <v>Caesar Ortencia</v>
      </c>
      <c r="O1206" s="13" t="str" cm="1">
        <f t="array" ref="O1206">_xlfn.XLOOKUP(G1206,'Vendedores y Clientes'!$B$6:$B$39,'Vendedores y Clientes'!$C$6:$C$39&amp;" "&amp;_xlfn.XLOOKUP(Ventas!G1206,'Vendedores y Clientes'!$B$6:$B$39,'Vendedores y Clientes'!$D$6:$D$39))</f>
        <v>Sebastián  Venegas</v>
      </c>
      <c r="P1206" s="13" t="str">
        <f>_xlfn.XLOOKUP(H1206,Productos!$B$5:$B$16,Productos!$C$5:$C$16)</f>
        <v>Cómoda 2 cuerpos, 2x1x1,5</v>
      </c>
      <c r="Q1206" s="13" t="str">
        <f>VLOOKUP(H1206,Productos!$B$4:$E$16,3,0)</f>
        <v>Deplos</v>
      </c>
      <c r="R1206" s="14">
        <f t="shared" si="26"/>
        <v>0.08</v>
      </c>
      <c r="S1206" s="15">
        <f>VLOOKUP(Ventas!H1206,Productos!$B$23:$I$34,MATCH(Ventas!M1206,Productos!$D$22:$I$22)+2,FALSE)</f>
        <v>20000</v>
      </c>
      <c r="T1206" s="16">
        <f t="shared" si="29"/>
        <v>4028000</v>
      </c>
    </row>
    <row r="1207" spans="2:20" ht="14.25" customHeight="1">
      <c r="B1207" s="10" t="str">
        <f t="shared" si="25"/>
        <v>7-3001112009eneroA18</v>
      </c>
      <c r="C1207" s="17">
        <v>7</v>
      </c>
      <c r="D1207" s="17">
        <v>300</v>
      </c>
      <c r="E1207" s="18">
        <v>39824</v>
      </c>
      <c r="F1207" s="17">
        <v>16</v>
      </c>
      <c r="G1207" s="17">
        <v>1</v>
      </c>
      <c r="H1207" s="17" t="s">
        <v>26</v>
      </c>
      <c r="I1207" s="79">
        <f>_xlfn.XLOOKUP(H1207,Productos!$B$5:$B$16,Productos!$E$5:$E$16)</f>
        <v>750000</v>
      </c>
      <c r="J1207" s="17">
        <v>5</v>
      </c>
      <c r="K1207" s="99"/>
      <c r="L1207" s="13" t="str">
        <f>_xlfn.XLOOKUP(Ventas!C1207,'Tienda y Sucursal'!$B$5:$B$19,'Tienda y Sucursal'!$C$5:$C$19)</f>
        <v>Blanco y En Calada</v>
      </c>
      <c r="M1207" s="13" t="str">
        <f>_xlfn.XLOOKUP(D1207,'Tienda y Sucursal'!$E$5:$E$10,'Tienda y Sucursal'!$F$5:$F$10)</f>
        <v>Sucursal 3</v>
      </c>
      <c r="N1207" s="13" t="str">
        <f>HLOOKUP(F1207,'Vendedores y Clientes'!$F$5:$M$7,2,0)&amp;" "&amp;HLOOKUP(F1207,'Vendedores y Clientes'!$F$5:$M$7,3,0)</f>
        <v>Michael Tree</v>
      </c>
      <c r="O1207" s="13" t="str" cm="1">
        <f t="array" ref="O1207">_xlfn.XLOOKUP(G1207,'Vendedores y Clientes'!$B$6:$B$39,'Vendedores y Clientes'!$C$6:$C$39&amp;" "&amp;_xlfn.XLOOKUP(Ventas!G1207,'Vendedores y Clientes'!$B$6:$B$39,'Vendedores y Clientes'!$D$6:$D$39))</f>
        <v>Alejandro Moledero</v>
      </c>
      <c r="P1207" s="13" t="str">
        <f>_xlfn.XLOOKUP(H1207,Productos!$B$5:$B$16,Productos!$C$5:$C$16)</f>
        <v>Sillón Cama 3 Cuerpos</v>
      </c>
      <c r="Q1207" s="13" t="str">
        <f>VLOOKUP(H1207,Productos!$B$4:$E$16,3,0)</f>
        <v>Bellmack</v>
      </c>
      <c r="R1207" s="14">
        <f t="shared" si="26"/>
        <v>0.05</v>
      </c>
      <c r="S1207" s="15">
        <f>VLOOKUP(Ventas!H1207,Productos!$B$23:$I$34,MATCH(Ventas!M1207,Productos!$D$22:$I$22)+2,FALSE)</f>
        <v>200000</v>
      </c>
      <c r="T1207" s="16">
        <f t="shared" si="29"/>
        <v>3362500</v>
      </c>
    </row>
    <row r="1208" spans="2:20" ht="14.25" customHeight="1">
      <c r="B1208" s="10" t="str">
        <f t="shared" si="25"/>
        <v>7-100842009abrilA18</v>
      </c>
      <c r="C1208" s="17">
        <v>7</v>
      </c>
      <c r="D1208" s="17">
        <v>100</v>
      </c>
      <c r="E1208" s="18">
        <v>39911</v>
      </c>
      <c r="F1208" s="17">
        <v>13</v>
      </c>
      <c r="G1208" s="17">
        <v>33</v>
      </c>
      <c r="H1208" s="17" t="s">
        <v>26</v>
      </c>
      <c r="I1208" s="79">
        <f>_xlfn.XLOOKUP(H1208,Productos!$B$5:$B$16,Productos!$E$5:$E$16)</f>
        <v>750000</v>
      </c>
      <c r="J1208" s="17">
        <v>5</v>
      </c>
      <c r="K1208" s="99"/>
      <c r="L1208" s="13" t="str">
        <f>_xlfn.XLOOKUP(Ventas!C1208,'Tienda y Sucursal'!$B$5:$B$19,'Tienda y Sucursal'!$C$5:$C$19)</f>
        <v>Blanco y En Calada</v>
      </c>
      <c r="M1208" s="13" t="str">
        <f>_xlfn.XLOOKUP(D1208,'Tienda y Sucursal'!$E$5:$E$10,'Tienda y Sucursal'!$F$5:$F$10)</f>
        <v>Sucursal 4</v>
      </c>
      <c r="N1208" s="13" t="str">
        <f>HLOOKUP(F1208,'Vendedores y Clientes'!$F$5:$M$7,2,0)&amp;" "&amp;HLOOKUP(F1208,'Vendedores y Clientes'!$F$5:$M$7,3,0)</f>
        <v>Caesar Ortencia</v>
      </c>
      <c r="O1208" s="13" t="str" cm="1">
        <f t="array" ref="O1208">_xlfn.XLOOKUP(G1208,'Vendedores y Clientes'!$B$6:$B$39,'Vendedores y Clientes'!$C$6:$C$39&amp;" "&amp;_xlfn.XLOOKUP(Ventas!G1208,'Vendedores y Clientes'!$B$6:$B$39,'Vendedores y Clientes'!$D$6:$D$39))</f>
        <v>Maricela Zapur</v>
      </c>
      <c r="P1208" s="13" t="str">
        <f>_xlfn.XLOOKUP(H1208,Productos!$B$5:$B$16,Productos!$C$5:$C$16)</f>
        <v>Sillón Cama 3 Cuerpos</v>
      </c>
      <c r="Q1208" s="13" t="str">
        <f>VLOOKUP(H1208,Productos!$B$4:$E$16,3,0)</f>
        <v>Bellmack</v>
      </c>
      <c r="R1208" s="14">
        <f t="shared" si="26"/>
        <v>0.05</v>
      </c>
      <c r="S1208" s="15">
        <f>VLOOKUP(Ventas!H1208,Productos!$B$23:$I$34,MATCH(Ventas!M1208,Productos!$D$22:$I$22)+2,FALSE)</f>
        <v>20000</v>
      </c>
      <c r="T1208" s="16">
        <f t="shared" si="29"/>
        <v>3542500</v>
      </c>
    </row>
    <row r="1209" spans="2:20" ht="14.25" customHeight="1">
      <c r="B1209" s="10" t="str">
        <f t="shared" si="25"/>
        <v>6-300852010mayoA18</v>
      </c>
      <c r="C1209" s="17">
        <v>6</v>
      </c>
      <c r="D1209" s="17">
        <v>300</v>
      </c>
      <c r="E1209" s="18">
        <v>40306</v>
      </c>
      <c r="F1209" s="17">
        <v>12</v>
      </c>
      <c r="G1209" s="17">
        <v>9</v>
      </c>
      <c r="H1209" s="17" t="s">
        <v>26</v>
      </c>
      <c r="I1209" s="79">
        <f>_xlfn.XLOOKUP(H1209,Productos!$B$5:$B$16,Productos!$E$5:$E$16)</f>
        <v>750000</v>
      </c>
      <c r="J1209" s="17">
        <v>5</v>
      </c>
      <c r="K1209" s="99"/>
      <c r="L1209" s="13" t="str">
        <f>_xlfn.XLOOKUP(Ventas!C1209,'Tienda y Sucursal'!$B$5:$B$19,'Tienda y Sucursal'!$C$5:$C$19)</f>
        <v>Sucursal Ñuñoa</v>
      </c>
      <c r="M1209" s="13" t="str">
        <f>_xlfn.XLOOKUP(D1209,'Tienda y Sucursal'!$E$5:$E$10,'Tienda y Sucursal'!$F$5:$F$10)</f>
        <v>Sucursal 3</v>
      </c>
      <c r="N1209" s="13" t="str">
        <f>HLOOKUP(F1209,'Vendedores y Clientes'!$F$5:$M$7,2,0)&amp;" "&amp;HLOOKUP(F1209,'Vendedores y Clientes'!$F$5:$M$7,3,0)</f>
        <v>Feibian Bizancio</v>
      </c>
      <c r="O1209" s="13" t="str" cm="1">
        <f t="array" ref="O1209">_xlfn.XLOOKUP(G1209,'Vendedores y Clientes'!$B$6:$B$39,'Vendedores y Clientes'!$C$6:$C$39&amp;" "&amp;_xlfn.XLOOKUP(Ventas!G1209,'Vendedores y Clientes'!$B$6:$B$39,'Vendedores y Clientes'!$D$6:$D$39))</f>
        <v>Camilo Parranda</v>
      </c>
      <c r="P1209" s="13" t="str">
        <f>_xlfn.XLOOKUP(H1209,Productos!$B$5:$B$16,Productos!$C$5:$C$16)</f>
        <v>Sillón Cama 3 Cuerpos</v>
      </c>
      <c r="Q1209" s="13" t="str">
        <f>VLOOKUP(H1209,Productos!$B$4:$E$16,3,0)</f>
        <v>Bellmack</v>
      </c>
      <c r="R1209" s="14">
        <f t="shared" si="26"/>
        <v>0.05</v>
      </c>
      <c r="S1209" s="15">
        <f>VLOOKUP(Ventas!H1209,Productos!$B$23:$I$34,MATCH(Ventas!M1209,Productos!$D$22:$I$22)+2,FALSE)</f>
        <v>200000</v>
      </c>
      <c r="T1209" s="16">
        <f t="shared" si="29"/>
        <v>3362500</v>
      </c>
    </row>
    <row r="1210" spans="2:20" ht="14.25" customHeight="1">
      <c r="B1210" s="10" t="str">
        <f t="shared" si="25"/>
        <v>1-200122009febreroF16</v>
      </c>
      <c r="C1210" s="17">
        <v>1</v>
      </c>
      <c r="D1210" s="17">
        <v>200</v>
      </c>
      <c r="E1210" s="18">
        <v>39845</v>
      </c>
      <c r="F1210" s="17">
        <v>13</v>
      </c>
      <c r="G1210" s="17">
        <v>19</v>
      </c>
      <c r="H1210" s="17" t="s">
        <v>29</v>
      </c>
      <c r="I1210" s="79">
        <f>_xlfn.XLOOKUP(H1210,Productos!$B$5:$B$16,Productos!$E$5:$E$16)</f>
        <v>550000</v>
      </c>
      <c r="J1210" s="17">
        <v>7</v>
      </c>
      <c r="K1210" s="99"/>
      <c r="L1210" s="13" t="str">
        <f>_xlfn.XLOOKUP(Ventas!C1210,'Tienda y Sucursal'!$B$5:$B$19,'Tienda y Sucursal'!$C$5:$C$19)</f>
        <v>Sucursal Peñalolen Alto</v>
      </c>
      <c r="M1210" s="13" t="str">
        <f>_xlfn.XLOOKUP(D1210,'Tienda y Sucursal'!$E$5:$E$10,'Tienda y Sucursal'!$F$5:$F$10)</f>
        <v>Sucursal 1</v>
      </c>
      <c r="N1210" s="13" t="str">
        <f>HLOOKUP(F1210,'Vendedores y Clientes'!$F$5:$M$7,2,0)&amp;" "&amp;HLOOKUP(F1210,'Vendedores y Clientes'!$F$5:$M$7,3,0)</f>
        <v>Caesar Ortencia</v>
      </c>
      <c r="O1210" s="13" t="str" cm="1">
        <f t="array" ref="O1210">_xlfn.XLOOKUP(G1210,'Vendedores y Clientes'!$B$6:$B$39,'Vendedores y Clientes'!$C$6:$C$39&amp;" "&amp;_xlfn.XLOOKUP(Ventas!G1210,'Vendedores y Clientes'!$B$6:$B$39,'Vendedores y Clientes'!$D$6:$D$39))</f>
        <v>Andrea Disappear</v>
      </c>
      <c r="P1210" s="13" t="str">
        <f>_xlfn.XLOOKUP(H1210,Productos!$B$5:$B$16,Productos!$C$5:$C$16)</f>
        <v>Cama 2 Plazas</v>
      </c>
      <c r="Q1210" s="13" t="str">
        <f>VLOOKUP(H1210,Productos!$B$4:$E$16,3,0)</f>
        <v>Dardunes</v>
      </c>
      <c r="R1210" s="14">
        <f t="shared" si="26"/>
        <v>0.08</v>
      </c>
      <c r="S1210" s="15">
        <f>VLOOKUP(Ventas!H1210,Productos!$B$23:$I$34,MATCH(Ventas!M1210,Productos!$D$22:$I$22)+2,FALSE)</f>
        <v>30000</v>
      </c>
      <c r="T1210" s="16">
        <f t="shared" si="29"/>
        <v>3512000</v>
      </c>
    </row>
    <row r="1211" spans="2:20" ht="14.25" customHeight="1">
      <c r="B1211" s="10" t="str">
        <f t="shared" si="25"/>
        <v>9-30352010mayoF16</v>
      </c>
      <c r="C1211" s="17">
        <v>9</v>
      </c>
      <c r="D1211" s="17">
        <v>30</v>
      </c>
      <c r="E1211" s="18">
        <v>40301</v>
      </c>
      <c r="F1211" s="17">
        <v>16</v>
      </c>
      <c r="G1211" s="17">
        <v>23</v>
      </c>
      <c r="H1211" s="17" t="s">
        <v>29</v>
      </c>
      <c r="I1211" s="79">
        <f>_xlfn.XLOOKUP(H1211,Productos!$B$5:$B$16,Productos!$E$5:$E$16)</f>
        <v>550000</v>
      </c>
      <c r="J1211" s="17">
        <v>7</v>
      </c>
      <c r="K1211" s="99"/>
      <c r="L1211" s="13" t="str">
        <f>_xlfn.XLOOKUP(Ventas!C1211,'Tienda y Sucursal'!$B$5:$B$19,'Tienda y Sucursal'!$C$5:$C$19)</f>
        <v>Sucursal San Bernardo</v>
      </c>
      <c r="M1211" s="13" t="str">
        <f>_xlfn.XLOOKUP(D1211,'Tienda y Sucursal'!$E$5:$E$10,'Tienda y Sucursal'!$F$5:$F$10)</f>
        <v>Sucursal 2</v>
      </c>
      <c r="N1211" s="13" t="str">
        <f>HLOOKUP(F1211,'Vendedores y Clientes'!$F$5:$M$7,2,0)&amp;" "&amp;HLOOKUP(F1211,'Vendedores y Clientes'!$F$5:$M$7,3,0)</f>
        <v>Michael Tree</v>
      </c>
      <c r="O1211" s="13" t="str" cm="1">
        <f t="array" ref="O1211">_xlfn.XLOOKUP(G1211,'Vendedores y Clientes'!$B$6:$B$39,'Vendedores y Clientes'!$C$6:$C$39&amp;" "&amp;_xlfn.XLOOKUP(Ventas!G1211,'Vendedores y Clientes'!$B$6:$B$39,'Vendedores y Clientes'!$D$6:$D$39))</f>
        <v>Ismael Olavarrieta</v>
      </c>
      <c r="P1211" s="13" t="str">
        <f>_xlfn.XLOOKUP(H1211,Productos!$B$5:$B$16,Productos!$C$5:$C$16)</f>
        <v>Cama 2 Plazas</v>
      </c>
      <c r="Q1211" s="13" t="str">
        <f>VLOOKUP(H1211,Productos!$B$4:$E$16,3,0)</f>
        <v>Dardunes</v>
      </c>
      <c r="R1211" s="14">
        <f t="shared" si="26"/>
        <v>0.08</v>
      </c>
      <c r="S1211" s="15">
        <f>VLOOKUP(Ventas!H1211,Productos!$B$23:$I$34,MATCH(Ventas!M1211,Productos!$D$22:$I$22)+2,FALSE)</f>
        <v>100000</v>
      </c>
      <c r="T1211" s="16">
        <f t="shared" si="29"/>
        <v>3442000</v>
      </c>
    </row>
    <row r="1212" spans="2:20" ht="14.25" customHeight="1">
      <c r="B1212" s="10" t="str">
        <f t="shared" si="25"/>
        <v>3-30013102010octubreF16</v>
      </c>
      <c r="C1212" s="17">
        <v>3</v>
      </c>
      <c r="D1212" s="17">
        <v>300</v>
      </c>
      <c r="E1212" s="18">
        <v>40464</v>
      </c>
      <c r="F1212" s="17">
        <v>12</v>
      </c>
      <c r="G1212" s="17">
        <v>14</v>
      </c>
      <c r="H1212" s="17" t="s">
        <v>29</v>
      </c>
      <c r="I1212" s="79">
        <f>_xlfn.XLOOKUP(H1212,Productos!$B$5:$B$16,Productos!$E$5:$E$16)</f>
        <v>550000</v>
      </c>
      <c r="J1212" s="17">
        <v>7</v>
      </c>
      <c r="K1212" s="99"/>
      <c r="L1212" s="13" t="str">
        <f>_xlfn.XLOOKUP(Ventas!C1212,'Tienda y Sucursal'!$B$5:$B$19,'Tienda y Sucursal'!$C$5:$C$19)</f>
        <v>Damiens</v>
      </c>
      <c r="M1212" s="13" t="str">
        <f>_xlfn.XLOOKUP(D1212,'Tienda y Sucursal'!$E$5:$E$10,'Tienda y Sucursal'!$F$5:$F$10)</f>
        <v>Sucursal 3</v>
      </c>
      <c r="N1212" s="13" t="str">
        <f>HLOOKUP(F1212,'Vendedores y Clientes'!$F$5:$M$7,2,0)&amp;" "&amp;HLOOKUP(F1212,'Vendedores y Clientes'!$F$5:$M$7,3,0)</f>
        <v>Feibian Bizancio</v>
      </c>
      <c r="O1212" s="13" t="str" cm="1">
        <f t="array" ref="O1212">_xlfn.XLOOKUP(G1212,'Vendedores y Clientes'!$B$6:$B$39,'Vendedores y Clientes'!$C$6:$C$39&amp;" "&amp;_xlfn.XLOOKUP(Ventas!G1212,'Vendedores y Clientes'!$B$6:$B$39,'Vendedores y Clientes'!$D$6:$D$39))</f>
        <v>Guillermo Franco</v>
      </c>
      <c r="P1212" s="13" t="str">
        <f>_xlfn.XLOOKUP(H1212,Productos!$B$5:$B$16,Productos!$C$5:$C$16)</f>
        <v>Cama 2 Plazas</v>
      </c>
      <c r="Q1212" s="13" t="str">
        <f>VLOOKUP(H1212,Productos!$B$4:$E$16,3,0)</f>
        <v>Dardunes</v>
      </c>
      <c r="R1212" s="14">
        <f t="shared" si="26"/>
        <v>0.08</v>
      </c>
      <c r="S1212" s="15">
        <f>VLOOKUP(Ventas!H1212,Productos!$B$23:$I$34,MATCH(Ventas!M1212,Productos!$D$22:$I$22)+2,FALSE)</f>
        <v>30000</v>
      </c>
      <c r="T1212" s="16">
        <f t="shared" si="29"/>
        <v>3512000</v>
      </c>
    </row>
    <row r="1213" spans="2:20" ht="14.25" customHeight="1">
      <c r="B1213" s="10" t="str">
        <f t="shared" si="25"/>
        <v>2-202192009septiembreA14</v>
      </c>
      <c r="C1213" s="17">
        <v>2</v>
      </c>
      <c r="D1213" s="17">
        <v>20</v>
      </c>
      <c r="E1213" s="18">
        <v>40077</v>
      </c>
      <c r="F1213" s="17">
        <v>13</v>
      </c>
      <c r="G1213" s="17">
        <v>13</v>
      </c>
      <c r="H1213" s="17" t="s">
        <v>27</v>
      </c>
      <c r="I1213" s="79">
        <f>_xlfn.XLOOKUP(H1213,Productos!$B$5:$B$16,Productos!$E$5:$E$16)</f>
        <v>670000</v>
      </c>
      <c r="J1213" s="17">
        <v>6</v>
      </c>
      <c r="K1213" s="99"/>
      <c r="L1213" s="13" t="str">
        <f>_xlfn.XLOOKUP(Ventas!C1213,'Tienda y Sucursal'!$B$5:$B$19,'Tienda y Sucursal'!$C$5:$C$19)</f>
        <v>Muebles San Genaro</v>
      </c>
      <c r="M1213" s="13" t="str">
        <f>_xlfn.XLOOKUP(D1213,'Tienda y Sucursal'!$E$5:$E$10,'Tienda y Sucursal'!$F$5:$F$10)</f>
        <v>Sucursal 5</v>
      </c>
      <c r="N1213" s="13" t="str">
        <f>HLOOKUP(F1213,'Vendedores y Clientes'!$F$5:$M$7,2,0)&amp;" "&amp;HLOOKUP(F1213,'Vendedores y Clientes'!$F$5:$M$7,3,0)</f>
        <v>Caesar Ortencia</v>
      </c>
      <c r="O1213" s="13" t="str" cm="1">
        <f t="array" ref="O1213">_xlfn.XLOOKUP(G1213,'Vendedores y Clientes'!$B$6:$B$39,'Vendedores y Clientes'!$C$6:$C$39&amp;" "&amp;_xlfn.XLOOKUP(Ventas!G1213,'Vendedores y Clientes'!$B$6:$B$39,'Vendedores y Clientes'!$D$6:$D$39))</f>
        <v>Peter Contreras</v>
      </c>
      <c r="P1213" s="13" t="str">
        <f>_xlfn.XLOOKUP(H1213,Productos!$B$5:$B$16,Productos!$C$5:$C$16)</f>
        <v>Cama 1,5 plazas</v>
      </c>
      <c r="Q1213" s="13" t="str">
        <f>VLOOKUP(H1213,Productos!$B$4:$E$16,3,0)</f>
        <v>Dardunes</v>
      </c>
      <c r="R1213" s="14">
        <f t="shared" si="26"/>
        <v>0.05</v>
      </c>
      <c r="S1213" s="15">
        <f>VLOOKUP(Ventas!H1213,Productos!$B$23:$I$34,MATCH(Ventas!M1213,Productos!$D$22:$I$22)+2,FALSE)</f>
        <v>100000</v>
      </c>
      <c r="T1213" s="16">
        <f t="shared" si="29"/>
        <v>3719000</v>
      </c>
    </row>
    <row r="1214" spans="2:20" ht="14.25" customHeight="1">
      <c r="B1214" s="10" t="str">
        <f t="shared" si="25"/>
        <v>4-10962009junioG16</v>
      </c>
      <c r="C1214" s="17">
        <v>4</v>
      </c>
      <c r="D1214" s="17">
        <v>10</v>
      </c>
      <c r="E1214" s="18">
        <v>39973</v>
      </c>
      <c r="F1214" s="17">
        <v>15</v>
      </c>
      <c r="G1214" s="17">
        <v>10</v>
      </c>
      <c r="H1214" s="17" t="s">
        <v>30</v>
      </c>
      <c r="I1214" s="79">
        <f>_xlfn.XLOOKUP(H1214,Productos!$B$5:$B$16,Productos!$E$5:$E$16)</f>
        <v>550000</v>
      </c>
      <c r="J1214" s="17">
        <v>7</v>
      </c>
      <c r="K1214" s="99"/>
      <c r="L1214" s="13" t="str">
        <f>_xlfn.XLOOKUP(Ventas!C1214,'Tienda y Sucursal'!$B$5:$B$19,'Tienda y Sucursal'!$C$5:$C$19)</f>
        <v>Galería Ñuble</v>
      </c>
      <c r="M1214" s="13" t="str">
        <f>_xlfn.XLOOKUP(D1214,'Tienda y Sucursal'!$E$5:$E$10,'Tienda y Sucursal'!$F$5:$F$10)</f>
        <v>Sucursal 6</v>
      </c>
      <c r="N1214" s="13" t="str">
        <f>HLOOKUP(F1214,'Vendedores y Clientes'!$F$5:$M$7,2,0)&amp;" "&amp;HLOOKUP(F1214,'Vendedores y Clientes'!$F$5:$M$7,3,0)</f>
        <v>Suárez Mujica</v>
      </c>
      <c r="O1214" s="13" t="str" cm="1">
        <f t="array" ref="O1214">_xlfn.XLOOKUP(G1214,'Vendedores y Clientes'!$B$6:$B$39,'Vendedores y Clientes'!$C$6:$C$39&amp;" "&amp;_xlfn.XLOOKUP(Ventas!G1214,'Vendedores y Clientes'!$B$6:$B$39,'Vendedores y Clientes'!$D$6:$D$39))</f>
        <v>Natalia Safer</v>
      </c>
      <c r="P1214" s="13" t="str">
        <f>_xlfn.XLOOKUP(H1214,Productos!$B$5:$B$16,Productos!$C$5:$C$16)</f>
        <v>Cómoda 2 cuerpos, 2x1x1,5</v>
      </c>
      <c r="Q1214" s="13" t="str">
        <f>VLOOKUP(H1214,Productos!$B$4:$E$16,3,0)</f>
        <v>Deplos</v>
      </c>
      <c r="R1214" s="14">
        <f t="shared" si="26"/>
        <v>0.08</v>
      </c>
      <c r="S1214" s="15">
        <f>VLOOKUP(Ventas!H1214,Productos!$B$23:$I$34,MATCH(Ventas!M1214,Productos!$D$22:$I$22)+2,FALSE)</f>
        <v>300000</v>
      </c>
      <c r="T1214" s="16">
        <f t="shared" si="29"/>
        <v>3242000</v>
      </c>
    </row>
    <row r="1215" spans="2:20" ht="14.25" customHeight="1">
      <c r="B1215" s="10" t="str">
        <f t="shared" si="25"/>
        <v>11-1005122010diciembreF16</v>
      </c>
      <c r="C1215" s="17">
        <v>11</v>
      </c>
      <c r="D1215" s="17">
        <v>100</v>
      </c>
      <c r="E1215" s="18">
        <v>40517</v>
      </c>
      <c r="F1215" s="17">
        <v>18</v>
      </c>
      <c r="G1215" s="17">
        <v>5</v>
      </c>
      <c r="H1215" s="17" t="s">
        <v>29</v>
      </c>
      <c r="I1215" s="79">
        <f>_xlfn.XLOOKUP(H1215,Productos!$B$5:$B$16,Productos!$E$5:$E$16)</f>
        <v>550000</v>
      </c>
      <c r="J1215" s="17">
        <v>7</v>
      </c>
      <c r="K1215" s="99"/>
      <c r="L1215" s="13" t="str">
        <f>_xlfn.XLOOKUP(Ventas!C1215,'Tienda y Sucursal'!$B$5:$B$19,'Tienda y Sucursal'!$C$5:$C$19)</f>
        <v>Antiguedades FL</v>
      </c>
      <c r="M1215" s="13" t="str">
        <f>_xlfn.XLOOKUP(D1215,'Tienda y Sucursal'!$E$5:$E$10,'Tienda y Sucursal'!$F$5:$F$10)</f>
        <v>Sucursal 4</v>
      </c>
      <c r="N1215" s="13" t="str">
        <f>HLOOKUP(F1215,'Vendedores y Clientes'!$F$5:$M$7,2,0)&amp;" "&amp;HLOOKUP(F1215,'Vendedores y Clientes'!$F$5:$M$7,3,0)</f>
        <v>Gato Lizana</v>
      </c>
      <c r="O1215" s="13" t="str" cm="1">
        <f t="array" ref="O1215">_xlfn.XLOOKUP(G1215,'Vendedores y Clientes'!$B$6:$B$39,'Vendedores y Clientes'!$C$6:$C$39&amp;" "&amp;_xlfn.XLOOKUP(Ventas!G1215,'Vendedores y Clientes'!$B$6:$B$39,'Vendedores y Clientes'!$D$6:$D$39))</f>
        <v>Alexandra Bully</v>
      </c>
      <c r="P1215" s="13" t="str">
        <f>_xlfn.XLOOKUP(H1215,Productos!$B$5:$B$16,Productos!$C$5:$C$16)</f>
        <v>Cama 2 Plazas</v>
      </c>
      <c r="Q1215" s="13" t="str">
        <f>VLOOKUP(H1215,Productos!$B$4:$E$16,3,0)</f>
        <v>Dardunes</v>
      </c>
      <c r="R1215" s="14">
        <f t="shared" si="26"/>
        <v>0.08</v>
      </c>
      <c r="S1215" s="15">
        <f>VLOOKUP(Ventas!H1215,Productos!$B$23:$I$34,MATCH(Ventas!M1215,Productos!$D$22:$I$22)+2,FALSE)</f>
        <v>200000</v>
      </c>
      <c r="T1215" s="16">
        <f t="shared" si="29"/>
        <v>3342000</v>
      </c>
    </row>
    <row r="1216" spans="2:20" ht="14.25" customHeight="1">
      <c r="B1216" s="10" t="str">
        <f t="shared" si="25"/>
        <v>3-1001292009septiembreF16</v>
      </c>
      <c r="C1216" s="17">
        <v>3</v>
      </c>
      <c r="D1216" s="17">
        <v>100</v>
      </c>
      <c r="E1216" s="18">
        <v>40068</v>
      </c>
      <c r="F1216" s="17">
        <v>17</v>
      </c>
      <c r="G1216" s="17">
        <v>6</v>
      </c>
      <c r="H1216" s="17" t="s">
        <v>29</v>
      </c>
      <c r="I1216" s="79">
        <f>_xlfn.XLOOKUP(H1216,Productos!$B$5:$B$16,Productos!$E$5:$E$16)</f>
        <v>550000</v>
      </c>
      <c r="J1216" s="17">
        <v>7</v>
      </c>
      <c r="K1216" s="99"/>
      <c r="L1216" s="13" t="str">
        <f>_xlfn.XLOOKUP(Ventas!C1216,'Tienda y Sucursal'!$B$5:$B$19,'Tienda y Sucursal'!$C$5:$C$19)</f>
        <v>Damiens</v>
      </c>
      <c r="M1216" s="13" t="str">
        <f>_xlfn.XLOOKUP(D1216,'Tienda y Sucursal'!$E$5:$E$10,'Tienda y Sucursal'!$F$5:$F$10)</f>
        <v>Sucursal 4</v>
      </c>
      <c r="N1216" s="13" t="str">
        <f>HLOOKUP(F1216,'Vendedores y Clientes'!$F$5:$M$7,2,0)&amp;" "&amp;HLOOKUP(F1216,'Vendedores y Clientes'!$F$5:$M$7,3,0)</f>
        <v>Gabriel Manzanero</v>
      </c>
      <c r="O1216" s="13" t="str" cm="1">
        <f t="array" ref="O1216">_xlfn.XLOOKUP(G1216,'Vendedores y Clientes'!$B$6:$B$39,'Vendedores y Clientes'!$C$6:$C$39&amp;" "&amp;_xlfn.XLOOKUP(Ventas!G1216,'Vendedores y Clientes'!$B$6:$B$39,'Vendedores y Clientes'!$D$6:$D$39))</f>
        <v>Deco Valenti</v>
      </c>
      <c r="P1216" s="13" t="str">
        <f>_xlfn.XLOOKUP(H1216,Productos!$B$5:$B$16,Productos!$C$5:$C$16)</f>
        <v>Cama 2 Plazas</v>
      </c>
      <c r="Q1216" s="13" t="str">
        <f>VLOOKUP(H1216,Productos!$B$4:$E$16,3,0)</f>
        <v>Dardunes</v>
      </c>
      <c r="R1216" s="14">
        <f t="shared" si="26"/>
        <v>0.08</v>
      </c>
      <c r="S1216" s="15">
        <f>VLOOKUP(Ventas!H1216,Productos!$B$23:$I$34,MATCH(Ventas!M1216,Productos!$D$22:$I$22)+2,FALSE)</f>
        <v>200000</v>
      </c>
      <c r="T1216" s="16">
        <f t="shared" si="29"/>
        <v>3342000</v>
      </c>
    </row>
    <row r="1217" spans="2:20" ht="14.25" customHeight="1">
      <c r="B1217" s="10" t="str">
        <f t="shared" si="25"/>
        <v>11-30192009septiembreF16</v>
      </c>
      <c r="C1217" s="17">
        <v>11</v>
      </c>
      <c r="D1217" s="17">
        <v>30</v>
      </c>
      <c r="E1217" s="18">
        <v>40057</v>
      </c>
      <c r="F1217" s="17">
        <v>16</v>
      </c>
      <c r="G1217" s="17">
        <v>27</v>
      </c>
      <c r="H1217" s="17" t="s">
        <v>29</v>
      </c>
      <c r="I1217" s="79">
        <f>_xlfn.XLOOKUP(H1217,Productos!$B$5:$B$16,Productos!$E$5:$E$16)</f>
        <v>550000</v>
      </c>
      <c r="J1217" s="17">
        <v>7</v>
      </c>
      <c r="K1217" s="99"/>
      <c r="L1217" s="13" t="str">
        <f>_xlfn.XLOOKUP(Ventas!C1217,'Tienda y Sucursal'!$B$5:$B$19,'Tienda y Sucursal'!$C$5:$C$19)</f>
        <v>Antiguedades FL</v>
      </c>
      <c r="M1217" s="13" t="str">
        <f>_xlfn.XLOOKUP(D1217,'Tienda y Sucursal'!$E$5:$E$10,'Tienda y Sucursal'!$F$5:$F$10)</f>
        <v>Sucursal 2</v>
      </c>
      <c r="N1217" s="13" t="str">
        <f>HLOOKUP(F1217,'Vendedores y Clientes'!$F$5:$M$7,2,0)&amp;" "&amp;HLOOKUP(F1217,'Vendedores y Clientes'!$F$5:$M$7,3,0)</f>
        <v>Michael Tree</v>
      </c>
      <c r="O1217" s="13" t="str" cm="1">
        <f t="array" ref="O1217">_xlfn.XLOOKUP(G1217,'Vendedores y Clientes'!$B$6:$B$39,'Vendedores y Clientes'!$C$6:$C$39&amp;" "&amp;_xlfn.XLOOKUP(Ventas!G1217,'Vendedores y Clientes'!$B$6:$B$39,'Vendedores y Clientes'!$D$6:$D$39))</f>
        <v>Daniel Saint John</v>
      </c>
      <c r="P1217" s="13" t="str">
        <f>_xlfn.XLOOKUP(H1217,Productos!$B$5:$B$16,Productos!$C$5:$C$16)</f>
        <v>Cama 2 Plazas</v>
      </c>
      <c r="Q1217" s="13" t="str">
        <f>VLOOKUP(H1217,Productos!$B$4:$E$16,3,0)</f>
        <v>Dardunes</v>
      </c>
      <c r="R1217" s="14">
        <f t="shared" si="26"/>
        <v>0.08</v>
      </c>
      <c r="S1217" s="15">
        <f>VLOOKUP(Ventas!H1217,Productos!$B$23:$I$34,MATCH(Ventas!M1217,Productos!$D$22:$I$22)+2,FALSE)</f>
        <v>100000</v>
      </c>
      <c r="T1217" s="16">
        <f t="shared" si="29"/>
        <v>3442000</v>
      </c>
    </row>
    <row r="1218" spans="2:20" ht="14.25" customHeight="1">
      <c r="B1218" s="10" t="str">
        <f t="shared" si="25"/>
        <v>7-3001112010eneroF16</v>
      </c>
      <c r="C1218" s="17">
        <v>7</v>
      </c>
      <c r="D1218" s="17">
        <v>300</v>
      </c>
      <c r="E1218" s="18">
        <v>40189</v>
      </c>
      <c r="F1218" s="17">
        <v>16</v>
      </c>
      <c r="G1218" s="17">
        <v>32</v>
      </c>
      <c r="H1218" s="17" t="s">
        <v>29</v>
      </c>
      <c r="I1218" s="79">
        <f>_xlfn.XLOOKUP(H1218,Productos!$B$5:$B$16,Productos!$E$5:$E$16)</f>
        <v>550000</v>
      </c>
      <c r="J1218" s="17">
        <v>7</v>
      </c>
      <c r="K1218" s="99"/>
      <c r="L1218" s="13" t="str">
        <f>_xlfn.XLOOKUP(Ventas!C1218,'Tienda y Sucursal'!$B$5:$B$19,'Tienda y Sucursal'!$C$5:$C$19)</f>
        <v>Blanco y En Calada</v>
      </c>
      <c r="M1218" s="13" t="str">
        <f>_xlfn.XLOOKUP(D1218,'Tienda y Sucursal'!$E$5:$E$10,'Tienda y Sucursal'!$F$5:$F$10)</f>
        <v>Sucursal 3</v>
      </c>
      <c r="N1218" s="13" t="str">
        <f>HLOOKUP(F1218,'Vendedores y Clientes'!$F$5:$M$7,2,0)&amp;" "&amp;HLOOKUP(F1218,'Vendedores y Clientes'!$F$5:$M$7,3,0)</f>
        <v>Michael Tree</v>
      </c>
      <c r="O1218" s="13" t="str" cm="1">
        <f t="array" ref="O1218">_xlfn.XLOOKUP(G1218,'Vendedores y Clientes'!$B$6:$B$39,'Vendedores y Clientes'!$C$6:$C$39&amp;" "&amp;_xlfn.XLOOKUP(Ventas!G1218,'Vendedores y Clientes'!$B$6:$B$39,'Vendedores y Clientes'!$D$6:$D$39))</f>
        <v>Manu Bililar</v>
      </c>
      <c r="P1218" s="13" t="str">
        <f>_xlfn.XLOOKUP(H1218,Productos!$B$5:$B$16,Productos!$C$5:$C$16)</f>
        <v>Cama 2 Plazas</v>
      </c>
      <c r="Q1218" s="13" t="str">
        <f>VLOOKUP(H1218,Productos!$B$4:$E$16,3,0)</f>
        <v>Dardunes</v>
      </c>
      <c r="R1218" s="14">
        <f t="shared" si="26"/>
        <v>0.08</v>
      </c>
      <c r="S1218" s="15">
        <f>VLOOKUP(Ventas!H1218,Productos!$B$23:$I$34,MATCH(Ventas!M1218,Productos!$D$22:$I$22)+2,FALSE)</f>
        <v>30000</v>
      </c>
      <c r="T1218" s="16">
        <f t="shared" si="29"/>
        <v>3512000</v>
      </c>
    </row>
    <row r="1219" spans="2:20" ht="14.25" customHeight="1">
      <c r="B1219" s="10" t="str">
        <f t="shared" si="25"/>
        <v>1-2011112010noviembreF16</v>
      </c>
      <c r="C1219" s="17">
        <v>1</v>
      </c>
      <c r="D1219" s="17">
        <v>20</v>
      </c>
      <c r="E1219" s="18">
        <v>40493</v>
      </c>
      <c r="F1219" s="17">
        <v>18</v>
      </c>
      <c r="G1219" s="17">
        <v>31</v>
      </c>
      <c r="H1219" s="17" t="s">
        <v>29</v>
      </c>
      <c r="I1219" s="79">
        <f>_xlfn.XLOOKUP(H1219,Productos!$B$5:$B$16,Productos!$E$5:$E$16)</f>
        <v>550000</v>
      </c>
      <c r="J1219" s="17">
        <v>7</v>
      </c>
      <c r="K1219" s="99"/>
      <c r="L1219" s="13" t="str">
        <f>_xlfn.XLOOKUP(Ventas!C1219,'Tienda y Sucursal'!$B$5:$B$19,'Tienda y Sucursal'!$C$5:$C$19)</f>
        <v>Sucursal Peñalolen Alto</v>
      </c>
      <c r="M1219" s="13" t="str">
        <f>_xlfn.XLOOKUP(D1219,'Tienda y Sucursal'!$E$5:$E$10,'Tienda y Sucursal'!$F$5:$F$10)</f>
        <v>Sucursal 5</v>
      </c>
      <c r="N1219" s="13" t="str">
        <f>HLOOKUP(F1219,'Vendedores y Clientes'!$F$5:$M$7,2,0)&amp;" "&amp;HLOOKUP(F1219,'Vendedores y Clientes'!$F$5:$M$7,3,0)</f>
        <v>Gato Lizana</v>
      </c>
      <c r="O1219" s="13" t="str" cm="1">
        <f t="array" ref="O1219">_xlfn.XLOOKUP(G1219,'Vendedores y Clientes'!$B$6:$B$39,'Vendedores y Clientes'!$C$6:$C$39&amp;" "&amp;_xlfn.XLOOKUP(Ventas!G1219,'Vendedores y Clientes'!$B$6:$B$39,'Vendedores y Clientes'!$D$6:$D$39))</f>
        <v>Sofia Uribe</v>
      </c>
      <c r="P1219" s="13" t="str">
        <f>_xlfn.XLOOKUP(H1219,Productos!$B$5:$B$16,Productos!$C$5:$C$16)</f>
        <v>Cama 2 Plazas</v>
      </c>
      <c r="Q1219" s="13" t="str">
        <f>VLOOKUP(H1219,Productos!$B$4:$E$16,3,0)</f>
        <v>Dardunes</v>
      </c>
      <c r="R1219" s="14">
        <f t="shared" si="26"/>
        <v>0.08</v>
      </c>
      <c r="S1219" s="15">
        <f>VLOOKUP(Ventas!H1219,Productos!$B$23:$I$34,MATCH(Ventas!M1219,Productos!$D$22:$I$22)+2,FALSE)</f>
        <v>30000</v>
      </c>
      <c r="T1219" s="16">
        <f t="shared" si="29"/>
        <v>3512000</v>
      </c>
    </row>
    <row r="1220" spans="2:20" ht="14.25" customHeight="1">
      <c r="B1220" s="10" t="str">
        <f t="shared" si="25"/>
        <v>3-3008122010diciembreF16</v>
      </c>
      <c r="C1220" s="17">
        <v>3</v>
      </c>
      <c r="D1220" s="17">
        <v>300</v>
      </c>
      <c r="E1220" s="18">
        <v>40520</v>
      </c>
      <c r="F1220" s="17">
        <v>13</v>
      </c>
      <c r="G1220" s="17">
        <v>23</v>
      </c>
      <c r="H1220" s="17" t="s">
        <v>29</v>
      </c>
      <c r="I1220" s="79">
        <f>_xlfn.XLOOKUP(H1220,Productos!$B$5:$B$16,Productos!$E$5:$E$16)</f>
        <v>550000</v>
      </c>
      <c r="J1220" s="17">
        <v>7</v>
      </c>
      <c r="K1220" s="99"/>
      <c r="L1220" s="13" t="str">
        <f>_xlfn.XLOOKUP(Ventas!C1220,'Tienda y Sucursal'!$B$5:$B$19,'Tienda y Sucursal'!$C$5:$C$19)</f>
        <v>Damiens</v>
      </c>
      <c r="M1220" s="13" t="str">
        <f>_xlfn.XLOOKUP(D1220,'Tienda y Sucursal'!$E$5:$E$10,'Tienda y Sucursal'!$F$5:$F$10)</f>
        <v>Sucursal 3</v>
      </c>
      <c r="N1220" s="13" t="str">
        <f>HLOOKUP(F1220,'Vendedores y Clientes'!$F$5:$M$7,2,0)&amp;" "&amp;HLOOKUP(F1220,'Vendedores y Clientes'!$F$5:$M$7,3,0)</f>
        <v>Caesar Ortencia</v>
      </c>
      <c r="O1220" s="13" t="str" cm="1">
        <f t="array" ref="O1220">_xlfn.XLOOKUP(G1220,'Vendedores y Clientes'!$B$6:$B$39,'Vendedores y Clientes'!$C$6:$C$39&amp;" "&amp;_xlfn.XLOOKUP(Ventas!G1220,'Vendedores y Clientes'!$B$6:$B$39,'Vendedores y Clientes'!$D$6:$D$39))</f>
        <v>Ismael Olavarrieta</v>
      </c>
      <c r="P1220" s="13" t="str">
        <f>_xlfn.XLOOKUP(H1220,Productos!$B$5:$B$16,Productos!$C$5:$C$16)</f>
        <v>Cama 2 Plazas</v>
      </c>
      <c r="Q1220" s="13" t="str">
        <f>VLOOKUP(H1220,Productos!$B$4:$E$16,3,0)</f>
        <v>Dardunes</v>
      </c>
      <c r="R1220" s="14">
        <f t="shared" si="26"/>
        <v>0.08</v>
      </c>
      <c r="S1220" s="15">
        <f>VLOOKUP(Ventas!H1220,Productos!$B$23:$I$34,MATCH(Ventas!M1220,Productos!$D$22:$I$22)+2,FALSE)</f>
        <v>30000</v>
      </c>
      <c r="T1220" s="16">
        <f t="shared" si="29"/>
        <v>3512000</v>
      </c>
    </row>
    <row r="1221" spans="2:20" ht="14.25" customHeight="1">
      <c r="B1221" s="10" t="str">
        <f t="shared" si="25"/>
        <v>12-20822010febreroF16</v>
      </c>
      <c r="C1221" s="17">
        <v>12</v>
      </c>
      <c r="D1221" s="17">
        <v>20</v>
      </c>
      <c r="E1221" s="18">
        <v>40217</v>
      </c>
      <c r="F1221" s="17">
        <v>14</v>
      </c>
      <c r="G1221" s="17">
        <v>15</v>
      </c>
      <c r="H1221" s="17" t="s">
        <v>29</v>
      </c>
      <c r="I1221" s="79">
        <f>_xlfn.XLOOKUP(H1221,Productos!$B$5:$B$16,Productos!$E$5:$E$16)</f>
        <v>550000</v>
      </c>
      <c r="J1221" s="17">
        <v>7</v>
      </c>
      <c r="K1221" s="99"/>
      <c r="L1221" s="13" t="str">
        <f>_xlfn.XLOOKUP(Ventas!C1221,'Tienda y Sucursal'!$B$5:$B$19,'Tienda y Sucursal'!$C$5:$C$19)</f>
        <v>El Deleite</v>
      </c>
      <c r="M1221" s="13" t="str">
        <f>_xlfn.XLOOKUP(D1221,'Tienda y Sucursal'!$E$5:$E$10,'Tienda y Sucursal'!$F$5:$F$10)</f>
        <v>Sucursal 5</v>
      </c>
      <c r="N1221" s="13" t="str">
        <f>HLOOKUP(F1221,'Vendedores y Clientes'!$F$5:$M$7,2,0)&amp;" "&amp;HLOOKUP(F1221,'Vendedores y Clientes'!$F$5:$M$7,3,0)</f>
        <v>Hortuiti Felier</v>
      </c>
      <c r="O1221" s="13" t="str" cm="1">
        <f t="array" ref="O1221">_xlfn.XLOOKUP(G1221,'Vendedores y Clientes'!$B$6:$B$39,'Vendedores y Clientes'!$C$6:$C$39&amp;" "&amp;_xlfn.XLOOKUP(Ventas!G1221,'Vendedores y Clientes'!$B$6:$B$39,'Vendedores y Clientes'!$D$6:$D$39))</f>
        <v>Maki Parachute</v>
      </c>
      <c r="P1221" s="13" t="str">
        <f>_xlfn.XLOOKUP(H1221,Productos!$B$5:$B$16,Productos!$C$5:$C$16)</f>
        <v>Cama 2 Plazas</v>
      </c>
      <c r="Q1221" s="13" t="str">
        <f>VLOOKUP(H1221,Productos!$B$4:$E$16,3,0)</f>
        <v>Dardunes</v>
      </c>
      <c r="R1221" s="14">
        <f t="shared" si="26"/>
        <v>0.08</v>
      </c>
      <c r="S1221" s="15">
        <f>VLOOKUP(Ventas!H1221,Productos!$B$23:$I$34,MATCH(Ventas!M1221,Productos!$D$22:$I$22)+2,FALSE)</f>
        <v>30000</v>
      </c>
      <c r="T1221" s="16">
        <f t="shared" si="29"/>
        <v>3512000</v>
      </c>
    </row>
    <row r="1222" spans="2:20" ht="14.25" customHeight="1">
      <c r="B1222" s="10" t="str">
        <f t="shared" si="25"/>
        <v>15-10572009julioF16</v>
      </c>
      <c r="C1222" s="17">
        <v>15</v>
      </c>
      <c r="D1222" s="17">
        <v>10</v>
      </c>
      <c r="E1222" s="18">
        <v>39999</v>
      </c>
      <c r="F1222" s="17">
        <v>18</v>
      </c>
      <c r="G1222" s="17">
        <v>2</v>
      </c>
      <c r="H1222" s="17" t="s">
        <v>29</v>
      </c>
      <c r="I1222" s="79">
        <f>_xlfn.XLOOKUP(H1222,Productos!$B$5:$B$16,Productos!$E$5:$E$16)</f>
        <v>550000</v>
      </c>
      <c r="J1222" s="17">
        <v>7</v>
      </c>
      <c r="K1222" s="99"/>
      <c r="L1222" s="13" t="str">
        <f>_xlfn.XLOOKUP(Ventas!C1222,'Tienda y Sucursal'!$B$5:$B$19,'Tienda y Sucursal'!$C$5:$C$19)</f>
        <v>Galería la Tubería</v>
      </c>
      <c r="M1222" s="13" t="str">
        <f>_xlfn.XLOOKUP(D1222,'Tienda y Sucursal'!$E$5:$E$10,'Tienda y Sucursal'!$F$5:$F$10)</f>
        <v>Sucursal 6</v>
      </c>
      <c r="N1222" s="13" t="str">
        <f>HLOOKUP(F1222,'Vendedores y Clientes'!$F$5:$M$7,2,0)&amp;" "&amp;HLOOKUP(F1222,'Vendedores y Clientes'!$F$5:$M$7,3,0)</f>
        <v>Gato Lizana</v>
      </c>
      <c r="O1222" s="13" t="str" cm="1">
        <f t="array" ref="O1222">_xlfn.XLOOKUP(G1222,'Vendedores y Clientes'!$B$6:$B$39,'Vendedores y Clientes'!$C$6:$C$39&amp;" "&amp;_xlfn.XLOOKUP(Ventas!G1222,'Vendedores y Clientes'!$B$6:$B$39,'Vendedores y Clientes'!$D$6:$D$39))</f>
        <v>John Chepicano</v>
      </c>
      <c r="P1222" s="13" t="str">
        <f>_xlfn.XLOOKUP(H1222,Productos!$B$5:$B$16,Productos!$C$5:$C$16)</f>
        <v>Cama 2 Plazas</v>
      </c>
      <c r="Q1222" s="13" t="str">
        <f>VLOOKUP(H1222,Productos!$B$4:$E$16,3,0)</f>
        <v>Dardunes</v>
      </c>
      <c r="R1222" s="14">
        <f t="shared" si="26"/>
        <v>0.08</v>
      </c>
      <c r="S1222" s="15">
        <f>VLOOKUP(Ventas!H1222,Productos!$B$23:$I$34,MATCH(Ventas!M1222,Productos!$D$22:$I$22)+2,FALSE)</f>
        <v>10000</v>
      </c>
      <c r="T1222" s="16">
        <f t="shared" si="29"/>
        <v>3532000</v>
      </c>
    </row>
    <row r="1223" spans="2:20" ht="14.25" customHeight="1">
      <c r="B1223" s="10" t="str">
        <f t="shared" si="25"/>
        <v>9-300562010junioJ15</v>
      </c>
      <c r="C1223" s="17">
        <v>9</v>
      </c>
      <c r="D1223" s="17">
        <v>300</v>
      </c>
      <c r="E1223" s="18">
        <v>40334</v>
      </c>
      <c r="F1223" s="17">
        <v>14</v>
      </c>
      <c r="G1223" s="17">
        <v>15</v>
      </c>
      <c r="H1223" s="17" t="s">
        <v>21</v>
      </c>
      <c r="I1223" s="79">
        <f>_xlfn.XLOOKUP(H1223,Productos!$B$5:$B$16,Productos!$E$5:$E$16)</f>
        <v>1800000</v>
      </c>
      <c r="J1223" s="17">
        <v>2</v>
      </c>
      <c r="K1223" s="99"/>
      <c r="L1223" s="13" t="str">
        <f>_xlfn.XLOOKUP(Ventas!C1223,'Tienda y Sucursal'!$B$5:$B$19,'Tienda y Sucursal'!$C$5:$C$19)</f>
        <v>Sucursal San Bernardo</v>
      </c>
      <c r="M1223" s="13" t="str">
        <f>_xlfn.XLOOKUP(D1223,'Tienda y Sucursal'!$E$5:$E$10,'Tienda y Sucursal'!$F$5:$F$10)</f>
        <v>Sucursal 3</v>
      </c>
      <c r="N1223" s="13" t="str">
        <f>HLOOKUP(F1223,'Vendedores y Clientes'!$F$5:$M$7,2,0)&amp;" "&amp;HLOOKUP(F1223,'Vendedores y Clientes'!$F$5:$M$7,3,0)</f>
        <v>Hortuiti Felier</v>
      </c>
      <c r="O1223" s="13" t="str" cm="1">
        <f t="array" ref="O1223">_xlfn.XLOOKUP(G1223,'Vendedores y Clientes'!$B$6:$B$39,'Vendedores y Clientes'!$C$6:$C$39&amp;" "&amp;_xlfn.XLOOKUP(Ventas!G1223,'Vendedores y Clientes'!$B$6:$B$39,'Vendedores y Clientes'!$D$6:$D$39))</f>
        <v>Maki Parachute</v>
      </c>
      <c r="P1223" s="13" t="str">
        <f>_xlfn.XLOOKUP(H1223,Productos!$B$5:$B$16,Productos!$C$5:$C$16)</f>
        <v>Bar L Sobredimensionado</v>
      </c>
      <c r="Q1223" s="13" t="str">
        <f>VLOOKUP(H1223,Productos!$B$4:$E$16,3,0)</f>
        <v>Qwerty</v>
      </c>
      <c r="R1223" s="14">
        <f t="shared" si="26"/>
        <v>0</v>
      </c>
      <c r="S1223" s="15">
        <f>VLOOKUP(Ventas!H1223,Productos!$B$23:$I$34,MATCH(Ventas!M1223,Productos!$D$22:$I$22)+2,FALSE)</f>
        <v>1500000</v>
      </c>
      <c r="T1223" s="16">
        <f t="shared" ref="T1223:T1286" si="30">I1223*J1223-(R1223*I1223*J1223)-S1223</f>
        <v>2100000</v>
      </c>
    </row>
    <row r="1224" spans="2:20" ht="14.25" customHeight="1">
      <c r="B1224" s="10" t="str">
        <f t="shared" si="25"/>
        <v>10-20142010abrilJ15</v>
      </c>
      <c r="C1224" s="17">
        <v>10</v>
      </c>
      <c r="D1224" s="17">
        <v>20</v>
      </c>
      <c r="E1224" s="18">
        <v>40269</v>
      </c>
      <c r="F1224" s="17">
        <v>18</v>
      </c>
      <c r="G1224" s="17">
        <v>2</v>
      </c>
      <c r="H1224" s="17" t="s">
        <v>21</v>
      </c>
      <c r="I1224" s="79">
        <f>_xlfn.XLOOKUP(H1224,Productos!$B$5:$B$16,Productos!$E$5:$E$16)</f>
        <v>1800000</v>
      </c>
      <c r="J1224" s="17">
        <v>2</v>
      </c>
      <c r="K1224" s="99"/>
      <c r="L1224" s="13" t="str">
        <f>_xlfn.XLOOKUP(Ventas!C1224,'Tienda y Sucursal'!$B$5:$B$19,'Tienda y Sucursal'!$C$5:$C$19)</f>
        <v>Sacrilegios Gloria</v>
      </c>
      <c r="M1224" s="13" t="str">
        <f>_xlfn.XLOOKUP(D1224,'Tienda y Sucursal'!$E$5:$E$10,'Tienda y Sucursal'!$F$5:$F$10)</f>
        <v>Sucursal 5</v>
      </c>
      <c r="N1224" s="13" t="str">
        <f>HLOOKUP(F1224,'Vendedores y Clientes'!$F$5:$M$7,2,0)&amp;" "&amp;HLOOKUP(F1224,'Vendedores y Clientes'!$F$5:$M$7,3,0)</f>
        <v>Gato Lizana</v>
      </c>
      <c r="O1224" s="13" t="str" cm="1">
        <f t="array" ref="O1224">_xlfn.XLOOKUP(G1224,'Vendedores y Clientes'!$B$6:$B$39,'Vendedores y Clientes'!$C$6:$C$39&amp;" "&amp;_xlfn.XLOOKUP(Ventas!G1224,'Vendedores y Clientes'!$B$6:$B$39,'Vendedores y Clientes'!$D$6:$D$39))</f>
        <v>John Chepicano</v>
      </c>
      <c r="P1224" s="13" t="str">
        <f>_xlfn.XLOOKUP(H1224,Productos!$B$5:$B$16,Productos!$C$5:$C$16)</f>
        <v>Bar L Sobredimensionado</v>
      </c>
      <c r="Q1224" s="13" t="str">
        <f>VLOOKUP(H1224,Productos!$B$4:$E$16,3,0)</f>
        <v>Qwerty</v>
      </c>
      <c r="R1224" s="14">
        <f t="shared" si="26"/>
        <v>0</v>
      </c>
      <c r="S1224" s="15">
        <f>VLOOKUP(Ventas!H1224,Productos!$B$23:$I$34,MATCH(Ventas!M1224,Productos!$D$22:$I$22)+2,FALSE)</f>
        <v>20000</v>
      </c>
      <c r="T1224" s="16">
        <f t="shared" si="30"/>
        <v>3580000</v>
      </c>
    </row>
    <row r="1225" spans="2:20" ht="14.25" customHeight="1">
      <c r="B1225" s="10" t="str">
        <f t="shared" si="25"/>
        <v>1-202392010septiembreJ15</v>
      </c>
      <c r="C1225" s="17">
        <v>1</v>
      </c>
      <c r="D1225" s="17">
        <v>20</v>
      </c>
      <c r="E1225" s="18">
        <v>40444</v>
      </c>
      <c r="F1225" s="17">
        <v>16</v>
      </c>
      <c r="G1225" s="17">
        <v>24</v>
      </c>
      <c r="H1225" s="17" t="s">
        <v>21</v>
      </c>
      <c r="I1225" s="79">
        <f>_xlfn.XLOOKUP(H1225,Productos!$B$5:$B$16,Productos!$E$5:$E$16)</f>
        <v>1800000</v>
      </c>
      <c r="J1225" s="17">
        <v>2</v>
      </c>
      <c r="K1225" s="99"/>
      <c r="L1225" s="13" t="str">
        <f>_xlfn.XLOOKUP(Ventas!C1225,'Tienda y Sucursal'!$B$5:$B$19,'Tienda y Sucursal'!$C$5:$C$19)</f>
        <v>Sucursal Peñalolen Alto</v>
      </c>
      <c r="M1225" s="13" t="str">
        <f>_xlfn.XLOOKUP(D1225,'Tienda y Sucursal'!$E$5:$E$10,'Tienda y Sucursal'!$F$5:$F$10)</f>
        <v>Sucursal 5</v>
      </c>
      <c r="N1225" s="13" t="str">
        <f>HLOOKUP(F1225,'Vendedores y Clientes'!$F$5:$M$7,2,0)&amp;" "&amp;HLOOKUP(F1225,'Vendedores y Clientes'!$F$5:$M$7,3,0)</f>
        <v>Michael Tree</v>
      </c>
      <c r="O1225" s="13" t="str" cm="1">
        <f t="array" ref="O1225">_xlfn.XLOOKUP(G1225,'Vendedores y Clientes'!$B$6:$B$39,'Vendedores y Clientes'!$C$6:$C$39&amp;" "&amp;_xlfn.XLOOKUP(Ventas!G1225,'Vendedores y Clientes'!$B$6:$B$39,'Vendedores y Clientes'!$D$6:$D$39))</f>
        <v>Andrea Panda</v>
      </c>
      <c r="P1225" s="13" t="str">
        <f>_xlfn.XLOOKUP(H1225,Productos!$B$5:$B$16,Productos!$C$5:$C$16)</f>
        <v>Bar L Sobredimensionado</v>
      </c>
      <c r="Q1225" s="13" t="str">
        <f>VLOOKUP(H1225,Productos!$B$4:$E$16,3,0)</f>
        <v>Qwerty</v>
      </c>
      <c r="R1225" s="14">
        <f t="shared" si="26"/>
        <v>0</v>
      </c>
      <c r="S1225" s="15">
        <f>VLOOKUP(Ventas!H1225,Productos!$B$23:$I$34,MATCH(Ventas!M1225,Productos!$D$22:$I$22)+2,FALSE)</f>
        <v>20000</v>
      </c>
      <c r="T1225" s="16">
        <f t="shared" si="30"/>
        <v>3580000</v>
      </c>
    </row>
    <row r="1226" spans="2:20" ht="14.25" customHeight="1">
      <c r="B1226" s="10" t="str">
        <f t="shared" si="25"/>
        <v>6-10262010junioB18</v>
      </c>
      <c r="C1226" s="17">
        <v>6</v>
      </c>
      <c r="D1226" s="17">
        <v>10</v>
      </c>
      <c r="E1226" s="18">
        <v>40331</v>
      </c>
      <c r="F1226" s="17">
        <v>13</v>
      </c>
      <c r="G1226" s="17">
        <v>7</v>
      </c>
      <c r="H1226" s="17" t="s">
        <v>31</v>
      </c>
      <c r="I1226" s="79">
        <f>_xlfn.XLOOKUP(H1226,Productos!$B$5:$B$16,Productos!$E$5:$E$16)</f>
        <v>350000</v>
      </c>
      <c r="J1226" s="17">
        <v>11</v>
      </c>
      <c r="K1226" s="99"/>
      <c r="L1226" s="13" t="str">
        <f>_xlfn.XLOOKUP(Ventas!C1226,'Tienda y Sucursal'!$B$5:$B$19,'Tienda y Sucursal'!$C$5:$C$19)</f>
        <v>Sucursal Ñuñoa</v>
      </c>
      <c r="M1226" s="13" t="str">
        <f>_xlfn.XLOOKUP(D1226,'Tienda y Sucursal'!$E$5:$E$10,'Tienda y Sucursal'!$F$5:$F$10)</f>
        <v>Sucursal 6</v>
      </c>
      <c r="N1226" s="13" t="str">
        <f>HLOOKUP(F1226,'Vendedores y Clientes'!$F$5:$M$7,2,0)&amp;" "&amp;HLOOKUP(F1226,'Vendedores y Clientes'!$F$5:$M$7,3,0)</f>
        <v>Caesar Ortencia</v>
      </c>
      <c r="O1226" s="13" t="str" cm="1">
        <f t="array" ref="O1226">_xlfn.XLOOKUP(G1226,'Vendedores y Clientes'!$B$6:$B$39,'Vendedores y Clientes'!$C$6:$C$39&amp;" "&amp;_xlfn.XLOOKUP(Ventas!G1226,'Vendedores y Clientes'!$B$6:$B$39,'Vendedores y Clientes'!$D$6:$D$39))</f>
        <v>Veraz Dedal</v>
      </c>
      <c r="P1226" s="13" t="str">
        <f>_xlfn.XLOOKUP(H1226,Productos!$B$5:$B$16,Productos!$C$5:$C$16)</f>
        <v>Escritorio Vidrio 1,38x50</v>
      </c>
      <c r="Q1226" s="13" t="str">
        <f>VLOOKUP(H1226,Productos!$B$4:$E$16,3,0)</f>
        <v>Bellmack</v>
      </c>
      <c r="R1226" s="14">
        <f t="shared" si="26"/>
        <v>0.08</v>
      </c>
      <c r="S1226" s="15">
        <f>VLOOKUP(Ventas!H1226,Productos!$B$23:$I$34,MATCH(Ventas!M1226,Productos!$D$22:$I$22)+2,FALSE)</f>
        <v>100000</v>
      </c>
      <c r="T1226" s="16">
        <f t="shared" si="30"/>
        <v>3442000</v>
      </c>
    </row>
    <row r="1227" spans="2:20" ht="14.25" customHeight="1">
      <c r="B1227" s="10" t="str">
        <f t="shared" si="25"/>
        <v>12-20020112009noviembreB18</v>
      </c>
      <c r="C1227" s="17">
        <v>12</v>
      </c>
      <c r="D1227" s="17">
        <v>200</v>
      </c>
      <c r="E1227" s="18">
        <v>40137</v>
      </c>
      <c r="F1227" s="17">
        <v>18</v>
      </c>
      <c r="G1227" s="17">
        <v>32</v>
      </c>
      <c r="H1227" s="17" t="s">
        <v>31</v>
      </c>
      <c r="I1227" s="79">
        <f>_xlfn.XLOOKUP(H1227,Productos!$B$5:$B$16,Productos!$E$5:$E$16)</f>
        <v>350000</v>
      </c>
      <c r="J1227" s="17">
        <v>11</v>
      </c>
      <c r="K1227" s="99"/>
      <c r="L1227" s="13" t="str">
        <f>_xlfn.XLOOKUP(Ventas!C1227,'Tienda y Sucursal'!$B$5:$B$19,'Tienda y Sucursal'!$C$5:$C$19)</f>
        <v>El Deleite</v>
      </c>
      <c r="M1227" s="13" t="str">
        <f>_xlfn.XLOOKUP(D1227,'Tienda y Sucursal'!$E$5:$E$10,'Tienda y Sucursal'!$F$5:$F$10)</f>
        <v>Sucursal 1</v>
      </c>
      <c r="N1227" s="13" t="str">
        <f>HLOOKUP(F1227,'Vendedores y Clientes'!$F$5:$M$7,2,0)&amp;" "&amp;HLOOKUP(F1227,'Vendedores y Clientes'!$F$5:$M$7,3,0)</f>
        <v>Gato Lizana</v>
      </c>
      <c r="O1227" s="13" t="str" cm="1">
        <f t="array" ref="O1227">_xlfn.XLOOKUP(G1227,'Vendedores y Clientes'!$B$6:$B$39,'Vendedores y Clientes'!$C$6:$C$39&amp;" "&amp;_xlfn.XLOOKUP(Ventas!G1227,'Vendedores y Clientes'!$B$6:$B$39,'Vendedores y Clientes'!$D$6:$D$39))</f>
        <v>Manu Bililar</v>
      </c>
      <c r="P1227" s="13" t="str">
        <f>_xlfn.XLOOKUP(H1227,Productos!$B$5:$B$16,Productos!$C$5:$C$16)</f>
        <v>Escritorio Vidrio 1,38x50</v>
      </c>
      <c r="Q1227" s="13" t="str">
        <f>VLOOKUP(H1227,Productos!$B$4:$E$16,3,0)</f>
        <v>Bellmack</v>
      </c>
      <c r="R1227" s="14">
        <f t="shared" si="26"/>
        <v>0.08</v>
      </c>
      <c r="S1227" s="15">
        <f>VLOOKUP(Ventas!H1227,Productos!$B$23:$I$34,MATCH(Ventas!M1227,Productos!$D$22:$I$22)+2,FALSE)</f>
        <v>100000</v>
      </c>
      <c r="T1227" s="16">
        <f t="shared" si="30"/>
        <v>3442000</v>
      </c>
    </row>
    <row r="1228" spans="2:20" ht="14.25" customHeight="1">
      <c r="B1228" s="10" t="str">
        <f t="shared" si="25"/>
        <v>2-300262010junioB18</v>
      </c>
      <c r="C1228" s="17">
        <v>2</v>
      </c>
      <c r="D1228" s="17">
        <v>300</v>
      </c>
      <c r="E1228" s="18">
        <v>40331</v>
      </c>
      <c r="F1228" s="17">
        <v>12</v>
      </c>
      <c r="G1228" s="17">
        <v>11</v>
      </c>
      <c r="H1228" s="17" t="s">
        <v>31</v>
      </c>
      <c r="I1228" s="79">
        <f>_xlfn.XLOOKUP(H1228,Productos!$B$5:$B$16,Productos!$E$5:$E$16)</f>
        <v>350000</v>
      </c>
      <c r="J1228" s="17">
        <v>11</v>
      </c>
      <c r="K1228" s="99"/>
      <c r="L1228" s="13" t="str">
        <f>_xlfn.XLOOKUP(Ventas!C1228,'Tienda y Sucursal'!$B$5:$B$19,'Tienda y Sucursal'!$C$5:$C$19)</f>
        <v>Muebles San Genaro</v>
      </c>
      <c r="M1228" s="13" t="str">
        <f>_xlfn.XLOOKUP(D1228,'Tienda y Sucursal'!$E$5:$E$10,'Tienda y Sucursal'!$F$5:$F$10)</f>
        <v>Sucursal 3</v>
      </c>
      <c r="N1228" s="13" t="str">
        <f>HLOOKUP(F1228,'Vendedores y Clientes'!$F$5:$M$7,2,0)&amp;" "&amp;HLOOKUP(F1228,'Vendedores y Clientes'!$F$5:$M$7,3,0)</f>
        <v>Feibian Bizancio</v>
      </c>
      <c r="O1228" s="13" t="str" cm="1">
        <f t="array" ref="O1228">_xlfn.XLOOKUP(G1228,'Vendedores y Clientes'!$B$6:$B$39,'Vendedores y Clientes'!$C$6:$C$39&amp;" "&amp;_xlfn.XLOOKUP(Ventas!G1228,'Vendedores y Clientes'!$B$6:$B$39,'Vendedores y Clientes'!$D$6:$D$39))</f>
        <v>Diva Torrengra</v>
      </c>
      <c r="P1228" s="13" t="str">
        <f>_xlfn.XLOOKUP(H1228,Productos!$B$5:$B$16,Productos!$C$5:$C$16)</f>
        <v>Escritorio Vidrio 1,38x50</v>
      </c>
      <c r="Q1228" s="13" t="str">
        <f>VLOOKUP(H1228,Productos!$B$4:$E$16,3,0)</f>
        <v>Bellmack</v>
      </c>
      <c r="R1228" s="14">
        <f t="shared" si="26"/>
        <v>0.08</v>
      </c>
      <c r="S1228" s="15">
        <f>VLOOKUP(Ventas!H1228,Productos!$B$23:$I$34,MATCH(Ventas!M1228,Productos!$D$22:$I$22)+2,FALSE)</f>
        <v>100000</v>
      </c>
      <c r="T1228" s="16">
        <f t="shared" si="30"/>
        <v>3442000</v>
      </c>
    </row>
    <row r="1229" spans="2:20" ht="14.25" customHeight="1">
      <c r="B1229" s="10" t="str">
        <f t="shared" si="25"/>
        <v>9-3001682009agostoG16</v>
      </c>
      <c r="C1229" s="17">
        <v>9</v>
      </c>
      <c r="D1229" s="17">
        <v>300</v>
      </c>
      <c r="E1229" s="18">
        <v>40041</v>
      </c>
      <c r="F1229" s="17">
        <v>13</v>
      </c>
      <c r="G1229" s="17">
        <v>18</v>
      </c>
      <c r="H1229" s="17" t="s">
        <v>30</v>
      </c>
      <c r="I1229" s="79">
        <f>_xlfn.XLOOKUP(H1229,Productos!$B$5:$B$16,Productos!$E$5:$E$16)</f>
        <v>550000</v>
      </c>
      <c r="J1229" s="17">
        <v>7</v>
      </c>
      <c r="K1229" s="99"/>
      <c r="L1229" s="13" t="str">
        <f>_xlfn.XLOOKUP(Ventas!C1229,'Tienda y Sucursal'!$B$5:$B$19,'Tienda y Sucursal'!$C$5:$C$19)</f>
        <v>Sucursal San Bernardo</v>
      </c>
      <c r="M1229" s="13" t="str">
        <f>_xlfn.XLOOKUP(D1229,'Tienda y Sucursal'!$E$5:$E$10,'Tienda y Sucursal'!$F$5:$F$10)</f>
        <v>Sucursal 3</v>
      </c>
      <c r="N1229" s="13" t="str">
        <f>HLOOKUP(F1229,'Vendedores y Clientes'!$F$5:$M$7,2,0)&amp;" "&amp;HLOOKUP(F1229,'Vendedores y Clientes'!$F$5:$M$7,3,0)</f>
        <v>Caesar Ortencia</v>
      </c>
      <c r="O1229" s="13" t="str" cm="1">
        <f t="array" ref="O1229">_xlfn.XLOOKUP(G1229,'Vendedores y Clientes'!$B$6:$B$39,'Vendedores y Clientes'!$C$6:$C$39&amp;" "&amp;_xlfn.XLOOKUP(Ventas!G1229,'Vendedores y Clientes'!$B$6:$B$39,'Vendedores y Clientes'!$D$6:$D$39))</f>
        <v>Di Angelo Bonini</v>
      </c>
      <c r="P1229" s="13" t="str">
        <f>_xlfn.XLOOKUP(H1229,Productos!$B$5:$B$16,Productos!$C$5:$C$16)</f>
        <v>Cómoda 2 cuerpos, 2x1x1,5</v>
      </c>
      <c r="Q1229" s="13" t="str">
        <f>VLOOKUP(H1229,Productos!$B$4:$E$16,3,0)</f>
        <v>Deplos</v>
      </c>
      <c r="R1229" s="14">
        <f t="shared" si="26"/>
        <v>0.08</v>
      </c>
      <c r="S1229" s="15">
        <f>VLOOKUP(Ventas!H1229,Productos!$B$23:$I$34,MATCH(Ventas!M1229,Productos!$D$22:$I$22)+2,FALSE)</f>
        <v>30000</v>
      </c>
      <c r="T1229" s="16">
        <f t="shared" si="30"/>
        <v>3512000</v>
      </c>
    </row>
    <row r="1230" spans="2:20" ht="14.25" customHeight="1">
      <c r="B1230" s="10" t="str">
        <f t="shared" si="25"/>
        <v>9-100882010agostoG16</v>
      </c>
      <c r="C1230" s="17">
        <v>9</v>
      </c>
      <c r="D1230" s="17">
        <v>100</v>
      </c>
      <c r="E1230" s="18">
        <v>40398</v>
      </c>
      <c r="F1230" s="17">
        <v>14</v>
      </c>
      <c r="G1230" s="17">
        <v>22</v>
      </c>
      <c r="H1230" s="17" t="s">
        <v>30</v>
      </c>
      <c r="I1230" s="79">
        <f>_xlfn.XLOOKUP(H1230,Productos!$B$5:$B$16,Productos!$E$5:$E$16)</f>
        <v>550000</v>
      </c>
      <c r="J1230" s="17">
        <v>7</v>
      </c>
      <c r="K1230" s="99"/>
      <c r="L1230" s="13" t="str">
        <f>_xlfn.XLOOKUP(Ventas!C1230,'Tienda y Sucursal'!$B$5:$B$19,'Tienda y Sucursal'!$C$5:$C$19)</f>
        <v>Sucursal San Bernardo</v>
      </c>
      <c r="M1230" s="13" t="str">
        <f>_xlfn.XLOOKUP(D1230,'Tienda y Sucursal'!$E$5:$E$10,'Tienda y Sucursal'!$F$5:$F$10)</f>
        <v>Sucursal 4</v>
      </c>
      <c r="N1230" s="13" t="str">
        <f>HLOOKUP(F1230,'Vendedores y Clientes'!$F$5:$M$7,2,0)&amp;" "&amp;HLOOKUP(F1230,'Vendedores y Clientes'!$F$5:$M$7,3,0)</f>
        <v>Hortuiti Felier</v>
      </c>
      <c r="O1230" s="13" t="str" cm="1">
        <f t="array" ref="O1230">_xlfn.XLOOKUP(G1230,'Vendedores y Clientes'!$B$6:$B$39,'Vendedores y Clientes'!$C$6:$C$39&amp;" "&amp;_xlfn.XLOOKUP(Ventas!G1230,'Vendedores y Clientes'!$B$6:$B$39,'Vendedores y Clientes'!$D$6:$D$39))</f>
        <v>Sergio Oliva</v>
      </c>
      <c r="P1230" s="13" t="str">
        <f>_xlfn.XLOOKUP(H1230,Productos!$B$5:$B$16,Productos!$C$5:$C$16)</f>
        <v>Cómoda 2 cuerpos, 2x1x1,5</v>
      </c>
      <c r="Q1230" s="13" t="str">
        <f>VLOOKUP(H1230,Productos!$B$4:$E$16,3,0)</f>
        <v>Deplos</v>
      </c>
      <c r="R1230" s="14">
        <f t="shared" si="26"/>
        <v>0.08</v>
      </c>
      <c r="S1230" s="15">
        <f>VLOOKUP(Ventas!H1230,Productos!$B$23:$I$34,MATCH(Ventas!M1230,Productos!$D$22:$I$22)+2,FALSE)</f>
        <v>20000</v>
      </c>
      <c r="T1230" s="16">
        <f t="shared" si="30"/>
        <v>3522000</v>
      </c>
    </row>
    <row r="1231" spans="2:20" ht="14.25" customHeight="1">
      <c r="B1231" s="10" t="str">
        <f t="shared" si="25"/>
        <v>8-1001222010febreroE20</v>
      </c>
      <c r="C1231" s="17">
        <v>8</v>
      </c>
      <c r="D1231" s="17">
        <v>100</v>
      </c>
      <c r="E1231" s="18">
        <v>40221</v>
      </c>
      <c r="F1231" s="17">
        <v>13</v>
      </c>
      <c r="G1231" s="17">
        <v>19</v>
      </c>
      <c r="H1231" s="17" t="s">
        <v>28</v>
      </c>
      <c r="I1231" s="79">
        <f>_xlfn.XLOOKUP(H1231,Productos!$B$5:$B$16,Productos!$E$5:$E$16)</f>
        <v>650000</v>
      </c>
      <c r="J1231" s="17">
        <v>6</v>
      </c>
      <c r="K1231" s="99"/>
      <c r="L1231" s="13" t="str">
        <f>_xlfn.XLOOKUP(Ventas!C1231,'Tienda y Sucursal'!$B$5:$B$19,'Tienda y Sucursal'!$C$5:$C$19)</f>
        <v>El Rincón de la Madera</v>
      </c>
      <c r="M1231" s="13" t="str">
        <f>_xlfn.XLOOKUP(D1231,'Tienda y Sucursal'!$E$5:$E$10,'Tienda y Sucursal'!$F$5:$F$10)</f>
        <v>Sucursal 4</v>
      </c>
      <c r="N1231" s="13" t="str">
        <f>HLOOKUP(F1231,'Vendedores y Clientes'!$F$5:$M$7,2,0)&amp;" "&amp;HLOOKUP(F1231,'Vendedores y Clientes'!$F$5:$M$7,3,0)</f>
        <v>Caesar Ortencia</v>
      </c>
      <c r="O1231" s="13" t="str" cm="1">
        <f t="array" ref="O1231">_xlfn.XLOOKUP(G1231,'Vendedores y Clientes'!$B$6:$B$39,'Vendedores y Clientes'!$C$6:$C$39&amp;" "&amp;_xlfn.XLOOKUP(Ventas!G1231,'Vendedores y Clientes'!$B$6:$B$39,'Vendedores y Clientes'!$D$6:$D$39))</f>
        <v>Andrea Disappear</v>
      </c>
      <c r="P1231" s="13" t="str">
        <f>_xlfn.XLOOKUP(H1231,Productos!$B$5:$B$16,Productos!$C$5:$C$16)</f>
        <v>Escritorio Madera 3 Espacios</v>
      </c>
      <c r="Q1231" s="13" t="str">
        <f>VLOOKUP(H1231,Productos!$B$4:$E$16,3,0)</f>
        <v>Bellmack</v>
      </c>
      <c r="R1231" s="14">
        <f t="shared" si="26"/>
        <v>0.05</v>
      </c>
      <c r="S1231" s="15">
        <f>VLOOKUP(Ventas!H1231,Productos!$B$23:$I$34,MATCH(Ventas!M1231,Productos!$D$22:$I$22)+2,FALSE)</f>
        <v>1000000</v>
      </c>
      <c r="T1231" s="16">
        <f t="shared" si="30"/>
        <v>2705000</v>
      </c>
    </row>
    <row r="1232" spans="2:20" ht="14.25" customHeight="1">
      <c r="B1232" s="10" t="str">
        <f t="shared" si="25"/>
        <v>6-20612010eneroA18</v>
      </c>
      <c r="C1232" s="17">
        <v>6</v>
      </c>
      <c r="D1232" s="17">
        <v>20</v>
      </c>
      <c r="E1232" s="18">
        <v>40184</v>
      </c>
      <c r="F1232" s="17">
        <v>17</v>
      </c>
      <c r="G1232" s="17">
        <v>34</v>
      </c>
      <c r="H1232" s="17" t="s">
        <v>26</v>
      </c>
      <c r="I1232" s="79">
        <f>_xlfn.XLOOKUP(H1232,Productos!$B$5:$B$16,Productos!$E$5:$E$16)</f>
        <v>750000</v>
      </c>
      <c r="J1232" s="17">
        <v>5</v>
      </c>
      <c r="K1232" s="99"/>
      <c r="L1232" s="13" t="str">
        <f>_xlfn.XLOOKUP(Ventas!C1232,'Tienda y Sucursal'!$B$5:$B$19,'Tienda y Sucursal'!$C$5:$C$19)</f>
        <v>Sucursal Ñuñoa</v>
      </c>
      <c r="M1232" s="13" t="str">
        <f>_xlfn.XLOOKUP(D1232,'Tienda y Sucursal'!$E$5:$E$10,'Tienda y Sucursal'!$F$5:$F$10)</f>
        <v>Sucursal 5</v>
      </c>
      <c r="N1232" s="13" t="str">
        <f>HLOOKUP(F1232,'Vendedores y Clientes'!$F$5:$M$7,2,0)&amp;" "&amp;HLOOKUP(F1232,'Vendedores y Clientes'!$F$5:$M$7,3,0)</f>
        <v>Gabriel Manzanero</v>
      </c>
      <c r="O1232" s="13" t="str" cm="1">
        <f t="array" ref="O1232">_xlfn.XLOOKUP(G1232,'Vendedores y Clientes'!$B$6:$B$39,'Vendedores y Clientes'!$C$6:$C$39&amp;" "&amp;_xlfn.XLOOKUP(Ventas!G1232,'Vendedores y Clientes'!$B$6:$B$39,'Vendedores y Clientes'!$D$6:$D$39))</f>
        <v>JP Farfanas</v>
      </c>
      <c r="P1232" s="13" t="str">
        <f>_xlfn.XLOOKUP(H1232,Productos!$B$5:$B$16,Productos!$C$5:$C$16)</f>
        <v>Sillón Cama 3 Cuerpos</v>
      </c>
      <c r="Q1232" s="13" t="str">
        <f>VLOOKUP(H1232,Productos!$B$4:$E$16,3,0)</f>
        <v>Bellmack</v>
      </c>
      <c r="R1232" s="14">
        <f t="shared" si="26"/>
        <v>0.05</v>
      </c>
      <c r="S1232" s="15">
        <f>VLOOKUP(Ventas!H1232,Productos!$B$23:$I$34,MATCH(Ventas!M1232,Productos!$D$22:$I$22)+2,FALSE)</f>
        <v>30000</v>
      </c>
      <c r="T1232" s="16">
        <f t="shared" si="30"/>
        <v>3532500</v>
      </c>
    </row>
    <row r="1233" spans="2:20" ht="14.25" customHeight="1">
      <c r="B1233" s="10" t="str">
        <f t="shared" si="25"/>
        <v>4-200742010abrilF16</v>
      </c>
      <c r="C1233" s="17">
        <v>4</v>
      </c>
      <c r="D1233" s="17">
        <v>200</v>
      </c>
      <c r="E1233" s="18">
        <v>40275</v>
      </c>
      <c r="F1233" s="17">
        <v>12</v>
      </c>
      <c r="G1233" s="17">
        <v>19</v>
      </c>
      <c r="H1233" s="17" t="s">
        <v>29</v>
      </c>
      <c r="I1233" s="79">
        <f>_xlfn.XLOOKUP(H1233,Productos!$B$5:$B$16,Productos!$E$5:$E$16)</f>
        <v>550000</v>
      </c>
      <c r="J1233" s="17">
        <v>7</v>
      </c>
      <c r="K1233" s="99"/>
      <c r="L1233" s="13" t="str">
        <f>_xlfn.XLOOKUP(Ventas!C1233,'Tienda y Sucursal'!$B$5:$B$19,'Tienda y Sucursal'!$C$5:$C$19)</f>
        <v>Galería Ñuble</v>
      </c>
      <c r="M1233" s="13" t="str">
        <f>_xlfn.XLOOKUP(D1233,'Tienda y Sucursal'!$E$5:$E$10,'Tienda y Sucursal'!$F$5:$F$10)</f>
        <v>Sucursal 1</v>
      </c>
      <c r="N1233" s="13" t="str">
        <f>HLOOKUP(F1233,'Vendedores y Clientes'!$F$5:$M$7,2,0)&amp;" "&amp;HLOOKUP(F1233,'Vendedores y Clientes'!$F$5:$M$7,3,0)</f>
        <v>Feibian Bizancio</v>
      </c>
      <c r="O1233" s="13" t="str" cm="1">
        <f t="array" ref="O1233">_xlfn.XLOOKUP(G1233,'Vendedores y Clientes'!$B$6:$B$39,'Vendedores y Clientes'!$C$6:$C$39&amp;" "&amp;_xlfn.XLOOKUP(Ventas!G1233,'Vendedores y Clientes'!$B$6:$B$39,'Vendedores y Clientes'!$D$6:$D$39))</f>
        <v>Andrea Disappear</v>
      </c>
      <c r="P1233" s="13" t="str">
        <f>_xlfn.XLOOKUP(H1233,Productos!$B$5:$B$16,Productos!$C$5:$C$16)</f>
        <v>Cama 2 Plazas</v>
      </c>
      <c r="Q1233" s="13" t="str">
        <f>VLOOKUP(H1233,Productos!$B$4:$E$16,3,0)</f>
        <v>Dardunes</v>
      </c>
      <c r="R1233" s="14">
        <f t="shared" si="26"/>
        <v>0.08</v>
      </c>
      <c r="S1233" s="15">
        <f>VLOOKUP(Ventas!H1233,Productos!$B$23:$I$34,MATCH(Ventas!M1233,Productos!$D$22:$I$22)+2,FALSE)</f>
        <v>30000</v>
      </c>
      <c r="T1233" s="16">
        <f t="shared" si="30"/>
        <v>3512000</v>
      </c>
    </row>
    <row r="1234" spans="2:20" ht="14.25" customHeight="1">
      <c r="B1234" s="10" t="str">
        <f t="shared" si="25"/>
        <v>3-100792010septiembreB18</v>
      </c>
      <c r="C1234" s="17">
        <v>3</v>
      </c>
      <c r="D1234" s="17">
        <v>100</v>
      </c>
      <c r="E1234" s="18">
        <v>40428</v>
      </c>
      <c r="F1234" s="17">
        <v>13</v>
      </c>
      <c r="G1234" s="17">
        <v>16</v>
      </c>
      <c r="H1234" s="17" t="s">
        <v>31</v>
      </c>
      <c r="I1234" s="79">
        <f>_xlfn.XLOOKUP(H1234,Productos!$B$5:$B$16,Productos!$E$5:$E$16)</f>
        <v>350000</v>
      </c>
      <c r="J1234" s="17">
        <v>15</v>
      </c>
      <c r="K1234" s="99"/>
      <c r="L1234" s="13" t="str">
        <f>_xlfn.XLOOKUP(Ventas!C1234,'Tienda y Sucursal'!$B$5:$B$19,'Tienda y Sucursal'!$C$5:$C$19)</f>
        <v>Damiens</v>
      </c>
      <c r="M1234" s="13" t="str">
        <f>_xlfn.XLOOKUP(D1234,'Tienda y Sucursal'!$E$5:$E$10,'Tienda y Sucursal'!$F$5:$F$10)</f>
        <v>Sucursal 4</v>
      </c>
      <c r="N1234" s="13" t="str">
        <f>HLOOKUP(F1234,'Vendedores y Clientes'!$F$5:$M$7,2,0)&amp;" "&amp;HLOOKUP(F1234,'Vendedores y Clientes'!$F$5:$M$7,3,0)</f>
        <v>Caesar Ortencia</v>
      </c>
      <c r="O1234" s="13" t="str" cm="1">
        <f t="array" ref="O1234">_xlfn.XLOOKUP(G1234,'Vendedores y Clientes'!$B$6:$B$39,'Vendedores y Clientes'!$C$6:$C$39&amp;" "&amp;_xlfn.XLOOKUP(Ventas!G1234,'Vendedores y Clientes'!$B$6:$B$39,'Vendedores y Clientes'!$D$6:$D$39))</f>
        <v>Go Leslier</v>
      </c>
      <c r="P1234" s="13" t="str">
        <f>_xlfn.XLOOKUP(H1234,Productos!$B$5:$B$16,Productos!$C$5:$C$16)</f>
        <v>Escritorio Vidrio 1,38x50</v>
      </c>
      <c r="Q1234" s="13" t="str">
        <f>VLOOKUP(H1234,Productos!$B$4:$E$16,3,0)</f>
        <v>Bellmack</v>
      </c>
      <c r="R1234" s="14">
        <f t="shared" si="26"/>
        <v>0.08</v>
      </c>
      <c r="S1234" s="15">
        <f>VLOOKUP(Ventas!H1234,Productos!$B$23:$I$34,MATCH(Ventas!M1234,Productos!$D$22:$I$22)+2,FALSE)</f>
        <v>300000</v>
      </c>
      <c r="T1234" s="16">
        <f t="shared" si="30"/>
        <v>4530000</v>
      </c>
    </row>
    <row r="1235" spans="2:20" ht="14.25" customHeight="1">
      <c r="B1235" s="10" t="str">
        <f t="shared" si="25"/>
        <v>13-301242009abrilB18</v>
      </c>
      <c r="C1235" s="17">
        <v>13</v>
      </c>
      <c r="D1235" s="17">
        <v>30</v>
      </c>
      <c r="E1235" s="18">
        <v>39915</v>
      </c>
      <c r="F1235" s="17">
        <v>17</v>
      </c>
      <c r="G1235" s="17">
        <v>18</v>
      </c>
      <c r="H1235" s="17" t="s">
        <v>31</v>
      </c>
      <c r="I1235" s="79">
        <f>_xlfn.XLOOKUP(H1235,Productos!$B$5:$B$16,Productos!$E$5:$E$16)</f>
        <v>350000</v>
      </c>
      <c r="J1235" s="17">
        <v>15</v>
      </c>
      <c r="K1235" s="99"/>
      <c r="L1235" s="13" t="str">
        <f>_xlfn.XLOOKUP(Ventas!C1235,'Tienda y Sucursal'!$B$5:$B$19,'Tienda y Sucursal'!$C$5:$C$19)</f>
        <v>Sales</v>
      </c>
      <c r="M1235" s="13" t="str">
        <f>_xlfn.XLOOKUP(D1235,'Tienda y Sucursal'!$E$5:$E$10,'Tienda y Sucursal'!$F$5:$F$10)</f>
        <v>Sucursal 2</v>
      </c>
      <c r="N1235" s="13" t="str">
        <f>HLOOKUP(F1235,'Vendedores y Clientes'!$F$5:$M$7,2,0)&amp;" "&amp;HLOOKUP(F1235,'Vendedores y Clientes'!$F$5:$M$7,3,0)</f>
        <v>Gabriel Manzanero</v>
      </c>
      <c r="O1235" s="13" t="str" cm="1">
        <f t="array" ref="O1235">_xlfn.XLOOKUP(G1235,'Vendedores y Clientes'!$B$6:$B$39,'Vendedores y Clientes'!$C$6:$C$39&amp;" "&amp;_xlfn.XLOOKUP(Ventas!G1235,'Vendedores y Clientes'!$B$6:$B$39,'Vendedores y Clientes'!$D$6:$D$39))</f>
        <v>Di Angelo Bonini</v>
      </c>
      <c r="P1235" s="13" t="str">
        <f>_xlfn.XLOOKUP(H1235,Productos!$B$5:$B$16,Productos!$C$5:$C$16)</f>
        <v>Escritorio Vidrio 1,38x50</v>
      </c>
      <c r="Q1235" s="13" t="str">
        <f>VLOOKUP(H1235,Productos!$B$4:$E$16,3,0)</f>
        <v>Bellmack</v>
      </c>
      <c r="R1235" s="14">
        <f t="shared" si="26"/>
        <v>0.08</v>
      </c>
      <c r="S1235" s="15">
        <f>VLOOKUP(Ventas!H1235,Productos!$B$23:$I$34,MATCH(Ventas!M1235,Productos!$D$22:$I$22)+2,FALSE)</f>
        <v>100000</v>
      </c>
      <c r="T1235" s="16">
        <f t="shared" si="30"/>
        <v>4730000</v>
      </c>
    </row>
    <row r="1236" spans="2:20" ht="14.25" customHeight="1">
      <c r="B1236" s="10" t="str">
        <f t="shared" si="25"/>
        <v>6-300462010junioJ15</v>
      </c>
      <c r="C1236" s="17">
        <v>6</v>
      </c>
      <c r="D1236" s="17">
        <v>300</v>
      </c>
      <c r="E1236" s="18">
        <v>40333</v>
      </c>
      <c r="F1236" s="17">
        <v>13</v>
      </c>
      <c r="G1236" s="17">
        <v>1</v>
      </c>
      <c r="H1236" s="17" t="s">
        <v>21</v>
      </c>
      <c r="I1236" s="79">
        <f>_xlfn.XLOOKUP(H1236,Productos!$B$5:$B$16,Productos!$E$5:$E$16)</f>
        <v>1800000</v>
      </c>
      <c r="J1236" s="17">
        <v>2</v>
      </c>
      <c r="K1236" s="99"/>
      <c r="L1236" s="13" t="str">
        <f>_xlfn.XLOOKUP(Ventas!C1236,'Tienda y Sucursal'!$B$5:$B$19,'Tienda y Sucursal'!$C$5:$C$19)</f>
        <v>Sucursal Ñuñoa</v>
      </c>
      <c r="M1236" s="13" t="str">
        <f>_xlfn.XLOOKUP(D1236,'Tienda y Sucursal'!$E$5:$E$10,'Tienda y Sucursal'!$F$5:$F$10)</f>
        <v>Sucursal 3</v>
      </c>
      <c r="N1236" s="13" t="str">
        <f>HLOOKUP(F1236,'Vendedores y Clientes'!$F$5:$M$7,2,0)&amp;" "&amp;HLOOKUP(F1236,'Vendedores y Clientes'!$F$5:$M$7,3,0)</f>
        <v>Caesar Ortencia</v>
      </c>
      <c r="O1236" s="13" t="str" cm="1">
        <f t="array" ref="O1236">_xlfn.XLOOKUP(G1236,'Vendedores y Clientes'!$B$6:$B$39,'Vendedores y Clientes'!$C$6:$C$39&amp;" "&amp;_xlfn.XLOOKUP(Ventas!G1236,'Vendedores y Clientes'!$B$6:$B$39,'Vendedores y Clientes'!$D$6:$D$39))</f>
        <v>Alejandro Moledero</v>
      </c>
      <c r="P1236" s="13" t="str">
        <f>_xlfn.XLOOKUP(H1236,Productos!$B$5:$B$16,Productos!$C$5:$C$16)</f>
        <v>Bar L Sobredimensionado</v>
      </c>
      <c r="Q1236" s="13" t="str">
        <f>VLOOKUP(H1236,Productos!$B$4:$E$16,3,0)</f>
        <v>Qwerty</v>
      </c>
      <c r="R1236" s="14">
        <f t="shared" si="26"/>
        <v>0</v>
      </c>
      <c r="S1236" s="15">
        <f>VLOOKUP(Ventas!H1236,Productos!$B$23:$I$34,MATCH(Ventas!M1236,Productos!$D$22:$I$22)+2,FALSE)</f>
        <v>1500000</v>
      </c>
      <c r="T1236" s="16">
        <f t="shared" si="30"/>
        <v>2100000</v>
      </c>
    </row>
    <row r="1237" spans="2:20" ht="14.25" customHeight="1">
      <c r="B1237" s="10" t="str">
        <f t="shared" si="25"/>
        <v>2-1011102010octubreJ15</v>
      </c>
      <c r="C1237" s="17">
        <v>2</v>
      </c>
      <c r="D1237" s="17">
        <v>10</v>
      </c>
      <c r="E1237" s="18">
        <v>40462</v>
      </c>
      <c r="F1237" s="17">
        <v>13</v>
      </c>
      <c r="G1237" s="17">
        <v>17</v>
      </c>
      <c r="H1237" s="17" t="s">
        <v>21</v>
      </c>
      <c r="I1237" s="79">
        <f>_xlfn.XLOOKUP(H1237,Productos!$B$5:$B$16,Productos!$E$5:$E$16)</f>
        <v>1800000</v>
      </c>
      <c r="J1237" s="17">
        <v>2</v>
      </c>
      <c r="K1237" s="99"/>
      <c r="L1237" s="13" t="str">
        <f>_xlfn.XLOOKUP(Ventas!C1237,'Tienda y Sucursal'!$B$5:$B$19,'Tienda y Sucursal'!$C$5:$C$19)</f>
        <v>Muebles San Genaro</v>
      </c>
      <c r="M1237" s="13" t="str">
        <f>_xlfn.XLOOKUP(D1237,'Tienda y Sucursal'!$E$5:$E$10,'Tienda y Sucursal'!$F$5:$F$10)</f>
        <v>Sucursal 6</v>
      </c>
      <c r="N1237" s="13" t="str">
        <f>HLOOKUP(F1237,'Vendedores y Clientes'!$F$5:$M$7,2,0)&amp;" "&amp;HLOOKUP(F1237,'Vendedores y Clientes'!$F$5:$M$7,3,0)</f>
        <v>Caesar Ortencia</v>
      </c>
      <c r="O1237" s="13" t="str" cm="1">
        <f t="array" ref="O1237">_xlfn.XLOOKUP(G1237,'Vendedores y Clientes'!$B$6:$B$39,'Vendedores y Clientes'!$C$6:$C$39&amp;" "&amp;_xlfn.XLOOKUP(Ventas!G1237,'Vendedores y Clientes'!$B$6:$B$39,'Vendedores y Clientes'!$D$6:$D$39))</f>
        <v>Mathias Albus</v>
      </c>
      <c r="P1237" s="13" t="str">
        <f>_xlfn.XLOOKUP(H1237,Productos!$B$5:$B$16,Productos!$C$5:$C$16)</f>
        <v>Bar L Sobredimensionado</v>
      </c>
      <c r="Q1237" s="13" t="str">
        <f>VLOOKUP(H1237,Productos!$B$4:$E$16,3,0)</f>
        <v>Qwerty</v>
      </c>
      <c r="R1237" s="14">
        <f t="shared" si="26"/>
        <v>0</v>
      </c>
      <c r="S1237" s="15">
        <f>VLOOKUP(Ventas!H1237,Productos!$B$23:$I$34,MATCH(Ventas!M1237,Productos!$D$22:$I$22)+2,FALSE)</f>
        <v>300000</v>
      </c>
      <c r="T1237" s="16">
        <f t="shared" si="30"/>
        <v>3300000</v>
      </c>
    </row>
    <row r="1238" spans="2:20" ht="14.25" customHeight="1">
      <c r="B1238" s="10" t="str">
        <f t="shared" si="25"/>
        <v>1-101472009julioJ15</v>
      </c>
      <c r="C1238" s="17">
        <v>1</v>
      </c>
      <c r="D1238" s="17">
        <v>10</v>
      </c>
      <c r="E1238" s="18">
        <v>40008</v>
      </c>
      <c r="F1238" s="17">
        <v>17</v>
      </c>
      <c r="G1238" s="17">
        <v>29</v>
      </c>
      <c r="H1238" s="17" t="s">
        <v>21</v>
      </c>
      <c r="I1238" s="79">
        <f>_xlfn.XLOOKUP(H1238,Productos!$B$5:$B$16,Productos!$E$5:$E$16)</f>
        <v>1800000</v>
      </c>
      <c r="J1238" s="17">
        <v>2</v>
      </c>
      <c r="K1238" s="99"/>
      <c r="L1238" s="13" t="str">
        <f>_xlfn.XLOOKUP(Ventas!C1238,'Tienda y Sucursal'!$B$5:$B$19,'Tienda y Sucursal'!$C$5:$C$19)</f>
        <v>Sucursal Peñalolen Alto</v>
      </c>
      <c r="M1238" s="13" t="str">
        <f>_xlfn.XLOOKUP(D1238,'Tienda y Sucursal'!$E$5:$E$10,'Tienda y Sucursal'!$F$5:$F$10)</f>
        <v>Sucursal 6</v>
      </c>
      <c r="N1238" s="13" t="str">
        <f>HLOOKUP(F1238,'Vendedores y Clientes'!$F$5:$M$7,2,0)&amp;" "&amp;HLOOKUP(F1238,'Vendedores y Clientes'!$F$5:$M$7,3,0)</f>
        <v>Gabriel Manzanero</v>
      </c>
      <c r="O1238" s="13" t="str" cm="1">
        <f t="array" ref="O1238">_xlfn.XLOOKUP(G1238,'Vendedores y Clientes'!$B$6:$B$39,'Vendedores y Clientes'!$C$6:$C$39&amp;" "&amp;_xlfn.XLOOKUP(Ventas!G1238,'Vendedores y Clientes'!$B$6:$B$39,'Vendedores y Clientes'!$D$6:$D$39))</f>
        <v>Reina Queen</v>
      </c>
      <c r="P1238" s="13" t="str">
        <f>_xlfn.XLOOKUP(H1238,Productos!$B$5:$B$16,Productos!$C$5:$C$16)</f>
        <v>Bar L Sobredimensionado</v>
      </c>
      <c r="Q1238" s="13" t="str">
        <f>VLOOKUP(H1238,Productos!$B$4:$E$16,3,0)</f>
        <v>Qwerty</v>
      </c>
      <c r="R1238" s="14">
        <f t="shared" si="26"/>
        <v>0</v>
      </c>
      <c r="S1238" s="15">
        <f>VLOOKUP(Ventas!H1238,Productos!$B$23:$I$34,MATCH(Ventas!M1238,Productos!$D$22:$I$22)+2,FALSE)</f>
        <v>300000</v>
      </c>
      <c r="T1238" s="16">
        <f t="shared" si="30"/>
        <v>3300000</v>
      </c>
    </row>
    <row r="1239" spans="2:20" ht="14.25" customHeight="1">
      <c r="B1239" s="10" t="str">
        <f t="shared" si="25"/>
        <v>6-1013102009octubreJ15</v>
      </c>
      <c r="C1239" s="17">
        <v>6</v>
      </c>
      <c r="D1239" s="17">
        <v>10</v>
      </c>
      <c r="E1239" s="18">
        <v>40099</v>
      </c>
      <c r="F1239" s="17">
        <v>14</v>
      </c>
      <c r="G1239" s="17">
        <v>3</v>
      </c>
      <c r="H1239" s="17" t="s">
        <v>21</v>
      </c>
      <c r="I1239" s="79">
        <f>_xlfn.XLOOKUP(H1239,Productos!$B$5:$B$16,Productos!$E$5:$E$16)</f>
        <v>1800000</v>
      </c>
      <c r="J1239" s="17">
        <v>2</v>
      </c>
      <c r="K1239" s="99"/>
      <c r="L1239" s="13" t="str">
        <f>_xlfn.XLOOKUP(Ventas!C1239,'Tienda y Sucursal'!$B$5:$B$19,'Tienda y Sucursal'!$C$5:$C$19)</f>
        <v>Sucursal Ñuñoa</v>
      </c>
      <c r="M1239" s="13" t="str">
        <f>_xlfn.XLOOKUP(D1239,'Tienda y Sucursal'!$E$5:$E$10,'Tienda y Sucursal'!$F$5:$F$10)</f>
        <v>Sucursal 6</v>
      </c>
      <c r="N1239" s="13" t="str">
        <f>HLOOKUP(F1239,'Vendedores y Clientes'!$F$5:$M$7,2,0)&amp;" "&amp;HLOOKUP(F1239,'Vendedores y Clientes'!$F$5:$M$7,3,0)</f>
        <v>Hortuiti Felier</v>
      </c>
      <c r="O1239" s="13" t="str" cm="1">
        <f t="array" ref="O1239">_xlfn.XLOOKUP(G1239,'Vendedores y Clientes'!$B$6:$B$39,'Vendedores y Clientes'!$C$6:$C$39&amp;" "&amp;_xlfn.XLOOKUP(Ventas!G1239,'Vendedores y Clientes'!$B$6:$B$39,'Vendedores y Clientes'!$D$6:$D$39))</f>
        <v>Johny Negrero</v>
      </c>
      <c r="P1239" s="13" t="str">
        <f>_xlfn.XLOOKUP(H1239,Productos!$B$5:$B$16,Productos!$C$5:$C$16)</f>
        <v>Bar L Sobredimensionado</v>
      </c>
      <c r="Q1239" s="13" t="str">
        <f>VLOOKUP(H1239,Productos!$B$4:$E$16,3,0)</f>
        <v>Qwerty</v>
      </c>
      <c r="R1239" s="14">
        <f t="shared" si="26"/>
        <v>0</v>
      </c>
      <c r="S1239" s="15">
        <f>VLOOKUP(Ventas!H1239,Productos!$B$23:$I$34,MATCH(Ventas!M1239,Productos!$D$22:$I$22)+2,FALSE)</f>
        <v>300000</v>
      </c>
      <c r="T1239" s="16">
        <f t="shared" si="30"/>
        <v>3300000</v>
      </c>
    </row>
    <row r="1240" spans="2:20" ht="14.25" customHeight="1">
      <c r="B1240" s="10" t="str">
        <f t="shared" si="25"/>
        <v>13-10016102010octubreJ15</v>
      </c>
      <c r="C1240" s="17">
        <v>13</v>
      </c>
      <c r="D1240" s="17">
        <v>100</v>
      </c>
      <c r="E1240" s="18">
        <v>40467</v>
      </c>
      <c r="F1240" s="17">
        <v>15</v>
      </c>
      <c r="G1240" s="17">
        <v>26</v>
      </c>
      <c r="H1240" s="17" t="s">
        <v>21</v>
      </c>
      <c r="I1240" s="79">
        <f>_xlfn.XLOOKUP(H1240,Productos!$B$5:$B$16,Productos!$E$5:$E$16)</f>
        <v>1800000</v>
      </c>
      <c r="J1240" s="17">
        <v>2</v>
      </c>
      <c r="K1240" s="99"/>
      <c r="L1240" s="13" t="str">
        <f>_xlfn.XLOOKUP(Ventas!C1240,'Tienda y Sucursal'!$B$5:$B$19,'Tienda y Sucursal'!$C$5:$C$19)</f>
        <v>Sales</v>
      </c>
      <c r="M1240" s="13" t="str">
        <f>_xlfn.XLOOKUP(D1240,'Tienda y Sucursal'!$E$5:$E$10,'Tienda y Sucursal'!$F$5:$F$10)</f>
        <v>Sucursal 4</v>
      </c>
      <c r="N1240" s="13" t="str">
        <f>HLOOKUP(F1240,'Vendedores y Clientes'!$F$5:$M$7,2,0)&amp;" "&amp;HLOOKUP(F1240,'Vendedores y Clientes'!$F$5:$M$7,3,0)</f>
        <v>Suárez Mujica</v>
      </c>
      <c r="O1240" s="13" t="str" cm="1">
        <f t="array" ref="O1240">_xlfn.XLOOKUP(G1240,'Vendedores y Clientes'!$B$6:$B$39,'Vendedores y Clientes'!$C$6:$C$39&amp;" "&amp;_xlfn.XLOOKUP(Ventas!G1240,'Vendedores y Clientes'!$B$6:$B$39,'Vendedores y Clientes'!$D$6:$D$39))</f>
        <v>Edward Phycka</v>
      </c>
      <c r="P1240" s="13" t="str">
        <f>_xlfn.XLOOKUP(H1240,Productos!$B$5:$B$16,Productos!$C$5:$C$16)</f>
        <v>Bar L Sobredimensionado</v>
      </c>
      <c r="Q1240" s="13" t="str">
        <f>VLOOKUP(H1240,Productos!$B$4:$E$16,3,0)</f>
        <v>Qwerty</v>
      </c>
      <c r="R1240" s="14">
        <f t="shared" si="26"/>
        <v>0</v>
      </c>
      <c r="S1240" s="15">
        <f>VLOOKUP(Ventas!H1240,Productos!$B$23:$I$34,MATCH(Ventas!M1240,Productos!$D$22:$I$22)+2,FALSE)</f>
        <v>10000</v>
      </c>
      <c r="T1240" s="16">
        <f t="shared" si="30"/>
        <v>3590000</v>
      </c>
    </row>
    <row r="1241" spans="2:20" ht="14.25" customHeight="1">
      <c r="B1241" s="10" t="str">
        <f t="shared" si="25"/>
        <v>2-1006112009noviembreJ15</v>
      </c>
      <c r="C1241" s="17">
        <v>2</v>
      </c>
      <c r="D1241" s="17">
        <v>100</v>
      </c>
      <c r="E1241" s="18">
        <v>40123</v>
      </c>
      <c r="F1241" s="17">
        <v>15</v>
      </c>
      <c r="G1241" s="17">
        <v>27</v>
      </c>
      <c r="H1241" s="17" t="s">
        <v>21</v>
      </c>
      <c r="I1241" s="79">
        <f>_xlfn.XLOOKUP(H1241,Productos!$B$5:$B$16,Productos!$E$5:$E$16)</f>
        <v>1800000</v>
      </c>
      <c r="J1241" s="17">
        <v>2</v>
      </c>
      <c r="K1241" s="99"/>
      <c r="L1241" s="13" t="str">
        <f>_xlfn.XLOOKUP(Ventas!C1241,'Tienda y Sucursal'!$B$5:$B$19,'Tienda y Sucursal'!$C$5:$C$19)</f>
        <v>Muebles San Genaro</v>
      </c>
      <c r="M1241" s="13" t="str">
        <f>_xlfn.XLOOKUP(D1241,'Tienda y Sucursal'!$E$5:$E$10,'Tienda y Sucursal'!$F$5:$F$10)</f>
        <v>Sucursal 4</v>
      </c>
      <c r="N1241" s="13" t="str">
        <f>HLOOKUP(F1241,'Vendedores y Clientes'!$F$5:$M$7,2,0)&amp;" "&amp;HLOOKUP(F1241,'Vendedores y Clientes'!$F$5:$M$7,3,0)</f>
        <v>Suárez Mujica</v>
      </c>
      <c r="O1241" s="13" t="str" cm="1">
        <f t="array" ref="O1241">_xlfn.XLOOKUP(G1241,'Vendedores y Clientes'!$B$6:$B$39,'Vendedores y Clientes'!$C$6:$C$39&amp;" "&amp;_xlfn.XLOOKUP(Ventas!G1241,'Vendedores y Clientes'!$B$6:$B$39,'Vendedores y Clientes'!$D$6:$D$39))</f>
        <v>Daniel Saint John</v>
      </c>
      <c r="P1241" s="13" t="str">
        <f>_xlfn.XLOOKUP(H1241,Productos!$B$5:$B$16,Productos!$C$5:$C$16)</f>
        <v>Bar L Sobredimensionado</v>
      </c>
      <c r="Q1241" s="13" t="str">
        <f>VLOOKUP(H1241,Productos!$B$4:$E$16,3,0)</f>
        <v>Qwerty</v>
      </c>
      <c r="R1241" s="14">
        <f t="shared" si="26"/>
        <v>0</v>
      </c>
      <c r="S1241" s="15">
        <f>VLOOKUP(Ventas!H1241,Productos!$B$23:$I$34,MATCH(Ventas!M1241,Productos!$D$22:$I$22)+2,FALSE)</f>
        <v>10000</v>
      </c>
      <c r="T1241" s="16">
        <f t="shared" si="30"/>
        <v>3590000</v>
      </c>
    </row>
    <row r="1242" spans="2:20" ht="14.25" customHeight="1">
      <c r="B1242" s="10" t="str">
        <f t="shared" si="25"/>
        <v>10-30432009marzoE20</v>
      </c>
      <c r="C1242" s="17">
        <v>10</v>
      </c>
      <c r="D1242" s="17">
        <v>30</v>
      </c>
      <c r="E1242" s="18">
        <v>39876</v>
      </c>
      <c r="F1242" s="17">
        <v>17</v>
      </c>
      <c r="G1242" s="17">
        <v>27</v>
      </c>
      <c r="H1242" s="17" t="s">
        <v>28</v>
      </c>
      <c r="I1242" s="79">
        <f>_xlfn.XLOOKUP(H1242,Productos!$B$5:$B$16,Productos!$E$5:$E$16)</f>
        <v>650000</v>
      </c>
      <c r="J1242" s="17">
        <v>8</v>
      </c>
      <c r="K1242" s="99"/>
      <c r="L1242" s="13" t="str">
        <f>_xlfn.XLOOKUP(Ventas!C1242,'Tienda y Sucursal'!$B$5:$B$19,'Tienda y Sucursal'!$C$5:$C$19)</f>
        <v>Sacrilegios Gloria</v>
      </c>
      <c r="M1242" s="13" t="str">
        <f>_xlfn.XLOOKUP(D1242,'Tienda y Sucursal'!$E$5:$E$10,'Tienda y Sucursal'!$F$5:$F$10)</f>
        <v>Sucursal 2</v>
      </c>
      <c r="N1242" s="13" t="str">
        <f>HLOOKUP(F1242,'Vendedores y Clientes'!$F$5:$M$7,2,0)&amp;" "&amp;HLOOKUP(F1242,'Vendedores y Clientes'!$F$5:$M$7,3,0)</f>
        <v>Gabriel Manzanero</v>
      </c>
      <c r="O1242" s="13" t="str" cm="1">
        <f t="array" ref="O1242">_xlfn.XLOOKUP(G1242,'Vendedores y Clientes'!$B$6:$B$39,'Vendedores y Clientes'!$C$6:$C$39&amp;" "&amp;_xlfn.XLOOKUP(Ventas!G1242,'Vendedores y Clientes'!$B$6:$B$39,'Vendedores y Clientes'!$D$6:$D$39))</f>
        <v>Daniel Saint John</v>
      </c>
      <c r="P1242" s="13" t="str">
        <f>_xlfn.XLOOKUP(H1242,Productos!$B$5:$B$16,Productos!$C$5:$C$16)</f>
        <v>Escritorio Madera 3 Espacios</v>
      </c>
      <c r="Q1242" s="13" t="str">
        <f>VLOOKUP(H1242,Productos!$B$4:$E$16,3,0)</f>
        <v>Bellmack</v>
      </c>
      <c r="R1242" s="14">
        <f t="shared" si="26"/>
        <v>0.08</v>
      </c>
      <c r="S1242" s="15">
        <f>VLOOKUP(Ventas!H1242,Productos!$B$23:$I$34,MATCH(Ventas!M1242,Productos!$D$22:$I$22)+2,FALSE)</f>
        <v>300000</v>
      </c>
      <c r="T1242" s="16">
        <f t="shared" si="30"/>
        <v>4484000</v>
      </c>
    </row>
    <row r="1243" spans="2:20" ht="14.25" customHeight="1">
      <c r="B1243" s="10" t="str">
        <f t="shared" si="25"/>
        <v>15-2001522009febreroA18</v>
      </c>
      <c r="C1243" s="17">
        <v>15</v>
      </c>
      <c r="D1243" s="17">
        <v>200</v>
      </c>
      <c r="E1243" s="18">
        <v>39859</v>
      </c>
      <c r="F1243" s="17">
        <v>17</v>
      </c>
      <c r="G1243" s="17">
        <v>33</v>
      </c>
      <c r="H1243" s="17" t="s">
        <v>26</v>
      </c>
      <c r="I1243" s="79">
        <f>_xlfn.XLOOKUP(H1243,Productos!$B$5:$B$16,Productos!$E$5:$E$16)</f>
        <v>750000</v>
      </c>
      <c r="J1243" s="17">
        <v>5</v>
      </c>
      <c r="K1243" s="99"/>
      <c r="L1243" s="13" t="str">
        <f>_xlfn.XLOOKUP(Ventas!C1243,'Tienda y Sucursal'!$B$5:$B$19,'Tienda y Sucursal'!$C$5:$C$19)</f>
        <v>Galería la Tubería</v>
      </c>
      <c r="M1243" s="13" t="str">
        <f>_xlfn.XLOOKUP(D1243,'Tienda y Sucursal'!$E$5:$E$10,'Tienda y Sucursal'!$F$5:$F$10)</f>
        <v>Sucursal 1</v>
      </c>
      <c r="N1243" s="13" t="str">
        <f>HLOOKUP(F1243,'Vendedores y Clientes'!$F$5:$M$7,2,0)&amp;" "&amp;HLOOKUP(F1243,'Vendedores y Clientes'!$F$5:$M$7,3,0)</f>
        <v>Gabriel Manzanero</v>
      </c>
      <c r="O1243" s="13" t="str" cm="1">
        <f t="array" ref="O1243">_xlfn.XLOOKUP(G1243,'Vendedores y Clientes'!$B$6:$B$39,'Vendedores y Clientes'!$C$6:$C$39&amp;" "&amp;_xlfn.XLOOKUP(Ventas!G1243,'Vendedores y Clientes'!$B$6:$B$39,'Vendedores y Clientes'!$D$6:$D$39))</f>
        <v>Maricela Zapur</v>
      </c>
      <c r="P1243" s="13" t="str">
        <f>_xlfn.XLOOKUP(H1243,Productos!$B$5:$B$16,Productos!$C$5:$C$16)</f>
        <v>Sillón Cama 3 Cuerpos</v>
      </c>
      <c r="Q1243" s="13" t="str">
        <f>VLOOKUP(H1243,Productos!$B$4:$E$16,3,0)</f>
        <v>Bellmack</v>
      </c>
      <c r="R1243" s="14">
        <f t="shared" si="26"/>
        <v>0.05</v>
      </c>
      <c r="S1243" s="15">
        <f>VLOOKUP(Ventas!H1243,Productos!$B$23:$I$34,MATCH(Ventas!M1243,Productos!$D$22:$I$22)+2,FALSE)</f>
        <v>100000</v>
      </c>
      <c r="T1243" s="16">
        <f t="shared" si="30"/>
        <v>3462500</v>
      </c>
    </row>
    <row r="1244" spans="2:20" ht="14.25" customHeight="1">
      <c r="B1244" s="10" t="str">
        <f t="shared" si="25"/>
        <v>3-30492009septiembreA18</v>
      </c>
      <c r="C1244" s="17">
        <v>3</v>
      </c>
      <c r="D1244" s="17">
        <v>30</v>
      </c>
      <c r="E1244" s="18">
        <v>40060</v>
      </c>
      <c r="F1244" s="17">
        <v>16</v>
      </c>
      <c r="G1244" s="17">
        <v>30</v>
      </c>
      <c r="H1244" s="17" t="s">
        <v>26</v>
      </c>
      <c r="I1244" s="79">
        <f>_xlfn.XLOOKUP(H1244,Productos!$B$5:$B$16,Productos!$E$5:$E$16)</f>
        <v>750000</v>
      </c>
      <c r="J1244" s="17">
        <v>5</v>
      </c>
      <c r="K1244" s="99"/>
      <c r="L1244" s="13" t="str">
        <f>_xlfn.XLOOKUP(Ventas!C1244,'Tienda y Sucursal'!$B$5:$B$19,'Tienda y Sucursal'!$C$5:$C$19)</f>
        <v>Damiens</v>
      </c>
      <c r="M1244" s="13" t="str">
        <f>_xlfn.XLOOKUP(D1244,'Tienda y Sucursal'!$E$5:$E$10,'Tienda y Sucursal'!$F$5:$F$10)</f>
        <v>Sucursal 2</v>
      </c>
      <c r="N1244" s="13" t="str">
        <f>HLOOKUP(F1244,'Vendedores y Clientes'!$F$5:$M$7,2,0)&amp;" "&amp;HLOOKUP(F1244,'Vendedores y Clientes'!$F$5:$M$7,3,0)</f>
        <v>Michael Tree</v>
      </c>
      <c r="O1244" s="13" t="str" cm="1">
        <f t="array" ref="O1244">_xlfn.XLOOKUP(G1244,'Vendedores y Clientes'!$B$6:$B$39,'Vendedores y Clientes'!$C$6:$C$39&amp;" "&amp;_xlfn.XLOOKUP(Ventas!G1244,'Vendedores y Clientes'!$B$6:$B$39,'Vendedores y Clientes'!$D$6:$D$39))</f>
        <v>Javiera Walder</v>
      </c>
      <c r="P1244" s="13" t="str">
        <f>_xlfn.XLOOKUP(H1244,Productos!$B$5:$B$16,Productos!$C$5:$C$16)</f>
        <v>Sillón Cama 3 Cuerpos</v>
      </c>
      <c r="Q1244" s="13" t="str">
        <f>VLOOKUP(H1244,Productos!$B$4:$E$16,3,0)</f>
        <v>Bellmack</v>
      </c>
      <c r="R1244" s="14">
        <f t="shared" si="26"/>
        <v>0.05</v>
      </c>
      <c r="S1244" s="15">
        <f>VLOOKUP(Ventas!H1244,Productos!$B$23:$I$34,MATCH(Ventas!M1244,Productos!$D$22:$I$22)+2,FALSE)</f>
        <v>300000</v>
      </c>
      <c r="T1244" s="16">
        <f t="shared" si="30"/>
        <v>3262500</v>
      </c>
    </row>
    <row r="1245" spans="2:20" ht="14.25" customHeight="1">
      <c r="B1245" s="10" t="str">
        <f t="shared" si="25"/>
        <v>7-102562010junioA18</v>
      </c>
      <c r="C1245" s="17">
        <v>7</v>
      </c>
      <c r="D1245" s="17">
        <v>10</v>
      </c>
      <c r="E1245" s="18">
        <v>40354</v>
      </c>
      <c r="F1245" s="17">
        <v>13</v>
      </c>
      <c r="G1245" s="17">
        <v>29</v>
      </c>
      <c r="H1245" s="17" t="s">
        <v>26</v>
      </c>
      <c r="I1245" s="79">
        <f>_xlfn.XLOOKUP(H1245,Productos!$B$5:$B$16,Productos!$E$5:$E$16)</f>
        <v>750000</v>
      </c>
      <c r="J1245" s="17">
        <v>5</v>
      </c>
      <c r="K1245" s="99"/>
      <c r="L1245" s="13" t="str">
        <f>_xlfn.XLOOKUP(Ventas!C1245,'Tienda y Sucursal'!$B$5:$B$19,'Tienda y Sucursal'!$C$5:$C$19)</f>
        <v>Blanco y En Calada</v>
      </c>
      <c r="M1245" s="13" t="str">
        <f>_xlfn.XLOOKUP(D1245,'Tienda y Sucursal'!$E$5:$E$10,'Tienda y Sucursal'!$F$5:$F$10)</f>
        <v>Sucursal 6</v>
      </c>
      <c r="N1245" s="13" t="str">
        <f>HLOOKUP(F1245,'Vendedores y Clientes'!$F$5:$M$7,2,0)&amp;" "&amp;HLOOKUP(F1245,'Vendedores y Clientes'!$F$5:$M$7,3,0)</f>
        <v>Caesar Ortencia</v>
      </c>
      <c r="O1245" s="13" t="str" cm="1">
        <f t="array" ref="O1245">_xlfn.XLOOKUP(G1245,'Vendedores y Clientes'!$B$6:$B$39,'Vendedores y Clientes'!$C$6:$C$39&amp;" "&amp;_xlfn.XLOOKUP(Ventas!G1245,'Vendedores y Clientes'!$B$6:$B$39,'Vendedores y Clientes'!$D$6:$D$39))</f>
        <v>Reina Queen</v>
      </c>
      <c r="P1245" s="13" t="str">
        <f>_xlfn.XLOOKUP(H1245,Productos!$B$5:$B$16,Productos!$C$5:$C$16)</f>
        <v>Sillón Cama 3 Cuerpos</v>
      </c>
      <c r="Q1245" s="13" t="str">
        <f>VLOOKUP(H1245,Productos!$B$4:$E$16,3,0)</f>
        <v>Bellmack</v>
      </c>
      <c r="R1245" s="14">
        <f t="shared" si="26"/>
        <v>0.05</v>
      </c>
      <c r="S1245" s="15">
        <f>VLOOKUP(Ventas!H1245,Productos!$B$23:$I$34,MATCH(Ventas!M1245,Productos!$D$22:$I$22)+2,FALSE)</f>
        <v>200000</v>
      </c>
      <c r="T1245" s="16">
        <f t="shared" si="30"/>
        <v>3362500</v>
      </c>
    </row>
    <row r="1246" spans="2:20" ht="14.25" customHeight="1">
      <c r="B1246" s="10" t="str">
        <f t="shared" si="25"/>
        <v>2-20022122009diciembreG16</v>
      </c>
      <c r="C1246" s="17">
        <v>2</v>
      </c>
      <c r="D1246" s="17">
        <v>200</v>
      </c>
      <c r="E1246" s="18">
        <v>40169</v>
      </c>
      <c r="F1246" s="17">
        <v>12</v>
      </c>
      <c r="G1246" s="17">
        <v>24</v>
      </c>
      <c r="H1246" s="17" t="s">
        <v>30</v>
      </c>
      <c r="I1246" s="79">
        <f>_xlfn.XLOOKUP(H1246,Productos!$B$5:$B$16,Productos!$E$5:$E$16)</f>
        <v>550000</v>
      </c>
      <c r="J1246" s="17">
        <v>7</v>
      </c>
      <c r="K1246" s="99"/>
      <c r="L1246" s="13" t="str">
        <f>_xlfn.XLOOKUP(Ventas!C1246,'Tienda y Sucursal'!$B$5:$B$19,'Tienda y Sucursal'!$C$5:$C$19)</f>
        <v>Muebles San Genaro</v>
      </c>
      <c r="M1246" s="13" t="str">
        <f>_xlfn.XLOOKUP(D1246,'Tienda y Sucursal'!$E$5:$E$10,'Tienda y Sucursal'!$F$5:$F$10)</f>
        <v>Sucursal 1</v>
      </c>
      <c r="N1246" s="13" t="str">
        <f>HLOOKUP(F1246,'Vendedores y Clientes'!$F$5:$M$7,2,0)&amp;" "&amp;HLOOKUP(F1246,'Vendedores y Clientes'!$F$5:$M$7,3,0)</f>
        <v>Feibian Bizancio</v>
      </c>
      <c r="O1246" s="13" t="str" cm="1">
        <f t="array" ref="O1246">_xlfn.XLOOKUP(G1246,'Vendedores y Clientes'!$B$6:$B$39,'Vendedores y Clientes'!$C$6:$C$39&amp;" "&amp;_xlfn.XLOOKUP(Ventas!G1246,'Vendedores y Clientes'!$B$6:$B$39,'Vendedores y Clientes'!$D$6:$D$39))</f>
        <v>Andrea Panda</v>
      </c>
      <c r="P1246" s="13" t="str">
        <f>_xlfn.XLOOKUP(H1246,Productos!$B$5:$B$16,Productos!$C$5:$C$16)</f>
        <v>Cómoda 2 cuerpos, 2x1x1,5</v>
      </c>
      <c r="Q1246" s="13" t="str">
        <f>VLOOKUP(H1246,Productos!$B$4:$E$16,3,0)</f>
        <v>Deplos</v>
      </c>
      <c r="R1246" s="14">
        <f t="shared" si="26"/>
        <v>0.08</v>
      </c>
      <c r="S1246" s="15">
        <f>VLOOKUP(Ventas!H1246,Productos!$B$23:$I$34,MATCH(Ventas!M1246,Productos!$D$22:$I$22)+2,FALSE)</f>
        <v>100000</v>
      </c>
      <c r="T1246" s="16">
        <f t="shared" si="30"/>
        <v>3442000</v>
      </c>
    </row>
    <row r="1247" spans="2:20" ht="14.25" customHeight="1">
      <c r="B1247" s="10" t="str">
        <f t="shared" si="25"/>
        <v>6-3025112010noviembreG16</v>
      </c>
      <c r="C1247" s="17">
        <v>6</v>
      </c>
      <c r="D1247" s="17">
        <v>30</v>
      </c>
      <c r="E1247" s="18">
        <v>40507</v>
      </c>
      <c r="F1247" s="17">
        <v>18</v>
      </c>
      <c r="G1247" s="17">
        <v>19</v>
      </c>
      <c r="H1247" s="17" t="s">
        <v>30</v>
      </c>
      <c r="I1247" s="79">
        <f>_xlfn.XLOOKUP(H1247,Productos!$B$5:$B$16,Productos!$E$5:$E$16)</f>
        <v>550000</v>
      </c>
      <c r="J1247" s="17">
        <v>7</v>
      </c>
      <c r="K1247" s="99"/>
      <c r="L1247" s="13" t="str">
        <f>_xlfn.XLOOKUP(Ventas!C1247,'Tienda y Sucursal'!$B$5:$B$19,'Tienda y Sucursal'!$C$5:$C$19)</f>
        <v>Sucursal Ñuñoa</v>
      </c>
      <c r="M1247" s="13" t="str">
        <f>_xlfn.XLOOKUP(D1247,'Tienda y Sucursal'!$E$5:$E$10,'Tienda y Sucursal'!$F$5:$F$10)</f>
        <v>Sucursal 2</v>
      </c>
      <c r="N1247" s="13" t="str">
        <f>HLOOKUP(F1247,'Vendedores y Clientes'!$F$5:$M$7,2,0)&amp;" "&amp;HLOOKUP(F1247,'Vendedores y Clientes'!$F$5:$M$7,3,0)</f>
        <v>Gato Lizana</v>
      </c>
      <c r="O1247" s="13" t="str" cm="1">
        <f t="array" ref="O1247">_xlfn.XLOOKUP(G1247,'Vendedores y Clientes'!$B$6:$B$39,'Vendedores y Clientes'!$C$6:$C$39&amp;" "&amp;_xlfn.XLOOKUP(Ventas!G1247,'Vendedores y Clientes'!$B$6:$B$39,'Vendedores y Clientes'!$D$6:$D$39))</f>
        <v>Andrea Disappear</v>
      </c>
      <c r="P1247" s="13" t="str">
        <f>_xlfn.XLOOKUP(H1247,Productos!$B$5:$B$16,Productos!$C$5:$C$16)</f>
        <v>Cómoda 2 cuerpos, 2x1x1,5</v>
      </c>
      <c r="Q1247" s="13" t="str">
        <f>VLOOKUP(H1247,Productos!$B$4:$E$16,3,0)</f>
        <v>Deplos</v>
      </c>
      <c r="R1247" s="14">
        <f t="shared" si="26"/>
        <v>0.08</v>
      </c>
      <c r="S1247" s="15">
        <f>VLOOKUP(Ventas!H1247,Productos!$B$23:$I$34,MATCH(Ventas!M1247,Productos!$D$22:$I$22)+2,FALSE)</f>
        <v>500000</v>
      </c>
      <c r="T1247" s="16">
        <f t="shared" si="30"/>
        <v>3042000</v>
      </c>
    </row>
    <row r="1248" spans="2:20" ht="14.25" customHeight="1">
      <c r="B1248" s="10" t="str">
        <f t="shared" si="25"/>
        <v>12-101642010abrilB18</v>
      </c>
      <c r="C1248" s="17">
        <v>12</v>
      </c>
      <c r="D1248" s="17">
        <v>10</v>
      </c>
      <c r="E1248" s="18">
        <v>40284</v>
      </c>
      <c r="F1248" s="17">
        <v>14</v>
      </c>
      <c r="G1248" s="17">
        <v>10</v>
      </c>
      <c r="H1248" s="17" t="s">
        <v>31</v>
      </c>
      <c r="I1248" s="79">
        <f>_xlfn.XLOOKUP(H1248,Productos!$B$5:$B$16,Productos!$E$5:$E$16)</f>
        <v>350000</v>
      </c>
      <c r="J1248" s="17">
        <v>11</v>
      </c>
      <c r="K1248" s="99"/>
      <c r="L1248" s="13" t="str">
        <f>_xlfn.XLOOKUP(Ventas!C1248,'Tienda y Sucursal'!$B$5:$B$19,'Tienda y Sucursal'!$C$5:$C$19)</f>
        <v>El Deleite</v>
      </c>
      <c r="M1248" s="13" t="str">
        <f>_xlfn.XLOOKUP(D1248,'Tienda y Sucursal'!$E$5:$E$10,'Tienda y Sucursal'!$F$5:$F$10)</f>
        <v>Sucursal 6</v>
      </c>
      <c r="N1248" s="13" t="str">
        <f>HLOOKUP(F1248,'Vendedores y Clientes'!$F$5:$M$7,2,0)&amp;" "&amp;HLOOKUP(F1248,'Vendedores y Clientes'!$F$5:$M$7,3,0)</f>
        <v>Hortuiti Felier</v>
      </c>
      <c r="O1248" s="13" t="str" cm="1">
        <f t="array" ref="O1248">_xlfn.XLOOKUP(G1248,'Vendedores y Clientes'!$B$6:$B$39,'Vendedores y Clientes'!$C$6:$C$39&amp;" "&amp;_xlfn.XLOOKUP(Ventas!G1248,'Vendedores y Clientes'!$B$6:$B$39,'Vendedores y Clientes'!$D$6:$D$39))</f>
        <v>Natalia Safer</v>
      </c>
      <c r="P1248" s="13" t="str">
        <f>_xlfn.XLOOKUP(H1248,Productos!$B$5:$B$16,Productos!$C$5:$C$16)</f>
        <v>Escritorio Vidrio 1,38x50</v>
      </c>
      <c r="Q1248" s="13" t="str">
        <f>VLOOKUP(H1248,Productos!$B$4:$E$16,3,0)</f>
        <v>Bellmack</v>
      </c>
      <c r="R1248" s="14">
        <f t="shared" si="26"/>
        <v>0.08</v>
      </c>
      <c r="S1248" s="15">
        <f>VLOOKUP(Ventas!H1248,Productos!$B$23:$I$34,MATCH(Ventas!M1248,Productos!$D$22:$I$22)+2,FALSE)</f>
        <v>100000</v>
      </c>
      <c r="T1248" s="16">
        <f t="shared" si="30"/>
        <v>3442000</v>
      </c>
    </row>
    <row r="1249" spans="2:20" ht="14.25" customHeight="1">
      <c r="B1249" s="10" t="str">
        <f t="shared" si="25"/>
        <v>5-200322010febreroG16</v>
      </c>
      <c r="C1249" s="17">
        <v>5</v>
      </c>
      <c r="D1249" s="17">
        <v>200</v>
      </c>
      <c r="E1249" s="18">
        <v>40212</v>
      </c>
      <c r="F1249" s="17">
        <v>14</v>
      </c>
      <c r="G1249" s="17">
        <v>9</v>
      </c>
      <c r="H1249" s="17" t="s">
        <v>30</v>
      </c>
      <c r="I1249" s="79">
        <f>_xlfn.XLOOKUP(H1249,Productos!$B$5:$B$16,Productos!$E$5:$E$16)</f>
        <v>550000</v>
      </c>
      <c r="J1249" s="17">
        <v>7</v>
      </c>
      <c r="K1249" s="99"/>
      <c r="L1249" s="13" t="str">
        <f>_xlfn.XLOOKUP(Ventas!C1249,'Tienda y Sucursal'!$B$5:$B$19,'Tienda y Sucursal'!$C$5:$C$19)</f>
        <v>Muebles El Oso</v>
      </c>
      <c r="M1249" s="13" t="str">
        <f>_xlfn.XLOOKUP(D1249,'Tienda y Sucursal'!$E$5:$E$10,'Tienda y Sucursal'!$F$5:$F$10)</f>
        <v>Sucursal 1</v>
      </c>
      <c r="N1249" s="13" t="str">
        <f>HLOOKUP(F1249,'Vendedores y Clientes'!$F$5:$M$7,2,0)&amp;" "&amp;HLOOKUP(F1249,'Vendedores y Clientes'!$F$5:$M$7,3,0)</f>
        <v>Hortuiti Felier</v>
      </c>
      <c r="O1249" s="13" t="str" cm="1">
        <f t="array" ref="O1249">_xlfn.XLOOKUP(G1249,'Vendedores y Clientes'!$B$6:$B$39,'Vendedores y Clientes'!$C$6:$C$39&amp;" "&amp;_xlfn.XLOOKUP(Ventas!G1249,'Vendedores y Clientes'!$B$6:$B$39,'Vendedores y Clientes'!$D$6:$D$39))</f>
        <v>Camilo Parranda</v>
      </c>
      <c r="P1249" s="13" t="str">
        <f>_xlfn.XLOOKUP(H1249,Productos!$B$5:$B$16,Productos!$C$5:$C$16)</f>
        <v>Cómoda 2 cuerpos, 2x1x1,5</v>
      </c>
      <c r="Q1249" s="13" t="str">
        <f>VLOOKUP(H1249,Productos!$B$4:$E$16,3,0)</f>
        <v>Deplos</v>
      </c>
      <c r="R1249" s="14">
        <f t="shared" si="26"/>
        <v>0.08</v>
      </c>
      <c r="S1249" s="15">
        <f>VLOOKUP(Ventas!H1249,Productos!$B$23:$I$34,MATCH(Ventas!M1249,Productos!$D$22:$I$22)+2,FALSE)</f>
        <v>100000</v>
      </c>
      <c r="T1249" s="16">
        <f t="shared" si="30"/>
        <v>3442000</v>
      </c>
    </row>
    <row r="1250" spans="2:20" ht="14.25" customHeight="1">
      <c r="B1250" s="10" t="str">
        <f t="shared" si="25"/>
        <v>12-2019122010diciembreJ18</v>
      </c>
      <c r="C1250" s="17">
        <v>12</v>
      </c>
      <c r="D1250" s="17">
        <v>20</v>
      </c>
      <c r="E1250" s="18">
        <v>40531</v>
      </c>
      <c r="F1250" s="17">
        <v>14</v>
      </c>
      <c r="G1250" s="17">
        <v>11</v>
      </c>
      <c r="H1250" s="17" t="s">
        <v>24</v>
      </c>
      <c r="I1250" s="79">
        <f>_xlfn.XLOOKUP(H1250,Productos!$B$5:$B$16,Productos!$E$5:$E$16)</f>
        <v>850000</v>
      </c>
      <c r="J1250" s="17">
        <v>4</v>
      </c>
      <c r="K1250" s="99"/>
      <c r="L1250" s="13" t="str">
        <f>_xlfn.XLOOKUP(Ventas!C1250,'Tienda y Sucursal'!$B$5:$B$19,'Tienda y Sucursal'!$C$5:$C$19)</f>
        <v>El Deleite</v>
      </c>
      <c r="M1250" s="13" t="str">
        <f>_xlfn.XLOOKUP(D1250,'Tienda y Sucursal'!$E$5:$E$10,'Tienda y Sucursal'!$F$5:$F$10)</f>
        <v>Sucursal 5</v>
      </c>
      <c r="N1250" s="13" t="str">
        <f>HLOOKUP(F1250,'Vendedores y Clientes'!$F$5:$M$7,2,0)&amp;" "&amp;HLOOKUP(F1250,'Vendedores y Clientes'!$F$5:$M$7,3,0)</f>
        <v>Hortuiti Felier</v>
      </c>
      <c r="O1250" s="13" t="str" cm="1">
        <f t="array" ref="O1250">_xlfn.XLOOKUP(G1250,'Vendedores y Clientes'!$B$6:$B$39,'Vendedores y Clientes'!$C$6:$C$39&amp;" "&amp;_xlfn.XLOOKUP(Ventas!G1250,'Vendedores y Clientes'!$B$6:$B$39,'Vendedores y Clientes'!$D$6:$D$39))</f>
        <v>Diva Torrengra</v>
      </c>
      <c r="P1250" s="13" t="str">
        <f>_xlfn.XLOOKUP(H1250,Productos!$B$5:$B$16,Productos!$C$5:$C$16)</f>
        <v>Camarote 3 cuerpos</v>
      </c>
      <c r="Q1250" s="13" t="str">
        <f>VLOOKUP(H1250,Productos!$B$4:$E$16,3,0)</f>
        <v>Deplos</v>
      </c>
      <c r="R1250" s="14">
        <f t="shared" si="26"/>
        <v>0.05</v>
      </c>
      <c r="S1250" s="15">
        <f>VLOOKUP(Ventas!H1250,Productos!$B$23:$I$34,MATCH(Ventas!M1250,Productos!$D$22:$I$22)+2,FALSE)</f>
        <v>100000</v>
      </c>
      <c r="T1250" s="16">
        <f t="shared" si="30"/>
        <v>3130000</v>
      </c>
    </row>
    <row r="1251" spans="2:20" ht="14.25" customHeight="1">
      <c r="B1251" s="10" t="str">
        <f t="shared" si="25"/>
        <v>11-103112010noviembreJ18</v>
      </c>
      <c r="C1251" s="17">
        <v>11</v>
      </c>
      <c r="D1251" s="17">
        <v>10</v>
      </c>
      <c r="E1251" s="18">
        <v>40485</v>
      </c>
      <c r="F1251" s="17">
        <v>18</v>
      </c>
      <c r="G1251" s="17">
        <v>23</v>
      </c>
      <c r="H1251" s="17" t="s">
        <v>24</v>
      </c>
      <c r="I1251" s="79">
        <f>_xlfn.XLOOKUP(H1251,Productos!$B$5:$B$16,Productos!$E$5:$E$16)</f>
        <v>850000</v>
      </c>
      <c r="J1251" s="17">
        <v>4</v>
      </c>
      <c r="K1251" s="99"/>
      <c r="L1251" s="13" t="str">
        <f>_xlfn.XLOOKUP(Ventas!C1251,'Tienda y Sucursal'!$B$5:$B$19,'Tienda y Sucursal'!$C$5:$C$19)</f>
        <v>Antiguedades FL</v>
      </c>
      <c r="M1251" s="13" t="str">
        <f>_xlfn.XLOOKUP(D1251,'Tienda y Sucursal'!$E$5:$E$10,'Tienda y Sucursal'!$F$5:$F$10)</f>
        <v>Sucursal 6</v>
      </c>
      <c r="N1251" s="13" t="str">
        <f>HLOOKUP(F1251,'Vendedores y Clientes'!$F$5:$M$7,2,0)&amp;" "&amp;HLOOKUP(F1251,'Vendedores y Clientes'!$F$5:$M$7,3,0)</f>
        <v>Gato Lizana</v>
      </c>
      <c r="O1251" s="13" t="str" cm="1">
        <f t="array" ref="O1251">_xlfn.XLOOKUP(G1251,'Vendedores y Clientes'!$B$6:$B$39,'Vendedores y Clientes'!$C$6:$C$39&amp;" "&amp;_xlfn.XLOOKUP(Ventas!G1251,'Vendedores y Clientes'!$B$6:$B$39,'Vendedores y Clientes'!$D$6:$D$39))</f>
        <v>Ismael Olavarrieta</v>
      </c>
      <c r="P1251" s="13" t="str">
        <f>_xlfn.XLOOKUP(H1251,Productos!$B$5:$B$16,Productos!$C$5:$C$16)</f>
        <v>Camarote 3 cuerpos</v>
      </c>
      <c r="Q1251" s="13" t="str">
        <f>VLOOKUP(H1251,Productos!$B$4:$E$16,3,0)</f>
        <v>Deplos</v>
      </c>
      <c r="R1251" s="14">
        <f t="shared" si="26"/>
        <v>0.05</v>
      </c>
      <c r="S1251" s="15">
        <f>VLOOKUP(Ventas!H1251,Productos!$B$23:$I$34,MATCH(Ventas!M1251,Productos!$D$22:$I$22)+2,FALSE)</f>
        <v>20000</v>
      </c>
      <c r="T1251" s="16">
        <f t="shared" si="30"/>
        <v>3210000</v>
      </c>
    </row>
    <row r="1252" spans="2:20" ht="14.25" customHeight="1">
      <c r="B1252" s="10" t="str">
        <f t="shared" si="25"/>
        <v>15-301922010febreroJ18</v>
      </c>
      <c r="C1252" s="17">
        <v>15</v>
      </c>
      <c r="D1252" s="17">
        <v>30</v>
      </c>
      <c r="E1252" s="18">
        <v>40228</v>
      </c>
      <c r="F1252" s="17">
        <v>14</v>
      </c>
      <c r="G1252" s="17">
        <v>7</v>
      </c>
      <c r="H1252" s="17" t="s">
        <v>24</v>
      </c>
      <c r="I1252" s="79">
        <f>_xlfn.XLOOKUP(H1252,Productos!$B$5:$B$16,Productos!$E$5:$E$16)</f>
        <v>850000</v>
      </c>
      <c r="J1252" s="17">
        <v>4</v>
      </c>
      <c r="K1252" s="99"/>
      <c r="L1252" s="13" t="str">
        <f>_xlfn.XLOOKUP(Ventas!C1252,'Tienda y Sucursal'!$B$5:$B$19,'Tienda y Sucursal'!$C$5:$C$19)</f>
        <v>Galería la Tubería</v>
      </c>
      <c r="M1252" s="13" t="str">
        <f>_xlfn.XLOOKUP(D1252,'Tienda y Sucursal'!$E$5:$E$10,'Tienda y Sucursal'!$F$5:$F$10)</f>
        <v>Sucursal 2</v>
      </c>
      <c r="N1252" s="13" t="str">
        <f>HLOOKUP(F1252,'Vendedores y Clientes'!$F$5:$M$7,2,0)&amp;" "&amp;HLOOKUP(F1252,'Vendedores y Clientes'!$F$5:$M$7,3,0)</f>
        <v>Hortuiti Felier</v>
      </c>
      <c r="O1252" s="13" t="str" cm="1">
        <f t="array" ref="O1252">_xlfn.XLOOKUP(G1252,'Vendedores y Clientes'!$B$6:$B$39,'Vendedores y Clientes'!$C$6:$C$39&amp;" "&amp;_xlfn.XLOOKUP(Ventas!G1252,'Vendedores y Clientes'!$B$6:$B$39,'Vendedores y Clientes'!$D$6:$D$39))</f>
        <v>Veraz Dedal</v>
      </c>
      <c r="P1252" s="13" t="str">
        <f>_xlfn.XLOOKUP(H1252,Productos!$B$5:$B$16,Productos!$C$5:$C$16)</f>
        <v>Camarote 3 cuerpos</v>
      </c>
      <c r="Q1252" s="13" t="str">
        <f>VLOOKUP(H1252,Productos!$B$4:$E$16,3,0)</f>
        <v>Deplos</v>
      </c>
      <c r="R1252" s="14">
        <f t="shared" si="26"/>
        <v>0.05</v>
      </c>
      <c r="S1252" s="15">
        <f>VLOOKUP(Ventas!H1252,Productos!$B$23:$I$34,MATCH(Ventas!M1252,Productos!$D$22:$I$22)+2,FALSE)</f>
        <v>10000</v>
      </c>
      <c r="T1252" s="16">
        <f t="shared" si="30"/>
        <v>3220000</v>
      </c>
    </row>
    <row r="1253" spans="2:20" ht="14.25" customHeight="1">
      <c r="B1253" s="10" t="str">
        <f t="shared" si="25"/>
        <v>3-30292010septiembreJ18</v>
      </c>
      <c r="C1253" s="17">
        <v>3</v>
      </c>
      <c r="D1253" s="17">
        <v>30</v>
      </c>
      <c r="E1253" s="18">
        <v>40423</v>
      </c>
      <c r="F1253" s="17">
        <v>15</v>
      </c>
      <c r="G1253" s="17">
        <v>19</v>
      </c>
      <c r="H1253" s="17" t="s">
        <v>24</v>
      </c>
      <c r="I1253" s="79">
        <f>_xlfn.XLOOKUP(H1253,Productos!$B$5:$B$16,Productos!$E$5:$E$16)</f>
        <v>850000</v>
      </c>
      <c r="J1253" s="17">
        <v>4</v>
      </c>
      <c r="K1253" s="99"/>
      <c r="L1253" s="13" t="str">
        <f>_xlfn.XLOOKUP(Ventas!C1253,'Tienda y Sucursal'!$B$5:$B$19,'Tienda y Sucursal'!$C$5:$C$19)</f>
        <v>Damiens</v>
      </c>
      <c r="M1253" s="13" t="str">
        <f>_xlfn.XLOOKUP(D1253,'Tienda y Sucursal'!$E$5:$E$10,'Tienda y Sucursal'!$F$5:$F$10)</f>
        <v>Sucursal 2</v>
      </c>
      <c r="N1253" s="13" t="str">
        <f>HLOOKUP(F1253,'Vendedores y Clientes'!$F$5:$M$7,2,0)&amp;" "&amp;HLOOKUP(F1253,'Vendedores y Clientes'!$F$5:$M$7,3,0)</f>
        <v>Suárez Mujica</v>
      </c>
      <c r="O1253" s="13" t="str" cm="1">
        <f t="array" ref="O1253">_xlfn.XLOOKUP(G1253,'Vendedores y Clientes'!$B$6:$B$39,'Vendedores y Clientes'!$C$6:$C$39&amp;" "&amp;_xlfn.XLOOKUP(Ventas!G1253,'Vendedores y Clientes'!$B$6:$B$39,'Vendedores y Clientes'!$D$6:$D$39))</f>
        <v>Andrea Disappear</v>
      </c>
      <c r="P1253" s="13" t="str">
        <f>_xlfn.XLOOKUP(H1253,Productos!$B$5:$B$16,Productos!$C$5:$C$16)</f>
        <v>Camarote 3 cuerpos</v>
      </c>
      <c r="Q1253" s="13" t="str">
        <f>VLOOKUP(H1253,Productos!$B$4:$E$16,3,0)</f>
        <v>Deplos</v>
      </c>
      <c r="R1253" s="14">
        <f t="shared" si="26"/>
        <v>0.05</v>
      </c>
      <c r="S1253" s="15">
        <f>VLOOKUP(Ventas!H1253,Productos!$B$23:$I$34,MATCH(Ventas!M1253,Productos!$D$22:$I$22)+2,FALSE)</f>
        <v>10000</v>
      </c>
      <c r="T1253" s="16">
        <f t="shared" si="30"/>
        <v>3220000</v>
      </c>
    </row>
    <row r="1254" spans="2:20" ht="14.25" customHeight="1">
      <c r="B1254" s="10" t="str">
        <f t="shared" si="25"/>
        <v>2-2002542010abrilJ18</v>
      </c>
      <c r="C1254" s="17">
        <v>2</v>
      </c>
      <c r="D1254" s="17">
        <v>200</v>
      </c>
      <c r="E1254" s="18">
        <v>40293</v>
      </c>
      <c r="F1254" s="17">
        <v>15</v>
      </c>
      <c r="G1254" s="17">
        <v>31</v>
      </c>
      <c r="H1254" s="17" t="s">
        <v>24</v>
      </c>
      <c r="I1254" s="79">
        <f>_xlfn.XLOOKUP(H1254,Productos!$B$5:$B$16,Productos!$E$5:$E$16)</f>
        <v>850000</v>
      </c>
      <c r="J1254" s="17">
        <v>4</v>
      </c>
      <c r="K1254" s="99"/>
      <c r="L1254" s="13" t="str">
        <f>_xlfn.XLOOKUP(Ventas!C1254,'Tienda y Sucursal'!$B$5:$B$19,'Tienda y Sucursal'!$C$5:$C$19)</f>
        <v>Muebles San Genaro</v>
      </c>
      <c r="M1254" s="13" t="str">
        <f>_xlfn.XLOOKUP(D1254,'Tienda y Sucursal'!$E$5:$E$10,'Tienda y Sucursal'!$F$5:$F$10)</f>
        <v>Sucursal 1</v>
      </c>
      <c r="N1254" s="13" t="str">
        <f>HLOOKUP(F1254,'Vendedores y Clientes'!$F$5:$M$7,2,0)&amp;" "&amp;HLOOKUP(F1254,'Vendedores y Clientes'!$F$5:$M$7,3,0)</f>
        <v>Suárez Mujica</v>
      </c>
      <c r="O1254" s="13" t="str" cm="1">
        <f t="array" ref="O1254">_xlfn.XLOOKUP(G1254,'Vendedores y Clientes'!$B$6:$B$39,'Vendedores y Clientes'!$C$6:$C$39&amp;" "&amp;_xlfn.XLOOKUP(Ventas!G1254,'Vendedores y Clientes'!$B$6:$B$39,'Vendedores y Clientes'!$D$6:$D$39))</f>
        <v>Sofia Uribe</v>
      </c>
      <c r="P1254" s="13" t="str">
        <f>_xlfn.XLOOKUP(H1254,Productos!$B$5:$B$16,Productos!$C$5:$C$16)</f>
        <v>Camarote 3 cuerpos</v>
      </c>
      <c r="Q1254" s="13" t="str">
        <f>VLOOKUP(H1254,Productos!$B$4:$E$16,3,0)</f>
        <v>Deplos</v>
      </c>
      <c r="R1254" s="14">
        <f t="shared" si="26"/>
        <v>0.05</v>
      </c>
      <c r="S1254" s="15">
        <f>VLOOKUP(Ventas!H1254,Productos!$B$23:$I$34,MATCH(Ventas!M1254,Productos!$D$22:$I$22)+2,FALSE)</f>
        <v>30000</v>
      </c>
      <c r="T1254" s="16">
        <f t="shared" si="30"/>
        <v>3200000</v>
      </c>
    </row>
    <row r="1255" spans="2:20" ht="14.25" customHeight="1">
      <c r="B1255" s="10" t="str">
        <f t="shared" si="25"/>
        <v>9-2019122010diciembreJ18</v>
      </c>
      <c r="C1255" s="17">
        <v>9</v>
      </c>
      <c r="D1255" s="17">
        <v>20</v>
      </c>
      <c r="E1255" s="18">
        <v>40531</v>
      </c>
      <c r="F1255" s="17">
        <v>16</v>
      </c>
      <c r="G1255" s="17">
        <v>8</v>
      </c>
      <c r="H1255" s="17" t="s">
        <v>24</v>
      </c>
      <c r="I1255" s="79">
        <f>_xlfn.XLOOKUP(H1255,Productos!$B$5:$B$16,Productos!$E$5:$E$16)</f>
        <v>850000</v>
      </c>
      <c r="J1255" s="17">
        <v>4</v>
      </c>
      <c r="K1255" s="99"/>
      <c r="L1255" s="13" t="str">
        <f>_xlfn.XLOOKUP(Ventas!C1255,'Tienda y Sucursal'!$B$5:$B$19,'Tienda y Sucursal'!$C$5:$C$19)</f>
        <v>Sucursal San Bernardo</v>
      </c>
      <c r="M1255" s="13" t="str">
        <f>_xlfn.XLOOKUP(D1255,'Tienda y Sucursal'!$E$5:$E$10,'Tienda y Sucursal'!$F$5:$F$10)</f>
        <v>Sucursal 5</v>
      </c>
      <c r="N1255" s="13" t="str">
        <f>HLOOKUP(F1255,'Vendedores y Clientes'!$F$5:$M$7,2,0)&amp;" "&amp;HLOOKUP(F1255,'Vendedores y Clientes'!$F$5:$M$7,3,0)</f>
        <v>Michael Tree</v>
      </c>
      <c r="O1255" s="13" t="str" cm="1">
        <f t="array" ref="O1255">_xlfn.XLOOKUP(G1255,'Vendedores y Clientes'!$B$6:$B$39,'Vendedores y Clientes'!$C$6:$C$39&amp;" "&amp;_xlfn.XLOOKUP(Ventas!G1255,'Vendedores y Clientes'!$B$6:$B$39,'Vendedores y Clientes'!$D$6:$D$39))</f>
        <v>Nicolás Red</v>
      </c>
      <c r="P1255" s="13" t="str">
        <f>_xlfn.XLOOKUP(H1255,Productos!$B$5:$B$16,Productos!$C$5:$C$16)</f>
        <v>Camarote 3 cuerpos</v>
      </c>
      <c r="Q1255" s="13" t="str">
        <f>VLOOKUP(H1255,Productos!$B$4:$E$16,3,0)</f>
        <v>Deplos</v>
      </c>
      <c r="R1255" s="14">
        <f t="shared" si="26"/>
        <v>0.05</v>
      </c>
      <c r="S1255" s="15">
        <f>VLOOKUP(Ventas!H1255,Productos!$B$23:$I$34,MATCH(Ventas!M1255,Productos!$D$22:$I$22)+2,FALSE)</f>
        <v>100000</v>
      </c>
      <c r="T1255" s="16">
        <f t="shared" si="30"/>
        <v>3130000</v>
      </c>
    </row>
    <row r="1256" spans="2:20" ht="14.25" customHeight="1">
      <c r="B1256" s="10" t="str">
        <f t="shared" si="25"/>
        <v>9-2006102010octubreF16</v>
      </c>
      <c r="C1256" s="17">
        <v>9</v>
      </c>
      <c r="D1256" s="17">
        <v>200</v>
      </c>
      <c r="E1256" s="18">
        <v>40457</v>
      </c>
      <c r="F1256" s="17">
        <v>12</v>
      </c>
      <c r="G1256" s="17">
        <v>3</v>
      </c>
      <c r="H1256" s="17" t="s">
        <v>29</v>
      </c>
      <c r="I1256" s="79">
        <f>_xlfn.XLOOKUP(H1256,Productos!$B$5:$B$16,Productos!$E$5:$E$16)</f>
        <v>550000</v>
      </c>
      <c r="J1256" s="17">
        <v>6</v>
      </c>
      <c r="K1256" s="99"/>
      <c r="L1256" s="13" t="str">
        <f>_xlfn.XLOOKUP(Ventas!C1256,'Tienda y Sucursal'!$B$5:$B$19,'Tienda y Sucursal'!$C$5:$C$19)</f>
        <v>Sucursal San Bernardo</v>
      </c>
      <c r="M1256" s="13" t="str">
        <f>_xlfn.XLOOKUP(D1256,'Tienda y Sucursal'!$E$5:$E$10,'Tienda y Sucursal'!$F$5:$F$10)</f>
        <v>Sucursal 1</v>
      </c>
      <c r="N1256" s="13" t="str">
        <f>HLOOKUP(F1256,'Vendedores y Clientes'!$F$5:$M$7,2,0)&amp;" "&amp;HLOOKUP(F1256,'Vendedores y Clientes'!$F$5:$M$7,3,0)</f>
        <v>Feibian Bizancio</v>
      </c>
      <c r="O1256" s="13" t="str" cm="1">
        <f t="array" ref="O1256">_xlfn.XLOOKUP(G1256,'Vendedores y Clientes'!$B$6:$B$39,'Vendedores y Clientes'!$C$6:$C$39&amp;" "&amp;_xlfn.XLOOKUP(Ventas!G1256,'Vendedores y Clientes'!$B$6:$B$39,'Vendedores y Clientes'!$D$6:$D$39))</f>
        <v>Johny Negrero</v>
      </c>
      <c r="P1256" s="13" t="str">
        <f>_xlfn.XLOOKUP(H1256,Productos!$B$5:$B$16,Productos!$C$5:$C$16)</f>
        <v>Cama 2 Plazas</v>
      </c>
      <c r="Q1256" s="13" t="str">
        <f>VLOOKUP(H1256,Productos!$B$4:$E$16,3,0)</f>
        <v>Dardunes</v>
      </c>
      <c r="R1256" s="14">
        <f t="shared" si="26"/>
        <v>0.05</v>
      </c>
      <c r="S1256" s="15">
        <f>VLOOKUP(Ventas!H1256,Productos!$B$23:$I$34,MATCH(Ventas!M1256,Productos!$D$22:$I$22)+2,FALSE)</f>
        <v>30000</v>
      </c>
      <c r="T1256" s="16">
        <f t="shared" si="30"/>
        <v>3105000</v>
      </c>
    </row>
    <row r="1257" spans="2:20" ht="14.25" customHeight="1">
      <c r="B1257" s="10" t="str">
        <f t="shared" si="25"/>
        <v>1-101622009febreroF16</v>
      </c>
      <c r="C1257" s="17">
        <v>1</v>
      </c>
      <c r="D1257" s="17">
        <v>10</v>
      </c>
      <c r="E1257" s="18">
        <v>39860</v>
      </c>
      <c r="F1257" s="17">
        <v>13</v>
      </c>
      <c r="G1257" s="17">
        <v>26</v>
      </c>
      <c r="H1257" s="17" t="s">
        <v>29</v>
      </c>
      <c r="I1257" s="79">
        <f>_xlfn.XLOOKUP(H1257,Productos!$B$5:$B$16,Productos!$E$5:$E$16)</f>
        <v>550000</v>
      </c>
      <c r="J1257" s="17">
        <v>6</v>
      </c>
      <c r="K1257" s="99"/>
      <c r="L1257" s="13" t="str">
        <f>_xlfn.XLOOKUP(Ventas!C1257,'Tienda y Sucursal'!$B$5:$B$19,'Tienda y Sucursal'!$C$5:$C$19)</f>
        <v>Sucursal Peñalolen Alto</v>
      </c>
      <c r="M1257" s="13" t="str">
        <f>_xlfn.XLOOKUP(D1257,'Tienda y Sucursal'!$E$5:$E$10,'Tienda y Sucursal'!$F$5:$F$10)</f>
        <v>Sucursal 6</v>
      </c>
      <c r="N1257" s="13" t="str">
        <f>HLOOKUP(F1257,'Vendedores y Clientes'!$F$5:$M$7,2,0)&amp;" "&amp;HLOOKUP(F1257,'Vendedores y Clientes'!$F$5:$M$7,3,0)</f>
        <v>Caesar Ortencia</v>
      </c>
      <c r="O1257" s="13" t="str" cm="1">
        <f t="array" ref="O1257">_xlfn.XLOOKUP(G1257,'Vendedores y Clientes'!$B$6:$B$39,'Vendedores y Clientes'!$C$6:$C$39&amp;" "&amp;_xlfn.XLOOKUP(Ventas!G1257,'Vendedores y Clientes'!$B$6:$B$39,'Vendedores y Clientes'!$D$6:$D$39))</f>
        <v>Edward Phycka</v>
      </c>
      <c r="P1257" s="13" t="str">
        <f>_xlfn.XLOOKUP(H1257,Productos!$B$5:$B$16,Productos!$C$5:$C$16)</f>
        <v>Cama 2 Plazas</v>
      </c>
      <c r="Q1257" s="13" t="str">
        <f>VLOOKUP(H1257,Productos!$B$4:$E$16,3,0)</f>
        <v>Dardunes</v>
      </c>
      <c r="R1257" s="14">
        <f t="shared" si="26"/>
        <v>0.05</v>
      </c>
      <c r="S1257" s="15">
        <f>VLOOKUP(Ventas!H1257,Productos!$B$23:$I$34,MATCH(Ventas!M1257,Productos!$D$22:$I$22)+2,FALSE)</f>
        <v>10000</v>
      </c>
      <c r="T1257" s="16">
        <f t="shared" si="30"/>
        <v>3125000</v>
      </c>
    </row>
    <row r="1258" spans="2:20" ht="14.25" customHeight="1">
      <c r="B1258" s="10" t="str">
        <f t="shared" si="25"/>
        <v>3-2018102010octubreB18</v>
      </c>
      <c r="C1258" s="17">
        <v>3</v>
      </c>
      <c r="D1258" s="17">
        <v>20</v>
      </c>
      <c r="E1258" s="18">
        <v>40469</v>
      </c>
      <c r="F1258" s="17">
        <v>13</v>
      </c>
      <c r="G1258" s="17">
        <v>8</v>
      </c>
      <c r="H1258" s="17" t="s">
        <v>31</v>
      </c>
      <c r="I1258" s="79">
        <f>_xlfn.XLOOKUP(H1258,Productos!$B$5:$B$16,Productos!$E$5:$E$16)</f>
        <v>350000</v>
      </c>
      <c r="J1258" s="17">
        <v>10</v>
      </c>
      <c r="K1258" s="99"/>
      <c r="L1258" s="13" t="str">
        <f>_xlfn.XLOOKUP(Ventas!C1258,'Tienda y Sucursal'!$B$5:$B$19,'Tienda y Sucursal'!$C$5:$C$19)</f>
        <v>Damiens</v>
      </c>
      <c r="M1258" s="13" t="str">
        <f>_xlfn.XLOOKUP(D1258,'Tienda y Sucursal'!$E$5:$E$10,'Tienda y Sucursal'!$F$5:$F$10)</f>
        <v>Sucursal 5</v>
      </c>
      <c r="N1258" s="13" t="str">
        <f>HLOOKUP(F1258,'Vendedores y Clientes'!$F$5:$M$7,2,0)&amp;" "&amp;HLOOKUP(F1258,'Vendedores y Clientes'!$F$5:$M$7,3,0)</f>
        <v>Caesar Ortencia</v>
      </c>
      <c r="O1258" s="13" t="str" cm="1">
        <f t="array" ref="O1258">_xlfn.XLOOKUP(G1258,'Vendedores y Clientes'!$B$6:$B$39,'Vendedores y Clientes'!$C$6:$C$39&amp;" "&amp;_xlfn.XLOOKUP(Ventas!G1258,'Vendedores y Clientes'!$B$6:$B$39,'Vendedores y Clientes'!$D$6:$D$39))</f>
        <v>Nicolás Red</v>
      </c>
      <c r="P1258" s="13" t="str">
        <f>_xlfn.XLOOKUP(H1258,Productos!$B$5:$B$16,Productos!$C$5:$C$16)</f>
        <v>Escritorio Vidrio 1,38x50</v>
      </c>
      <c r="Q1258" s="13" t="str">
        <f>VLOOKUP(H1258,Productos!$B$4:$E$16,3,0)</f>
        <v>Bellmack</v>
      </c>
      <c r="R1258" s="14">
        <f t="shared" si="26"/>
        <v>0.08</v>
      </c>
      <c r="S1258" s="15">
        <f>VLOOKUP(Ventas!H1258,Productos!$B$23:$I$34,MATCH(Ventas!M1258,Productos!$D$22:$I$22)+2,FALSE)</f>
        <v>1500000</v>
      </c>
      <c r="T1258" s="16">
        <f t="shared" si="30"/>
        <v>1720000</v>
      </c>
    </row>
    <row r="1259" spans="2:20" ht="14.25" customHeight="1">
      <c r="B1259" s="10" t="str">
        <f t="shared" si="25"/>
        <v>12-20252010mayoB18</v>
      </c>
      <c r="C1259" s="17">
        <v>12</v>
      </c>
      <c r="D1259" s="17">
        <v>20</v>
      </c>
      <c r="E1259" s="18">
        <v>40300</v>
      </c>
      <c r="F1259" s="17">
        <v>16</v>
      </c>
      <c r="G1259" s="17">
        <v>12</v>
      </c>
      <c r="H1259" s="17" t="s">
        <v>31</v>
      </c>
      <c r="I1259" s="79">
        <f>_xlfn.XLOOKUP(H1259,Productos!$B$5:$B$16,Productos!$E$5:$E$16)</f>
        <v>350000</v>
      </c>
      <c r="J1259" s="17">
        <v>10</v>
      </c>
      <c r="K1259" s="99"/>
      <c r="L1259" s="13" t="str">
        <f>_xlfn.XLOOKUP(Ventas!C1259,'Tienda y Sucursal'!$B$5:$B$19,'Tienda y Sucursal'!$C$5:$C$19)</f>
        <v>El Deleite</v>
      </c>
      <c r="M1259" s="13" t="str">
        <f>_xlfn.XLOOKUP(D1259,'Tienda y Sucursal'!$E$5:$E$10,'Tienda y Sucursal'!$F$5:$F$10)</f>
        <v>Sucursal 5</v>
      </c>
      <c r="N1259" s="13" t="str">
        <f>HLOOKUP(F1259,'Vendedores y Clientes'!$F$5:$M$7,2,0)&amp;" "&amp;HLOOKUP(F1259,'Vendedores y Clientes'!$F$5:$M$7,3,0)</f>
        <v>Michael Tree</v>
      </c>
      <c r="O1259" s="13" t="str" cm="1">
        <f t="array" ref="O1259">_xlfn.XLOOKUP(G1259,'Vendedores y Clientes'!$B$6:$B$39,'Vendedores y Clientes'!$C$6:$C$39&amp;" "&amp;_xlfn.XLOOKUP(Ventas!G1259,'Vendedores y Clientes'!$B$6:$B$39,'Vendedores y Clientes'!$D$6:$D$39))</f>
        <v>Nga Escandinavo</v>
      </c>
      <c r="P1259" s="13" t="str">
        <f>_xlfn.XLOOKUP(H1259,Productos!$B$5:$B$16,Productos!$C$5:$C$16)</f>
        <v>Escritorio Vidrio 1,38x50</v>
      </c>
      <c r="Q1259" s="13" t="str">
        <f>VLOOKUP(H1259,Productos!$B$4:$E$16,3,0)</f>
        <v>Bellmack</v>
      </c>
      <c r="R1259" s="14">
        <f t="shared" si="26"/>
        <v>0.08</v>
      </c>
      <c r="S1259" s="15">
        <f>VLOOKUP(Ventas!H1259,Productos!$B$23:$I$34,MATCH(Ventas!M1259,Productos!$D$22:$I$22)+2,FALSE)</f>
        <v>1500000</v>
      </c>
      <c r="T1259" s="16">
        <f t="shared" si="30"/>
        <v>1720000</v>
      </c>
    </row>
    <row r="1260" spans="2:20" ht="14.25" customHeight="1">
      <c r="B1260" s="10" t="str">
        <f t="shared" si="25"/>
        <v>7-10762010junioB18</v>
      </c>
      <c r="C1260" s="17">
        <v>7</v>
      </c>
      <c r="D1260" s="17">
        <v>10</v>
      </c>
      <c r="E1260" s="18">
        <v>40336</v>
      </c>
      <c r="F1260" s="17">
        <v>15</v>
      </c>
      <c r="G1260" s="17">
        <v>8</v>
      </c>
      <c r="H1260" s="17" t="s">
        <v>31</v>
      </c>
      <c r="I1260" s="79">
        <f>_xlfn.XLOOKUP(H1260,Productos!$B$5:$B$16,Productos!$E$5:$E$16)</f>
        <v>350000</v>
      </c>
      <c r="J1260" s="17">
        <v>10</v>
      </c>
      <c r="K1260" s="99"/>
      <c r="L1260" s="13" t="str">
        <f>_xlfn.XLOOKUP(Ventas!C1260,'Tienda y Sucursal'!$B$5:$B$19,'Tienda y Sucursal'!$C$5:$C$19)</f>
        <v>Blanco y En Calada</v>
      </c>
      <c r="M1260" s="13" t="str">
        <f>_xlfn.XLOOKUP(D1260,'Tienda y Sucursal'!$E$5:$E$10,'Tienda y Sucursal'!$F$5:$F$10)</f>
        <v>Sucursal 6</v>
      </c>
      <c r="N1260" s="13" t="str">
        <f>HLOOKUP(F1260,'Vendedores y Clientes'!$F$5:$M$7,2,0)&amp;" "&amp;HLOOKUP(F1260,'Vendedores y Clientes'!$F$5:$M$7,3,0)</f>
        <v>Suárez Mujica</v>
      </c>
      <c r="O1260" s="13" t="str" cm="1">
        <f t="array" ref="O1260">_xlfn.XLOOKUP(G1260,'Vendedores y Clientes'!$B$6:$B$39,'Vendedores y Clientes'!$C$6:$C$39&amp;" "&amp;_xlfn.XLOOKUP(Ventas!G1260,'Vendedores y Clientes'!$B$6:$B$39,'Vendedores y Clientes'!$D$6:$D$39))</f>
        <v>Nicolás Red</v>
      </c>
      <c r="P1260" s="13" t="str">
        <f>_xlfn.XLOOKUP(H1260,Productos!$B$5:$B$16,Productos!$C$5:$C$16)</f>
        <v>Escritorio Vidrio 1,38x50</v>
      </c>
      <c r="Q1260" s="13" t="str">
        <f>VLOOKUP(H1260,Productos!$B$4:$E$16,3,0)</f>
        <v>Bellmack</v>
      </c>
      <c r="R1260" s="14">
        <f t="shared" si="26"/>
        <v>0.08</v>
      </c>
      <c r="S1260" s="15">
        <f>VLOOKUP(Ventas!H1260,Productos!$B$23:$I$34,MATCH(Ventas!M1260,Productos!$D$22:$I$22)+2,FALSE)</f>
        <v>100000</v>
      </c>
      <c r="T1260" s="16">
        <f t="shared" si="30"/>
        <v>3120000</v>
      </c>
    </row>
    <row r="1261" spans="2:20" ht="14.25" customHeight="1">
      <c r="B1261" s="10" t="str">
        <f t="shared" si="25"/>
        <v>9-30622010febreroB18</v>
      </c>
      <c r="C1261" s="17">
        <v>9</v>
      </c>
      <c r="D1261" s="17">
        <v>30</v>
      </c>
      <c r="E1261" s="18">
        <v>40215</v>
      </c>
      <c r="F1261" s="17">
        <v>13</v>
      </c>
      <c r="G1261" s="17">
        <v>29</v>
      </c>
      <c r="H1261" s="17" t="s">
        <v>31</v>
      </c>
      <c r="I1261" s="79">
        <f>_xlfn.XLOOKUP(H1261,Productos!$B$5:$B$16,Productos!$E$5:$E$16)</f>
        <v>350000</v>
      </c>
      <c r="J1261" s="17">
        <v>10</v>
      </c>
      <c r="K1261" s="99"/>
      <c r="L1261" s="13" t="str">
        <f>_xlfn.XLOOKUP(Ventas!C1261,'Tienda y Sucursal'!$B$5:$B$19,'Tienda y Sucursal'!$C$5:$C$19)</f>
        <v>Sucursal San Bernardo</v>
      </c>
      <c r="M1261" s="13" t="str">
        <f>_xlfn.XLOOKUP(D1261,'Tienda y Sucursal'!$E$5:$E$10,'Tienda y Sucursal'!$F$5:$F$10)</f>
        <v>Sucursal 2</v>
      </c>
      <c r="N1261" s="13" t="str">
        <f>HLOOKUP(F1261,'Vendedores y Clientes'!$F$5:$M$7,2,0)&amp;" "&amp;HLOOKUP(F1261,'Vendedores y Clientes'!$F$5:$M$7,3,0)</f>
        <v>Caesar Ortencia</v>
      </c>
      <c r="O1261" s="13" t="str" cm="1">
        <f t="array" ref="O1261">_xlfn.XLOOKUP(G1261,'Vendedores y Clientes'!$B$6:$B$39,'Vendedores y Clientes'!$C$6:$C$39&amp;" "&amp;_xlfn.XLOOKUP(Ventas!G1261,'Vendedores y Clientes'!$B$6:$B$39,'Vendedores y Clientes'!$D$6:$D$39))</f>
        <v>Reina Queen</v>
      </c>
      <c r="P1261" s="13" t="str">
        <f>_xlfn.XLOOKUP(H1261,Productos!$B$5:$B$16,Productos!$C$5:$C$16)</f>
        <v>Escritorio Vidrio 1,38x50</v>
      </c>
      <c r="Q1261" s="13" t="str">
        <f>VLOOKUP(H1261,Productos!$B$4:$E$16,3,0)</f>
        <v>Bellmack</v>
      </c>
      <c r="R1261" s="14">
        <f t="shared" si="26"/>
        <v>0.08</v>
      </c>
      <c r="S1261" s="15">
        <f>VLOOKUP(Ventas!H1261,Productos!$B$23:$I$34,MATCH(Ventas!M1261,Productos!$D$22:$I$22)+2,FALSE)</f>
        <v>100000</v>
      </c>
      <c r="T1261" s="16">
        <f t="shared" si="30"/>
        <v>3120000</v>
      </c>
    </row>
    <row r="1262" spans="2:20" ht="14.25" customHeight="1">
      <c r="B1262" s="10" t="str">
        <f t="shared" si="25"/>
        <v>2-30132009marzoB18</v>
      </c>
      <c r="C1262" s="17">
        <v>2</v>
      </c>
      <c r="D1262" s="17">
        <v>30</v>
      </c>
      <c r="E1262" s="18">
        <v>39873</v>
      </c>
      <c r="F1262" s="17">
        <v>12</v>
      </c>
      <c r="G1262" s="17">
        <v>34</v>
      </c>
      <c r="H1262" s="17" t="s">
        <v>31</v>
      </c>
      <c r="I1262" s="79">
        <f>_xlfn.XLOOKUP(H1262,Productos!$B$5:$B$16,Productos!$E$5:$E$16)</f>
        <v>350000</v>
      </c>
      <c r="J1262" s="17">
        <v>10</v>
      </c>
      <c r="K1262" s="99"/>
      <c r="L1262" s="13" t="str">
        <f>_xlfn.XLOOKUP(Ventas!C1262,'Tienda y Sucursal'!$B$5:$B$19,'Tienda y Sucursal'!$C$5:$C$19)</f>
        <v>Muebles San Genaro</v>
      </c>
      <c r="M1262" s="13" t="str">
        <f>_xlfn.XLOOKUP(D1262,'Tienda y Sucursal'!$E$5:$E$10,'Tienda y Sucursal'!$F$5:$F$10)</f>
        <v>Sucursal 2</v>
      </c>
      <c r="N1262" s="13" t="str">
        <f>HLOOKUP(F1262,'Vendedores y Clientes'!$F$5:$M$7,2,0)&amp;" "&amp;HLOOKUP(F1262,'Vendedores y Clientes'!$F$5:$M$7,3,0)</f>
        <v>Feibian Bizancio</v>
      </c>
      <c r="O1262" s="13" t="str" cm="1">
        <f t="array" ref="O1262">_xlfn.XLOOKUP(G1262,'Vendedores y Clientes'!$B$6:$B$39,'Vendedores y Clientes'!$C$6:$C$39&amp;" "&amp;_xlfn.XLOOKUP(Ventas!G1262,'Vendedores y Clientes'!$B$6:$B$39,'Vendedores y Clientes'!$D$6:$D$39))</f>
        <v>JP Farfanas</v>
      </c>
      <c r="P1262" s="13" t="str">
        <f>_xlfn.XLOOKUP(H1262,Productos!$B$5:$B$16,Productos!$C$5:$C$16)</f>
        <v>Escritorio Vidrio 1,38x50</v>
      </c>
      <c r="Q1262" s="13" t="str">
        <f>VLOOKUP(H1262,Productos!$B$4:$E$16,3,0)</f>
        <v>Bellmack</v>
      </c>
      <c r="R1262" s="14">
        <f t="shared" si="26"/>
        <v>0.08</v>
      </c>
      <c r="S1262" s="15">
        <f>VLOOKUP(Ventas!H1262,Productos!$B$23:$I$34,MATCH(Ventas!M1262,Productos!$D$22:$I$22)+2,FALSE)</f>
        <v>100000</v>
      </c>
      <c r="T1262" s="16">
        <f t="shared" si="30"/>
        <v>3120000</v>
      </c>
    </row>
    <row r="1263" spans="2:20" ht="14.25" customHeight="1">
      <c r="B1263" s="10" t="str">
        <f t="shared" si="25"/>
        <v>5-301522010febreroB18</v>
      </c>
      <c r="C1263" s="17">
        <v>5</v>
      </c>
      <c r="D1263" s="17">
        <v>30</v>
      </c>
      <c r="E1263" s="18">
        <v>40224</v>
      </c>
      <c r="F1263" s="17">
        <v>14</v>
      </c>
      <c r="G1263" s="17">
        <v>9</v>
      </c>
      <c r="H1263" s="17" t="s">
        <v>31</v>
      </c>
      <c r="I1263" s="79">
        <f>_xlfn.XLOOKUP(H1263,Productos!$B$5:$B$16,Productos!$E$5:$E$16)</f>
        <v>350000</v>
      </c>
      <c r="J1263" s="17">
        <v>10</v>
      </c>
      <c r="K1263" s="99"/>
      <c r="L1263" s="13" t="str">
        <f>_xlfn.XLOOKUP(Ventas!C1263,'Tienda y Sucursal'!$B$5:$B$19,'Tienda y Sucursal'!$C$5:$C$19)</f>
        <v>Muebles El Oso</v>
      </c>
      <c r="M1263" s="13" t="str">
        <f>_xlfn.XLOOKUP(D1263,'Tienda y Sucursal'!$E$5:$E$10,'Tienda y Sucursal'!$F$5:$F$10)</f>
        <v>Sucursal 2</v>
      </c>
      <c r="N1263" s="13" t="str">
        <f>HLOOKUP(F1263,'Vendedores y Clientes'!$F$5:$M$7,2,0)&amp;" "&amp;HLOOKUP(F1263,'Vendedores y Clientes'!$F$5:$M$7,3,0)</f>
        <v>Hortuiti Felier</v>
      </c>
      <c r="O1263" s="13" t="str" cm="1">
        <f t="array" ref="O1263">_xlfn.XLOOKUP(G1263,'Vendedores y Clientes'!$B$6:$B$39,'Vendedores y Clientes'!$C$6:$C$39&amp;" "&amp;_xlfn.XLOOKUP(Ventas!G1263,'Vendedores y Clientes'!$B$6:$B$39,'Vendedores y Clientes'!$D$6:$D$39))</f>
        <v>Camilo Parranda</v>
      </c>
      <c r="P1263" s="13" t="str">
        <f>_xlfn.XLOOKUP(H1263,Productos!$B$5:$B$16,Productos!$C$5:$C$16)</f>
        <v>Escritorio Vidrio 1,38x50</v>
      </c>
      <c r="Q1263" s="13" t="str">
        <f>VLOOKUP(H1263,Productos!$B$4:$E$16,3,0)</f>
        <v>Bellmack</v>
      </c>
      <c r="R1263" s="14">
        <f t="shared" si="26"/>
        <v>0.08</v>
      </c>
      <c r="S1263" s="15">
        <f>VLOOKUP(Ventas!H1263,Productos!$B$23:$I$34,MATCH(Ventas!M1263,Productos!$D$22:$I$22)+2,FALSE)</f>
        <v>100000</v>
      </c>
      <c r="T1263" s="16">
        <f t="shared" si="30"/>
        <v>3120000</v>
      </c>
    </row>
    <row r="1264" spans="2:20" ht="14.25" customHeight="1">
      <c r="B1264" s="10" t="str">
        <f t="shared" si="25"/>
        <v>7-101662010junioB18</v>
      </c>
      <c r="C1264" s="17">
        <v>7</v>
      </c>
      <c r="D1264" s="17">
        <v>10</v>
      </c>
      <c r="E1264" s="18">
        <v>40345</v>
      </c>
      <c r="F1264" s="17">
        <v>15</v>
      </c>
      <c r="G1264" s="17">
        <v>2</v>
      </c>
      <c r="H1264" s="17" t="s">
        <v>31</v>
      </c>
      <c r="I1264" s="79">
        <f>_xlfn.XLOOKUP(H1264,Productos!$B$5:$B$16,Productos!$E$5:$E$16)</f>
        <v>350000</v>
      </c>
      <c r="J1264" s="17">
        <v>10</v>
      </c>
      <c r="K1264" s="99"/>
      <c r="L1264" s="13" t="str">
        <f>_xlfn.XLOOKUP(Ventas!C1264,'Tienda y Sucursal'!$B$5:$B$19,'Tienda y Sucursal'!$C$5:$C$19)</f>
        <v>Blanco y En Calada</v>
      </c>
      <c r="M1264" s="13" t="str">
        <f>_xlfn.XLOOKUP(D1264,'Tienda y Sucursal'!$E$5:$E$10,'Tienda y Sucursal'!$F$5:$F$10)</f>
        <v>Sucursal 6</v>
      </c>
      <c r="N1264" s="13" t="str">
        <f>HLOOKUP(F1264,'Vendedores y Clientes'!$F$5:$M$7,2,0)&amp;" "&amp;HLOOKUP(F1264,'Vendedores y Clientes'!$F$5:$M$7,3,0)</f>
        <v>Suárez Mujica</v>
      </c>
      <c r="O1264" s="13" t="str" cm="1">
        <f t="array" ref="O1264">_xlfn.XLOOKUP(G1264,'Vendedores y Clientes'!$B$6:$B$39,'Vendedores y Clientes'!$C$6:$C$39&amp;" "&amp;_xlfn.XLOOKUP(Ventas!G1264,'Vendedores y Clientes'!$B$6:$B$39,'Vendedores y Clientes'!$D$6:$D$39))</f>
        <v>John Chepicano</v>
      </c>
      <c r="P1264" s="13" t="str">
        <f>_xlfn.XLOOKUP(H1264,Productos!$B$5:$B$16,Productos!$C$5:$C$16)</f>
        <v>Escritorio Vidrio 1,38x50</v>
      </c>
      <c r="Q1264" s="13" t="str">
        <f>VLOOKUP(H1264,Productos!$B$4:$E$16,3,0)</f>
        <v>Bellmack</v>
      </c>
      <c r="R1264" s="14">
        <f t="shared" si="26"/>
        <v>0.08</v>
      </c>
      <c r="S1264" s="15">
        <f>VLOOKUP(Ventas!H1264,Productos!$B$23:$I$34,MATCH(Ventas!M1264,Productos!$D$22:$I$22)+2,FALSE)</f>
        <v>100000</v>
      </c>
      <c r="T1264" s="16">
        <f t="shared" si="30"/>
        <v>3120000</v>
      </c>
    </row>
    <row r="1265" spans="2:20" ht="14.25" customHeight="1">
      <c r="B1265" s="10" t="str">
        <f t="shared" si="25"/>
        <v>1-30122009febreroB18</v>
      </c>
      <c r="C1265" s="17">
        <v>1</v>
      </c>
      <c r="D1265" s="17">
        <v>30</v>
      </c>
      <c r="E1265" s="18">
        <v>39845</v>
      </c>
      <c r="F1265" s="17">
        <v>18</v>
      </c>
      <c r="G1265" s="17">
        <v>16</v>
      </c>
      <c r="H1265" s="17" t="s">
        <v>31</v>
      </c>
      <c r="I1265" s="79">
        <f>_xlfn.XLOOKUP(H1265,Productos!$B$5:$B$16,Productos!$E$5:$E$16)</f>
        <v>350000</v>
      </c>
      <c r="J1265" s="17">
        <v>10</v>
      </c>
      <c r="K1265" s="99"/>
      <c r="L1265" s="13" t="str">
        <f>_xlfn.XLOOKUP(Ventas!C1265,'Tienda y Sucursal'!$B$5:$B$19,'Tienda y Sucursal'!$C$5:$C$19)</f>
        <v>Sucursal Peñalolen Alto</v>
      </c>
      <c r="M1265" s="13" t="str">
        <f>_xlfn.XLOOKUP(D1265,'Tienda y Sucursal'!$E$5:$E$10,'Tienda y Sucursal'!$F$5:$F$10)</f>
        <v>Sucursal 2</v>
      </c>
      <c r="N1265" s="13" t="str">
        <f>HLOOKUP(F1265,'Vendedores y Clientes'!$F$5:$M$7,2,0)&amp;" "&amp;HLOOKUP(F1265,'Vendedores y Clientes'!$F$5:$M$7,3,0)</f>
        <v>Gato Lizana</v>
      </c>
      <c r="O1265" s="13" t="str" cm="1">
        <f t="array" ref="O1265">_xlfn.XLOOKUP(G1265,'Vendedores y Clientes'!$B$6:$B$39,'Vendedores y Clientes'!$C$6:$C$39&amp;" "&amp;_xlfn.XLOOKUP(Ventas!G1265,'Vendedores y Clientes'!$B$6:$B$39,'Vendedores y Clientes'!$D$6:$D$39))</f>
        <v>Go Leslier</v>
      </c>
      <c r="P1265" s="13" t="str">
        <f>_xlfn.XLOOKUP(H1265,Productos!$B$5:$B$16,Productos!$C$5:$C$16)</f>
        <v>Escritorio Vidrio 1,38x50</v>
      </c>
      <c r="Q1265" s="13" t="str">
        <f>VLOOKUP(H1265,Productos!$B$4:$E$16,3,0)</f>
        <v>Bellmack</v>
      </c>
      <c r="R1265" s="14">
        <f t="shared" si="26"/>
        <v>0.08</v>
      </c>
      <c r="S1265" s="15">
        <f>VLOOKUP(Ventas!H1265,Productos!$B$23:$I$34,MATCH(Ventas!M1265,Productos!$D$22:$I$22)+2,FALSE)</f>
        <v>100000</v>
      </c>
      <c r="T1265" s="16">
        <f t="shared" si="30"/>
        <v>3120000</v>
      </c>
    </row>
    <row r="1266" spans="2:20" ht="14.25" customHeight="1">
      <c r="B1266" s="10" t="str">
        <f t="shared" si="25"/>
        <v>11-2001482009agostoB18</v>
      </c>
      <c r="C1266" s="17">
        <v>11</v>
      </c>
      <c r="D1266" s="17">
        <v>200</v>
      </c>
      <c r="E1266" s="18">
        <v>40039</v>
      </c>
      <c r="F1266" s="17">
        <v>13</v>
      </c>
      <c r="G1266" s="17">
        <v>2</v>
      </c>
      <c r="H1266" s="17" t="s">
        <v>31</v>
      </c>
      <c r="I1266" s="79">
        <f>_xlfn.XLOOKUP(H1266,Productos!$B$5:$B$16,Productos!$E$5:$E$16)</f>
        <v>350000</v>
      </c>
      <c r="J1266" s="17">
        <v>10</v>
      </c>
      <c r="K1266" s="99"/>
      <c r="L1266" s="13" t="str">
        <f>_xlfn.XLOOKUP(Ventas!C1266,'Tienda y Sucursal'!$B$5:$B$19,'Tienda y Sucursal'!$C$5:$C$19)</f>
        <v>Antiguedades FL</v>
      </c>
      <c r="M1266" s="13" t="str">
        <f>_xlfn.XLOOKUP(D1266,'Tienda y Sucursal'!$E$5:$E$10,'Tienda y Sucursal'!$F$5:$F$10)</f>
        <v>Sucursal 1</v>
      </c>
      <c r="N1266" s="13" t="str">
        <f>HLOOKUP(F1266,'Vendedores y Clientes'!$F$5:$M$7,2,0)&amp;" "&amp;HLOOKUP(F1266,'Vendedores y Clientes'!$F$5:$M$7,3,0)</f>
        <v>Caesar Ortencia</v>
      </c>
      <c r="O1266" s="13" t="str" cm="1">
        <f t="array" ref="O1266">_xlfn.XLOOKUP(G1266,'Vendedores y Clientes'!$B$6:$B$39,'Vendedores y Clientes'!$C$6:$C$39&amp;" "&amp;_xlfn.XLOOKUP(Ventas!G1266,'Vendedores y Clientes'!$B$6:$B$39,'Vendedores y Clientes'!$D$6:$D$39))</f>
        <v>John Chepicano</v>
      </c>
      <c r="P1266" s="13" t="str">
        <f>_xlfn.XLOOKUP(H1266,Productos!$B$5:$B$16,Productos!$C$5:$C$16)</f>
        <v>Escritorio Vidrio 1,38x50</v>
      </c>
      <c r="Q1266" s="13" t="str">
        <f>VLOOKUP(H1266,Productos!$B$4:$E$16,3,0)</f>
        <v>Bellmack</v>
      </c>
      <c r="R1266" s="14">
        <f t="shared" si="26"/>
        <v>0.08</v>
      </c>
      <c r="S1266" s="15">
        <f>VLOOKUP(Ventas!H1266,Productos!$B$23:$I$34,MATCH(Ventas!M1266,Productos!$D$22:$I$22)+2,FALSE)</f>
        <v>100000</v>
      </c>
      <c r="T1266" s="16">
        <f t="shared" si="30"/>
        <v>3120000</v>
      </c>
    </row>
    <row r="1267" spans="2:20" ht="14.25" customHeight="1">
      <c r="B1267" s="10" t="str">
        <f t="shared" si="25"/>
        <v>15-3004112010noviembreB18</v>
      </c>
      <c r="C1267" s="17">
        <v>15</v>
      </c>
      <c r="D1267" s="17">
        <v>300</v>
      </c>
      <c r="E1267" s="18">
        <v>40486</v>
      </c>
      <c r="F1267" s="17">
        <v>13</v>
      </c>
      <c r="G1267" s="17">
        <v>3</v>
      </c>
      <c r="H1267" s="17" t="s">
        <v>31</v>
      </c>
      <c r="I1267" s="79">
        <f>_xlfn.XLOOKUP(H1267,Productos!$B$5:$B$16,Productos!$E$5:$E$16)</f>
        <v>350000</v>
      </c>
      <c r="J1267" s="17">
        <v>10</v>
      </c>
      <c r="K1267" s="99"/>
      <c r="L1267" s="13" t="str">
        <f>_xlfn.XLOOKUP(Ventas!C1267,'Tienda y Sucursal'!$B$5:$B$19,'Tienda y Sucursal'!$C$5:$C$19)</f>
        <v>Galería la Tubería</v>
      </c>
      <c r="M1267" s="13" t="str">
        <f>_xlfn.XLOOKUP(D1267,'Tienda y Sucursal'!$E$5:$E$10,'Tienda y Sucursal'!$F$5:$F$10)</f>
        <v>Sucursal 3</v>
      </c>
      <c r="N1267" s="13" t="str">
        <f>HLOOKUP(F1267,'Vendedores y Clientes'!$F$5:$M$7,2,0)&amp;" "&amp;HLOOKUP(F1267,'Vendedores y Clientes'!$F$5:$M$7,3,0)</f>
        <v>Caesar Ortencia</v>
      </c>
      <c r="O1267" s="13" t="str" cm="1">
        <f t="array" ref="O1267">_xlfn.XLOOKUP(G1267,'Vendedores y Clientes'!$B$6:$B$39,'Vendedores y Clientes'!$C$6:$C$39&amp;" "&amp;_xlfn.XLOOKUP(Ventas!G1267,'Vendedores y Clientes'!$B$6:$B$39,'Vendedores y Clientes'!$D$6:$D$39))</f>
        <v>Johny Negrero</v>
      </c>
      <c r="P1267" s="13" t="str">
        <f>_xlfn.XLOOKUP(H1267,Productos!$B$5:$B$16,Productos!$C$5:$C$16)</f>
        <v>Escritorio Vidrio 1,38x50</v>
      </c>
      <c r="Q1267" s="13" t="str">
        <f>VLOOKUP(H1267,Productos!$B$4:$E$16,3,0)</f>
        <v>Bellmack</v>
      </c>
      <c r="R1267" s="14">
        <f t="shared" si="26"/>
        <v>0.08</v>
      </c>
      <c r="S1267" s="15">
        <f>VLOOKUP(Ventas!H1267,Productos!$B$23:$I$34,MATCH(Ventas!M1267,Productos!$D$22:$I$22)+2,FALSE)</f>
        <v>100000</v>
      </c>
      <c r="T1267" s="16">
        <f t="shared" si="30"/>
        <v>3120000</v>
      </c>
    </row>
    <row r="1268" spans="2:20" ht="14.25" customHeight="1">
      <c r="B1268" s="10" t="str">
        <f t="shared" si="25"/>
        <v>14-3002542010abrilG16</v>
      </c>
      <c r="C1268" s="17">
        <v>14</v>
      </c>
      <c r="D1268" s="17">
        <v>300</v>
      </c>
      <c r="E1268" s="18">
        <v>40293</v>
      </c>
      <c r="F1268" s="17">
        <v>16</v>
      </c>
      <c r="G1268" s="17">
        <v>26</v>
      </c>
      <c r="H1268" s="17" t="s">
        <v>30</v>
      </c>
      <c r="I1268" s="79">
        <f>_xlfn.XLOOKUP(H1268,Productos!$B$5:$B$16,Productos!$E$5:$E$16)</f>
        <v>550000</v>
      </c>
      <c r="J1268" s="17">
        <v>6</v>
      </c>
      <c r="K1268" s="99"/>
      <c r="L1268" s="13" t="str">
        <f>_xlfn.XLOOKUP(Ventas!C1268,'Tienda y Sucursal'!$B$5:$B$19,'Tienda y Sucursal'!$C$5:$C$19)</f>
        <v>Antiguedades FV</v>
      </c>
      <c r="M1268" s="13" t="str">
        <f>_xlfn.XLOOKUP(D1268,'Tienda y Sucursal'!$E$5:$E$10,'Tienda y Sucursal'!$F$5:$F$10)</f>
        <v>Sucursal 3</v>
      </c>
      <c r="N1268" s="13" t="str">
        <f>HLOOKUP(F1268,'Vendedores y Clientes'!$F$5:$M$7,2,0)&amp;" "&amp;HLOOKUP(F1268,'Vendedores y Clientes'!$F$5:$M$7,3,0)</f>
        <v>Michael Tree</v>
      </c>
      <c r="O1268" s="13" t="str" cm="1">
        <f t="array" ref="O1268">_xlfn.XLOOKUP(G1268,'Vendedores y Clientes'!$B$6:$B$39,'Vendedores y Clientes'!$C$6:$C$39&amp;" "&amp;_xlfn.XLOOKUP(Ventas!G1268,'Vendedores y Clientes'!$B$6:$B$39,'Vendedores y Clientes'!$D$6:$D$39))</f>
        <v>Edward Phycka</v>
      </c>
      <c r="P1268" s="13" t="str">
        <f>_xlfn.XLOOKUP(H1268,Productos!$B$5:$B$16,Productos!$C$5:$C$16)</f>
        <v>Cómoda 2 cuerpos, 2x1x1,5</v>
      </c>
      <c r="Q1268" s="13" t="str">
        <f>VLOOKUP(H1268,Productos!$B$4:$E$16,3,0)</f>
        <v>Deplos</v>
      </c>
      <c r="R1268" s="14">
        <f t="shared" si="26"/>
        <v>0.05</v>
      </c>
      <c r="S1268" s="15">
        <f>VLOOKUP(Ventas!H1268,Productos!$B$23:$I$34,MATCH(Ventas!M1268,Productos!$D$22:$I$22)+2,FALSE)</f>
        <v>30000</v>
      </c>
      <c r="T1268" s="16">
        <f t="shared" si="30"/>
        <v>3105000</v>
      </c>
    </row>
    <row r="1269" spans="2:20" ht="14.25" customHeight="1">
      <c r="B1269" s="10" t="str">
        <f t="shared" si="25"/>
        <v>1-300892010septiembreG16</v>
      </c>
      <c r="C1269" s="17">
        <v>1</v>
      </c>
      <c r="D1269" s="17">
        <v>300</v>
      </c>
      <c r="E1269" s="18">
        <v>40429</v>
      </c>
      <c r="F1269" s="17">
        <v>18</v>
      </c>
      <c r="G1269" s="17">
        <v>17</v>
      </c>
      <c r="H1269" s="17" t="s">
        <v>30</v>
      </c>
      <c r="I1269" s="79">
        <f>_xlfn.XLOOKUP(H1269,Productos!$B$5:$B$16,Productos!$E$5:$E$16)</f>
        <v>550000</v>
      </c>
      <c r="J1269" s="17">
        <v>6</v>
      </c>
      <c r="K1269" s="99"/>
      <c r="L1269" s="13" t="str">
        <f>_xlfn.XLOOKUP(Ventas!C1269,'Tienda y Sucursal'!$B$5:$B$19,'Tienda y Sucursal'!$C$5:$C$19)</f>
        <v>Sucursal Peñalolen Alto</v>
      </c>
      <c r="M1269" s="13" t="str">
        <f>_xlfn.XLOOKUP(D1269,'Tienda y Sucursal'!$E$5:$E$10,'Tienda y Sucursal'!$F$5:$F$10)</f>
        <v>Sucursal 3</v>
      </c>
      <c r="N1269" s="13" t="str">
        <f>HLOOKUP(F1269,'Vendedores y Clientes'!$F$5:$M$7,2,0)&amp;" "&amp;HLOOKUP(F1269,'Vendedores y Clientes'!$F$5:$M$7,3,0)</f>
        <v>Gato Lizana</v>
      </c>
      <c r="O1269" s="13" t="str" cm="1">
        <f t="array" ref="O1269">_xlfn.XLOOKUP(G1269,'Vendedores y Clientes'!$B$6:$B$39,'Vendedores y Clientes'!$C$6:$C$39&amp;" "&amp;_xlfn.XLOOKUP(Ventas!G1269,'Vendedores y Clientes'!$B$6:$B$39,'Vendedores y Clientes'!$D$6:$D$39))</f>
        <v>Mathias Albus</v>
      </c>
      <c r="P1269" s="13" t="str">
        <f>_xlfn.XLOOKUP(H1269,Productos!$B$5:$B$16,Productos!$C$5:$C$16)</f>
        <v>Cómoda 2 cuerpos, 2x1x1,5</v>
      </c>
      <c r="Q1269" s="13" t="str">
        <f>VLOOKUP(H1269,Productos!$B$4:$E$16,3,0)</f>
        <v>Deplos</v>
      </c>
      <c r="R1269" s="14">
        <f t="shared" si="26"/>
        <v>0.05</v>
      </c>
      <c r="S1269" s="15">
        <f>VLOOKUP(Ventas!H1269,Productos!$B$23:$I$34,MATCH(Ventas!M1269,Productos!$D$22:$I$22)+2,FALSE)</f>
        <v>30000</v>
      </c>
      <c r="T1269" s="16">
        <f t="shared" si="30"/>
        <v>3105000</v>
      </c>
    </row>
    <row r="1270" spans="2:20" ht="14.25" customHeight="1">
      <c r="B1270" s="10" t="str">
        <f t="shared" si="25"/>
        <v>2-302142010abrilG16</v>
      </c>
      <c r="C1270" s="17">
        <v>2</v>
      </c>
      <c r="D1270" s="17">
        <v>30</v>
      </c>
      <c r="E1270" s="18">
        <v>40289</v>
      </c>
      <c r="F1270" s="17">
        <v>17</v>
      </c>
      <c r="G1270" s="17">
        <v>2</v>
      </c>
      <c r="H1270" s="17" t="s">
        <v>30</v>
      </c>
      <c r="I1270" s="79">
        <f>_xlfn.XLOOKUP(H1270,Productos!$B$5:$B$16,Productos!$E$5:$E$16)</f>
        <v>550000</v>
      </c>
      <c r="J1270" s="17">
        <v>6</v>
      </c>
      <c r="K1270" s="99"/>
      <c r="L1270" s="13" t="str">
        <f>_xlfn.XLOOKUP(Ventas!C1270,'Tienda y Sucursal'!$B$5:$B$19,'Tienda y Sucursal'!$C$5:$C$19)</f>
        <v>Muebles San Genaro</v>
      </c>
      <c r="M1270" s="13" t="str">
        <f>_xlfn.XLOOKUP(D1270,'Tienda y Sucursal'!$E$5:$E$10,'Tienda y Sucursal'!$F$5:$F$10)</f>
        <v>Sucursal 2</v>
      </c>
      <c r="N1270" s="13" t="str">
        <f>HLOOKUP(F1270,'Vendedores y Clientes'!$F$5:$M$7,2,0)&amp;" "&amp;HLOOKUP(F1270,'Vendedores y Clientes'!$F$5:$M$7,3,0)</f>
        <v>Gabriel Manzanero</v>
      </c>
      <c r="O1270" s="13" t="str" cm="1">
        <f t="array" ref="O1270">_xlfn.XLOOKUP(G1270,'Vendedores y Clientes'!$B$6:$B$39,'Vendedores y Clientes'!$C$6:$C$39&amp;" "&amp;_xlfn.XLOOKUP(Ventas!G1270,'Vendedores y Clientes'!$B$6:$B$39,'Vendedores y Clientes'!$D$6:$D$39))</f>
        <v>John Chepicano</v>
      </c>
      <c r="P1270" s="13" t="str">
        <f>_xlfn.XLOOKUP(H1270,Productos!$B$5:$B$16,Productos!$C$5:$C$16)</f>
        <v>Cómoda 2 cuerpos, 2x1x1,5</v>
      </c>
      <c r="Q1270" s="13" t="str">
        <f>VLOOKUP(H1270,Productos!$B$4:$E$16,3,0)</f>
        <v>Deplos</v>
      </c>
      <c r="R1270" s="14">
        <f t="shared" si="26"/>
        <v>0.05</v>
      </c>
      <c r="S1270" s="15">
        <f>VLOOKUP(Ventas!H1270,Productos!$B$23:$I$34,MATCH(Ventas!M1270,Productos!$D$22:$I$22)+2,FALSE)</f>
        <v>500000</v>
      </c>
      <c r="T1270" s="16">
        <f t="shared" si="30"/>
        <v>2635000</v>
      </c>
    </row>
    <row r="1271" spans="2:20" ht="14.25" customHeight="1">
      <c r="B1271" s="10" t="str">
        <f t="shared" si="25"/>
        <v>5-1001112010noviembreF16</v>
      </c>
      <c r="C1271" s="17">
        <v>5</v>
      </c>
      <c r="D1271" s="17">
        <v>100</v>
      </c>
      <c r="E1271" s="18">
        <v>40483</v>
      </c>
      <c r="F1271" s="17">
        <v>16</v>
      </c>
      <c r="G1271" s="17">
        <v>23</v>
      </c>
      <c r="H1271" s="17" t="s">
        <v>29</v>
      </c>
      <c r="I1271" s="79">
        <f>_xlfn.XLOOKUP(H1271,Productos!$B$5:$B$16,Productos!$E$5:$E$16)</f>
        <v>550000</v>
      </c>
      <c r="J1271" s="17">
        <v>6</v>
      </c>
      <c r="K1271" s="99"/>
      <c r="L1271" s="13" t="str">
        <f>_xlfn.XLOOKUP(Ventas!C1271,'Tienda y Sucursal'!$B$5:$B$19,'Tienda y Sucursal'!$C$5:$C$19)</f>
        <v>Muebles El Oso</v>
      </c>
      <c r="M1271" s="13" t="str">
        <f>_xlfn.XLOOKUP(D1271,'Tienda y Sucursal'!$E$5:$E$10,'Tienda y Sucursal'!$F$5:$F$10)</f>
        <v>Sucursal 4</v>
      </c>
      <c r="N1271" s="13" t="str">
        <f>HLOOKUP(F1271,'Vendedores y Clientes'!$F$5:$M$7,2,0)&amp;" "&amp;HLOOKUP(F1271,'Vendedores y Clientes'!$F$5:$M$7,3,0)</f>
        <v>Michael Tree</v>
      </c>
      <c r="O1271" s="13" t="str" cm="1">
        <f t="array" ref="O1271">_xlfn.XLOOKUP(G1271,'Vendedores y Clientes'!$B$6:$B$39,'Vendedores y Clientes'!$C$6:$C$39&amp;" "&amp;_xlfn.XLOOKUP(Ventas!G1271,'Vendedores y Clientes'!$B$6:$B$39,'Vendedores y Clientes'!$D$6:$D$39))</f>
        <v>Ismael Olavarrieta</v>
      </c>
      <c r="P1271" s="13" t="str">
        <f>_xlfn.XLOOKUP(H1271,Productos!$B$5:$B$16,Productos!$C$5:$C$16)</f>
        <v>Cama 2 Plazas</v>
      </c>
      <c r="Q1271" s="13" t="str">
        <f>VLOOKUP(H1271,Productos!$B$4:$E$16,3,0)</f>
        <v>Dardunes</v>
      </c>
      <c r="R1271" s="14">
        <f t="shared" si="26"/>
        <v>0.05</v>
      </c>
      <c r="S1271" s="15">
        <f>VLOOKUP(Ventas!H1271,Productos!$B$23:$I$34,MATCH(Ventas!M1271,Productos!$D$22:$I$22)+2,FALSE)</f>
        <v>200000</v>
      </c>
      <c r="T1271" s="16">
        <f t="shared" si="30"/>
        <v>2935000</v>
      </c>
    </row>
    <row r="1272" spans="2:20" ht="14.25" customHeight="1">
      <c r="B1272" s="10" t="str">
        <f t="shared" si="25"/>
        <v>4-1006122009diciembreF16</v>
      </c>
      <c r="C1272" s="17">
        <v>4</v>
      </c>
      <c r="D1272" s="17">
        <v>100</v>
      </c>
      <c r="E1272" s="18">
        <v>40153</v>
      </c>
      <c r="F1272" s="17">
        <v>14</v>
      </c>
      <c r="G1272" s="17">
        <v>3</v>
      </c>
      <c r="H1272" s="17" t="s">
        <v>29</v>
      </c>
      <c r="I1272" s="79">
        <f>_xlfn.XLOOKUP(H1272,Productos!$B$5:$B$16,Productos!$E$5:$E$16)</f>
        <v>550000</v>
      </c>
      <c r="J1272" s="17">
        <v>6</v>
      </c>
      <c r="K1272" s="99"/>
      <c r="L1272" s="13" t="str">
        <f>_xlfn.XLOOKUP(Ventas!C1272,'Tienda y Sucursal'!$B$5:$B$19,'Tienda y Sucursal'!$C$5:$C$19)</f>
        <v>Galería Ñuble</v>
      </c>
      <c r="M1272" s="13" t="str">
        <f>_xlfn.XLOOKUP(D1272,'Tienda y Sucursal'!$E$5:$E$10,'Tienda y Sucursal'!$F$5:$F$10)</f>
        <v>Sucursal 4</v>
      </c>
      <c r="N1272" s="13" t="str">
        <f>HLOOKUP(F1272,'Vendedores y Clientes'!$F$5:$M$7,2,0)&amp;" "&amp;HLOOKUP(F1272,'Vendedores y Clientes'!$F$5:$M$7,3,0)</f>
        <v>Hortuiti Felier</v>
      </c>
      <c r="O1272" s="13" t="str" cm="1">
        <f t="array" ref="O1272">_xlfn.XLOOKUP(G1272,'Vendedores y Clientes'!$B$6:$B$39,'Vendedores y Clientes'!$C$6:$C$39&amp;" "&amp;_xlfn.XLOOKUP(Ventas!G1272,'Vendedores y Clientes'!$B$6:$B$39,'Vendedores y Clientes'!$D$6:$D$39))</f>
        <v>Johny Negrero</v>
      </c>
      <c r="P1272" s="13" t="str">
        <f>_xlfn.XLOOKUP(H1272,Productos!$B$5:$B$16,Productos!$C$5:$C$16)</f>
        <v>Cama 2 Plazas</v>
      </c>
      <c r="Q1272" s="13" t="str">
        <f>VLOOKUP(H1272,Productos!$B$4:$E$16,3,0)</f>
        <v>Dardunes</v>
      </c>
      <c r="R1272" s="14">
        <f t="shared" si="26"/>
        <v>0.05</v>
      </c>
      <c r="S1272" s="15">
        <f>VLOOKUP(Ventas!H1272,Productos!$B$23:$I$34,MATCH(Ventas!M1272,Productos!$D$22:$I$22)+2,FALSE)</f>
        <v>200000</v>
      </c>
      <c r="T1272" s="16">
        <f t="shared" si="30"/>
        <v>2935000</v>
      </c>
    </row>
    <row r="1273" spans="2:20" ht="14.25" customHeight="1">
      <c r="B1273" s="10" t="str">
        <f t="shared" si="25"/>
        <v>14-105102009octubreG16</v>
      </c>
      <c r="C1273" s="17">
        <v>14</v>
      </c>
      <c r="D1273" s="17">
        <v>10</v>
      </c>
      <c r="E1273" s="18">
        <v>40091</v>
      </c>
      <c r="F1273" s="17">
        <v>16</v>
      </c>
      <c r="G1273" s="17">
        <v>12</v>
      </c>
      <c r="H1273" s="17" t="s">
        <v>30</v>
      </c>
      <c r="I1273" s="79">
        <f>_xlfn.XLOOKUP(H1273,Productos!$B$5:$B$16,Productos!$E$5:$E$16)</f>
        <v>550000</v>
      </c>
      <c r="J1273" s="17">
        <v>6</v>
      </c>
      <c r="K1273" s="99"/>
      <c r="L1273" s="13" t="str">
        <f>_xlfn.XLOOKUP(Ventas!C1273,'Tienda y Sucursal'!$B$5:$B$19,'Tienda y Sucursal'!$C$5:$C$19)</f>
        <v>Antiguedades FV</v>
      </c>
      <c r="M1273" s="13" t="str">
        <f>_xlfn.XLOOKUP(D1273,'Tienda y Sucursal'!$E$5:$E$10,'Tienda y Sucursal'!$F$5:$F$10)</f>
        <v>Sucursal 6</v>
      </c>
      <c r="N1273" s="13" t="str">
        <f>HLOOKUP(F1273,'Vendedores y Clientes'!$F$5:$M$7,2,0)&amp;" "&amp;HLOOKUP(F1273,'Vendedores y Clientes'!$F$5:$M$7,3,0)</f>
        <v>Michael Tree</v>
      </c>
      <c r="O1273" s="13" t="str" cm="1">
        <f t="array" ref="O1273">_xlfn.XLOOKUP(G1273,'Vendedores y Clientes'!$B$6:$B$39,'Vendedores y Clientes'!$C$6:$C$39&amp;" "&amp;_xlfn.XLOOKUP(Ventas!G1273,'Vendedores y Clientes'!$B$6:$B$39,'Vendedores y Clientes'!$D$6:$D$39))</f>
        <v>Nga Escandinavo</v>
      </c>
      <c r="P1273" s="13" t="str">
        <f>_xlfn.XLOOKUP(H1273,Productos!$B$5:$B$16,Productos!$C$5:$C$16)</f>
        <v>Cómoda 2 cuerpos, 2x1x1,5</v>
      </c>
      <c r="Q1273" s="13" t="str">
        <f>VLOOKUP(H1273,Productos!$B$4:$E$16,3,0)</f>
        <v>Deplos</v>
      </c>
      <c r="R1273" s="14">
        <f t="shared" si="26"/>
        <v>0.05</v>
      </c>
      <c r="S1273" s="15">
        <f>VLOOKUP(Ventas!H1273,Productos!$B$23:$I$34,MATCH(Ventas!M1273,Productos!$D$22:$I$22)+2,FALSE)</f>
        <v>300000</v>
      </c>
      <c r="T1273" s="16">
        <f t="shared" si="30"/>
        <v>2835000</v>
      </c>
    </row>
    <row r="1274" spans="2:20" ht="14.25" customHeight="1">
      <c r="B1274" s="10" t="str">
        <f t="shared" si="25"/>
        <v>8-300632010marzoF16</v>
      </c>
      <c r="C1274" s="17">
        <v>8</v>
      </c>
      <c r="D1274" s="17">
        <v>300</v>
      </c>
      <c r="E1274" s="18">
        <v>40243</v>
      </c>
      <c r="F1274" s="17">
        <v>17</v>
      </c>
      <c r="G1274" s="17">
        <v>28</v>
      </c>
      <c r="H1274" s="17" t="s">
        <v>29</v>
      </c>
      <c r="I1274" s="79">
        <f>_xlfn.XLOOKUP(H1274,Productos!$B$5:$B$16,Productos!$E$5:$E$16)</f>
        <v>550000</v>
      </c>
      <c r="J1274" s="17">
        <v>6</v>
      </c>
      <c r="K1274" s="99"/>
      <c r="L1274" s="13" t="str">
        <f>_xlfn.XLOOKUP(Ventas!C1274,'Tienda y Sucursal'!$B$5:$B$19,'Tienda y Sucursal'!$C$5:$C$19)</f>
        <v>El Rincón de la Madera</v>
      </c>
      <c r="M1274" s="13" t="str">
        <f>_xlfn.XLOOKUP(D1274,'Tienda y Sucursal'!$E$5:$E$10,'Tienda y Sucursal'!$F$5:$F$10)</f>
        <v>Sucursal 3</v>
      </c>
      <c r="N1274" s="13" t="str">
        <f>HLOOKUP(F1274,'Vendedores y Clientes'!$F$5:$M$7,2,0)&amp;" "&amp;HLOOKUP(F1274,'Vendedores y Clientes'!$F$5:$M$7,3,0)</f>
        <v>Gabriel Manzanero</v>
      </c>
      <c r="O1274" s="13" t="str" cm="1">
        <f t="array" ref="O1274">_xlfn.XLOOKUP(G1274,'Vendedores y Clientes'!$B$6:$B$39,'Vendedores y Clientes'!$C$6:$C$39&amp;" "&amp;_xlfn.XLOOKUP(Ventas!G1274,'Vendedores y Clientes'!$B$6:$B$39,'Vendedores y Clientes'!$D$6:$D$39))</f>
        <v>Sebastián  Venegas</v>
      </c>
      <c r="P1274" s="13" t="str">
        <f>_xlfn.XLOOKUP(H1274,Productos!$B$5:$B$16,Productos!$C$5:$C$16)</f>
        <v>Cama 2 Plazas</v>
      </c>
      <c r="Q1274" s="13" t="str">
        <f>VLOOKUP(H1274,Productos!$B$4:$E$16,3,0)</f>
        <v>Dardunes</v>
      </c>
      <c r="R1274" s="14">
        <f t="shared" si="26"/>
        <v>0.05</v>
      </c>
      <c r="S1274" s="15">
        <f>VLOOKUP(Ventas!H1274,Productos!$B$23:$I$34,MATCH(Ventas!M1274,Productos!$D$22:$I$22)+2,FALSE)</f>
        <v>30000</v>
      </c>
      <c r="T1274" s="16">
        <f t="shared" si="30"/>
        <v>3105000</v>
      </c>
    </row>
    <row r="1275" spans="2:20" ht="14.25" customHeight="1">
      <c r="B1275" s="10" t="str">
        <f t="shared" si="25"/>
        <v>8-202262009junioF16</v>
      </c>
      <c r="C1275" s="17">
        <v>8</v>
      </c>
      <c r="D1275" s="17">
        <v>20</v>
      </c>
      <c r="E1275" s="18">
        <v>39986</v>
      </c>
      <c r="F1275" s="17">
        <v>14</v>
      </c>
      <c r="G1275" s="17">
        <v>32</v>
      </c>
      <c r="H1275" s="17" t="s">
        <v>29</v>
      </c>
      <c r="I1275" s="79">
        <f>_xlfn.XLOOKUP(H1275,Productos!$B$5:$B$16,Productos!$E$5:$E$16)</f>
        <v>550000</v>
      </c>
      <c r="J1275" s="17">
        <v>6</v>
      </c>
      <c r="K1275" s="99"/>
      <c r="L1275" s="13" t="str">
        <f>_xlfn.XLOOKUP(Ventas!C1275,'Tienda y Sucursal'!$B$5:$B$19,'Tienda y Sucursal'!$C$5:$C$19)</f>
        <v>El Rincón de la Madera</v>
      </c>
      <c r="M1275" s="13" t="str">
        <f>_xlfn.XLOOKUP(D1275,'Tienda y Sucursal'!$E$5:$E$10,'Tienda y Sucursal'!$F$5:$F$10)</f>
        <v>Sucursal 5</v>
      </c>
      <c r="N1275" s="13" t="str">
        <f>HLOOKUP(F1275,'Vendedores y Clientes'!$F$5:$M$7,2,0)&amp;" "&amp;HLOOKUP(F1275,'Vendedores y Clientes'!$F$5:$M$7,3,0)</f>
        <v>Hortuiti Felier</v>
      </c>
      <c r="O1275" s="13" t="str" cm="1">
        <f t="array" ref="O1275">_xlfn.XLOOKUP(G1275,'Vendedores y Clientes'!$B$6:$B$39,'Vendedores y Clientes'!$C$6:$C$39&amp;" "&amp;_xlfn.XLOOKUP(Ventas!G1275,'Vendedores y Clientes'!$B$6:$B$39,'Vendedores y Clientes'!$D$6:$D$39))</f>
        <v>Manu Bililar</v>
      </c>
      <c r="P1275" s="13" t="str">
        <f>_xlfn.XLOOKUP(H1275,Productos!$B$5:$B$16,Productos!$C$5:$C$16)</f>
        <v>Cama 2 Plazas</v>
      </c>
      <c r="Q1275" s="13" t="str">
        <f>VLOOKUP(H1275,Productos!$B$4:$E$16,3,0)</f>
        <v>Dardunes</v>
      </c>
      <c r="R1275" s="14">
        <f t="shared" si="26"/>
        <v>0.05</v>
      </c>
      <c r="S1275" s="15">
        <f>VLOOKUP(Ventas!H1275,Productos!$B$23:$I$34,MATCH(Ventas!M1275,Productos!$D$22:$I$22)+2,FALSE)</f>
        <v>30000</v>
      </c>
      <c r="T1275" s="16">
        <f t="shared" si="30"/>
        <v>3105000</v>
      </c>
    </row>
    <row r="1276" spans="2:20" ht="14.25" customHeight="1">
      <c r="B1276" s="10" t="str">
        <f t="shared" si="25"/>
        <v>3-2001442010abrilA14</v>
      </c>
      <c r="C1276" s="17">
        <v>3</v>
      </c>
      <c r="D1276" s="17">
        <v>200</v>
      </c>
      <c r="E1276" s="18">
        <v>40282</v>
      </c>
      <c r="F1276" s="17">
        <v>13</v>
      </c>
      <c r="G1276" s="17">
        <v>14</v>
      </c>
      <c r="H1276" s="17" t="s">
        <v>27</v>
      </c>
      <c r="I1276" s="79">
        <f>_xlfn.XLOOKUP(H1276,Productos!$B$5:$B$16,Productos!$E$5:$E$16)</f>
        <v>670000</v>
      </c>
      <c r="J1276" s="17">
        <v>5</v>
      </c>
      <c r="K1276" s="99"/>
      <c r="L1276" s="13" t="str">
        <f>_xlfn.XLOOKUP(Ventas!C1276,'Tienda y Sucursal'!$B$5:$B$19,'Tienda y Sucursal'!$C$5:$C$19)</f>
        <v>Damiens</v>
      </c>
      <c r="M1276" s="13" t="str">
        <f>_xlfn.XLOOKUP(D1276,'Tienda y Sucursal'!$E$5:$E$10,'Tienda y Sucursal'!$F$5:$F$10)</f>
        <v>Sucursal 1</v>
      </c>
      <c r="N1276" s="13" t="str">
        <f>HLOOKUP(F1276,'Vendedores y Clientes'!$F$5:$M$7,2,0)&amp;" "&amp;HLOOKUP(F1276,'Vendedores y Clientes'!$F$5:$M$7,3,0)</f>
        <v>Caesar Ortencia</v>
      </c>
      <c r="O1276" s="13" t="str" cm="1">
        <f t="array" ref="O1276">_xlfn.XLOOKUP(G1276,'Vendedores y Clientes'!$B$6:$B$39,'Vendedores y Clientes'!$C$6:$C$39&amp;" "&amp;_xlfn.XLOOKUP(Ventas!G1276,'Vendedores y Clientes'!$B$6:$B$39,'Vendedores y Clientes'!$D$6:$D$39))</f>
        <v>Guillermo Franco</v>
      </c>
      <c r="P1276" s="13" t="str">
        <f>_xlfn.XLOOKUP(H1276,Productos!$B$5:$B$16,Productos!$C$5:$C$16)</f>
        <v>Cama 1,5 plazas</v>
      </c>
      <c r="Q1276" s="13" t="str">
        <f>VLOOKUP(H1276,Productos!$B$4:$E$16,3,0)</f>
        <v>Dardunes</v>
      </c>
      <c r="R1276" s="14">
        <f t="shared" si="26"/>
        <v>0.05</v>
      </c>
      <c r="S1276" s="15">
        <f>VLOOKUP(Ventas!H1276,Productos!$B$23:$I$34,MATCH(Ventas!M1276,Productos!$D$22:$I$22)+2,FALSE)</f>
        <v>200000</v>
      </c>
      <c r="T1276" s="16">
        <f t="shared" si="30"/>
        <v>2982500</v>
      </c>
    </row>
    <row r="1277" spans="2:20" ht="14.25" customHeight="1">
      <c r="B1277" s="10" t="str">
        <f t="shared" si="25"/>
        <v>1-101072009julioA14</v>
      </c>
      <c r="C1277" s="17">
        <v>1</v>
      </c>
      <c r="D1277" s="17">
        <v>10</v>
      </c>
      <c r="E1277" s="18">
        <v>40004</v>
      </c>
      <c r="F1277" s="17">
        <v>14</v>
      </c>
      <c r="G1277" s="17">
        <v>2</v>
      </c>
      <c r="H1277" s="17" t="s">
        <v>27</v>
      </c>
      <c r="I1277" s="79">
        <f>_xlfn.XLOOKUP(H1277,Productos!$B$5:$B$16,Productos!$E$5:$E$16)</f>
        <v>670000</v>
      </c>
      <c r="J1277" s="17">
        <v>5</v>
      </c>
      <c r="K1277" s="99"/>
      <c r="L1277" s="13" t="str">
        <f>_xlfn.XLOOKUP(Ventas!C1277,'Tienda y Sucursal'!$B$5:$B$19,'Tienda y Sucursal'!$C$5:$C$19)</f>
        <v>Sucursal Peñalolen Alto</v>
      </c>
      <c r="M1277" s="13" t="str">
        <f>_xlfn.XLOOKUP(D1277,'Tienda y Sucursal'!$E$5:$E$10,'Tienda y Sucursal'!$F$5:$F$10)</f>
        <v>Sucursal 6</v>
      </c>
      <c r="N1277" s="13" t="str">
        <f>HLOOKUP(F1277,'Vendedores y Clientes'!$F$5:$M$7,2,0)&amp;" "&amp;HLOOKUP(F1277,'Vendedores y Clientes'!$F$5:$M$7,3,0)</f>
        <v>Hortuiti Felier</v>
      </c>
      <c r="O1277" s="13" t="str" cm="1">
        <f t="array" ref="O1277">_xlfn.XLOOKUP(G1277,'Vendedores y Clientes'!$B$6:$B$39,'Vendedores y Clientes'!$C$6:$C$39&amp;" "&amp;_xlfn.XLOOKUP(Ventas!G1277,'Vendedores y Clientes'!$B$6:$B$39,'Vendedores y Clientes'!$D$6:$D$39))</f>
        <v>John Chepicano</v>
      </c>
      <c r="P1277" s="13" t="str">
        <f>_xlfn.XLOOKUP(H1277,Productos!$B$5:$B$16,Productos!$C$5:$C$16)</f>
        <v>Cama 1,5 plazas</v>
      </c>
      <c r="Q1277" s="13" t="str">
        <f>VLOOKUP(H1277,Productos!$B$4:$E$16,3,0)</f>
        <v>Dardunes</v>
      </c>
      <c r="R1277" s="14">
        <f t="shared" si="26"/>
        <v>0.05</v>
      </c>
      <c r="S1277" s="15">
        <f>VLOOKUP(Ventas!H1277,Productos!$B$23:$I$34,MATCH(Ventas!M1277,Productos!$D$22:$I$22)+2,FALSE)</f>
        <v>200000</v>
      </c>
      <c r="T1277" s="16">
        <f t="shared" si="30"/>
        <v>2982500</v>
      </c>
    </row>
    <row r="1278" spans="2:20" ht="14.25" customHeight="1">
      <c r="B1278" s="10" t="str">
        <f t="shared" si="25"/>
        <v>3-30172009julioG16</v>
      </c>
      <c r="C1278" s="17">
        <v>3</v>
      </c>
      <c r="D1278" s="17">
        <v>30</v>
      </c>
      <c r="E1278" s="18">
        <v>39995</v>
      </c>
      <c r="F1278" s="17">
        <v>18</v>
      </c>
      <c r="G1278" s="17">
        <v>10</v>
      </c>
      <c r="H1278" s="17" t="s">
        <v>30</v>
      </c>
      <c r="I1278" s="79">
        <f>_xlfn.XLOOKUP(H1278,Productos!$B$5:$B$16,Productos!$E$5:$E$16)</f>
        <v>550000</v>
      </c>
      <c r="J1278" s="17">
        <v>7</v>
      </c>
      <c r="K1278" s="99"/>
      <c r="L1278" s="13" t="str">
        <f>_xlfn.XLOOKUP(Ventas!C1278,'Tienda y Sucursal'!$B$5:$B$19,'Tienda y Sucursal'!$C$5:$C$19)</f>
        <v>Damiens</v>
      </c>
      <c r="M1278" s="13" t="str">
        <f>_xlfn.XLOOKUP(D1278,'Tienda y Sucursal'!$E$5:$E$10,'Tienda y Sucursal'!$F$5:$F$10)</f>
        <v>Sucursal 2</v>
      </c>
      <c r="N1278" s="13" t="str">
        <f>HLOOKUP(F1278,'Vendedores y Clientes'!$F$5:$M$7,2,0)&amp;" "&amp;HLOOKUP(F1278,'Vendedores y Clientes'!$F$5:$M$7,3,0)</f>
        <v>Gato Lizana</v>
      </c>
      <c r="O1278" s="13" t="str" cm="1">
        <f t="array" ref="O1278">_xlfn.XLOOKUP(G1278,'Vendedores y Clientes'!$B$6:$B$39,'Vendedores y Clientes'!$C$6:$C$39&amp;" "&amp;_xlfn.XLOOKUP(Ventas!G1278,'Vendedores y Clientes'!$B$6:$B$39,'Vendedores y Clientes'!$D$6:$D$39))</f>
        <v>Natalia Safer</v>
      </c>
      <c r="P1278" s="13" t="str">
        <f>_xlfn.XLOOKUP(H1278,Productos!$B$5:$B$16,Productos!$C$5:$C$16)</f>
        <v>Cómoda 2 cuerpos, 2x1x1,5</v>
      </c>
      <c r="Q1278" s="13" t="str">
        <f>VLOOKUP(H1278,Productos!$B$4:$E$16,3,0)</f>
        <v>Deplos</v>
      </c>
      <c r="R1278" s="14">
        <f t="shared" si="26"/>
        <v>0.08</v>
      </c>
      <c r="S1278" s="15">
        <f>VLOOKUP(Ventas!H1278,Productos!$B$23:$I$34,MATCH(Ventas!M1278,Productos!$D$22:$I$22)+2,FALSE)</f>
        <v>500000</v>
      </c>
      <c r="T1278" s="16">
        <f t="shared" si="30"/>
        <v>3042000</v>
      </c>
    </row>
    <row r="1279" spans="2:20" ht="14.25" customHeight="1">
      <c r="B1279" s="10" t="str">
        <f t="shared" si="25"/>
        <v>11-2002282009agostoG16</v>
      </c>
      <c r="C1279" s="17">
        <v>11</v>
      </c>
      <c r="D1279" s="17">
        <v>200</v>
      </c>
      <c r="E1279" s="18">
        <v>40047</v>
      </c>
      <c r="F1279" s="17">
        <v>18</v>
      </c>
      <c r="G1279" s="17">
        <v>7</v>
      </c>
      <c r="H1279" s="17" t="s">
        <v>30</v>
      </c>
      <c r="I1279" s="79">
        <f>_xlfn.XLOOKUP(H1279,Productos!$B$5:$B$16,Productos!$E$5:$E$16)</f>
        <v>550000</v>
      </c>
      <c r="J1279" s="17">
        <v>7</v>
      </c>
      <c r="K1279" s="99"/>
      <c r="L1279" s="13" t="str">
        <f>_xlfn.XLOOKUP(Ventas!C1279,'Tienda y Sucursal'!$B$5:$B$19,'Tienda y Sucursal'!$C$5:$C$19)</f>
        <v>Antiguedades FL</v>
      </c>
      <c r="M1279" s="13" t="str">
        <f>_xlfn.XLOOKUP(D1279,'Tienda y Sucursal'!$E$5:$E$10,'Tienda y Sucursal'!$F$5:$F$10)</f>
        <v>Sucursal 1</v>
      </c>
      <c r="N1279" s="13" t="str">
        <f>HLOOKUP(F1279,'Vendedores y Clientes'!$F$5:$M$7,2,0)&amp;" "&amp;HLOOKUP(F1279,'Vendedores y Clientes'!$F$5:$M$7,3,0)</f>
        <v>Gato Lizana</v>
      </c>
      <c r="O1279" s="13" t="str" cm="1">
        <f t="array" ref="O1279">_xlfn.XLOOKUP(G1279,'Vendedores y Clientes'!$B$6:$B$39,'Vendedores y Clientes'!$C$6:$C$39&amp;" "&amp;_xlfn.XLOOKUP(Ventas!G1279,'Vendedores y Clientes'!$B$6:$B$39,'Vendedores y Clientes'!$D$6:$D$39))</f>
        <v>Veraz Dedal</v>
      </c>
      <c r="P1279" s="13" t="str">
        <f>_xlfn.XLOOKUP(H1279,Productos!$B$5:$B$16,Productos!$C$5:$C$16)</f>
        <v>Cómoda 2 cuerpos, 2x1x1,5</v>
      </c>
      <c r="Q1279" s="13" t="str">
        <f>VLOOKUP(H1279,Productos!$B$4:$E$16,3,0)</f>
        <v>Deplos</v>
      </c>
      <c r="R1279" s="14">
        <f t="shared" si="26"/>
        <v>0.08</v>
      </c>
      <c r="S1279" s="15">
        <f>VLOOKUP(Ventas!H1279,Productos!$B$23:$I$34,MATCH(Ventas!M1279,Productos!$D$22:$I$22)+2,FALSE)</f>
        <v>100000</v>
      </c>
      <c r="T1279" s="16">
        <f t="shared" si="30"/>
        <v>3442000</v>
      </c>
    </row>
    <row r="1280" spans="2:20" ht="14.25" customHeight="1">
      <c r="B1280" s="10" t="str">
        <f t="shared" si="25"/>
        <v>9-30372009julioG16</v>
      </c>
      <c r="C1280" s="17">
        <v>9</v>
      </c>
      <c r="D1280" s="17">
        <v>30</v>
      </c>
      <c r="E1280" s="18">
        <v>39997</v>
      </c>
      <c r="F1280" s="17">
        <v>16</v>
      </c>
      <c r="G1280" s="17">
        <v>31</v>
      </c>
      <c r="H1280" s="17" t="s">
        <v>30</v>
      </c>
      <c r="I1280" s="79">
        <f>_xlfn.XLOOKUP(H1280,Productos!$B$5:$B$16,Productos!$E$5:$E$16)</f>
        <v>550000</v>
      </c>
      <c r="J1280" s="17">
        <v>7</v>
      </c>
      <c r="K1280" s="99"/>
      <c r="L1280" s="13" t="str">
        <f>_xlfn.XLOOKUP(Ventas!C1280,'Tienda y Sucursal'!$B$5:$B$19,'Tienda y Sucursal'!$C$5:$C$19)</f>
        <v>Sucursal San Bernardo</v>
      </c>
      <c r="M1280" s="13" t="str">
        <f>_xlfn.XLOOKUP(D1280,'Tienda y Sucursal'!$E$5:$E$10,'Tienda y Sucursal'!$F$5:$F$10)</f>
        <v>Sucursal 2</v>
      </c>
      <c r="N1280" s="13" t="str">
        <f>HLOOKUP(F1280,'Vendedores y Clientes'!$F$5:$M$7,2,0)&amp;" "&amp;HLOOKUP(F1280,'Vendedores y Clientes'!$F$5:$M$7,3,0)</f>
        <v>Michael Tree</v>
      </c>
      <c r="O1280" s="13" t="str" cm="1">
        <f t="array" ref="O1280">_xlfn.XLOOKUP(G1280,'Vendedores y Clientes'!$B$6:$B$39,'Vendedores y Clientes'!$C$6:$C$39&amp;" "&amp;_xlfn.XLOOKUP(Ventas!G1280,'Vendedores y Clientes'!$B$6:$B$39,'Vendedores y Clientes'!$D$6:$D$39))</f>
        <v>Sofia Uribe</v>
      </c>
      <c r="P1280" s="13" t="str">
        <f>_xlfn.XLOOKUP(H1280,Productos!$B$5:$B$16,Productos!$C$5:$C$16)</f>
        <v>Cómoda 2 cuerpos, 2x1x1,5</v>
      </c>
      <c r="Q1280" s="13" t="str">
        <f>VLOOKUP(H1280,Productos!$B$4:$E$16,3,0)</f>
        <v>Deplos</v>
      </c>
      <c r="R1280" s="14">
        <f t="shared" si="26"/>
        <v>0.08</v>
      </c>
      <c r="S1280" s="15">
        <f>VLOOKUP(Ventas!H1280,Productos!$B$23:$I$34,MATCH(Ventas!M1280,Productos!$D$22:$I$22)+2,FALSE)</f>
        <v>500000</v>
      </c>
      <c r="T1280" s="16">
        <f t="shared" si="30"/>
        <v>3042000</v>
      </c>
    </row>
    <row r="1281" spans="2:20" ht="14.25" customHeight="1">
      <c r="B1281" s="10" t="str">
        <f t="shared" ref="B1281:B1535" si="31">CONCATENATE(C1281,"-",D1281,DAY(E1281),MONTH(E1281),YEAR(E1281),TEXT(E1281,"mmmm"),LEFT(H1281,1)&amp;RIGHT(H1281,2))</f>
        <v>11-30382010agostoF16</v>
      </c>
      <c r="C1281" s="17">
        <v>11</v>
      </c>
      <c r="D1281" s="17">
        <v>30</v>
      </c>
      <c r="E1281" s="18">
        <v>40393</v>
      </c>
      <c r="F1281" s="17">
        <v>18</v>
      </c>
      <c r="G1281" s="17">
        <v>11</v>
      </c>
      <c r="H1281" s="17" t="s">
        <v>29</v>
      </c>
      <c r="I1281" s="79">
        <f>_xlfn.XLOOKUP(H1281,Productos!$B$5:$B$16,Productos!$E$5:$E$16)</f>
        <v>550000</v>
      </c>
      <c r="J1281" s="17">
        <v>6</v>
      </c>
      <c r="K1281" s="99"/>
      <c r="L1281" s="13" t="str">
        <f>_xlfn.XLOOKUP(Ventas!C1281,'Tienda y Sucursal'!$B$5:$B$19,'Tienda y Sucursal'!$C$5:$C$19)</f>
        <v>Antiguedades FL</v>
      </c>
      <c r="M1281" s="13" t="str">
        <f>_xlfn.XLOOKUP(D1281,'Tienda y Sucursal'!$E$5:$E$10,'Tienda y Sucursal'!$F$5:$F$10)</f>
        <v>Sucursal 2</v>
      </c>
      <c r="N1281" s="13" t="str">
        <f>HLOOKUP(F1281,'Vendedores y Clientes'!$F$5:$M$7,2,0)&amp;" "&amp;HLOOKUP(F1281,'Vendedores y Clientes'!$F$5:$M$7,3,0)</f>
        <v>Gato Lizana</v>
      </c>
      <c r="O1281" s="13" t="str" cm="1">
        <f t="array" ref="O1281">_xlfn.XLOOKUP(G1281,'Vendedores y Clientes'!$B$6:$B$39,'Vendedores y Clientes'!$C$6:$C$39&amp;" "&amp;_xlfn.XLOOKUP(Ventas!G1281,'Vendedores y Clientes'!$B$6:$B$39,'Vendedores y Clientes'!$D$6:$D$39))</f>
        <v>Diva Torrengra</v>
      </c>
      <c r="P1281" s="13" t="str">
        <f>_xlfn.XLOOKUP(H1281,Productos!$B$5:$B$16,Productos!$C$5:$C$16)</f>
        <v>Cama 2 Plazas</v>
      </c>
      <c r="Q1281" s="13" t="str">
        <f>VLOOKUP(H1281,Productos!$B$4:$E$16,3,0)</f>
        <v>Dardunes</v>
      </c>
      <c r="R1281" s="14">
        <f t="shared" ref="R1281:R1535" si="32">IF(AND(J1281&gt;=1,J1281&lt;=3),0,IF(AND(J1281&gt;=4,J1281&lt;=6),0.05,IF(J1281&gt;=7,0.08,"")))</f>
        <v>0.05</v>
      </c>
      <c r="S1281" s="15">
        <f>VLOOKUP(Ventas!H1281,Productos!$B$23:$I$34,MATCH(Ventas!M1281,Productos!$D$22:$I$22)+2,FALSE)</f>
        <v>100000</v>
      </c>
      <c r="T1281" s="16">
        <f t="shared" si="30"/>
        <v>3035000</v>
      </c>
    </row>
    <row r="1282" spans="2:20" ht="14.25" customHeight="1">
      <c r="B1282" s="10" t="str">
        <f t="shared" si="31"/>
        <v>3-3002282010agostoF16</v>
      </c>
      <c r="C1282" s="17">
        <v>3</v>
      </c>
      <c r="D1282" s="17">
        <v>300</v>
      </c>
      <c r="E1282" s="18">
        <v>40412</v>
      </c>
      <c r="F1282" s="17">
        <v>13</v>
      </c>
      <c r="G1282" s="17">
        <v>13</v>
      </c>
      <c r="H1282" s="17" t="s">
        <v>29</v>
      </c>
      <c r="I1282" s="79">
        <f>_xlfn.XLOOKUP(H1282,Productos!$B$5:$B$16,Productos!$E$5:$E$16)</f>
        <v>550000</v>
      </c>
      <c r="J1282" s="17">
        <v>6</v>
      </c>
      <c r="K1282" s="99"/>
      <c r="L1282" s="13" t="str">
        <f>_xlfn.XLOOKUP(Ventas!C1282,'Tienda y Sucursal'!$B$5:$B$19,'Tienda y Sucursal'!$C$5:$C$19)</f>
        <v>Damiens</v>
      </c>
      <c r="M1282" s="13" t="str">
        <f>_xlfn.XLOOKUP(D1282,'Tienda y Sucursal'!$E$5:$E$10,'Tienda y Sucursal'!$F$5:$F$10)</f>
        <v>Sucursal 3</v>
      </c>
      <c r="N1282" s="13" t="str">
        <f>HLOOKUP(F1282,'Vendedores y Clientes'!$F$5:$M$7,2,0)&amp;" "&amp;HLOOKUP(F1282,'Vendedores y Clientes'!$F$5:$M$7,3,0)</f>
        <v>Caesar Ortencia</v>
      </c>
      <c r="O1282" s="13" t="str" cm="1">
        <f t="array" ref="O1282">_xlfn.XLOOKUP(G1282,'Vendedores y Clientes'!$B$6:$B$39,'Vendedores y Clientes'!$C$6:$C$39&amp;" "&amp;_xlfn.XLOOKUP(Ventas!G1282,'Vendedores y Clientes'!$B$6:$B$39,'Vendedores y Clientes'!$D$6:$D$39))</f>
        <v>Peter Contreras</v>
      </c>
      <c r="P1282" s="13" t="str">
        <f>_xlfn.XLOOKUP(H1282,Productos!$B$5:$B$16,Productos!$C$5:$C$16)</f>
        <v>Cama 2 Plazas</v>
      </c>
      <c r="Q1282" s="13" t="str">
        <f>VLOOKUP(H1282,Productos!$B$4:$E$16,3,0)</f>
        <v>Dardunes</v>
      </c>
      <c r="R1282" s="14">
        <f t="shared" si="32"/>
        <v>0.05</v>
      </c>
      <c r="S1282" s="15">
        <f>VLOOKUP(Ventas!H1282,Productos!$B$23:$I$34,MATCH(Ventas!M1282,Productos!$D$22:$I$22)+2,FALSE)</f>
        <v>30000</v>
      </c>
      <c r="T1282" s="16">
        <f t="shared" si="30"/>
        <v>3105000</v>
      </c>
    </row>
    <row r="1283" spans="2:20" ht="14.25" customHeight="1">
      <c r="B1283" s="10" t="str">
        <f t="shared" si="31"/>
        <v>14-202392010septiembreF16</v>
      </c>
      <c r="C1283" s="17">
        <v>14</v>
      </c>
      <c r="D1283" s="17">
        <v>20</v>
      </c>
      <c r="E1283" s="18">
        <v>40444</v>
      </c>
      <c r="F1283" s="17">
        <v>14</v>
      </c>
      <c r="G1283" s="17">
        <v>32</v>
      </c>
      <c r="H1283" s="17" t="s">
        <v>29</v>
      </c>
      <c r="I1283" s="79">
        <f>_xlfn.XLOOKUP(H1283,Productos!$B$5:$B$16,Productos!$E$5:$E$16)</f>
        <v>550000</v>
      </c>
      <c r="J1283" s="17">
        <v>6</v>
      </c>
      <c r="K1283" s="99"/>
      <c r="L1283" s="13" t="str">
        <f>_xlfn.XLOOKUP(Ventas!C1283,'Tienda y Sucursal'!$B$5:$B$19,'Tienda y Sucursal'!$C$5:$C$19)</f>
        <v>Antiguedades FV</v>
      </c>
      <c r="M1283" s="13" t="str">
        <f>_xlfn.XLOOKUP(D1283,'Tienda y Sucursal'!$E$5:$E$10,'Tienda y Sucursal'!$F$5:$F$10)</f>
        <v>Sucursal 5</v>
      </c>
      <c r="N1283" s="13" t="str">
        <f>HLOOKUP(F1283,'Vendedores y Clientes'!$F$5:$M$7,2,0)&amp;" "&amp;HLOOKUP(F1283,'Vendedores y Clientes'!$F$5:$M$7,3,0)</f>
        <v>Hortuiti Felier</v>
      </c>
      <c r="O1283" s="13" t="str" cm="1">
        <f t="array" ref="O1283">_xlfn.XLOOKUP(G1283,'Vendedores y Clientes'!$B$6:$B$39,'Vendedores y Clientes'!$C$6:$C$39&amp;" "&amp;_xlfn.XLOOKUP(Ventas!G1283,'Vendedores y Clientes'!$B$6:$B$39,'Vendedores y Clientes'!$D$6:$D$39))</f>
        <v>Manu Bililar</v>
      </c>
      <c r="P1283" s="13" t="str">
        <f>_xlfn.XLOOKUP(H1283,Productos!$B$5:$B$16,Productos!$C$5:$C$16)</f>
        <v>Cama 2 Plazas</v>
      </c>
      <c r="Q1283" s="13" t="str">
        <f>VLOOKUP(H1283,Productos!$B$4:$E$16,3,0)</f>
        <v>Dardunes</v>
      </c>
      <c r="R1283" s="14">
        <f t="shared" si="32"/>
        <v>0.05</v>
      </c>
      <c r="S1283" s="15">
        <f>VLOOKUP(Ventas!H1283,Productos!$B$23:$I$34,MATCH(Ventas!M1283,Productos!$D$22:$I$22)+2,FALSE)</f>
        <v>30000</v>
      </c>
      <c r="T1283" s="16">
        <f t="shared" si="30"/>
        <v>3105000</v>
      </c>
    </row>
    <row r="1284" spans="2:20" ht="14.25" customHeight="1">
      <c r="B1284" s="10" t="str">
        <f t="shared" si="31"/>
        <v>15-302462009junioG12</v>
      </c>
      <c r="C1284" s="17">
        <v>15</v>
      </c>
      <c r="D1284" s="17">
        <v>30</v>
      </c>
      <c r="E1284" s="18">
        <v>39988</v>
      </c>
      <c r="F1284" s="17">
        <v>15</v>
      </c>
      <c r="G1284" s="17">
        <v>26</v>
      </c>
      <c r="H1284" s="17" t="s">
        <v>25</v>
      </c>
      <c r="I1284" s="79">
        <f>_xlfn.XLOOKUP(H1284,Productos!$B$5:$B$16,Productos!$E$5:$E$16)</f>
        <v>800000</v>
      </c>
      <c r="J1284" s="17">
        <v>4</v>
      </c>
      <c r="K1284" s="99"/>
      <c r="L1284" s="13" t="str">
        <f>_xlfn.XLOOKUP(Ventas!C1284,'Tienda y Sucursal'!$B$5:$B$19,'Tienda y Sucursal'!$C$5:$C$19)</f>
        <v>Galería la Tubería</v>
      </c>
      <c r="M1284" s="13" t="str">
        <f>_xlfn.XLOOKUP(D1284,'Tienda y Sucursal'!$E$5:$E$10,'Tienda y Sucursal'!$F$5:$F$10)</f>
        <v>Sucursal 2</v>
      </c>
      <c r="N1284" s="13" t="str">
        <f>HLOOKUP(F1284,'Vendedores y Clientes'!$F$5:$M$7,2,0)&amp;" "&amp;HLOOKUP(F1284,'Vendedores y Clientes'!$F$5:$M$7,3,0)</f>
        <v>Suárez Mujica</v>
      </c>
      <c r="O1284" s="13" t="str" cm="1">
        <f t="array" ref="O1284">_xlfn.XLOOKUP(G1284,'Vendedores y Clientes'!$B$6:$B$39,'Vendedores y Clientes'!$C$6:$C$39&amp;" "&amp;_xlfn.XLOOKUP(Ventas!G1284,'Vendedores y Clientes'!$B$6:$B$39,'Vendedores y Clientes'!$D$6:$D$39))</f>
        <v>Edward Phycka</v>
      </c>
      <c r="P1284" s="13" t="str">
        <f>_xlfn.XLOOKUP(H1284,Productos!$B$5:$B$16,Productos!$C$5:$C$16)</f>
        <v>Estante Metalico 2mts alt</v>
      </c>
      <c r="Q1284" s="13" t="str">
        <f>VLOOKUP(H1284,Productos!$B$4:$E$16,3,0)</f>
        <v>Leymas</v>
      </c>
      <c r="R1284" s="14">
        <f t="shared" si="32"/>
        <v>0.05</v>
      </c>
      <c r="S1284" s="15">
        <f>VLOOKUP(Ventas!H1284,Productos!$B$23:$I$34,MATCH(Ventas!M1284,Productos!$D$22:$I$22)+2,FALSE)</f>
        <v>100000</v>
      </c>
      <c r="T1284" s="16">
        <f t="shared" si="30"/>
        <v>2940000</v>
      </c>
    </row>
    <row r="1285" spans="2:20" ht="14.25" customHeight="1">
      <c r="B1285" s="10" t="str">
        <f t="shared" si="31"/>
        <v>2-101112009eneroG12</v>
      </c>
      <c r="C1285" s="17">
        <v>2</v>
      </c>
      <c r="D1285" s="17">
        <v>10</v>
      </c>
      <c r="E1285" s="18">
        <v>39824</v>
      </c>
      <c r="F1285" s="17">
        <v>18</v>
      </c>
      <c r="G1285" s="17">
        <v>9</v>
      </c>
      <c r="H1285" s="17" t="s">
        <v>25</v>
      </c>
      <c r="I1285" s="79">
        <f>_xlfn.XLOOKUP(H1285,Productos!$B$5:$B$16,Productos!$E$5:$E$16)</f>
        <v>800000</v>
      </c>
      <c r="J1285" s="17">
        <v>4</v>
      </c>
      <c r="K1285" s="99"/>
      <c r="L1285" s="13" t="str">
        <f>_xlfn.XLOOKUP(Ventas!C1285,'Tienda y Sucursal'!$B$5:$B$19,'Tienda y Sucursal'!$C$5:$C$19)</f>
        <v>Muebles San Genaro</v>
      </c>
      <c r="M1285" s="13" t="str">
        <f>_xlfn.XLOOKUP(D1285,'Tienda y Sucursal'!$E$5:$E$10,'Tienda y Sucursal'!$F$5:$F$10)</f>
        <v>Sucursal 6</v>
      </c>
      <c r="N1285" s="13" t="str">
        <f>HLOOKUP(F1285,'Vendedores y Clientes'!$F$5:$M$7,2,0)&amp;" "&amp;HLOOKUP(F1285,'Vendedores y Clientes'!$F$5:$M$7,3,0)</f>
        <v>Gato Lizana</v>
      </c>
      <c r="O1285" s="13" t="str" cm="1">
        <f t="array" ref="O1285">_xlfn.XLOOKUP(G1285,'Vendedores y Clientes'!$B$6:$B$39,'Vendedores y Clientes'!$C$6:$C$39&amp;" "&amp;_xlfn.XLOOKUP(Ventas!G1285,'Vendedores y Clientes'!$B$6:$B$39,'Vendedores y Clientes'!$D$6:$D$39))</f>
        <v>Camilo Parranda</v>
      </c>
      <c r="P1285" s="13" t="str">
        <f>_xlfn.XLOOKUP(H1285,Productos!$B$5:$B$16,Productos!$C$5:$C$16)</f>
        <v>Estante Metalico 2mts alt</v>
      </c>
      <c r="Q1285" s="13" t="str">
        <f>VLOOKUP(H1285,Productos!$B$4:$E$16,3,0)</f>
        <v>Leymas</v>
      </c>
      <c r="R1285" s="14">
        <f t="shared" si="32"/>
        <v>0.05</v>
      </c>
      <c r="S1285" s="15">
        <f>VLOOKUP(Ventas!H1285,Productos!$B$23:$I$34,MATCH(Ventas!M1285,Productos!$D$22:$I$22)+2,FALSE)</f>
        <v>100000</v>
      </c>
      <c r="T1285" s="16">
        <f t="shared" si="30"/>
        <v>2940000</v>
      </c>
    </row>
    <row r="1286" spans="2:20" ht="14.25" customHeight="1">
      <c r="B1286" s="10" t="str">
        <f t="shared" si="31"/>
        <v>9-202272009julioG12</v>
      </c>
      <c r="C1286" s="17">
        <v>9</v>
      </c>
      <c r="D1286" s="17">
        <v>20</v>
      </c>
      <c r="E1286" s="18">
        <v>40016</v>
      </c>
      <c r="F1286" s="17">
        <v>17</v>
      </c>
      <c r="G1286" s="17">
        <v>2</v>
      </c>
      <c r="H1286" s="17" t="s">
        <v>25</v>
      </c>
      <c r="I1286" s="79">
        <f>_xlfn.XLOOKUP(H1286,Productos!$B$5:$B$16,Productos!$E$5:$E$16)</f>
        <v>800000</v>
      </c>
      <c r="J1286" s="17">
        <v>4</v>
      </c>
      <c r="K1286" s="99"/>
      <c r="L1286" s="13" t="str">
        <f>_xlfn.XLOOKUP(Ventas!C1286,'Tienda y Sucursal'!$B$5:$B$19,'Tienda y Sucursal'!$C$5:$C$19)</f>
        <v>Sucursal San Bernardo</v>
      </c>
      <c r="M1286" s="13" t="str">
        <f>_xlfn.XLOOKUP(D1286,'Tienda y Sucursal'!$E$5:$E$10,'Tienda y Sucursal'!$F$5:$F$10)</f>
        <v>Sucursal 5</v>
      </c>
      <c r="N1286" s="13" t="str">
        <f>HLOOKUP(F1286,'Vendedores y Clientes'!$F$5:$M$7,2,0)&amp;" "&amp;HLOOKUP(F1286,'Vendedores y Clientes'!$F$5:$M$7,3,0)</f>
        <v>Gabriel Manzanero</v>
      </c>
      <c r="O1286" s="13" t="str" cm="1">
        <f t="array" ref="O1286">_xlfn.XLOOKUP(G1286,'Vendedores y Clientes'!$B$6:$B$39,'Vendedores y Clientes'!$C$6:$C$39&amp;" "&amp;_xlfn.XLOOKUP(Ventas!G1286,'Vendedores y Clientes'!$B$6:$B$39,'Vendedores y Clientes'!$D$6:$D$39))</f>
        <v>John Chepicano</v>
      </c>
      <c r="P1286" s="13" t="str">
        <f>_xlfn.XLOOKUP(H1286,Productos!$B$5:$B$16,Productos!$C$5:$C$16)</f>
        <v>Estante Metalico 2mts alt</v>
      </c>
      <c r="Q1286" s="13" t="str">
        <f>VLOOKUP(H1286,Productos!$B$4:$E$16,3,0)</f>
        <v>Leymas</v>
      </c>
      <c r="R1286" s="14">
        <f t="shared" si="32"/>
        <v>0.05</v>
      </c>
      <c r="S1286" s="15">
        <f>VLOOKUP(Ventas!H1286,Productos!$B$23:$I$34,MATCH(Ventas!M1286,Productos!$D$22:$I$22)+2,FALSE)</f>
        <v>10000</v>
      </c>
      <c r="T1286" s="16">
        <f t="shared" si="30"/>
        <v>3030000</v>
      </c>
    </row>
    <row r="1287" spans="2:20" ht="14.25" customHeight="1">
      <c r="B1287" s="10" t="str">
        <f t="shared" si="31"/>
        <v>7-30014102009octubreJ18</v>
      </c>
      <c r="C1287" s="17">
        <v>7</v>
      </c>
      <c r="D1287" s="17">
        <v>300</v>
      </c>
      <c r="E1287" s="18">
        <v>40100</v>
      </c>
      <c r="F1287" s="17">
        <v>14</v>
      </c>
      <c r="G1287" s="17">
        <v>9</v>
      </c>
      <c r="H1287" s="17" t="s">
        <v>24</v>
      </c>
      <c r="I1287" s="79">
        <f>_xlfn.XLOOKUP(H1287,Productos!$B$5:$B$16,Productos!$E$5:$E$16)</f>
        <v>850000</v>
      </c>
      <c r="J1287" s="17">
        <v>4</v>
      </c>
      <c r="K1287" s="99"/>
      <c r="L1287" s="13" t="str">
        <f>_xlfn.XLOOKUP(Ventas!C1287,'Tienda y Sucursal'!$B$5:$B$19,'Tienda y Sucursal'!$C$5:$C$19)</f>
        <v>Blanco y En Calada</v>
      </c>
      <c r="M1287" s="13" t="str">
        <f>_xlfn.XLOOKUP(D1287,'Tienda y Sucursal'!$E$5:$E$10,'Tienda y Sucursal'!$F$5:$F$10)</f>
        <v>Sucursal 3</v>
      </c>
      <c r="N1287" s="13" t="str">
        <f>HLOOKUP(F1287,'Vendedores y Clientes'!$F$5:$M$7,2,0)&amp;" "&amp;HLOOKUP(F1287,'Vendedores y Clientes'!$F$5:$M$7,3,0)</f>
        <v>Hortuiti Felier</v>
      </c>
      <c r="O1287" s="13" t="str" cm="1">
        <f t="array" ref="O1287">_xlfn.XLOOKUP(G1287,'Vendedores y Clientes'!$B$6:$B$39,'Vendedores y Clientes'!$C$6:$C$39&amp;" "&amp;_xlfn.XLOOKUP(Ventas!G1287,'Vendedores y Clientes'!$B$6:$B$39,'Vendedores y Clientes'!$D$6:$D$39))</f>
        <v>Camilo Parranda</v>
      </c>
      <c r="P1287" s="13" t="str">
        <f>_xlfn.XLOOKUP(H1287,Productos!$B$5:$B$16,Productos!$C$5:$C$16)</f>
        <v>Camarote 3 cuerpos</v>
      </c>
      <c r="Q1287" s="13" t="str">
        <f>VLOOKUP(H1287,Productos!$B$4:$E$16,3,0)</f>
        <v>Deplos</v>
      </c>
      <c r="R1287" s="14">
        <f t="shared" si="32"/>
        <v>0.05</v>
      </c>
      <c r="S1287" s="15">
        <f>VLOOKUP(Ventas!H1287,Productos!$B$23:$I$34,MATCH(Ventas!M1287,Productos!$D$22:$I$22)+2,FALSE)</f>
        <v>200000</v>
      </c>
      <c r="T1287" s="16">
        <f t="shared" ref="T1287:T1350" si="33">I1287*J1287-(R1287*I1287*J1287)-S1287</f>
        <v>3030000</v>
      </c>
    </row>
    <row r="1288" spans="2:20" ht="14.25" customHeight="1">
      <c r="B1288" s="10" t="str">
        <f t="shared" si="31"/>
        <v>9-2024102009octubreJ18</v>
      </c>
      <c r="C1288" s="17">
        <v>9</v>
      </c>
      <c r="D1288" s="17">
        <v>20</v>
      </c>
      <c r="E1288" s="18">
        <v>40110</v>
      </c>
      <c r="F1288" s="17">
        <v>15</v>
      </c>
      <c r="G1288" s="17">
        <v>33</v>
      </c>
      <c r="H1288" s="17" t="s">
        <v>24</v>
      </c>
      <c r="I1288" s="79">
        <f>_xlfn.XLOOKUP(H1288,Productos!$B$5:$B$16,Productos!$E$5:$E$16)</f>
        <v>850000</v>
      </c>
      <c r="J1288" s="17">
        <v>4</v>
      </c>
      <c r="K1288" s="99"/>
      <c r="L1288" s="13" t="str">
        <f>_xlfn.XLOOKUP(Ventas!C1288,'Tienda y Sucursal'!$B$5:$B$19,'Tienda y Sucursal'!$C$5:$C$19)</f>
        <v>Sucursal San Bernardo</v>
      </c>
      <c r="M1288" s="13" t="str">
        <f>_xlfn.XLOOKUP(D1288,'Tienda y Sucursal'!$E$5:$E$10,'Tienda y Sucursal'!$F$5:$F$10)</f>
        <v>Sucursal 5</v>
      </c>
      <c r="N1288" s="13" t="str">
        <f>HLOOKUP(F1288,'Vendedores y Clientes'!$F$5:$M$7,2,0)&amp;" "&amp;HLOOKUP(F1288,'Vendedores y Clientes'!$F$5:$M$7,3,0)</f>
        <v>Suárez Mujica</v>
      </c>
      <c r="O1288" s="13" t="str" cm="1">
        <f t="array" ref="O1288">_xlfn.XLOOKUP(G1288,'Vendedores y Clientes'!$B$6:$B$39,'Vendedores y Clientes'!$C$6:$C$39&amp;" "&amp;_xlfn.XLOOKUP(Ventas!G1288,'Vendedores y Clientes'!$B$6:$B$39,'Vendedores y Clientes'!$D$6:$D$39))</f>
        <v>Maricela Zapur</v>
      </c>
      <c r="P1288" s="13" t="str">
        <f>_xlfn.XLOOKUP(H1288,Productos!$B$5:$B$16,Productos!$C$5:$C$16)</f>
        <v>Camarote 3 cuerpos</v>
      </c>
      <c r="Q1288" s="13" t="str">
        <f>VLOOKUP(H1288,Productos!$B$4:$E$16,3,0)</f>
        <v>Deplos</v>
      </c>
      <c r="R1288" s="14">
        <f t="shared" si="32"/>
        <v>0.05</v>
      </c>
      <c r="S1288" s="15">
        <f>VLOOKUP(Ventas!H1288,Productos!$B$23:$I$34,MATCH(Ventas!M1288,Productos!$D$22:$I$22)+2,FALSE)</f>
        <v>100000</v>
      </c>
      <c r="T1288" s="16">
        <f t="shared" si="33"/>
        <v>3130000</v>
      </c>
    </row>
    <row r="1289" spans="2:20" ht="14.25" customHeight="1">
      <c r="B1289" s="10" t="str">
        <f t="shared" si="31"/>
        <v>7-200292010septiembreB18</v>
      </c>
      <c r="C1289" s="17">
        <v>7</v>
      </c>
      <c r="D1289" s="17">
        <v>200</v>
      </c>
      <c r="E1289" s="18">
        <v>40423</v>
      </c>
      <c r="F1289" s="17">
        <v>12</v>
      </c>
      <c r="G1289" s="17">
        <v>11</v>
      </c>
      <c r="H1289" s="17" t="s">
        <v>31</v>
      </c>
      <c r="I1289" s="79">
        <f>_xlfn.XLOOKUP(H1289,Productos!$B$5:$B$16,Productos!$E$5:$E$16)</f>
        <v>350000</v>
      </c>
      <c r="J1289" s="17">
        <v>14</v>
      </c>
      <c r="K1289" s="99"/>
      <c r="L1289" s="13" t="str">
        <f>_xlfn.XLOOKUP(Ventas!C1289,'Tienda y Sucursal'!$B$5:$B$19,'Tienda y Sucursal'!$C$5:$C$19)</f>
        <v>Blanco y En Calada</v>
      </c>
      <c r="M1289" s="13" t="str">
        <f>_xlfn.XLOOKUP(D1289,'Tienda y Sucursal'!$E$5:$E$10,'Tienda y Sucursal'!$F$5:$F$10)</f>
        <v>Sucursal 1</v>
      </c>
      <c r="N1289" s="13" t="str">
        <f>HLOOKUP(F1289,'Vendedores y Clientes'!$F$5:$M$7,2,0)&amp;" "&amp;HLOOKUP(F1289,'Vendedores y Clientes'!$F$5:$M$7,3,0)</f>
        <v>Feibian Bizancio</v>
      </c>
      <c r="O1289" s="13" t="str" cm="1">
        <f t="array" ref="O1289">_xlfn.XLOOKUP(G1289,'Vendedores y Clientes'!$B$6:$B$39,'Vendedores y Clientes'!$C$6:$C$39&amp;" "&amp;_xlfn.XLOOKUP(Ventas!G1289,'Vendedores y Clientes'!$B$6:$B$39,'Vendedores y Clientes'!$D$6:$D$39))</f>
        <v>Diva Torrengra</v>
      </c>
      <c r="P1289" s="13" t="str">
        <f>_xlfn.XLOOKUP(H1289,Productos!$B$5:$B$16,Productos!$C$5:$C$16)</f>
        <v>Escritorio Vidrio 1,38x50</v>
      </c>
      <c r="Q1289" s="13" t="str">
        <f>VLOOKUP(H1289,Productos!$B$4:$E$16,3,0)</f>
        <v>Bellmack</v>
      </c>
      <c r="R1289" s="14">
        <f t="shared" si="32"/>
        <v>0.08</v>
      </c>
      <c r="S1289" s="15">
        <f>VLOOKUP(Ventas!H1289,Productos!$B$23:$I$34,MATCH(Ventas!M1289,Productos!$D$22:$I$22)+2,FALSE)</f>
        <v>100000</v>
      </c>
      <c r="T1289" s="16">
        <f t="shared" si="33"/>
        <v>4408000</v>
      </c>
    </row>
    <row r="1290" spans="2:20" ht="14.25" customHeight="1">
      <c r="B1290" s="10" t="str">
        <f t="shared" si="31"/>
        <v>9-2002322010febreroB18</v>
      </c>
      <c r="C1290" s="17">
        <v>9</v>
      </c>
      <c r="D1290" s="17">
        <v>200</v>
      </c>
      <c r="E1290" s="18">
        <v>40232</v>
      </c>
      <c r="F1290" s="17">
        <v>14</v>
      </c>
      <c r="G1290" s="17">
        <v>3</v>
      </c>
      <c r="H1290" s="17" t="s">
        <v>31</v>
      </c>
      <c r="I1290" s="79">
        <f>_xlfn.XLOOKUP(H1290,Productos!$B$5:$B$16,Productos!$E$5:$E$16)</f>
        <v>350000</v>
      </c>
      <c r="J1290" s="17">
        <v>14</v>
      </c>
      <c r="K1290" s="99"/>
      <c r="L1290" s="13" t="str">
        <f>_xlfn.XLOOKUP(Ventas!C1290,'Tienda y Sucursal'!$B$5:$B$19,'Tienda y Sucursal'!$C$5:$C$19)</f>
        <v>Sucursal San Bernardo</v>
      </c>
      <c r="M1290" s="13" t="str">
        <f>_xlfn.XLOOKUP(D1290,'Tienda y Sucursal'!$E$5:$E$10,'Tienda y Sucursal'!$F$5:$F$10)</f>
        <v>Sucursal 1</v>
      </c>
      <c r="N1290" s="13" t="str">
        <f>HLOOKUP(F1290,'Vendedores y Clientes'!$F$5:$M$7,2,0)&amp;" "&amp;HLOOKUP(F1290,'Vendedores y Clientes'!$F$5:$M$7,3,0)</f>
        <v>Hortuiti Felier</v>
      </c>
      <c r="O1290" s="13" t="str" cm="1">
        <f t="array" ref="O1290">_xlfn.XLOOKUP(G1290,'Vendedores y Clientes'!$B$6:$B$39,'Vendedores y Clientes'!$C$6:$C$39&amp;" "&amp;_xlfn.XLOOKUP(Ventas!G1290,'Vendedores y Clientes'!$B$6:$B$39,'Vendedores y Clientes'!$D$6:$D$39))</f>
        <v>Johny Negrero</v>
      </c>
      <c r="P1290" s="13" t="str">
        <f>_xlfn.XLOOKUP(H1290,Productos!$B$5:$B$16,Productos!$C$5:$C$16)</f>
        <v>Escritorio Vidrio 1,38x50</v>
      </c>
      <c r="Q1290" s="13" t="str">
        <f>VLOOKUP(H1290,Productos!$B$4:$E$16,3,0)</f>
        <v>Bellmack</v>
      </c>
      <c r="R1290" s="14">
        <f t="shared" si="32"/>
        <v>0.08</v>
      </c>
      <c r="S1290" s="15">
        <f>VLOOKUP(Ventas!H1290,Productos!$B$23:$I$34,MATCH(Ventas!M1290,Productos!$D$22:$I$22)+2,FALSE)</f>
        <v>100000</v>
      </c>
      <c r="T1290" s="16">
        <f t="shared" si="33"/>
        <v>4408000</v>
      </c>
    </row>
    <row r="1291" spans="2:20" ht="14.25" customHeight="1">
      <c r="B1291" s="10" t="str">
        <f t="shared" si="31"/>
        <v>15-208102009octubreE20</v>
      </c>
      <c r="C1291" s="17">
        <v>15</v>
      </c>
      <c r="D1291" s="17">
        <v>20</v>
      </c>
      <c r="E1291" s="18">
        <v>40094</v>
      </c>
      <c r="F1291" s="17">
        <v>12</v>
      </c>
      <c r="G1291" s="17">
        <v>12</v>
      </c>
      <c r="H1291" s="17" t="s">
        <v>28</v>
      </c>
      <c r="I1291" s="79">
        <f>_xlfn.XLOOKUP(H1291,Productos!$B$5:$B$16,Productos!$E$5:$E$16)</f>
        <v>650000</v>
      </c>
      <c r="J1291" s="17">
        <v>5</v>
      </c>
      <c r="K1291" s="99"/>
      <c r="L1291" s="13" t="str">
        <f>_xlfn.XLOOKUP(Ventas!C1291,'Tienda y Sucursal'!$B$5:$B$19,'Tienda y Sucursal'!$C$5:$C$19)</f>
        <v>Galería la Tubería</v>
      </c>
      <c r="M1291" s="13" t="str">
        <f>_xlfn.XLOOKUP(D1291,'Tienda y Sucursal'!$E$5:$E$10,'Tienda y Sucursal'!$F$5:$F$10)</f>
        <v>Sucursal 5</v>
      </c>
      <c r="N1291" s="13" t="str">
        <f>HLOOKUP(F1291,'Vendedores y Clientes'!$F$5:$M$7,2,0)&amp;" "&amp;HLOOKUP(F1291,'Vendedores y Clientes'!$F$5:$M$7,3,0)</f>
        <v>Feibian Bizancio</v>
      </c>
      <c r="O1291" s="13" t="str" cm="1">
        <f t="array" ref="O1291">_xlfn.XLOOKUP(G1291,'Vendedores y Clientes'!$B$6:$B$39,'Vendedores y Clientes'!$C$6:$C$39&amp;" "&amp;_xlfn.XLOOKUP(Ventas!G1291,'Vendedores y Clientes'!$B$6:$B$39,'Vendedores y Clientes'!$D$6:$D$39))</f>
        <v>Nga Escandinavo</v>
      </c>
      <c r="P1291" s="13" t="str">
        <f>_xlfn.XLOOKUP(H1291,Productos!$B$5:$B$16,Productos!$C$5:$C$16)</f>
        <v>Escritorio Madera 3 Espacios</v>
      </c>
      <c r="Q1291" s="13" t="str">
        <f>VLOOKUP(H1291,Productos!$B$4:$E$16,3,0)</f>
        <v>Bellmack</v>
      </c>
      <c r="R1291" s="14">
        <f t="shared" si="32"/>
        <v>0.05</v>
      </c>
      <c r="S1291" s="15">
        <f>VLOOKUP(Ventas!H1291,Productos!$B$23:$I$34,MATCH(Ventas!M1291,Productos!$D$22:$I$22)+2,FALSE)</f>
        <v>1500000</v>
      </c>
      <c r="T1291" s="16">
        <f t="shared" si="33"/>
        <v>1587500</v>
      </c>
    </row>
    <row r="1292" spans="2:20" ht="14.25" customHeight="1">
      <c r="B1292" s="10" t="str">
        <f t="shared" si="31"/>
        <v>3-2012112010noviembreE20</v>
      </c>
      <c r="C1292" s="17">
        <v>3</v>
      </c>
      <c r="D1292" s="17">
        <v>20</v>
      </c>
      <c r="E1292" s="18">
        <v>40494</v>
      </c>
      <c r="F1292" s="17">
        <v>14</v>
      </c>
      <c r="G1292" s="17">
        <v>9</v>
      </c>
      <c r="H1292" s="17" t="s">
        <v>28</v>
      </c>
      <c r="I1292" s="79">
        <f>_xlfn.XLOOKUP(H1292,Productos!$B$5:$B$16,Productos!$E$5:$E$16)</f>
        <v>650000</v>
      </c>
      <c r="J1292" s="17">
        <v>5</v>
      </c>
      <c r="K1292" s="99"/>
      <c r="L1292" s="13" t="str">
        <f>_xlfn.XLOOKUP(Ventas!C1292,'Tienda y Sucursal'!$B$5:$B$19,'Tienda y Sucursal'!$C$5:$C$19)</f>
        <v>Damiens</v>
      </c>
      <c r="M1292" s="13" t="str">
        <f>_xlfn.XLOOKUP(D1292,'Tienda y Sucursal'!$E$5:$E$10,'Tienda y Sucursal'!$F$5:$F$10)</f>
        <v>Sucursal 5</v>
      </c>
      <c r="N1292" s="13" t="str">
        <f>HLOOKUP(F1292,'Vendedores y Clientes'!$F$5:$M$7,2,0)&amp;" "&amp;HLOOKUP(F1292,'Vendedores y Clientes'!$F$5:$M$7,3,0)</f>
        <v>Hortuiti Felier</v>
      </c>
      <c r="O1292" s="13" t="str" cm="1">
        <f t="array" ref="O1292">_xlfn.XLOOKUP(G1292,'Vendedores y Clientes'!$B$6:$B$39,'Vendedores y Clientes'!$C$6:$C$39&amp;" "&amp;_xlfn.XLOOKUP(Ventas!G1292,'Vendedores y Clientes'!$B$6:$B$39,'Vendedores y Clientes'!$D$6:$D$39))</f>
        <v>Camilo Parranda</v>
      </c>
      <c r="P1292" s="13" t="str">
        <f>_xlfn.XLOOKUP(H1292,Productos!$B$5:$B$16,Productos!$C$5:$C$16)</f>
        <v>Escritorio Madera 3 Espacios</v>
      </c>
      <c r="Q1292" s="13" t="str">
        <f>VLOOKUP(H1292,Productos!$B$4:$E$16,3,0)</f>
        <v>Bellmack</v>
      </c>
      <c r="R1292" s="14">
        <f t="shared" si="32"/>
        <v>0.05</v>
      </c>
      <c r="S1292" s="15">
        <f>VLOOKUP(Ventas!H1292,Productos!$B$23:$I$34,MATCH(Ventas!M1292,Productos!$D$22:$I$22)+2,FALSE)</f>
        <v>1500000</v>
      </c>
      <c r="T1292" s="16">
        <f t="shared" si="33"/>
        <v>1587500</v>
      </c>
    </row>
    <row r="1293" spans="2:20" ht="14.25" customHeight="1">
      <c r="B1293" s="10" t="str">
        <f t="shared" si="31"/>
        <v>14-2014112010noviembreE20</v>
      </c>
      <c r="C1293" s="17">
        <v>14</v>
      </c>
      <c r="D1293" s="17">
        <v>20</v>
      </c>
      <c r="E1293" s="18">
        <v>40496</v>
      </c>
      <c r="F1293" s="17">
        <v>13</v>
      </c>
      <c r="G1293" s="17">
        <v>27</v>
      </c>
      <c r="H1293" s="17" t="s">
        <v>28</v>
      </c>
      <c r="I1293" s="79">
        <f>_xlfn.XLOOKUP(H1293,Productos!$B$5:$B$16,Productos!$E$5:$E$16)</f>
        <v>650000</v>
      </c>
      <c r="J1293" s="17">
        <v>5</v>
      </c>
      <c r="K1293" s="99"/>
      <c r="L1293" s="13" t="str">
        <f>_xlfn.XLOOKUP(Ventas!C1293,'Tienda y Sucursal'!$B$5:$B$19,'Tienda y Sucursal'!$C$5:$C$19)</f>
        <v>Antiguedades FV</v>
      </c>
      <c r="M1293" s="13" t="str">
        <f>_xlfn.XLOOKUP(D1293,'Tienda y Sucursal'!$E$5:$E$10,'Tienda y Sucursal'!$F$5:$F$10)</f>
        <v>Sucursal 5</v>
      </c>
      <c r="N1293" s="13" t="str">
        <f>HLOOKUP(F1293,'Vendedores y Clientes'!$F$5:$M$7,2,0)&amp;" "&amp;HLOOKUP(F1293,'Vendedores y Clientes'!$F$5:$M$7,3,0)</f>
        <v>Caesar Ortencia</v>
      </c>
      <c r="O1293" s="13" t="str" cm="1">
        <f t="array" ref="O1293">_xlfn.XLOOKUP(G1293,'Vendedores y Clientes'!$B$6:$B$39,'Vendedores y Clientes'!$C$6:$C$39&amp;" "&amp;_xlfn.XLOOKUP(Ventas!G1293,'Vendedores y Clientes'!$B$6:$B$39,'Vendedores y Clientes'!$D$6:$D$39))</f>
        <v>Daniel Saint John</v>
      </c>
      <c r="P1293" s="13" t="str">
        <f>_xlfn.XLOOKUP(H1293,Productos!$B$5:$B$16,Productos!$C$5:$C$16)</f>
        <v>Escritorio Madera 3 Espacios</v>
      </c>
      <c r="Q1293" s="13" t="str">
        <f>VLOOKUP(H1293,Productos!$B$4:$E$16,3,0)</f>
        <v>Bellmack</v>
      </c>
      <c r="R1293" s="14">
        <f t="shared" si="32"/>
        <v>0.05</v>
      </c>
      <c r="S1293" s="15">
        <f>VLOOKUP(Ventas!H1293,Productos!$B$23:$I$34,MATCH(Ventas!M1293,Productos!$D$22:$I$22)+2,FALSE)</f>
        <v>1500000</v>
      </c>
      <c r="T1293" s="16">
        <f t="shared" si="33"/>
        <v>1587500</v>
      </c>
    </row>
    <row r="1294" spans="2:20" ht="14.25" customHeight="1">
      <c r="B1294" s="10" t="str">
        <f t="shared" si="31"/>
        <v>6-201662010junioE20</v>
      </c>
      <c r="C1294" s="17">
        <v>6</v>
      </c>
      <c r="D1294" s="17">
        <v>20</v>
      </c>
      <c r="E1294" s="18">
        <v>40345</v>
      </c>
      <c r="F1294" s="17">
        <v>14</v>
      </c>
      <c r="G1294" s="17">
        <v>14</v>
      </c>
      <c r="H1294" s="17" t="s">
        <v>28</v>
      </c>
      <c r="I1294" s="79">
        <f>_xlfn.XLOOKUP(H1294,Productos!$B$5:$B$16,Productos!$E$5:$E$16)</f>
        <v>650000</v>
      </c>
      <c r="J1294" s="17">
        <v>5</v>
      </c>
      <c r="K1294" s="99"/>
      <c r="L1294" s="13" t="str">
        <f>_xlfn.XLOOKUP(Ventas!C1294,'Tienda y Sucursal'!$B$5:$B$19,'Tienda y Sucursal'!$C$5:$C$19)</f>
        <v>Sucursal Ñuñoa</v>
      </c>
      <c r="M1294" s="13" t="str">
        <f>_xlfn.XLOOKUP(D1294,'Tienda y Sucursal'!$E$5:$E$10,'Tienda y Sucursal'!$F$5:$F$10)</f>
        <v>Sucursal 5</v>
      </c>
      <c r="N1294" s="13" t="str">
        <f>HLOOKUP(F1294,'Vendedores y Clientes'!$F$5:$M$7,2,0)&amp;" "&amp;HLOOKUP(F1294,'Vendedores y Clientes'!$F$5:$M$7,3,0)</f>
        <v>Hortuiti Felier</v>
      </c>
      <c r="O1294" s="13" t="str" cm="1">
        <f t="array" ref="O1294">_xlfn.XLOOKUP(G1294,'Vendedores y Clientes'!$B$6:$B$39,'Vendedores y Clientes'!$C$6:$C$39&amp;" "&amp;_xlfn.XLOOKUP(Ventas!G1294,'Vendedores y Clientes'!$B$6:$B$39,'Vendedores y Clientes'!$D$6:$D$39))</f>
        <v>Guillermo Franco</v>
      </c>
      <c r="P1294" s="13" t="str">
        <f>_xlfn.XLOOKUP(H1294,Productos!$B$5:$B$16,Productos!$C$5:$C$16)</f>
        <v>Escritorio Madera 3 Espacios</v>
      </c>
      <c r="Q1294" s="13" t="str">
        <f>VLOOKUP(H1294,Productos!$B$4:$E$16,3,0)</f>
        <v>Bellmack</v>
      </c>
      <c r="R1294" s="14">
        <f t="shared" si="32"/>
        <v>0.05</v>
      </c>
      <c r="S1294" s="15">
        <f>VLOOKUP(Ventas!H1294,Productos!$B$23:$I$34,MATCH(Ventas!M1294,Productos!$D$22:$I$22)+2,FALSE)</f>
        <v>1500000</v>
      </c>
      <c r="T1294" s="16">
        <f t="shared" si="33"/>
        <v>1587500</v>
      </c>
    </row>
    <row r="1295" spans="2:20" ht="14.25" customHeight="1">
      <c r="B1295" s="10" t="str">
        <f t="shared" si="31"/>
        <v>15-101552010mayoE20</v>
      </c>
      <c r="C1295" s="17">
        <v>15</v>
      </c>
      <c r="D1295" s="17">
        <v>10</v>
      </c>
      <c r="E1295" s="18">
        <v>40313</v>
      </c>
      <c r="F1295" s="17">
        <v>12</v>
      </c>
      <c r="G1295" s="17">
        <v>11</v>
      </c>
      <c r="H1295" s="17" t="s">
        <v>28</v>
      </c>
      <c r="I1295" s="79">
        <f>_xlfn.XLOOKUP(H1295,Productos!$B$5:$B$16,Productos!$E$5:$E$16)</f>
        <v>650000</v>
      </c>
      <c r="J1295" s="17">
        <v>5</v>
      </c>
      <c r="K1295" s="99"/>
      <c r="L1295" s="13" t="str">
        <f>_xlfn.XLOOKUP(Ventas!C1295,'Tienda y Sucursal'!$B$5:$B$19,'Tienda y Sucursal'!$C$5:$C$19)</f>
        <v>Galería la Tubería</v>
      </c>
      <c r="M1295" s="13" t="str">
        <f>_xlfn.XLOOKUP(D1295,'Tienda y Sucursal'!$E$5:$E$10,'Tienda y Sucursal'!$F$5:$F$10)</f>
        <v>Sucursal 6</v>
      </c>
      <c r="N1295" s="13" t="str">
        <f>HLOOKUP(F1295,'Vendedores y Clientes'!$F$5:$M$7,2,0)&amp;" "&amp;HLOOKUP(F1295,'Vendedores y Clientes'!$F$5:$M$7,3,0)</f>
        <v>Feibian Bizancio</v>
      </c>
      <c r="O1295" s="13" t="str" cm="1">
        <f t="array" ref="O1295">_xlfn.XLOOKUP(G1295,'Vendedores y Clientes'!$B$6:$B$39,'Vendedores y Clientes'!$C$6:$C$39&amp;" "&amp;_xlfn.XLOOKUP(Ventas!G1295,'Vendedores y Clientes'!$B$6:$B$39,'Vendedores y Clientes'!$D$6:$D$39))</f>
        <v>Diva Torrengra</v>
      </c>
      <c r="P1295" s="13" t="str">
        <f>_xlfn.XLOOKUP(H1295,Productos!$B$5:$B$16,Productos!$C$5:$C$16)</f>
        <v>Escritorio Madera 3 Espacios</v>
      </c>
      <c r="Q1295" s="13" t="str">
        <f>VLOOKUP(H1295,Productos!$B$4:$E$16,3,0)</f>
        <v>Bellmack</v>
      </c>
      <c r="R1295" s="14">
        <f t="shared" si="32"/>
        <v>0.05</v>
      </c>
      <c r="S1295" s="15">
        <f>VLOOKUP(Ventas!H1295,Productos!$B$23:$I$34,MATCH(Ventas!M1295,Productos!$D$22:$I$22)+2,FALSE)</f>
        <v>100000</v>
      </c>
      <c r="T1295" s="16">
        <f t="shared" si="33"/>
        <v>2987500</v>
      </c>
    </row>
    <row r="1296" spans="2:20" ht="14.25" customHeight="1">
      <c r="B1296" s="10" t="str">
        <f t="shared" si="31"/>
        <v>4-3002522010febreroA14</v>
      </c>
      <c r="C1296" s="17">
        <v>4</v>
      </c>
      <c r="D1296" s="17">
        <v>300</v>
      </c>
      <c r="E1296" s="18">
        <v>40234</v>
      </c>
      <c r="F1296" s="17">
        <v>15</v>
      </c>
      <c r="G1296" s="17">
        <v>26</v>
      </c>
      <c r="H1296" s="17" t="s">
        <v>27</v>
      </c>
      <c r="I1296" s="79">
        <f>_xlfn.XLOOKUP(H1296,Productos!$B$5:$B$16,Productos!$E$5:$E$16)</f>
        <v>670000</v>
      </c>
      <c r="J1296" s="17">
        <v>5</v>
      </c>
      <c r="K1296" s="99"/>
      <c r="L1296" s="13" t="str">
        <f>_xlfn.XLOOKUP(Ventas!C1296,'Tienda y Sucursal'!$B$5:$B$19,'Tienda y Sucursal'!$C$5:$C$19)</f>
        <v>Galería Ñuble</v>
      </c>
      <c r="M1296" s="13" t="str">
        <f>_xlfn.XLOOKUP(D1296,'Tienda y Sucursal'!$E$5:$E$10,'Tienda y Sucursal'!$F$5:$F$10)</f>
        <v>Sucursal 3</v>
      </c>
      <c r="N1296" s="13" t="str">
        <f>HLOOKUP(F1296,'Vendedores y Clientes'!$F$5:$M$7,2,0)&amp;" "&amp;HLOOKUP(F1296,'Vendedores y Clientes'!$F$5:$M$7,3,0)</f>
        <v>Suárez Mujica</v>
      </c>
      <c r="O1296" s="13" t="str" cm="1">
        <f t="array" ref="O1296">_xlfn.XLOOKUP(G1296,'Vendedores y Clientes'!$B$6:$B$39,'Vendedores y Clientes'!$C$6:$C$39&amp;" "&amp;_xlfn.XLOOKUP(Ventas!G1296,'Vendedores y Clientes'!$B$6:$B$39,'Vendedores y Clientes'!$D$6:$D$39))</f>
        <v>Edward Phycka</v>
      </c>
      <c r="P1296" s="13" t="str">
        <f>_xlfn.XLOOKUP(H1296,Productos!$B$5:$B$16,Productos!$C$5:$C$16)</f>
        <v>Cama 1,5 plazas</v>
      </c>
      <c r="Q1296" s="13" t="str">
        <f>VLOOKUP(H1296,Productos!$B$4:$E$16,3,0)</f>
        <v>Dardunes</v>
      </c>
      <c r="R1296" s="14">
        <f t="shared" si="32"/>
        <v>0.05</v>
      </c>
      <c r="S1296" s="15">
        <f>VLOOKUP(Ventas!H1296,Productos!$B$23:$I$34,MATCH(Ventas!M1296,Productos!$D$22:$I$22)+2,FALSE)</f>
        <v>300000</v>
      </c>
      <c r="T1296" s="16">
        <f t="shared" si="33"/>
        <v>2882500</v>
      </c>
    </row>
    <row r="1297" spans="2:20" ht="14.25" customHeight="1">
      <c r="B1297" s="10" t="str">
        <f t="shared" si="31"/>
        <v>8-102522010febreroA14</v>
      </c>
      <c r="C1297" s="17">
        <v>8</v>
      </c>
      <c r="D1297" s="17">
        <v>10</v>
      </c>
      <c r="E1297" s="18">
        <v>40234</v>
      </c>
      <c r="F1297" s="17">
        <v>12</v>
      </c>
      <c r="G1297" s="17">
        <v>18</v>
      </c>
      <c r="H1297" s="17" t="s">
        <v>27</v>
      </c>
      <c r="I1297" s="79">
        <f>_xlfn.XLOOKUP(H1297,Productos!$B$5:$B$16,Productos!$E$5:$E$16)</f>
        <v>670000</v>
      </c>
      <c r="J1297" s="17">
        <v>5</v>
      </c>
      <c r="K1297" s="99"/>
      <c r="L1297" s="13" t="str">
        <f>_xlfn.XLOOKUP(Ventas!C1297,'Tienda y Sucursal'!$B$5:$B$19,'Tienda y Sucursal'!$C$5:$C$19)</f>
        <v>El Rincón de la Madera</v>
      </c>
      <c r="M1297" s="13" t="str">
        <f>_xlfn.XLOOKUP(D1297,'Tienda y Sucursal'!$E$5:$E$10,'Tienda y Sucursal'!$F$5:$F$10)</f>
        <v>Sucursal 6</v>
      </c>
      <c r="N1297" s="13" t="str">
        <f>HLOOKUP(F1297,'Vendedores y Clientes'!$F$5:$M$7,2,0)&amp;" "&amp;HLOOKUP(F1297,'Vendedores y Clientes'!$F$5:$M$7,3,0)</f>
        <v>Feibian Bizancio</v>
      </c>
      <c r="O1297" s="13" t="str" cm="1">
        <f t="array" ref="O1297">_xlfn.XLOOKUP(G1297,'Vendedores y Clientes'!$B$6:$B$39,'Vendedores y Clientes'!$C$6:$C$39&amp;" "&amp;_xlfn.XLOOKUP(Ventas!G1297,'Vendedores y Clientes'!$B$6:$B$39,'Vendedores y Clientes'!$D$6:$D$39))</f>
        <v>Di Angelo Bonini</v>
      </c>
      <c r="P1297" s="13" t="str">
        <f>_xlfn.XLOOKUP(H1297,Productos!$B$5:$B$16,Productos!$C$5:$C$16)</f>
        <v>Cama 1,5 plazas</v>
      </c>
      <c r="Q1297" s="13" t="str">
        <f>VLOOKUP(H1297,Productos!$B$4:$E$16,3,0)</f>
        <v>Dardunes</v>
      </c>
      <c r="R1297" s="14">
        <f t="shared" si="32"/>
        <v>0.05</v>
      </c>
      <c r="S1297" s="15">
        <f>VLOOKUP(Ventas!H1297,Productos!$B$23:$I$34,MATCH(Ventas!M1297,Productos!$D$22:$I$22)+2,FALSE)</f>
        <v>200000</v>
      </c>
      <c r="T1297" s="16">
        <f t="shared" si="33"/>
        <v>2982500</v>
      </c>
    </row>
    <row r="1298" spans="2:20" ht="14.25" customHeight="1">
      <c r="B1298" s="10" t="str">
        <f t="shared" si="31"/>
        <v>1-302592009septiembreA14</v>
      </c>
      <c r="C1298" s="17">
        <v>1</v>
      </c>
      <c r="D1298" s="17">
        <v>30</v>
      </c>
      <c r="E1298" s="18">
        <v>40081</v>
      </c>
      <c r="F1298" s="17">
        <v>14</v>
      </c>
      <c r="G1298" s="17">
        <v>10</v>
      </c>
      <c r="H1298" s="17" t="s">
        <v>27</v>
      </c>
      <c r="I1298" s="79">
        <f>_xlfn.XLOOKUP(H1298,Productos!$B$5:$B$16,Productos!$E$5:$E$16)</f>
        <v>670000</v>
      </c>
      <c r="J1298" s="17">
        <v>5</v>
      </c>
      <c r="K1298" s="99"/>
      <c r="L1298" s="13" t="str">
        <f>_xlfn.XLOOKUP(Ventas!C1298,'Tienda y Sucursal'!$B$5:$B$19,'Tienda y Sucursal'!$C$5:$C$19)</f>
        <v>Sucursal Peñalolen Alto</v>
      </c>
      <c r="M1298" s="13" t="str">
        <f>_xlfn.XLOOKUP(D1298,'Tienda y Sucursal'!$E$5:$E$10,'Tienda y Sucursal'!$F$5:$F$10)</f>
        <v>Sucursal 2</v>
      </c>
      <c r="N1298" s="13" t="str">
        <f>HLOOKUP(F1298,'Vendedores y Clientes'!$F$5:$M$7,2,0)&amp;" "&amp;HLOOKUP(F1298,'Vendedores y Clientes'!$F$5:$M$7,3,0)</f>
        <v>Hortuiti Felier</v>
      </c>
      <c r="O1298" s="13" t="str" cm="1">
        <f t="array" ref="O1298">_xlfn.XLOOKUP(G1298,'Vendedores y Clientes'!$B$6:$B$39,'Vendedores y Clientes'!$C$6:$C$39&amp;" "&amp;_xlfn.XLOOKUP(Ventas!G1298,'Vendedores y Clientes'!$B$6:$B$39,'Vendedores y Clientes'!$D$6:$D$39))</f>
        <v>Natalia Safer</v>
      </c>
      <c r="P1298" s="13" t="str">
        <f>_xlfn.XLOOKUP(H1298,Productos!$B$5:$B$16,Productos!$C$5:$C$16)</f>
        <v>Cama 1,5 plazas</v>
      </c>
      <c r="Q1298" s="13" t="str">
        <f>VLOOKUP(H1298,Productos!$B$4:$E$16,3,0)</f>
        <v>Dardunes</v>
      </c>
      <c r="R1298" s="14">
        <f t="shared" si="32"/>
        <v>0.05</v>
      </c>
      <c r="S1298" s="15">
        <f>VLOOKUP(Ventas!H1298,Productos!$B$23:$I$34,MATCH(Ventas!M1298,Productos!$D$22:$I$22)+2,FALSE)</f>
        <v>200000</v>
      </c>
      <c r="T1298" s="16">
        <f t="shared" si="33"/>
        <v>2982500</v>
      </c>
    </row>
    <row r="1299" spans="2:20" ht="14.25" customHeight="1">
      <c r="B1299" s="10" t="str">
        <f t="shared" si="31"/>
        <v>1-102572010julioA14</v>
      </c>
      <c r="C1299" s="17">
        <v>1</v>
      </c>
      <c r="D1299" s="17">
        <v>10</v>
      </c>
      <c r="E1299" s="18">
        <v>40384</v>
      </c>
      <c r="F1299" s="17">
        <v>16</v>
      </c>
      <c r="G1299" s="17">
        <v>13</v>
      </c>
      <c r="H1299" s="17" t="s">
        <v>27</v>
      </c>
      <c r="I1299" s="79">
        <f>_xlfn.XLOOKUP(H1299,Productos!$B$5:$B$16,Productos!$E$5:$E$16)</f>
        <v>670000</v>
      </c>
      <c r="J1299" s="17">
        <v>5</v>
      </c>
      <c r="K1299" s="99"/>
      <c r="L1299" s="13" t="str">
        <f>_xlfn.XLOOKUP(Ventas!C1299,'Tienda y Sucursal'!$B$5:$B$19,'Tienda y Sucursal'!$C$5:$C$19)</f>
        <v>Sucursal Peñalolen Alto</v>
      </c>
      <c r="M1299" s="13" t="str">
        <f>_xlfn.XLOOKUP(D1299,'Tienda y Sucursal'!$E$5:$E$10,'Tienda y Sucursal'!$F$5:$F$10)</f>
        <v>Sucursal 6</v>
      </c>
      <c r="N1299" s="13" t="str">
        <f>HLOOKUP(F1299,'Vendedores y Clientes'!$F$5:$M$7,2,0)&amp;" "&amp;HLOOKUP(F1299,'Vendedores y Clientes'!$F$5:$M$7,3,0)</f>
        <v>Michael Tree</v>
      </c>
      <c r="O1299" s="13" t="str" cm="1">
        <f t="array" ref="O1299">_xlfn.XLOOKUP(G1299,'Vendedores y Clientes'!$B$6:$B$39,'Vendedores y Clientes'!$C$6:$C$39&amp;" "&amp;_xlfn.XLOOKUP(Ventas!G1299,'Vendedores y Clientes'!$B$6:$B$39,'Vendedores y Clientes'!$D$6:$D$39))</f>
        <v>Peter Contreras</v>
      </c>
      <c r="P1299" s="13" t="str">
        <f>_xlfn.XLOOKUP(H1299,Productos!$B$5:$B$16,Productos!$C$5:$C$16)</f>
        <v>Cama 1,5 plazas</v>
      </c>
      <c r="Q1299" s="13" t="str">
        <f>VLOOKUP(H1299,Productos!$B$4:$E$16,3,0)</f>
        <v>Dardunes</v>
      </c>
      <c r="R1299" s="14">
        <f t="shared" si="32"/>
        <v>0.05</v>
      </c>
      <c r="S1299" s="15">
        <f>VLOOKUP(Ventas!H1299,Productos!$B$23:$I$34,MATCH(Ventas!M1299,Productos!$D$22:$I$22)+2,FALSE)</f>
        <v>200000</v>
      </c>
      <c r="T1299" s="16">
        <f t="shared" si="33"/>
        <v>2982500</v>
      </c>
    </row>
    <row r="1300" spans="2:20" ht="14.25" customHeight="1">
      <c r="B1300" s="10" t="str">
        <f t="shared" si="31"/>
        <v>4-200192010septiembreA14</v>
      </c>
      <c r="C1300" s="17">
        <v>4</v>
      </c>
      <c r="D1300" s="17">
        <v>200</v>
      </c>
      <c r="E1300" s="18">
        <v>40422</v>
      </c>
      <c r="F1300" s="17">
        <v>15</v>
      </c>
      <c r="G1300" s="17">
        <v>4</v>
      </c>
      <c r="H1300" s="17" t="s">
        <v>27</v>
      </c>
      <c r="I1300" s="79">
        <f>_xlfn.XLOOKUP(H1300,Productos!$B$5:$B$16,Productos!$E$5:$E$16)</f>
        <v>670000</v>
      </c>
      <c r="J1300" s="17">
        <v>5</v>
      </c>
      <c r="K1300" s="99"/>
      <c r="L1300" s="13" t="str">
        <f>_xlfn.XLOOKUP(Ventas!C1300,'Tienda y Sucursal'!$B$5:$B$19,'Tienda y Sucursal'!$C$5:$C$19)</f>
        <v>Galería Ñuble</v>
      </c>
      <c r="M1300" s="13" t="str">
        <f>_xlfn.XLOOKUP(D1300,'Tienda y Sucursal'!$E$5:$E$10,'Tienda y Sucursal'!$F$5:$F$10)</f>
        <v>Sucursal 1</v>
      </c>
      <c r="N1300" s="13" t="str">
        <f>HLOOKUP(F1300,'Vendedores y Clientes'!$F$5:$M$7,2,0)&amp;" "&amp;HLOOKUP(F1300,'Vendedores y Clientes'!$F$5:$M$7,3,0)</f>
        <v>Suárez Mujica</v>
      </c>
      <c r="O1300" s="13" t="str" cm="1">
        <f t="array" ref="O1300">_xlfn.XLOOKUP(G1300,'Vendedores y Clientes'!$B$6:$B$39,'Vendedores y Clientes'!$C$6:$C$39&amp;" "&amp;_xlfn.XLOOKUP(Ventas!G1300,'Vendedores y Clientes'!$B$6:$B$39,'Vendedores y Clientes'!$D$6:$D$39))</f>
        <v>JayJay Barriga</v>
      </c>
      <c r="P1300" s="13" t="str">
        <f>_xlfn.XLOOKUP(H1300,Productos!$B$5:$B$16,Productos!$C$5:$C$16)</f>
        <v>Cama 1,5 plazas</v>
      </c>
      <c r="Q1300" s="13" t="str">
        <f>VLOOKUP(H1300,Productos!$B$4:$E$16,3,0)</f>
        <v>Dardunes</v>
      </c>
      <c r="R1300" s="14">
        <f t="shared" si="32"/>
        <v>0.05</v>
      </c>
      <c r="S1300" s="15">
        <f>VLOOKUP(Ventas!H1300,Productos!$B$23:$I$34,MATCH(Ventas!M1300,Productos!$D$22:$I$22)+2,FALSE)</f>
        <v>200000</v>
      </c>
      <c r="T1300" s="16">
        <f t="shared" si="33"/>
        <v>2982500</v>
      </c>
    </row>
    <row r="1301" spans="2:20" ht="14.25" customHeight="1">
      <c r="B1301" s="10" t="str">
        <f t="shared" si="31"/>
        <v>15-2002322009febreroG12</v>
      </c>
      <c r="C1301" s="17">
        <v>15</v>
      </c>
      <c r="D1301" s="17">
        <v>200</v>
      </c>
      <c r="E1301" s="18">
        <v>39867</v>
      </c>
      <c r="F1301" s="17">
        <v>13</v>
      </c>
      <c r="G1301" s="17">
        <v>16</v>
      </c>
      <c r="H1301" s="17" t="s">
        <v>25</v>
      </c>
      <c r="I1301" s="79">
        <f>_xlfn.XLOOKUP(H1301,Productos!$B$5:$B$16,Productos!$E$5:$E$16)</f>
        <v>800000</v>
      </c>
      <c r="J1301" s="17">
        <v>4</v>
      </c>
      <c r="K1301" s="99"/>
      <c r="L1301" s="13" t="str">
        <f>_xlfn.XLOOKUP(Ventas!C1301,'Tienda y Sucursal'!$B$5:$B$19,'Tienda y Sucursal'!$C$5:$C$19)</f>
        <v>Galería la Tubería</v>
      </c>
      <c r="M1301" s="13" t="str">
        <f>_xlfn.XLOOKUP(D1301,'Tienda y Sucursal'!$E$5:$E$10,'Tienda y Sucursal'!$F$5:$F$10)</f>
        <v>Sucursal 1</v>
      </c>
      <c r="N1301" s="13" t="str">
        <f>HLOOKUP(F1301,'Vendedores y Clientes'!$F$5:$M$7,2,0)&amp;" "&amp;HLOOKUP(F1301,'Vendedores y Clientes'!$F$5:$M$7,3,0)</f>
        <v>Caesar Ortencia</v>
      </c>
      <c r="O1301" s="13" t="str" cm="1">
        <f t="array" ref="O1301">_xlfn.XLOOKUP(G1301,'Vendedores y Clientes'!$B$6:$B$39,'Vendedores y Clientes'!$C$6:$C$39&amp;" "&amp;_xlfn.XLOOKUP(Ventas!G1301,'Vendedores y Clientes'!$B$6:$B$39,'Vendedores y Clientes'!$D$6:$D$39))</f>
        <v>Go Leslier</v>
      </c>
      <c r="P1301" s="13" t="str">
        <f>_xlfn.XLOOKUP(H1301,Productos!$B$5:$B$16,Productos!$C$5:$C$16)</f>
        <v>Estante Metalico 2mts alt</v>
      </c>
      <c r="Q1301" s="13" t="str">
        <f>VLOOKUP(H1301,Productos!$B$4:$E$16,3,0)</f>
        <v>Leymas</v>
      </c>
      <c r="R1301" s="14">
        <f t="shared" si="32"/>
        <v>0.05</v>
      </c>
      <c r="S1301" s="15">
        <f>VLOOKUP(Ventas!H1301,Productos!$B$23:$I$34,MATCH(Ventas!M1301,Productos!$D$22:$I$22)+2,FALSE)</f>
        <v>200000</v>
      </c>
      <c r="T1301" s="16">
        <f t="shared" si="33"/>
        <v>2840000</v>
      </c>
    </row>
    <row r="1302" spans="2:20" ht="14.25" customHeight="1">
      <c r="B1302" s="10" t="str">
        <f t="shared" si="31"/>
        <v>1-2002372010julioG12</v>
      </c>
      <c r="C1302" s="17">
        <v>1</v>
      </c>
      <c r="D1302" s="17">
        <v>200</v>
      </c>
      <c r="E1302" s="18">
        <v>40382</v>
      </c>
      <c r="F1302" s="17">
        <v>13</v>
      </c>
      <c r="G1302" s="17">
        <v>11</v>
      </c>
      <c r="H1302" s="17" t="s">
        <v>25</v>
      </c>
      <c r="I1302" s="79">
        <f>_xlfn.XLOOKUP(H1302,Productos!$B$5:$B$16,Productos!$E$5:$E$16)</f>
        <v>800000</v>
      </c>
      <c r="J1302" s="17">
        <v>4</v>
      </c>
      <c r="K1302" s="99"/>
      <c r="L1302" s="13" t="str">
        <f>_xlfn.XLOOKUP(Ventas!C1302,'Tienda y Sucursal'!$B$5:$B$19,'Tienda y Sucursal'!$C$5:$C$19)</f>
        <v>Sucursal Peñalolen Alto</v>
      </c>
      <c r="M1302" s="13" t="str">
        <f>_xlfn.XLOOKUP(D1302,'Tienda y Sucursal'!$E$5:$E$10,'Tienda y Sucursal'!$F$5:$F$10)</f>
        <v>Sucursal 1</v>
      </c>
      <c r="N1302" s="13" t="str">
        <f>HLOOKUP(F1302,'Vendedores y Clientes'!$F$5:$M$7,2,0)&amp;" "&amp;HLOOKUP(F1302,'Vendedores y Clientes'!$F$5:$M$7,3,0)</f>
        <v>Caesar Ortencia</v>
      </c>
      <c r="O1302" s="13" t="str" cm="1">
        <f t="array" ref="O1302">_xlfn.XLOOKUP(G1302,'Vendedores y Clientes'!$B$6:$B$39,'Vendedores y Clientes'!$C$6:$C$39&amp;" "&amp;_xlfn.XLOOKUP(Ventas!G1302,'Vendedores y Clientes'!$B$6:$B$39,'Vendedores y Clientes'!$D$6:$D$39))</f>
        <v>Diva Torrengra</v>
      </c>
      <c r="P1302" s="13" t="str">
        <f>_xlfn.XLOOKUP(H1302,Productos!$B$5:$B$16,Productos!$C$5:$C$16)</f>
        <v>Estante Metalico 2mts alt</v>
      </c>
      <c r="Q1302" s="13" t="str">
        <f>VLOOKUP(H1302,Productos!$B$4:$E$16,3,0)</f>
        <v>Leymas</v>
      </c>
      <c r="R1302" s="14">
        <f t="shared" si="32"/>
        <v>0.05</v>
      </c>
      <c r="S1302" s="15">
        <f>VLOOKUP(Ventas!H1302,Productos!$B$23:$I$34,MATCH(Ventas!M1302,Productos!$D$22:$I$22)+2,FALSE)</f>
        <v>200000</v>
      </c>
      <c r="T1302" s="16">
        <f t="shared" si="33"/>
        <v>2840000</v>
      </c>
    </row>
    <row r="1303" spans="2:20" ht="14.25" customHeight="1">
      <c r="B1303" s="10" t="str">
        <f t="shared" si="31"/>
        <v>3-301852009mayoG12</v>
      </c>
      <c r="C1303" s="17">
        <v>3</v>
      </c>
      <c r="D1303" s="17">
        <v>30</v>
      </c>
      <c r="E1303" s="18">
        <v>39951</v>
      </c>
      <c r="F1303" s="17">
        <v>15</v>
      </c>
      <c r="G1303" s="17">
        <v>26</v>
      </c>
      <c r="H1303" s="17" t="s">
        <v>25</v>
      </c>
      <c r="I1303" s="79">
        <f>_xlfn.XLOOKUP(H1303,Productos!$B$5:$B$16,Productos!$E$5:$E$16)</f>
        <v>800000</v>
      </c>
      <c r="J1303" s="17">
        <v>4</v>
      </c>
      <c r="K1303" s="99"/>
      <c r="L1303" s="13" t="str">
        <f>_xlfn.XLOOKUP(Ventas!C1303,'Tienda y Sucursal'!$B$5:$B$19,'Tienda y Sucursal'!$C$5:$C$19)</f>
        <v>Damiens</v>
      </c>
      <c r="M1303" s="13" t="str">
        <f>_xlfn.XLOOKUP(D1303,'Tienda y Sucursal'!$E$5:$E$10,'Tienda y Sucursal'!$F$5:$F$10)</f>
        <v>Sucursal 2</v>
      </c>
      <c r="N1303" s="13" t="str">
        <f>HLOOKUP(F1303,'Vendedores y Clientes'!$F$5:$M$7,2,0)&amp;" "&amp;HLOOKUP(F1303,'Vendedores y Clientes'!$F$5:$M$7,3,0)</f>
        <v>Suárez Mujica</v>
      </c>
      <c r="O1303" s="13" t="str" cm="1">
        <f t="array" ref="O1303">_xlfn.XLOOKUP(G1303,'Vendedores y Clientes'!$B$6:$B$39,'Vendedores y Clientes'!$C$6:$C$39&amp;" "&amp;_xlfn.XLOOKUP(Ventas!G1303,'Vendedores y Clientes'!$B$6:$B$39,'Vendedores y Clientes'!$D$6:$D$39))</f>
        <v>Edward Phycka</v>
      </c>
      <c r="P1303" s="13" t="str">
        <f>_xlfn.XLOOKUP(H1303,Productos!$B$5:$B$16,Productos!$C$5:$C$16)</f>
        <v>Estante Metalico 2mts alt</v>
      </c>
      <c r="Q1303" s="13" t="str">
        <f>VLOOKUP(H1303,Productos!$B$4:$E$16,3,0)</f>
        <v>Leymas</v>
      </c>
      <c r="R1303" s="14">
        <f t="shared" si="32"/>
        <v>0.05</v>
      </c>
      <c r="S1303" s="15">
        <f>VLOOKUP(Ventas!H1303,Productos!$B$23:$I$34,MATCH(Ventas!M1303,Productos!$D$22:$I$22)+2,FALSE)</f>
        <v>100000</v>
      </c>
      <c r="T1303" s="16">
        <f t="shared" si="33"/>
        <v>2940000</v>
      </c>
    </row>
    <row r="1304" spans="2:20" ht="14.25" customHeight="1">
      <c r="B1304" s="10" t="str">
        <f t="shared" si="31"/>
        <v>9-2004112009noviembreF16</v>
      </c>
      <c r="C1304" s="17">
        <v>9</v>
      </c>
      <c r="D1304" s="17">
        <v>200</v>
      </c>
      <c r="E1304" s="18">
        <v>40121</v>
      </c>
      <c r="F1304" s="17">
        <v>17</v>
      </c>
      <c r="G1304" s="17">
        <v>29</v>
      </c>
      <c r="H1304" s="17" t="s">
        <v>29</v>
      </c>
      <c r="I1304" s="79">
        <f>_xlfn.XLOOKUP(H1304,Productos!$B$5:$B$16,Productos!$E$5:$E$16)</f>
        <v>550000</v>
      </c>
      <c r="J1304" s="17">
        <v>6</v>
      </c>
      <c r="K1304" s="99"/>
      <c r="L1304" s="13" t="str">
        <f>_xlfn.XLOOKUP(Ventas!C1304,'Tienda y Sucursal'!$B$5:$B$19,'Tienda y Sucursal'!$C$5:$C$19)</f>
        <v>Sucursal San Bernardo</v>
      </c>
      <c r="M1304" s="13" t="str">
        <f>_xlfn.XLOOKUP(D1304,'Tienda y Sucursal'!$E$5:$E$10,'Tienda y Sucursal'!$F$5:$F$10)</f>
        <v>Sucursal 1</v>
      </c>
      <c r="N1304" s="13" t="str">
        <f>HLOOKUP(F1304,'Vendedores y Clientes'!$F$5:$M$7,2,0)&amp;" "&amp;HLOOKUP(F1304,'Vendedores y Clientes'!$F$5:$M$7,3,0)</f>
        <v>Gabriel Manzanero</v>
      </c>
      <c r="O1304" s="13" t="str" cm="1">
        <f t="array" ref="O1304">_xlfn.XLOOKUP(G1304,'Vendedores y Clientes'!$B$6:$B$39,'Vendedores y Clientes'!$C$6:$C$39&amp;" "&amp;_xlfn.XLOOKUP(Ventas!G1304,'Vendedores y Clientes'!$B$6:$B$39,'Vendedores y Clientes'!$D$6:$D$39))</f>
        <v>Reina Queen</v>
      </c>
      <c r="P1304" s="13" t="str">
        <f>_xlfn.XLOOKUP(H1304,Productos!$B$5:$B$16,Productos!$C$5:$C$16)</f>
        <v>Cama 2 Plazas</v>
      </c>
      <c r="Q1304" s="13" t="str">
        <f>VLOOKUP(H1304,Productos!$B$4:$E$16,3,0)</f>
        <v>Dardunes</v>
      </c>
      <c r="R1304" s="14">
        <f t="shared" si="32"/>
        <v>0.05</v>
      </c>
      <c r="S1304" s="15">
        <f>VLOOKUP(Ventas!H1304,Productos!$B$23:$I$34,MATCH(Ventas!M1304,Productos!$D$22:$I$22)+2,FALSE)</f>
        <v>30000</v>
      </c>
      <c r="T1304" s="16">
        <f t="shared" si="33"/>
        <v>3105000</v>
      </c>
    </row>
    <row r="1305" spans="2:20" ht="14.25" customHeight="1">
      <c r="B1305" s="10" t="str">
        <f t="shared" si="31"/>
        <v>2-2002082010agostoF16</v>
      </c>
      <c r="C1305" s="17">
        <v>2</v>
      </c>
      <c r="D1305" s="17">
        <v>200</v>
      </c>
      <c r="E1305" s="18">
        <v>40410</v>
      </c>
      <c r="F1305" s="17">
        <v>17</v>
      </c>
      <c r="G1305" s="17">
        <v>15</v>
      </c>
      <c r="H1305" s="17" t="s">
        <v>29</v>
      </c>
      <c r="I1305" s="79">
        <f>_xlfn.XLOOKUP(H1305,Productos!$B$5:$B$16,Productos!$E$5:$E$16)</f>
        <v>550000</v>
      </c>
      <c r="J1305" s="17">
        <v>6</v>
      </c>
      <c r="K1305" s="99"/>
      <c r="L1305" s="13" t="str">
        <f>_xlfn.XLOOKUP(Ventas!C1305,'Tienda y Sucursal'!$B$5:$B$19,'Tienda y Sucursal'!$C$5:$C$19)</f>
        <v>Muebles San Genaro</v>
      </c>
      <c r="M1305" s="13" t="str">
        <f>_xlfn.XLOOKUP(D1305,'Tienda y Sucursal'!$E$5:$E$10,'Tienda y Sucursal'!$F$5:$F$10)</f>
        <v>Sucursal 1</v>
      </c>
      <c r="N1305" s="13" t="str">
        <f>HLOOKUP(F1305,'Vendedores y Clientes'!$F$5:$M$7,2,0)&amp;" "&amp;HLOOKUP(F1305,'Vendedores y Clientes'!$F$5:$M$7,3,0)</f>
        <v>Gabriel Manzanero</v>
      </c>
      <c r="O1305" s="13" t="str" cm="1">
        <f t="array" ref="O1305">_xlfn.XLOOKUP(G1305,'Vendedores y Clientes'!$B$6:$B$39,'Vendedores y Clientes'!$C$6:$C$39&amp;" "&amp;_xlfn.XLOOKUP(Ventas!G1305,'Vendedores y Clientes'!$B$6:$B$39,'Vendedores y Clientes'!$D$6:$D$39))</f>
        <v>Maki Parachute</v>
      </c>
      <c r="P1305" s="13" t="str">
        <f>_xlfn.XLOOKUP(H1305,Productos!$B$5:$B$16,Productos!$C$5:$C$16)</f>
        <v>Cama 2 Plazas</v>
      </c>
      <c r="Q1305" s="13" t="str">
        <f>VLOOKUP(H1305,Productos!$B$4:$E$16,3,0)</f>
        <v>Dardunes</v>
      </c>
      <c r="R1305" s="14">
        <f t="shared" si="32"/>
        <v>0.05</v>
      </c>
      <c r="S1305" s="15">
        <f>VLOOKUP(Ventas!H1305,Productos!$B$23:$I$34,MATCH(Ventas!M1305,Productos!$D$22:$I$22)+2,FALSE)</f>
        <v>30000</v>
      </c>
      <c r="T1305" s="16">
        <f t="shared" si="33"/>
        <v>3105000</v>
      </c>
    </row>
    <row r="1306" spans="2:20" ht="14.25" customHeight="1">
      <c r="B1306" s="10" t="str">
        <f t="shared" si="31"/>
        <v>4-20572009julioF16</v>
      </c>
      <c r="C1306" s="17">
        <v>4</v>
      </c>
      <c r="D1306" s="17">
        <v>20</v>
      </c>
      <c r="E1306" s="18">
        <v>39999</v>
      </c>
      <c r="F1306" s="17">
        <v>13</v>
      </c>
      <c r="G1306" s="17">
        <v>7</v>
      </c>
      <c r="H1306" s="17" t="s">
        <v>29</v>
      </c>
      <c r="I1306" s="79">
        <f>_xlfn.XLOOKUP(H1306,Productos!$B$5:$B$16,Productos!$E$5:$E$16)</f>
        <v>550000</v>
      </c>
      <c r="J1306" s="17">
        <v>6</v>
      </c>
      <c r="K1306" s="99"/>
      <c r="L1306" s="13" t="str">
        <f>_xlfn.XLOOKUP(Ventas!C1306,'Tienda y Sucursal'!$B$5:$B$19,'Tienda y Sucursal'!$C$5:$C$19)</f>
        <v>Galería Ñuble</v>
      </c>
      <c r="M1306" s="13" t="str">
        <f>_xlfn.XLOOKUP(D1306,'Tienda y Sucursal'!$E$5:$E$10,'Tienda y Sucursal'!$F$5:$F$10)</f>
        <v>Sucursal 5</v>
      </c>
      <c r="N1306" s="13" t="str">
        <f>HLOOKUP(F1306,'Vendedores y Clientes'!$F$5:$M$7,2,0)&amp;" "&amp;HLOOKUP(F1306,'Vendedores y Clientes'!$F$5:$M$7,3,0)</f>
        <v>Caesar Ortencia</v>
      </c>
      <c r="O1306" s="13" t="str" cm="1">
        <f t="array" ref="O1306">_xlfn.XLOOKUP(G1306,'Vendedores y Clientes'!$B$6:$B$39,'Vendedores y Clientes'!$C$6:$C$39&amp;" "&amp;_xlfn.XLOOKUP(Ventas!G1306,'Vendedores y Clientes'!$B$6:$B$39,'Vendedores y Clientes'!$D$6:$D$39))</f>
        <v>Veraz Dedal</v>
      </c>
      <c r="P1306" s="13" t="str">
        <f>_xlfn.XLOOKUP(H1306,Productos!$B$5:$B$16,Productos!$C$5:$C$16)</f>
        <v>Cama 2 Plazas</v>
      </c>
      <c r="Q1306" s="13" t="str">
        <f>VLOOKUP(H1306,Productos!$B$4:$E$16,3,0)</f>
        <v>Dardunes</v>
      </c>
      <c r="R1306" s="14">
        <f t="shared" si="32"/>
        <v>0.05</v>
      </c>
      <c r="S1306" s="15">
        <f>VLOOKUP(Ventas!H1306,Productos!$B$23:$I$34,MATCH(Ventas!M1306,Productos!$D$22:$I$22)+2,FALSE)</f>
        <v>30000</v>
      </c>
      <c r="T1306" s="16">
        <f t="shared" si="33"/>
        <v>3105000</v>
      </c>
    </row>
    <row r="1307" spans="2:20" ht="14.25" customHeight="1">
      <c r="B1307" s="10" t="str">
        <f t="shared" si="31"/>
        <v>5-2002392009septiembreF16</v>
      </c>
      <c r="C1307" s="17">
        <v>5</v>
      </c>
      <c r="D1307" s="17">
        <v>200</v>
      </c>
      <c r="E1307" s="18">
        <v>40079</v>
      </c>
      <c r="F1307" s="17">
        <v>18</v>
      </c>
      <c r="G1307" s="17">
        <v>32</v>
      </c>
      <c r="H1307" s="17" t="s">
        <v>29</v>
      </c>
      <c r="I1307" s="79">
        <f>_xlfn.XLOOKUP(H1307,Productos!$B$5:$B$16,Productos!$E$5:$E$16)</f>
        <v>550000</v>
      </c>
      <c r="J1307" s="17">
        <v>6</v>
      </c>
      <c r="K1307" s="99"/>
      <c r="L1307" s="13" t="str">
        <f>_xlfn.XLOOKUP(Ventas!C1307,'Tienda y Sucursal'!$B$5:$B$19,'Tienda y Sucursal'!$C$5:$C$19)</f>
        <v>Muebles El Oso</v>
      </c>
      <c r="M1307" s="13" t="str">
        <f>_xlfn.XLOOKUP(D1307,'Tienda y Sucursal'!$E$5:$E$10,'Tienda y Sucursal'!$F$5:$F$10)</f>
        <v>Sucursal 1</v>
      </c>
      <c r="N1307" s="13" t="str">
        <f>HLOOKUP(F1307,'Vendedores y Clientes'!$F$5:$M$7,2,0)&amp;" "&amp;HLOOKUP(F1307,'Vendedores y Clientes'!$F$5:$M$7,3,0)</f>
        <v>Gato Lizana</v>
      </c>
      <c r="O1307" s="13" t="str" cm="1">
        <f t="array" ref="O1307">_xlfn.XLOOKUP(G1307,'Vendedores y Clientes'!$B$6:$B$39,'Vendedores y Clientes'!$C$6:$C$39&amp;" "&amp;_xlfn.XLOOKUP(Ventas!G1307,'Vendedores y Clientes'!$B$6:$B$39,'Vendedores y Clientes'!$D$6:$D$39))</f>
        <v>Manu Bililar</v>
      </c>
      <c r="P1307" s="13" t="str">
        <f>_xlfn.XLOOKUP(H1307,Productos!$B$5:$B$16,Productos!$C$5:$C$16)</f>
        <v>Cama 2 Plazas</v>
      </c>
      <c r="Q1307" s="13" t="str">
        <f>VLOOKUP(H1307,Productos!$B$4:$E$16,3,0)</f>
        <v>Dardunes</v>
      </c>
      <c r="R1307" s="14">
        <f t="shared" si="32"/>
        <v>0.05</v>
      </c>
      <c r="S1307" s="15">
        <f>VLOOKUP(Ventas!H1307,Productos!$B$23:$I$34,MATCH(Ventas!M1307,Productos!$D$22:$I$22)+2,FALSE)</f>
        <v>30000</v>
      </c>
      <c r="T1307" s="16">
        <f t="shared" si="33"/>
        <v>3105000</v>
      </c>
    </row>
    <row r="1308" spans="2:20" ht="14.25" customHeight="1">
      <c r="B1308" s="10" t="str">
        <f t="shared" si="31"/>
        <v>15-20422009febreroB18</v>
      </c>
      <c r="C1308" s="17">
        <v>15</v>
      </c>
      <c r="D1308" s="17">
        <v>20</v>
      </c>
      <c r="E1308" s="18">
        <v>39848</v>
      </c>
      <c r="F1308" s="17">
        <v>17</v>
      </c>
      <c r="G1308" s="17">
        <v>17</v>
      </c>
      <c r="H1308" s="17" t="s">
        <v>31</v>
      </c>
      <c r="I1308" s="79">
        <f>_xlfn.XLOOKUP(H1308,Productos!$B$5:$B$16,Productos!$E$5:$E$16)</f>
        <v>350000</v>
      </c>
      <c r="J1308" s="17">
        <v>10</v>
      </c>
      <c r="K1308" s="99"/>
      <c r="L1308" s="13" t="str">
        <f>_xlfn.XLOOKUP(Ventas!C1308,'Tienda y Sucursal'!$B$5:$B$19,'Tienda y Sucursal'!$C$5:$C$19)</f>
        <v>Galería la Tubería</v>
      </c>
      <c r="M1308" s="13" t="str">
        <f>_xlfn.XLOOKUP(D1308,'Tienda y Sucursal'!$E$5:$E$10,'Tienda y Sucursal'!$F$5:$F$10)</f>
        <v>Sucursal 5</v>
      </c>
      <c r="N1308" s="13" t="str">
        <f>HLOOKUP(F1308,'Vendedores y Clientes'!$F$5:$M$7,2,0)&amp;" "&amp;HLOOKUP(F1308,'Vendedores y Clientes'!$F$5:$M$7,3,0)</f>
        <v>Gabriel Manzanero</v>
      </c>
      <c r="O1308" s="13" t="str" cm="1">
        <f t="array" ref="O1308">_xlfn.XLOOKUP(G1308,'Vendedores y Clientes'!$B$6:$B$39,'Vendedores y Clientes'!$C$6:$C$39&amp;" "&amp;_xlfn.XLOOKUP(Ventas!G1308,'Vendedores y Clientes'!$B$6:$B$39,'Vendedores y Clientes'!$D$6:$D$39))</f>
        <v>Mathias Albus</v>
      </c>
      <c r="P1308" s="13" t="str">
        <f>_xlfn.XLOOKUP(H1308,Productos!$B$5:$B$16,Productos!$C$5:$C$16)</f>
        <v>Escritorio Vidrio 1,38x50</v>
      </c>
      <c r="Q1308" s="13" t="str">
        <f>VLOOKUP(H1308,Productos!$B$4:$E$16,3,0)</f>
        <v>Bellmack</v>
      </c>
      <c r="R1308" s="14">
        <f t="shared" si="32"/>
        <v>0.08</v>
      </c>
      <c r="S1308" s="15">
        <f>VLOOKUP(Ventas!H1308,Productos!$B$23:$I$34,MATCH(Ventas!M1308,Productos!$D$22:$I$22)+2,FALSE)</f>
        <v>1500000</v>
      </c>
      <c r="T1308" s="16">
        <f t="shared" si="33"/>
        <v>1720000</v>
      </c>
    </row>
    <row r="1309" spans="2:20" ht="14.25" customHeight="1">
      <c r="B1309" s="10" t="str">
        <f t="shared" si="31"/>
        <v>1-20015102010octubreB18</v>
      </c>
      <c r="C1309" s="17">
        <v>1</v>
      </c>
      <c r="D1309" s="17">
        <v>200</v>
      </c>
      <c r="E1309" s="18">
        <v>40466</v>
      </c>
      <c r="F1309" s="17">
        <v>18</v>
      </c>
      <c r="G1309" s="17">
        <v>32</v>
      </c>
      <c r="H1309" s="17" t="s">
        <v>31</v>
      </c>
      <c r="I1309" s="79">
        <f>_xlfn.XLOOKUP(H1309,Productos!$B$5:$B$16,Productos!$E$5:$E$16)</f>
        <v>350000</v>
      </c>
      <c r="J1309" s="17">
        <v>10</v>
      </c>
      <c r="K1309" s="99"/>
      <c r="L1309" s="13" t="str">
        <f>_xlfn.XLOOKUP(Ventas!C1309,'Tienda y Sucursal'!$B$5:$B$19,'Tienda y Sucursal'!$C$5:$C$19)</f>
        <v>Sucursal Peñalolen Alto</v>
      </c>
      <c r="M1309" s="13" t="str">
        <f>_xlfn.XLOOKUP(D1309,'Tienda y Sucursal'!$E$5:$E$10,'Tienda y Sucursal'!$F$5:$F$10)</f>
        <v>Sucursal 1</v>
      </c>
      <c r="N1309" s="13" t="str">
        <f>HLOOKUP(F1309,'Vendedores y Clientes'!$F$5:$M$7,2,0)&amp;" "&amp;HLOOKUP(F1309,'Vendedores y Clientes'!$F$5:$M$7,3,0)</f>
        <v>Gato Lizana</v>
      </c>
      <c r="O1309" s="13" t="str" cm="1">
        <f t="array" ref="O1309">_xlfn.XLOOKUP(G1309,'Vendedores y Clientes'!$B$6:$B$39,'Vendedores y Clientes'!$C$6:$C$39&amp;" "&amp;_xlfn.XLOOKUP(Ventas!G1309,'Vendedores y Clientes'!$B$6:$B$39,'Vendedores y Clientes'!$D$6:$D$39))</f>
        <v>Manu Bililar</v>
      </c>
      <c r="P1309" s="13" t="str">
        <f>_xlfn.XLOOKUP(H1309,Productos!$B$5:$B$16,Productos!$C$5:$C$16)</f>
        <v>Escritorio Vidrio 1,38x50</v>
      </c>
      <c r="Q1309" s="13" t="str">
        <f>VLOOKUP(H1309,Productos!$B$4:$E$16,3,0)</f>
        <v>Bellmack</v>
      </c>
      <c r="R1309" s="14">
        <f t="shared" si="32"/>
        <v>0.08</v>
      </c>
      <c r="S1309" s="15">
        <f>VLOOKUP(Ventas!H1309,Productos!$B$23:$I$34,MATCH(Ventas!M1309,Productos!$D$22:$I$22)+2,FALSE)</f>
        <v>100000</v>
      </c>
      <c r="T1309" s="16">
        <f t="shared" si="33"/>
        <v>3120000</v>
      </c>
    </row>
    <row r="1310" spans="2:20" ht="14.25" customHeight="1">
      <c r="B1310" s="10" t="str">
        <f t="shared" si="31"/>
        <v>11-30292010septiembreA14</v>
      </c>
      <c r="C1310" s="17">
        <v>11</v>
      </c>
      <c r="D1310" s="17">
        <v>30</v>
      </c>
      <c r="E1310" s="18">
        <v>40423</v>
      </c>
      <c r="F1310" s="17">
        <v>13</v>
      </c>
      <c r="G1310" s="17">
        <v>4</v>
      </c>
      <c r="H1310" s="17" t="s">
        <v>27</v>
      </c>
      <c r="I1310" s="79">
        <f>_xlfn.XLOOKUP(H1310,Productos!$B$5:$B$16,Productos!$E$5:$E$16)</f>
        <v>670000</v>
      </c>
      <c r="J1310" s="17">
        <v>5</v>
      </c>
      <c r="K1310" s="99"/>
      <c r="L1310" s="13" t="str">
        <f>_xlfn.XLOOKUP(Ventas!C1310,'Tienda y Sucursal'!$B$5:$B$19,'Tienda y Sucursal'!$C$5:$C$19)</f>
        <v>Antiguedades FL</v>
      </c>
      <c r="M1310" s="13" t="str">
        <f>_xlfn.XLOOKUP(D1310,'Tienda y Sucursal'!$E$5:$E$10,'Tienda y Sucursal'!$F$5:$F$10)</f>
        <v>Sucursal 2</v>
      </c>
      <c r="N1310" s="13" t="str">
        <f>HLOOKUP(F1310,'Vendedores y Clientes'!$F$5:$M$7,2,0)&amp;" "&amp;HLOOKUP(F1310,'Vendedores y Clientes'!$F$5:$M$7,3,0)</f>
        <v>Caesar Ortencia</v>
      </c>
      <c r="O1310" s="13" t="str" cm="1">
        <f t="array" ref="O1310">_xlfn.XLOOKUP(G1310,'Vendedores y Clientes'!$B$6:$B$39,'Vendedores y Clientes'!$C$6:$C$39&amp;" "&amp;_xlfn.XLOOKUP(Ventas!G1310,'Vendedores y Clientes'!$B$6:$B$39,'Vendedores y Clientes'!$D$6:$D$39))</f>
        <v>JayJay Barriga</v>
      </c>
      <c r="P1310" s="13" t="str">
        <f>_xlfn.XLOOKUP(H1310,Productos!$B$5:$B$16,Productos!$C$5:$C$16)</f>
        <v>Cama 1,5 plazas</v>
      </c>
      <c r="Q1310" s="13" t="str">
        <f>VLOOKUP(H1310,Productos!$B$4:$E$16,3,0)</f>
        <v>Dardunes</v>
      </c>
      <c r="R1310" s="14">
        <f t="shared" si="32"/>
        <v>0.05</v>
      </c>
      <c r="S1310" s="15">
        <f>VLOOKUP(Ventas!H1310,Productos!$B$23:$I$34,MATCH(Ventas!M1310,Productos!$D$22:$I$22)+2,FALSE)</f>
        <v>200000</v>
      </c>
      <c r="T1310" s="16">
        <f t="shared" si="33"/>
        <v>2982500</v>
      </c>
    </row>
    <row r="1311" spans="2:20" ht="14.25" customHeight="1">
      <c r="B1311" s="10" t="str">
        <f t="shared" si="31"/>
        <v>7-30013102010octubreJ16</v>
      </c>
      <c r="C1311" s="17">
        <v>7</v>
      </c>
      <c r="D1311" s="17">
        <v>300</v>
      </c>
      <c r="E1311" s="18">
        <v>40464</v>
      </c>
      <c r="F1311" s="17">
        <v>18</v>
      </c>
      <c r="G1311" s="17">
        <v>34</v>
      </c>
      <c r="H1311" s="17" t="s">
        <v>22</v>
      </c>
      <c r="I1311" s="79">
        <f>_xlfn.XLOOKUP(H1311,Productos!$B$5:$B$16,Productos!$E$5:$E$16)</f>
        <v>1450000</v>
      </c>
      <c r="J1311" s="17">
        <v>2</v>
      </c>
      <c r="K1311" s="99"/>
      <c r="L1311" s="13" t="str">
        <f>_xlfn.XLOOKUP(Ventas!C1311,'Tienda y Sucursal'!$B$5:$B$19,'Tienda y Sucursal'!$C$5:$C$19)</f>
        <v>Blanco y En Calada</v>
      </c>
      <c r="M1311" s="13" t="str">
        <f>_xlfn.XLOOKUP(D1311,'Tienda y Sucursal'!$E$5:$E$10,'Tienda y Sucursal'!$F$5:$F$10)</f>
        <v>Sucursal 3</v>
      </c>
      <c r="N1311" s="13" t="str">
        <f>HLOOKUP(F1311,'Vendedores y Clientes'!$F$5:$M$7,2,0)&amp;" "&amp;HLOOKUP(F1311,'Vendedores y Clientes'!$F$5:$M$7,3,0)</f>
        <v>Gato Lizana</v>
      </c>
      <c r="O1311" s="13" t="str" cm="1">
        <f t="array" ref="O1311">_xlfn.XLOOKUP(G1311,'Vendedores y Clientes'!$B$6:$B$39,'Vendedores y Clientes'!$C$6:$C$39&amp;" "&amp;_xlfn.XLOOKUP(Ventas!G1311,'Vendedores y Clientes'!$B$6:$B$39,'Vendedores y Clientes'!$D$6:$D$39))</f>
        <v>JP Farfanas</v>
      </c>
      <c r="P1311" s="13" t="str">
        <f>_xlfn.XLOOKUP(H1311,Productos!$B$5:$B$16,Productos!$C$5:$C$16)</f>
        <v>Silla de Gargas</v>
      </c>
      <c r="Q1311" s="13" t="str">
        <f>VLOOKUP(H1311,Productos!$B$4:$E$16,3,0)</f>
        <v>Bellmack</v>
      </c>
      <c r="R1311" s="14">
        <f t="shared" si="32"/>
        <v>0</v>
      </c>
      <c r="S1311" s="15">
        <f>VLOOKUP(Ventas!H1311,Productos!$B$23:$I$34,MATCH(Ventas!M1311,Productos!$D$22:$I$22)+2,FALSE)</f>
        <v>200000</v>
      </c>
      <c r="T1311" s="16">
        <f t="shared" si="33"/>
        <v>2700000</v>
      </c>
    </row>
    <row r="1312" spans="2:20" ht="14.25" customHeight="1">
      <c r="B1312" s="10" t="str">
        <f t="shared" si="31"/>
        <v>3-1019102010octubreJ16</v>
      </c>
      <c r="C1312" s="17">
        <v>3</v>
      </c>
      <c r="D1312" s="17">
        <v>10</v>
      </c>
      <c r="E1312" s="18">
        <v>40470</v>
      </c>
      <c r="F1312" s="17">
        <v>18</v>
      </c>
      <c r="G1312" s="17">
        <v>31</v>
      </c>
      <c r="H1312" s="17" t="s">
        <v>22</v>
      </c>
      <c r="I1312" s="79">
        <f>_xlfn.XLOOKUP(H1312,Productos!$B$5:$B$16,Productos!$E$5:$E$16)</f>
        <v>1450000</v>
      </c>
      <c r="J1312" s="17">
        <v>2</v>
      </c>
      <c r="K1312" s="99"/>
      <c r="L1312" s="13" t="str">
        <f>_xlfn.XLOOKUP(Ventas!C1312,'Tienda y Sucursal'!$B$5:$B$19,'Tienda y Sucursal'!$C$5:$C$19)</f>
        <v>Damiens</v>
      </c>
      <c r="M1312" s="13" t="str">
        <f>_xlfn.XLOOKUP(D1312,'Tienda y Sucursal'!$E$5:$E$10,'Tienda y Sucursal'!$F$5:$F$10)</f>
        <v>Sucursal 6</v>
      </c>
      <c r="N1312" s="13" t="str">
        <f>HLOOKUP(F1312,'Vendedores y Clientes'!$F$5:$M$7,2,0)&amp;" "&amp;HLOOKUP(F1312,'Vendedores y Clientes'!$F$5:$M$7,3,0)</f>
        <v>Gato Lizana</v>
      </c>
      <c r="O1312" s="13" t="str" cm="1">
        <f t="array" ref="O1312">_xlfn.XLOOKUP(G1312,'Vendedores y Clientes'!$B$6:$B$39,'Vendedores y Clientes'!$C$6:$C$39&amp;" "&amp;_xlfn.XLOOKUP(Ventas!G1312,'Vendedores y Clientes'!$B$6:$B$39,'Vendedores y Clientes'!$D$6:$D$39))</f>
        <v>Sofia Uribe</v>
      </c>
      <c r="P1312" s="13" t="str">
        <f>_xlfn.XLOOKUP(H1312,Productos!$B$5:$B$16,Productos!$C$5:$C$16)</f>
        <v>Silla de Gargas</v>
      </c>
      <c r="Q1312" s="13" t="str">
        <f>VLOOKUP(H1312,Productos!$B$4:$E$16,3,0)</f>
        <v>Bellmack</v>
      </c>
      <c r="R1312" s="14">
        <f t="shared" si="32"/>
        <v>0</v>
      </c>
      <c r="S1312" s="15">
        <f>VLOOKUP(Ventas!H1312,Productos!$B$23:$I$34,MATCH(Ventas!M1312,Productos!$D$22:$I$22)+2,FALSE)</f>
        <v>1000000</v>
      </c>
      <c r="T1312" s="16">
        <f t="shared" si="33"/>
        <v>1900000</v>
      </c>
    </row>
    <row r="1313" spans="2:20" ht="14.25" customHeight="1">
      <c r="B1313" s="10" t="str">
        <f t="shared" si="31"/>
        <v>14-101872010julioG16</v>
      </c>
      <c r="C1313" s="17">
        <v>14</v>
      </c>
      <c r="D1313" s="17">
        <v>10</v>
      </c>
      <c r="E1313" s="18">
        <v>40377</v>
      </c>
      <c r="F1313" s="17">
        <v>13</v>
      </c>
      <c r="G1313" s="17">
        <v>19</v>
      </c>
      <c r="H1313" s="17" t="s">
        <v>30</v>
      </c>
      <c r="I1313" s="79">
        <f>_xlfn.XLOOKUP(H1313,Productos!$B$5:$B$16,Productos!$E$5:$E$16)</f>
        <v>550000</v>
      </c>
      <c r="J1313" s="17">
        <v>6</v>
      </c>
      <c r="K1313" s="99"/>
      <c r="L1313" s="13" t="str">
        <f>_xlfn.XLOOKUP(Ventas!C1313,'Tienda y Sucursal'!$B$5:$B$19,'Tienda y Sucursal'!$C$5:$C$19)</f>
        <v>Antiguedades FV</v>
      </c>
      <c r="M1313" s="13" t="str">
        <f>_xlfn.XLOOKUP(D1313,'Tienda y Sucursal'!$E$5:$E$10,'Tienda y Sucursal'!$F$5:$F$10)</f>
        <v>Sucursal 6</v>
      </c>
      <c r="N1313" s="13" t="str">
        <f>HLOOKUP(F1313,'Vendedores y Clientes'!$F$5:$M$7,2,0)&amp;" "&amp;HLOOKUP(F1313,'Vendedores y Clientes'!$F$5:$M$7,3,0)</f>
        <v>Caesar Ortencia</v>
      </c>
      <c r="O1313" s="13" t="str" cm="1">
        <f t="array" ref="O1313">_xlfn.XLOOKUP(G1313,'Vendedores y Clientes'!$B$6:$B$39,'Vendedores y Clientes'!$C$6:$C$39&amp;" "&amp;_xlfn.XLOOKUP(Ventas!G1313,'Vendedores y Clientes'!$B$6:$B$39,'Vendedores y Clientes'!$D$6:$D$39))</f>
        <v>Andrea Disappear</v>
      </c>
      <c r="P1313" s="13" t="str">
        <f>_xlfn.XLOOKUP(H1313,Productos!$B$5:$B$16,Productos!$C$5:$C$16)</f>
        <v>Cómoda 2 cuerpos, 2x1x1,5</v>
      </c>
      <c r="Q1313" s="13" t="str">
        <f>VLOOKUP(H1313,Productos!$B$4:$E$16,3,0)</f>
        <v>Deplos</v>
      </c>
      <c r="R1313" s="14">
        <f t="shared" si="32"/>
        <v>0.05</v>
      </c>
      <c r="S1313" s="15">
        <f>VLOOKUP(Ventas!H1313,Productos!$B$23:$I$34,MATCH(Ventas!M1313,Productos!$D$22:$I$22)+2,FALSE)</f>
        <v>300000</v>
      </c>
      <c r="T1313" s="16">
        <f t="shared" si="33"/>
        <v>2835000</v>
      </c>
    </row>
    <row r="1314" spans="2:20" ht="14.25" customHeight="1">
      <c r="B1314" s="10" t="str">
        <f t="shared" si="31"/>
        <v>14-306122009diciembreG16</v>
      </c>
      <c r="C1314" s="17">
        <v>14</v>
      </c>
      <c r="D1314" s="17">
        <v>30</v>
      </c>
      <c r="E1314" s="18">
        <v>40153</v>
      </c>
      <c r="F1314" s="17">
        <v>13</v>
      </c>
      <c r="G1314" s="17">
        <v>16</v>
      </c>
      <c r="H1314" s="17" t="s">
        <v>30</v>
      </c>
      <c r="I1314" s="79">
        <f>_xlfn.XLOOKUP(H1314,Productos!$B$5:$B$16,Productos!$E$5:$E$16)</f>
        <v>550000</v>
      </c>
      <c r="J1314" s="17">
        <v>6</v>
      </c>
      <c r="K1314" s="99"/>
      <c r="L1314" s="13" t="str">
        <f>_xlfn.XLOOKUP(Ventas!C1314,'Tienda y Sucursal'!$B$5:$B$19,'Tienda y Sucursal'!$C$5:$C$19)</f>
        <v>Antiguedades FV</v>
      </c>
      <c r="M1314" s="13" t="str">
        <f>_xlfn.XLOOKUP(D1314,'Tienda y Sucursal'!$E$5:$E$10,'Tienda y Sucursal'!$F$5:$F$10)</f>
        <v>Sucursal 2</v>
      </c>
      <c r="N1314" s="13" t="str">
        <f>HLOOKUP(F1314,'Vendedores y Clientes'!$F$5:$M$7,2,0)&amp;" "&amp;HLOOKUP(F1314,'Vendedores y Clientes'!$F$5:$M$7,3,0)</f>
        <v>Caesar Ortencia</v>
      </c>
      <c r="O1314" s="13" t="str" cm="1">
        <f t="array" ref="O1314">_xlfn.XLOOKUP(G1314,'Vendedores y Clientes'!$B$6:$B$39,'Vendedores y Clientes'!$C$6:$C$39&amp;" "&amp;_xlfn.XLOOKUP(Ventas!G1314,'Vendedores y Clientes'!$B$6:$B$39,'Vendedores y Clientes'!$D$6:$D$39))</f>
        <v>Go Leslier</v>
      </c>
      <c r="P1314" s="13" t="str">
        <f>_xlfn.XLOOKUP(H1314,Productos!$B$5:$B$16,Productos!$C$5:$C$16)</f>
        <v>Cómoda 2 cuerpos, 2x1x1,5</v>
      </c>
      <c r="Q1314" s="13" t="str">
        <f>VLOOKUP(H1314,Productos!$B$4:$E$16,3,0)</f>
        <v>Deplos</v>
      </c>
      <c r="R1314" s="14">
        <f t="shared" si="32"/>
        <v>0.05</v>
      </c>
      <c r="S1314" s="15">
        <f>VLOOKUP(Ventas!H1314,Productos!$B$23:$I$34,MATCH(Ventas!M1314,Productos!$D$22:$I$22)+2,FALSE)</f>
        <v>500000</v>
      </c>
      <c r="T1314" s="16">
        <f t="shared" si="33"/>
        <v>2635000</v>
      </c>
    </row>
    <row r="1315" spans="2:20" ht="14.25" customHeight="1">
      <c r="B1315" s="10" t="str">
        <f t="shared" si="31"/>
        <v>2-2001482010agostoG16</v>
      </c>
      <c r="C1315" s="17">
        <v>2</v>
      </c>
      <c r="D1315" s="17">
        <v>200</v>
      </c>
      <c r="E1315" s="18">
        <v>40404</v>
      </c>
      <c r="F1315" s="17">
        <v>13</v>
      </c>
      <c r="G1315" s="17">
        <v>27</v>
      </c>
      <c r="H1315" s="17" t="s">
        <v>30</v>
      </c>
      <c r="I1315" s="79">
        <f>_xlfn.XLOOKUP(H1315,Productos!$B$5:$B$16,Productos!$E$5:$E$16)</f>
        <v>550000</v>
      </c>
      <c r="J1315" s="17">
        <v>6</v>
      </c>
      <c r="K1315" s="99"/>
      <c r="L1315" s="13" t="str">
        <f>_xlfn.XLOOKUP(Ventas!C1315,'Tienda y Sucursal'!$B$5:$B$19,'Tienda y Sucursal'!$C$5:$C$19)</f>
        <v>Muebles San Genaro</v>
      </c>
      <c r="M1315" s="13" t="str">
        <f>_xlfn.XLOOKUP(D1315,'Tienda y Sucursal'!$E$5:$E$10,'Tienda y Sucursal'!$F$5:$F$10)</f>
        <v>Sucursal 1</v>
      </c>
      <c r="N1315" s="13" t="str">
        <f>HLOOKUP(F1315,'Vendedores y Clientes'!$F$5:$M$7,2,0)&amp;" "&amp;HLOOKUP(F1315,'Vendedores y Clientes'!$F$5:$M$7,3,0)</f>
        <v>Caesar Ortencia</v>
      </c>
      <c r="O1315" s="13" t="str" cm="1">
        <f t="array" ref="O1315">_xlfn.XLOOKUP(G1315,'Vendedores y Clientes'!$B$6:$B$39,'Vendedores y Clientes'!$C$6:$C$39&amp;" "&amp;_xlfn.XLOOKUP(Ventas!G1315,'Vendedores y Clientes'!$B$6:$B$39,'Vendedores y Clientes'!$D$6:$D$39))</f>
        <v>Daniel Saint John</v>
      </c>
      <c r="P1315" s="13" t="str">
        <f>_xlfn.XLOOKUP(H1315,Productos!$B$5:$B$16,Productos!$C$5:$C$16)</f>
        <v>Cómoda 2 cuerpos, 2x1x1,5</v>
      </c>
      <c r="Q1315" s="13" t="str">
        <f>VLOOKUP(H1315,Productos!$B$4:$E$16,3,0)</f>
        <v>Deplos</v>
      </c>
      <c r="R1315" s="14">
        <f t="shared" si="32"/>
        <v>0.05</v>
      </c>
      <c r="S1315" s="15">
        <f>VLOOKUP(Ventas!H1315,Productos!$B$23:$I$34,MATCH(Ventas!M1315,Productos!$D$22:$I$22)+2,FALSE)</f>
        <v>100000</v>
      </c>
      <c r="T1315" s="16">
        <f t="shared" si="33"/>
        <v>3035000</v>
      </c>
    </row>
    <row r="1316" spans="2:20" ht="14.25" customHeight="1">
      <c r="B1316" s="10" t="str">
        <f t="shared" si="31"/>
        <v>8-3015122010diciembreG16</v>
      </c>
      <c r="C1316" s="17">
        <v>8</v>
      </c>
      <c r="D1316" s="17">
        <v>30</v>
      </c>
      <c r="E1316" s="18">
        <v>40527</v>
      </c>
      <c r="F1316" s="17">
        <v>15</v>
      </c>
      <c r="G1316" s="17">
        <v>16</v>
      </c>
      <c r="H1316" s="17" t="s">
        <v>30</v>
      </c>
      <c r="I1316" s="79">
        <f>_xlfn.XLOOKUP(H1316,Productos!$B$5:$B$16,Productos!$E$5:$E$16)</f>
        <v>550000</v>
      </c>
      <c r="J1316" s="17">
        <v>6</v>
      </c>
      <c r="K1316" s="99"/>
      <c r="L1316" s="13" t="str">
        <f>_xlfn.XLOOKUP(Ventas!C1316,'Tienda y Sucursal'!$B$5:$B$19,'Tienda y Sucursal'!$C$5:$C$19)</f>
        <v>El Rincón de la Madera</v>
      </c>
      <c r="M1316" s="13" t="str">
        <f>_xlfn.XLOOKUP(D1316,'Tienda y Sucursal'!$E$5:$E$10,'Tienda y Sucursal'!$F$5:$F$10)</f>
        <v>Sucursal 2</v>
      </c>
      <c r="N1316" s="13" t="str">
        <f>HLOOKUP(F1316,'Vendedores y Clientes'!$F$5:$M$7,2,0)&amp;" "&amp;HLOOKUP(F1316,'Vendedores y Clientes'!$F$5:$M$7,3,0)</f>
        <v>Suárez Mujica</v>
      </c>
      <c r="O1316" s="13" t="str" cm="1">
        <f t="array" ref="O1316">_xlfn.XLOOKUP(G1316,'Vendedores y Clientes'!$B$6:$B$39,'Vendedores y Clientes'!$C$6:$C$39&amp;" "&amp;_xlfn.XLOOKUP(Ventas!G1316,'Vendedores y Clientes'!$B$6:$B$39,'Vendedores y Clientes'!$D$6:$D$39))</f>
        <v>Go Leslier</v>
      </c>
      <c r="P1316" s="13" t="str">
        <f>_xlfn.XLOOKUP(H1316,Productos!$B$5:$B$16,Productos!$C$5:$C$16)</f>
        <v>Cómoda 2 cuerpos, 2x1x1,5</v>
      </c>
      <c r="Q1316" s="13" t="str">
        <f>VLOOKUP(H1316,Productos!$B$4:$E$16,3,0)</f>
        <v>Deplos</v>
      </c>
      <c r="R1316" s="14">
        <f t="shared" si="32"/>
        <v>0.05</v>
      </c>
      <c r="S1316" s="15">
        <f>VLOOKUP(Ventas!H1316,Productos!$B$23:$I$34,MATCH(Ventas!M1316,Productos!$D$22:$I$22)+2,FALSE)</f>
        <v>500000</v>
      </c>
      <c r="T1316" s="16">
        <f t="shared" si="33"/>
        <v>2635000</v>
      </c>
    </row>
    <row r="1317" spans="2:20" ht="14.25" customHeight="1">
      <c r="B1317" s="10" t="str">
        <f t="shared" si="31"/>
        <v>1-2025102009octubreA18</v>
      </c>
      <c r="C1317" s="17">
        <v>1</v>
      </c>
      <c r="D1317" s="17">
        <v>20</v>
      </c>
      <c r="E1317" s="18">
        <v>40111</v>
      </c>
      <c r="F1317" s="17">
        <v>12</v>
      </c>
      <c r="G1317" s="17">
        <v>34</v>
      </c>
      <c r="H1317" s="17" t="s">
        <v>26</v>
      </c>
      <c r="I1317" s="79">
        <f>_xlfn.XLOOKUP(H1317,Productos!$B$5:$B$16,Productos!$E$5:$E$16)</f>
        <v>750000</v>
      </c>
      <c r="J1317" s="17">
        <v>4</v>
      </c>
      <c r="K1317" s="99"/>
      <c r="L1317" s="13" t="str">
        <f>_xlfn.XLOOKUP(Ventas!C1317,'Tienda y Sucursal'!$B$5:$B$19,'Tienda y Sucursal'!$C$5:$C$19)</f>
        <v>Sucursal Peñalolen Alto</v>
      </c>
      <c r="M1317" s="13" t="str">
        <f>_xlfn.XLOOKUP(D1317,'Tienda y Sucursal'!$E$5:$E$10,'Tienda y Sucursal'!$F$5:$F$10)</f>
        <v>Sucursal 5</v>
      </c>
      <c r="N1317" s="13" t="str">
        <f>HLOOKUP(F1317,'Vendedores y Clientes'!$F$5:$M$7,2,0)&amp;" "&amp;HLOOKUP(F1317,'Vendedores y Clientes'!$F$5:$M$7,3,0)</f>
        <v>Feibian Bizancio</v>
      </c>
      <c r="O1317" s="13" t="str" cm="1">
        <f t="array" ref="O1317">_xlfn.XLOOKUP(G1317,'Vendedores y Clientes'!$B$6:$B$39,'Vendedores y Clientes'!$C$6:$C$39&amp;" "&amp;_xlfn.XLOOKUP(Ventas!G1317,'Vendedores y Clientes'!$B$6:$B$39,'Vendedores y Clientes'!$D$6:$D$39))</f>
        <v>JP Farfanas</v>
      </c>
      <c r="P1317" s="13" t="str">
        <f>_xlfn.XLOOKUP(H1317,Productos!$B$5:$B$16,Productos!$C$5:$C$16)</f>
        <v>Sillón Cama 3 Cuerpos</v>
      </c>
      <c r="Q1317" s="13" t="str">
        <f>VLOOKUP(H1317,Productos!$B$4:$E$16,3,0)</f>
        <v>Bellmack</v>
      </c>
      <c r="R1317" s="14">
        <f t="shared" si="32"/>
        <v>0.05</v>
      </c>
      <c r="S1317" s="15">
        <f>VLOOKUP(Ventas!H1317,Productos!$B$23:$I$34,MATCH(Ventas!M1317,Productos!$D$22:$I$22)+2,FALSE)</f>
        <v>30000</v>
      </c>
      <c r="T1317" s="16">
        <f t="shared" si="33"/>
        <v>2820000</v>
      </c>
    </row>
    <row r="1318" spans="2:20" ht="14.25" customHeight="1">
      <c r="B1318" s="10" t="str">
        <f t="shared" si="31"/>
        <v>9-2012112009noviembreA18</v>
      </c>
      <c r="C1318" s="17">
        <v>9</v>
      </c>
      <c r="D1318" s="17">
        <v>20</v>
      </c>
      <c r="E1318" s="18">
        <v>40129</v>
      </c>
      <c r="F1318" s="17">
        <v>16</v>
      </c>
      <c r="G1318" s="17">
        <v>18</v>
      </c>
      <c r="H1318" s="17" t="s">
        <v>26</v>
      </c>
      <c r="I1318" s="79">
        <f>_xlfn.XLOOKUP(H1318,Productos!$B$5:$B$16,Productos!$E$5:$E$16)</f>
        <v>750000</v>
      </c>
      <c r="J1318" s="17">
        <v>4</v>
      </c>
      <c r="K1318" s="99"/>
      <c r="L1318" s="13" t="str">
        <f>_xlfn.XLOOKUP(Ventas!C1318,'Tienda y Sucursal'!$B$5:$B$19,'Tienda y Sucursal'!$C$5:$C$19)</f>
        <v>Sucursal San Bernardo</v>
      </c>
      <c r="M1318" s="13" t="str">
        <f>_xlfn.XLOOKUP(D1318,'Tienda y Sucursal'!$E$5:$E$10,'Tienda y Sucursal'!$F$5:$F$10)</f>
        <v>Sucursal 5</v>
      </c>
      <c r="N1318" s="13" t="str">
        <f>HLOOKUP(F1318,'Vendedores y Clientes'!$F$5:$M$7,2,0)&amp;" "&amp;HLOOKUP(F1318,'Vendedores y Clientes'!$F$5:$M$7,3,0)</f>
        <v>Michael Tree</v>
      </c>
      <c r="O1318" s="13" t="str" cm="1">
        <f t="array" ref="O1318">_xlfn.XLOOKUP(G1318,'Vendedores y Clientes'!$B$6:$B$39,'Vendedores y Clientes'!$C$6:$C$39&amp;" "&amp;_xlfn.XLOOKUP(Ventas!G1318,'Vendedores y Clientes'!$B$6:$B$39,'Vendedores y Clientes'!$D$6:$D$39))</f>
        <v>Di Angelo Bonini</v>
      </c>
      <c r="P1318" s="13" t="str">
        <f>_xlfn.XLOOKUP(H1318,Productos!$B$5:$B$16,Productos!$C$5:$C$16)</f>
        <v>Sillón Cama 3 Cuerpos</v>
      </c>
      <c r="Q1318" s="13" t="str">
        <f>VLOOKUP(H1318,Productos!$B$4:$E$16,3,0)</f>
        <v>Bellmack</v>
      </c>
      <c r="R1318" s="14">
        <f t="shared" si="32"/>
        <v>0.05</v>
      </c>
      <c r="S1318" s="15">
        <f>VLOOKUP(Ventas!H1318,Productos!$B$23:$I$34,MATCH(Ventas!M1318,Productos!$D$22:$I$22)+2,FALSE)</f>
        <v>30000</v>
      </c>
      <c r="T1318" s="16">
        <f t="shared" si="33"/>
        <v>2820000</v>
      </c>
    </row>
    <row r="1319" spans="2:20" ht="14.25" customHeight="1">
      <c r="B1319" s="10" t="str">
        <f t="shared" si="31"/>
        <v>5-20452009mayoB18</v>
      </c>
      <c r="C1319" s="17">
        <v>5</v>
      </c>
      <c r="D1319" s="17">
        <v>20</v>
      </c>
      <c r="E1319" s="18">
        <v>39937</v>
      </c>
      <c r="F1319" s="17">
        <v>16</v>
      </c>
      <c r="G1319" s="17">
        <v>13</v>
      </c>
      <c r="H1319" s="17" t="s">
        <v>31</v>
      </c>
      <c r="I1319" s="79">
        <f>_xlfn.XLOOKUP(H1319,Productos!$B$5:$B$16,Productos!$E$5:$E$16)</f>
        <v>350000</v>
      </c>
      <c r="J1319" s="17">
        <v>9</v>
      </c>
      <c r="K1319" s="99"/>
      <c r="L1319" s="13" t="str">
        <f>_xlfn.XLOOKUP(Ventas!C1319,'Tienda y Sucursal'!$B$5:$B$19,'Tienda y Sucursal'!$C$5:$C$19)</f>
        <v>Muebles El Oso</v>
      </c>
      <c r="M1319" s="13" t="str">
        <f>_xlfn.XLOOKUP(D1319,'Tienda y Sucursal'!$E$5:$E$10,'Tienda y Sucursal'!$F$5:$F$10)</f>
        <v>Sucursal 5</v>
      </c>
      <c r="N1319" s="13" t="str">
        <f>HLOOKUP(F1319,'Vendedores y Clientes'!$F$5:$M$7,2,0)&amp;" "&amp;HLOOKUP(F1319,'Vendedores y Clientes'!$F$5:$M$7,3,0)</f>
        <v>Michael Tree</v>
      </c>
      <c r="O1319" s="13" t="str" cm="1">
        <f t="array" ref="O1319">_xlfn.XLOOKUP(G1319,'Vendedores y Clientes'!$B$6:$B$39,'Vendedores y Clientes'!$C$6:$C$39&amp;" "&amp;_xlfn.XLOOKUP(Ventas!G1319,'Vendedores y Clientes'!$B$6:$B$39,'Vendedores y Clientes'!$D$6:$D$39))</f>
        <v>Peter Contreras</v>
      </c>
      <c r="P1319" s="13" t="str">
        <f>_xlfn.XLOOKUP(H1319,Productos!$B$5:$B$16,Productos!$C$5:$C$16)</f>
        <v>Escritorio Vidrio 1,38x50</v>
      </c>
      <c r="Q1319" s="13" t="str">
        <f>VLOOKUP(H1319,Productos!$B$4:$E$16,3,0)</f>
        <v>Bellmack</v>
      </c>
      <c r="R1319" s="14">
        <f t="shared" si="32"/>
        <v>0.08</v>
      </c>
      <c r="S1319" s="15">
        <f>VLOOKUP(Ventas!H1319,Productos!$B$23:$I$34,MATCH(Ventas!M1319,Productos!$D$22:$I$22)+2,FALSE)</f>
        <v>1500000</v>
      </c>
      <c r="T1319" s="16">
        <f t="shared" si="33"/>
        <v>1398000</v>
      </c>
    </row>
    <row r="1320" spans="2:20" ht="14.25" customHeight="1">
      <c r="B1320" s="10" t="str">
        <f t="shared" si="31"/>
        <v>10-208122009diciembreB18</v>
      </c>
      <c r="C1320" s="17">
        <v>10</v>
      </c>
      <c r="D1320" s="17">
        <v>20</v>
      </c>
      <c r="E1320" s="18">
        <v>40155</v>
      </c>
      <c r="F1320" s="17">
        <v>12</v>
      </c>
      <c r="G1320" s="17">
        <v>31</v>
      </c>
      <c r="H1320" s="17" t="s">
        <v>31</v>
      </c>
      <c r="I1320" s="79">
        <f>_xlfn.XLOOKUP(H1320,Productos!$B$5:$B$16,Productos!$E$5:$E$16)</f>
        <v>350000</v>
      </c>
      <c r="J1320" s="17">
        <v>9</v>
      </c>
      <c r="K1320" s="99"/>
      <c r="L1320" s="13" t="str">
        <f>_xlfn.XLOOKUP(Ventas!C1320,'Tienda y Sucursal'!$B$5:$B$19,'Tienda y Sucursal'!$C$5:$C$19)</f>
        <v>Sacrilegios Gloria</v>
      </c>
      <c r="M1320" s="13" t="str">
        <f>_xlfn.XLOOKUP(D1320,'Tienda y Sucursal'!$E$5:$E$10,'Tienda y Sucursal'!$F$5:$F$10)</f>
        <v>Sucursal 5</v>
      </c>
      <c r="N1320" s="13" t="str">
        <f>HLOOKUP(F1320,'Vendedores y Clientes'!$F$5:$M$7,2,0)&amp;" "&amp;HLOOKUP(F1320,'Vendedores y Clientes'!$F$5:$M$7,3,0)</f>
        <v>Feibian Bizancio</v>
      </c>
      <c r="O1320" s="13" t="str" cm="1">
        <f t="array" ref="O1320">_xlfn.XLOOKUP(G1320,'Vendedores y Clientes'!$B$6:$B$39,'Vendedores y Clientes'!$C$6:$C$39&amp;" "&amp;_xlfn.XLOOKUP(Ventas!G1320,'Vendedores y Clientes'!$B$6:$B$39,'Vendedores y Clientes'!$D$6:$D$39))</f>
        <v>Sofia Uribe</v>
      </c>
      <c r="P1320" s="13" t="str">
        <f>_xlfn.XLOOKUP(H1320,Productos!$B$5:$B$16,Productos!$C$5:$C$16)</f>
        <v>Escritorio Vidrio 1,38x50</v>
      </c>
      <c r="Q1320" s="13" t="str">
        <f>VLOOKUP(H1320,Productos!$B$4:$E$16,3,0)</f>
        <v>Bellmack</v>
      </c>
      <c r="R1320" s="14">
        <f t="shared" si="32"/>
        <v>0.08</v>
      </c>
      <c r="S1320" s="15">
        <f>VLOOKUP(Ventas!H1320,Productos!$B$23:$I$34,MATCH(Ventas!M1320,Productos!$D$22:$I$22)+2,FALSE)</f>
        <v>1500000</v>
      </c>
      <c r="T1320" s="16">
        <f t="shared" si="33"/>
        <v>1398000</v>
      </c>
    </row>
    <row r="1321" spans="2:20" ht="14.25" customHeight="1">
      <c r="B1321" s="10" t="str">
        <f t="shared" si="31"/>
        <v>6-3002092009septiembreB18</v>
      </c>
      <c r="C1321" s="17">
        <v>6</v>
      </c>
      <c r="D1321" s="17">
        <v>300</v>
      </c>
      <c r="E1321" s="18">
        <v>40076</v>
      </c>
      <c r="F1321" s="17">
        <v>18</v>
      </c>
      <c r="G1321" s="17">
        <v>33</v>
      </c>
      <c r="H1321" s="17" t="s">
        <v>31</v>
      </c>
      <c r="I1321" s="79">
        <f>_xlfn.XLOOKUP(H1321,Productos!$B$5:$B$16,Productos!$E$5:$E$16)</f>
        <v>350000</v>
      </c>
      <c r="J1321" s="17">
        <v>9</v>
      </c>
      <c r="K1321" s="99"/>
      <c r="L1321" s="13" t="str">
        <f>_xlfn.XLOOKUP(Ventas!C1321,'Tienda y Sucursal'!$B$5:$B$19,'Tienda y Sucursal'!$C$5:$C$19)</f>
        <v>Sucursal Ñuñoa</v>
      </c>
      <c r="M1321" s="13" t="str">
        <f>_xlfn.XLOOKUP(D1321,'Tienda y Sucursal'!$E$5:$E$10,'Tienda y Sucursal'!$F$5:$F$10)</f>
        <v>Sucursal 3</v>
      </c>
      <c r="N1321" s="13" t="str">
        <f>HLOOKUP(F1321,'Vendedores y Clientes'!$F$5:$M$7,2,0)&amp;" "&amp;HLOOKUP(F1321,'Vendedores y Clientes'!$F$5:$M$7,3,0)</f>
        <v>Gato Lizana</v>
      </c>
      <c r="O1321" s="13" t="str" cm="1">
        <f t="array" ref="O1321">_xlfn.XLOOKUP(G1321,'Vendedores y Clientes'!$B$6:$B$39,'Vendedores y Clientes'!$C$6:$C$39&amp;" "&amp;_xlfn.XLOOKUP(Ventas!G1321,'Vendedores y Clientes'!$B$6:$B$39,'Vendedores y Clientes'!$D$6:$D$39))</f>
        <v>Maricela Zapur</v>
      </c>
      <c r="P1321" s="13" t="str">
        <f>_xlfn.XLOOKUP(H1321,Productos!$B$5:$B$16,Productos!$C$5:$C$16)</f>
        <v>Escritorio Vidrio 1,38x50</v>
      </c>
      <c r="Q1321" s="13" t="str">
        <f>VLOOKUP(H1321,Productos!$B$4:$E$16,3,0)</f>
        <v>Bellmack</v>
      </c>
      <c r="R1321" s="14">
        <f t="shared" si="32"/>
        <v>0.08</v>
      </c>
      <c r="S1321" s="15">
        <f>VLOOKUP(Ventas!H1321,Productos!$B$23:$I$34,MATCH(Ventas!M1321,Productos!$D$22:$I$22)+2,FALSE)</f>
        <v>100000</v>
      </c>
      <c r="T1321" s="16">
        <f t="shared" si="33"/>
        <v>2798000</v>
      </c>
    </row>
    <row r="1322" spans="2:20" ht="14.25" customHeight="1">
      <c r="B1322" s="10" t="str">
        <f t="shared" si="31"/>
        <v>6-10272009julioB18</v>
      </c>
      <c r="C1322" s="17">
        <v>6</v>
      </c>
      <c r="D1322" s="17">
        <v>10</v>
      </c>
      <c r="E1322" s="18">
        <v>39996</v>
      </c>
      <c r="F1322" s="17">
        <v>15</v>
      </c>
      <c r="G1322" s="17">
        <v>23</v>
      </c>
      <c r="H1322" s="17" t="s">
        <v>31</v>
      </c>
      <c r="I1322" s="79">
        <f>_xlfn.XLOOKUP(H1322,Productos!$B$5:$B$16,Productos!$E$5:$E$16)</f>
        <v>350000</v>
      </c>
      <c r="J1322" s="17">
        <v>9</v>
      </c>
      <c r="K1322" s="99"/>
      <c r="L1322" s="13" t="str">
        <f>_xlfn.XLOOKUP(Ventas!C1322,'Tienda y Sucursal'!$B$5:$B$19,'Tienda y Sucursal'!$C$5:$C$19)</f>
        <v>Sucursal Ñuñoa</v>
      </c>
      <c r="M1322" s="13" t="str">
        <f>_xlfn.XLOOKUP(D1322,'Tienda y Sucursal'!$E$5:$E$10,'Tienda y Sucursal'!$F$5:$F$10)</f>
        <v>Sucursal 6</v>
      </c>
      <c r="N1322" s="13" t="str">
        <f>HLOOKUP(F1322,'Vendedores y Clientes'!$F$5:$M$7,2,0)&amp;" "&amp;HLOOKUP(F1322,'Vendedores y Clientes'!$F$5:$M$7,3,0)</f>
        <v>Suárez Mujica</v>
      </c>
      <c r="O1322" s="13" t="str" cm="1">
        <f t="array" ref="O1322">_xlfn.XLOOKUP(G1322,'Vendedores y Clientes'!$B$6:$B$39,'Vendedores y Clientes'!$C$6:$C$39&amp;" "&amp;_xlfn.XLOOKUP(Ventas!G1322,'Vendedores y Clientes'!$B$6:$B$39,'Vendedores y Clientes'!$D$6:$D$39))</f>
        <v>Ismael Olavarrieta</v>
      </c>
      <c r="P1322" s="13" t="str">
        <f>_xlfn.XLOOKUP(H1322,Productos!$B$5:$B$16,Productos!$C$5:$C$16)</f>
        <v>Escritorio Vidrio 1,38x50</v>
      </c>
      <c r="Q1322" s="13" t="str">
        <f>VLOOKUP(H1322,Productos!$B$4:$E$16,3,0)</f>
        <v>Bellmack</v>
      </c>
      <c r="R1322" s="14">
        <f t="shared" si="32"/>
        <v>0.08</v>
      </c>
      <c r="S1322" s="15">
        <f>VLOOKUP(Ventas!H1322,Productos!$B$23:$I$34,MATCH(Ventas!M1322,Productos!$D$22:$I$22)+2,FALSE)</f>
        <v>100000</v>
      </c>
      <c r="T1322" s="16">
        <f t="shared" si="33"/>
        <v>2798000</v>
      </c>
    </row>
    <row r="1323" spans="2:20" ht="14.25" customHeight="1">
      <c r="B1323" s="10" t="str">
        <f t="shared" si="31"/>
        <v>7-2003122010diciembreB18</v>
      </c>
      <c r="C1323" s="17">
        <v>7</v>
      </c>
      <c r="D1323" s="17">
        <v>200</v>
      </c>
      <c r="E1323" s="18">
        <v>40515</v>
      </c>
      <c r="F1323" s="17">
        <v>13</v>
      </c>
      <c r="G1323" s="17">
        <v>4</v>
      </c>
      <c r="H1323" s="17" t="s">
        <v>31</v>
      </c>
      <c r="I1323" s="79">
        <f>_xlfn.XLOOKUP(H1323,Productos!$B$5:$B$16,Productos!$E$5:$E$16)</f>
        <v>350000</v>
      </c>
      <c r="J1323" s="17">
        <v>9</v>
      </c>
      <c r="K1323" s="99"/>
      <c r="L1323" s="13" t="str">
        <f>_xlfn.XLOOKUP(Ventas!C1323,'Tienda y Sucursal'!$B$5:$B$19,'Tienda y Sucursal'!$C$5:$C$19)</f>
        <v>Blanco y En Calada</v>
      </c>
      <c r="M1323" s="13" t="str">
        <f>_xlfn.XLOOKUP(D1323,'Tienda y Sucursal'!$E$5:$E$10,'Tienda y Sucursal'!$F$5:$F$10)</f>
        <v>Sucursal 1</v>
      </c>
      <c r="N1323" s="13" t="str">
        <f>HLOOKUP(F1323,'Vendedores y Clientes'!$F$5:$M$7,2,0)&amp;" "&amp;HLOOKUP(F1323,'Vendedores y Clientes'!$F$5:$M$7,3,0)</f>
        <v>Caesar Ortencia</v>
      </c>
      <c r="O1323" s="13" t="str" cm="1">
        <f t="array" ref="O1323">_xlfn.XLOOKUP(G1323,'Vendedores y Clientes'!$B$6:$B$39,'Vendedores y Clientes'!$C$6:$C$39&amp;" "&amp;_xlfn.XLOOKUP(Ventas!G1323,'Vendedores y Clientes'!$B$6:$B$39,'Vendedores y Clientes'!$D$6:$D$39))</f>
        <v>JayJay Barriga</v>
      </c>
      <c r="P1323" s="13" t="str">
        <f>_xlfn.XLOOKUP(H1323,Productos!$B$5:$B$16,Productos!$C$5:$C$16)</f>
        <v>Escritorio Vidrio 1,38x50</v>
      </c>
      <c r="Q1323" s="13" t="str">
        <f>VLOOKUP(H1323,Productos!$B$4:$E$16,3,0)</f>
        <v>Bellmack</v>
      </c>
      <c r="R1323" s="14">
        <f t="shared" si="32"/>
        <v>0.08</v>
      </c>
      <c r="S1323" s="15">
        <f>VLOOKUP(Ventas!H1323,Productos!$B$23:$I$34,MATCH(Ventas!M1323,Productos!$D$22:$I$22)+2,FALSE)</f>
        <v>100000</v>
      </c>
      <c r="T1323" s="16">
        <f t="shared" si="33"/>
        <v>2798000</v>
      </c>
    </row>
    <row r="1324" spans="2:20" ht="14.25" customHeight="1">
      <c r="B1324" s="10" t="str">
        <f t="shared" si="31"/>
        <v>5-2002442009abrilB18</v>
      </c>
      <c r="C1324" s="17">
        <v>5</v>
      </c>
      <c r="D1324" s="17">
        <v>200</v>
      </c>
      <c r="E1324" s="18">
        <v>39927</v>
      </c>
      <c r="F1324" s="17">
        <v>15</v>
      </c>
      <c r="G1324" s="17">
        <v>15</v>
      </c>
      <c r="H1324" s="17" t="s">
        <v>31</v>
      </c>
      <c r="I1324" s="79">
        <f>_xlfn.XLOOKUP(H1324,Productos!$B$5:$B$16,Productos!$E$5:$E$16)</f>
        <v>350000</v>
      </c>
      <c r="J1324" s="17">
        <v>9</v>
      </c>
      <c r="K1324" s="99"/>
      <c r="L1324" s="13" t="str">
        <f>_xlfn.XLOOKUP(Ventas!C1324,'Tienda y Sucursal'!$B$5:$B$19,'Tienda y Sucursal'!$C$5:$C$19)</f>
        <v>Muebles El Oso</v>
      </c>
      <c r="M1324" s="13" t="str">
        <f>_xlfn.XLOOKUP(D1324,'Tienda y Sucursal'!$E$5:$E$10,'Tienda y Sucursal'!$F$5:$F$10)</f>
        <v>Sucursal 1</v>
      </c>
      <c r="N1324" s="13" t="str">
        <f>HLOOKUP(F1324,'Vendedores y Clientes'!$F$5:$M$7,2,0)&amp;" "&amp;HLOOKUP(F1324,'Vendedores y Clientes'!$F$5:$M$7,3,0)</f>
        <v>Suárez Mujica</v>
      </c>
      <c r="O1324" s="13" t="str" cm="1">
        <f t="array" ref="O1324">_xlfn.XLOOKUP(G1324,'Vendedores y Clientes'!$B$6:$B$39,'Vendedores y Clientes'!$C$6:$C$39&amp;" "&amp;_xlfn.XLOOKUP(Ventas!G1324,'Vendedores y Clientes'!$B$6:$B$39,'Vendedores y Clientes'!$D$6:$D$39))</f>
        <v>Maki Parachute</v>
      </c>
      <c r="P1324" s="13" t="str">
        <f>_xlfn.XLOOKUP(H1324,Productos!$B$5:$B$16,Productos!$C$5:$C$16)</f>
        <v>Escritorio Vidrio 1,38x50</v>
      </c>
      <c r="Q1324" s="13" t="str">
        <f>VLOOKUP(H1324,Productos!$B$4:$E$16,3,0)</f>
        <v>Bellmack</v>
      </c>
      <c r="R1324" s="14">
        <f t="shared" si="32"/>
        <v>0.08</v>
      </c>
      <c r="S1324" s="15">
        <f>VLOOKUP(Ventas!H1324,Productos!$B$23:$I$34,MATCH(Ventas!M1324,Productos!$D$22:$I$22)+2,FALSE)</f>
        <v>100000</v>
      </c>
      <c r="T1324" s="16">
        <f t="shared" si="33"/>
        <v>2798000</v>
      </c>
    </row>
    <row r="1325" spans="2:20" ht="14.25" customHeight="1">
      <c r="B1325" s="10" t="str">
        <f t="shared" si="31"/>
        <v>5-302272009julioB18</v>
      </c>
      <c r="C1325" s="17">
        <v>5</v>
      </c>
      <c r="D1325" s="17">
        <v>30</v>
      </c>
      <c r="E1325" s="18">
        <v>40016</v>
      </c>
      <c r="F1325" s="17">
        <v>17</v>
      </c>
      <c r="G1325" s="17">
        <v>33</v>
      </c>
      <c r="H1325" s="17" t="s">
        <v>31</v>
      </c>
      <c r="I1325" s="79">
        <f>_xlfn.XLOOKUP(H1325,Productos!$B$5:$B$16,Productos!$E$5:$E$16)</f>
        <v>350000</v>
      </c>
      <c r="J1325" s="17">
        <v>9</v>
      </c>
      <c r="K1325" s="99"/>
      <c r="L1325" s="13" t="str">
        <f>_xlfn.XLOOKUP(Ventas!C1325,'Tienda y Sucursal'!$B$5:$B$19,'Tienda y Sucursal'!$C$5:$C$19)</f>
        <v>Muebles El Oso</v>
      </c>
      <c r="M1325" s="13" t="str">
        <f>_xlfn.XLOOKUP(D1325,'Tienda y Sucursal'!$E$5:$E$10,'Tienda y Sucursal'!$F$5:$F$10)</f>
        <v>Sucursal 2</v>
      </c>
      <c r="N1325" s="13" t="str">
        <f>HLOOKUP(F1325,'Vendedores y Clientes'!$F$5:$M$7,2,0)&amp;" "&amp;HLOOKUP(F1325,'Vendedores y Clientes'!$F$5:$M$7,3,0)</f>
        <v>Gabriel Manzanero</v>
      </c>
      <c r="O1325" s="13" t="str" cm="1">
        <f t="array" ref="O1325">_xlfn.XLOOKUP(G1325,'Vendedores y Clientes'!$B$6:$B$39,'Vendedores y Clientes'!$C$6:$C$39&amp;" "&amp;_xlfn.XLOOKUP(Ventas!G1325,'Vendedores y Clientes'!$B$6:$B$39,'Vendedores y Clientes'!$D$6:$D$39))</f>
        <v>Maricela Zapur</v>
      </c>
      <c r="P1325" s="13" t="str">
        <f>_xlfn.XLOOKUP(H1325,Productos!$B$5:$B$16,Productos!$C$5:$C$16)</f>
        <v>Escritorio Vidrio 1,38x50</v>
      </c>
      <c r="Q1325" s="13" t="str">
        <f>VLOOKUP(H1325,Productos!$B$4:$E$16,3,0)</f>
        <v>Bellmack</v>
      </c>
      <c r="R1325" s="14">
        <f t="shared" si="32"/>
        <v>0.08</v>
      </c>
      <c r="S1325" s="15">
        <f>VLOOKUP(Ventas!H1325,Productos!$B$23:$I$34,MATCH(Ventas!M1325,Productos!$D$22:$I$22)+2,FALSE)</f>
        <v>100000</v>
      </c>
      <c r="T1325" s="16">
        <f t="shared" si="33"/>
        <v>2798000</v>
      </c>
    </row>
    <row r="1326" spans="2:20" ht="14.25" customHeight="1">
      <c r="B1326" s="10" t="str">
        <f t="shared" si="31"/>
        <v>13-100532009marzoE20</v>
      </c>
      <c r="C1326" s="17">
        <v>13</v>
      </c>
      <c r="D1326" s="17">
        <v>100</v>
      </c>
      <c r="E1326" s="18">
        <v>39877</v>
      </c>
      <c r="F1326" s="17">
        <v>14</v>
      </c>
      <c r="G1326" s="17">
        <v>31</v>
      </c>
      <c r="H1326" s="17" t="s">
        <v>28</v>
      </c>
      <c r="I1326" s="79">
        <f>_xlfn.XLOOKUP(H1326,Productos!$B$5:$B$16,Productos!$E$5:$E$16)</f>
        <v>650000</v>
      </c>
      <c r="J1326" s="17">
        <v>5</v>
      </c>
      <c r="K1326" s="99"/>
      <c r="L1326" s="13" t="str">
        <f>_xlfn.XLOOKUP(Ventas!C1326,'Tienda y Sucursal'!$B$5:$B$19,'Tienda y Sucursal'!$C$5:$C$19)</f>
        <v>Sales</v>
      </c>
      <c r="M1326" s="13" t="str">
        <f>_xlfn.XLOOKUP(D1326,'Tienda y Sucursal'!$E$5:$E$10,'Tienda y Sucursal'!$F$5:$F$10)</f>
        <v>Sucursal 4</v>
      </c>
      <c r="N1326" s="13" t="str">
        <f>HLOOKUP(F1326,'Vendedores y Clientes'!$F$5:$M$7,2,0)&amp;" "&amp;HLOOKUP(F1326,'Vendedores y Clientes'!$F$5:$M$7,3,0)</f>
        <v>Hortuiti Felier</v>
      </c>
      <c r="O1326" s="13" t="str" cm="1">
        <f t="array" ref="O1326">_xlfn.XLOOKUP(G1326,'Vendedores y Clientes'!$B$6:$B$39,'Vendedores y Clientes'!$C$6:$C$39&amp;" "&amp;_xlfn.XLOOKUP(Ventas!G1326,'Vendedores y Clientes'!$B$6:$B$39,'Vendedores y Clientes'!$D$6:$D$39))</f>
        <v>Sofia Uribe</v>
      </c>
      <c r="P1326" s="13" t="str">
        <f>_xlfn.XLOOKUP(H1326,Productos!$B$5:$B$16,Productos!$C$5:$C$16)</f>
        <v>Escritorio Madera 3 Espacios</v>
      </c>
      <c r="Q1326" s="13" t="str">
        <f>VLOOKUP(H1326,Productos!$B$4:$E$16,3,0)</f>
        <v>Bellmack</v>
      </c>
      <c r="R1326" s="14">
        <f t="shared" si="32"/>
        <v>0.05</v>
      </c>
      <c r="S1326" s="15">
        <f>VLOOKUP(Ventas!H1326,Productos!$B$23:$I$34,MATCH(Ventas!M1326,Productos!$D$22:$I$22)+2,FALSE)</f>
        <v>1000000</v>
      </c>
      <c r="T1326" s="16">
        <f t="shared" si="33"/>
        <v>2087500</v>
      </c>
    </row>
    <row r="1327" spans="2:20" ht="14.25" customHeight="1">
      <c r="B1327" s="10" t="str">
        <f t="shared" si="31"/>
        <v>5-1020122009diciembreA18</v>
      </c>
      <c r="C1327" s="17">
        <v>5</v>
      </c>
      <c r="D1327" s="17">
        <v>10</v>
      </c>
      <c r="E1327" s="18">
        <v>40167</v>
      </c>
      <c r="F1327" s="17">
        <v>12</v>
      </c>
      <c r="G1327" s="17">
        <v>10</v>
      </c>
      <c r="H1327" s="17" t="s">
        <v>26</v>
      </c>
      <c r="I1327" s="79">
        <f>_xlfn.XLOOKUP(H1327,Productos!$B$5:$B$16,Productos!$E$5:$E$16)</f>
        <v>750000</v>
      </c>
      <c r="J1327" s="17">
        <v>4</v>
      </c>
      <c r="K1327" s="99"/>
      <c r="L1327" s="13" t="str">
        <f>_xlfn.XLOOKUP(Ventas!C1327,'Tienda y Sucursal'!$B$5:$B$19,'Tienda y Sucursal'!$C$5:$C$19)</f>
        <v>Muebles El Oso</v>
      </c>
      <c r="M1327" s="13" t="str">
        <f>_xlfn.XLOOKUP(D1327,'Tienda y Sucursal'!$E$5:$E$10,'Tienda y Sucursal'!$F$5:$F$10)</f>
        <v>Sucursal 6</v>
      </c>
      <c r="N1327" s="13" t="str">
        <f>HLOOKUP(F1327,'Vendedores y Clientes'!$F$5:$M$7,2,0)&amp;" "&amp;HLOOKUP(F1327,'Vendedores y Clientes'!$F$5:$M$7,3,0)</f>
        <v>Feibian Bizancio</v>
      </c>
      <c r="O1327" s="13" t="str" cm="1">
        <f t="array" ref="O1327">_xlfn.XLOOKUP(G1327,'Vendedores y Clientes'!$B$6:$B$39,'Vendedores y Clientes'!$C$6:$C$39&amp;" "&amp;_xlfn.XLOOKUP(Ventas!G1327,'Vendedores y Clientes'!$B$6:$B$39,'Vendedores y Clientes'!$D$6:$D$39))</f>
        <v>Natalia Safer</v>
      </c>
      <c r="P1327" s="13" t="str">
        <f>_xlfn.XLOOKUP(H1327,Productos!$B$5:$B$16,Productos!$C$5:$C$16)</f>
        <v>Sillón Cama 3 Cuerpos</v>
      </c>
      <c r="Q1327" s="13" t="str">
        <f>VLOOKUP(H1327,Productos!$B$4:$E$16,3,0)</f>
        <v>Bellmack</v>
      </c>
      <c r="R1327" s="14">
        <f t="shared" si="32"/>
        <v>0.05</v>
      </c>
      <c r="S1327" s="15">
        <f>VLOOKUP(Ventas!H1327,Productos!$B$23:$I$34,MATCH(Ventas!M1327,Productos!$D$22:$I$22)+2,FALSE)</f>
        <v>200000</v>
      </c>
      <c r="T1327" s="16">
        <f t="shared" si="33"/>
        <v>2650000</v>
      </c>
    </row>
    <row r="1328" spans="2:20" ht="14.25" customHeight="1">
      <c r="B1328" s="10" t="str">
        <f t="shared" si="31"/>
        <v>5-2018102010octubreA18</v>
      </c>
      <c r="C1328" s="17">
        <v>5</v>
      </c>
      <c r="D1328" s="17">
        <v>20</v>
      </c>
      <c r="E1328" s="18">
        <v>40469</v>
      </c>
      <c r="F1328" s="17">
        <v>14</v>
      </c>
      <c r="G1328" s="17">
        <v>26</v>
      </c>
      <c r="H1328" s="17" t="s">
        <v>26</v>
      </c>
      <c r="I1328" s="79">
        <f>_xlfn.XLOOKUP(H1328,Productos!$B$5:$B$16,Productos!$E$5:$E$16)</f>
        <v>750000</v>
      </c>
      <c r="J1328" s="17">
        <v>4</v>
      </c>
      <c r="K1328" s="99"/>
      <c r="L1328" s="13" t="str">
        <f>_xlfn.XLOOKUP(Ventas!C1328,'Tienda y Sucursal'!$B$5:$B$19,'Tienda y Sucursal'!$C$5:$C$19)</f>
        <v>Muebles El Oso</v>
      </c>
      <c r="M1328" s="13" t="str">
        <f>_xlfn.XLOOKUP(D1328,'Tienda y Sucursal'!$E$5:$E$10,'Tienda y Sucursal'!$F$5:$F$10)</f>
        <v>Sucursal 5</v>
      </c>
      <c r="N1328" s="13" t="str">
        <f>HLOOKUP(F1328,'Vendedores y Clientes'!$F$5:$M$7,2,0)&amp;" "&amp;HLOOKUP(F1328,'Vendedores y Clientes'!$F$5:$M$7,3,0)</f>
        <v>Hortuiti Felier</v>
      </c>
      <c r="O1328" s="13" t="str" cm="1">
        <f t="array" ref="O1328">_xlfn.XLOOKUP(G1328,'Vendedores y Clientes'!$B$6:$B$39,'Vendedores y Clientes'!$C$6:$C$39&amp;" "&amp;_xlfn.XLOOKUP(Ventas!G1328,'Vendedores y Clientes'!$B$6:$B$39,'Vendedores y Clientes'!$D$6:$D$39))</f>
        <v>Edward Phycka</v>
      </c>
      <c r="P1328" s="13" t="str">
        <f>_xlfn.XLOOKUP(H1328,Productos!$B$5:$B$16,Productos!$C$5:$C$16)</f>
        <v>Sillón Cama 3 Cuerpos</v>
      </c>
      <c r="Q1328" s="13" t="str">
        <f>VLOOKUP(H1328,Productos!$B$4:$E$16,3,0)</f>
        <v>Bellmack</v>
      </c>
      <c r="R1328" s="14">
        <f t="shared" si="32"/>
        <v>0.05</v>
      </c>
      <c r="S1328" s="15">
        <f>VLOOKUP(Ventas!H1328,Productos!$B$23:$I$34,MATCH(Ventas!M1328,Productos!$D$22:$I$22)+2,FALSE)</f>
        <v>30000</v>
      </c>
      <c r="T1328" s="16">
        <f t="shared" si="33"/>
        <v>2820000</v>
      </c>
    </row>
    <row r="1329" spans="2:20" ht="14.25" customHeight="1">
      <c r="B1329" s="10" t="str">
        <f t="shared" si="31"/>
        <v>9-2001832009marzoE20</v>
      </c>
      <c r="C1329" s="17">
        <v>9</v>
      </c>
      <c r="D1329" s="17">
        <v>200</v>
      </c>
      <c r="E1329" s="18">
        <v>39890</v>
      </c>
      <c r="F1329" s="17">
        <v>16</v>
      </c>
      <c r="G1329" s="17">
        <v>24</v>
      </c>
      <c r="H1329" s="17" t="s">
        <v>28</v>
      </c>
      <c r="I1329" s="79">
        <f>_xlfn.XLOOKUP(H1329,Productos!$B$5:$B$16,Productos!$E$5:$E$16)</f>
        <v>650000</v>
      </c>
      <c r="J1329" s="17">
        <v>6</v>
      </c>
      <c r="K1329" s="99"/>
      <c r="L1329" s="13" t="str">
        <f>_xlfn.XLOOKUP(Ventas!C1329,'Tienda y Sucursal'!$B$5:$B$19,'Tienda y Sucursal'!$C$5:$C$19)</f>
        <v>Sucursal San Bernardo</v>
      </c>
      <c r="M1329" s="13" t="str">
        <f>_xlfn.XLOOKUP(D1329,'Tienda y Sucursal'!$E$5:$E$10,'Tienda y Sucursal'!$F$5:$F$10)</f>
        <v>Sucursal 1</v>
      </c>
      <c r="N1329" s="13" t="str">
        <f>HLOOKUP(F1329,'Vendedores y Clientes'!$F$5:$M$7,2,0)&amp;" "&amp;HLOOKUP(F1329,'Vendedores y Clientes'!$F$5:$M$7,3,0)</f>
        <v>Michael Tree</v>
      </c>
      <c r="O1329" s="13" t="str" cm="1">
        <f t="array" ref="O1329">_xlfn.XLOOKUP(G1329,'Vendedores y Clientes'!$B$6:$B$39,'Vendedores y Clientes'!$C$6:$C$39&amp;" "&amp;_xlfn.XLOOKUP(Ventas!G1329,'Vendedores y Clientes'!$B$6:$B$39,'Vendedores y Clientes'!$D$6:$D$39))</f>
        <v>Andrea Panda</v>
      </c>
      <c r="P1329" s="13" t="str">
        <f>_xlfn.XLOOKUP(H1329,Productos!$B$5:$B$16,Productos!$C$5:$C$16)</f>
        <v>Escritorio Madera 3 Espacios</v>
      </c>
      <c r="Q1329" s="13" t="str">
        <f>VLOOKUP(H1329,Productos!$B$4:$E$16,3,0)</f>
        <v>Bellmack</v>
      </c>
      <c r="R1329" s="14">
        <f t="shared" si="32"/>
        <v>0.05</v>
      </c>
      <c r="S1329" s="15">
        <f>VLOOKUP(Ventas!H1329,Productos!$B$23:$I$34,MATCH(Ventas!M1329,Productos!$D$22:$I$22)+2,FALSE)</f>
        <v>10000</v>
      </c>
      <c r="T1329" s="16">
        <f t="shared" si="33"/>
        <v>3695000</v>
      </c>
    </row>
    <row r="1330" spans="2:20" ht="14.25" customHeight="1">
      <c r="B1330" s="10" t="str">
        <f t="shared" si="31"/>
        <v>6-10322010febreroE20</v>
      </c>
      <c r="C1330" s="17">
        <v>6</v>
      </c>
      <c r="D1330" s="17">
        <v>10</v>
      </c>
      <c r="E1330" s="18">
        <v>40212</v>
      </c>
      <c r="F1330" s="17">
        <v>13</v>
      </c>
      <c r="G1330" s="17">
        <v>28</v>
      </c>
      <c r="H1330" s="17" t="s">
        <v>28</v>
      </c>
      <c r="I1330" s="79">
        <f>_xlfn.XLOOKUP(H1330,Productos!$B$5:$B$16,Productos!$E$5:$E$16)</f>
        <v>650000</v>
      </c>
      <c r="J1330" s="17">
        <v>6</v>
      </c>
      <c r="K1330" s="99"/>
      <c r="L1330" s="13" t="str">
        <f>_xlfn.XLOOKUP(Ventas!C1330,'Tienda y Sucursal'!$B$5:$B$19,'Tienda y Sucursal'!$C$5:$C$19)</f>
        <v>Sucursal Ñuñoa</v>
      </c>
      <c r="M1330" s="13" t="str">
        <f>_xlfn.XLOOKUP(D1330,'Tienda y Sucursal'!$E$5:$E$10,'Tienda y Sucursal'!$F$5:$F$10)</f>
        <v>Sucursal 6</v>
      </c>
      <c r="N1330" s="13" t="str">
        <f>HLOOKUP(F1330,'Vendedores y Clientes'!$F$5:$M$7,2,0)&amp;" "&amp;HLOOKUP(F1330,'Vendedores y Clientes'!$F$5:$M$7,3,0)</f>
        <v>Caesar Ortencia</v>
      </c>
      <c r="O1330" s="13" t="str" cm="1">
        <f t="array" ref="O1330">_xlfn.XLOOKUP(G1330,'Vendedores y Clientes'!$B$6:$B$39,'Vendedores y Clientes'!$C$6:$C$39&amp;" "&amp;_xlfn.XLOOKUP(Ventas!G1330,'Vendedores y Clientes'!$B$6:$B$39,'Vendedores y Clientes'!$D$6:$D$39))</f>
        <v>Sebastián  Venegas</v>
      </c>
      <c r="P1330" s="13" t="str">
        <f>_xlfn.XLOOKUP(H1330,Productos!$B$5:$B$16,Productos!$C$5:$C$16)</f>
        <v>Escritorio Madera 3 Espacios</v>
      </c>
      <c r="Q1330" s="13" t="str">
        <f>VLOOKUP(H1330,Productos!$B$4:$E$16,3,0)</f>
        <v>Bellmack</v>
      </c>
      <c r="R1330" s="14">
        <f t="shared" si="32"/>
        <v>0.05</v>
      </c>
      <c r="S1330" s="15">
        <f>VLOOKUP(Ventas!H1330,Productos!$B$23:$I$34,MATCH(Ventas!M1330,Productos!$D$22:$I$22)+2,FALSE)</f>
        <v>100000</v>
      </c>
      <c r="T1330" s="16">
        <f t="shared" si="33"/>
        <v>3605000</v>
      </c>
    </row>
    <row r="1331" spans="2:20" ht="14.25" customHeight="1">
      <c r="B1331" s="10" t="str">
        <f t="shared" si="31"/>
        <v>10-2001552009mayoJ16</v>
      </c>
      <c r="C1331" s="17">
        <v>10</v>
      </c>
      <c r="D1331" s="17">
        <v>200</v>
      </c>
      <c r="E1331" s="18">
        <v>39948</v>
      </c>
      <c r="F1331" s="17">
        <v>13</v>
      </c>
      <c r="G1331" s="17">
        <v>21</v>
      </c>
      <c r="H1331" s="17" t="s">
        <v>22</v>
      </c>
      <c r="I1331" s="79">
        <f>_xlfn.XLOOKUP(H1331,Productos!$B$5:$B$16,Productos!$E$5:$E$16)</f>
        <v>1450000</v>
      </c>
      <c r="J1331" s="17">
        <v>2</v>
      </c>
      <c r="K1331" s="99"/>
      <c r="L1331" s="13" t="str">
        <f>_xlfn.XLOOKUP(Ventas!C1331,'Tienda y Sucursal'!$B$5:$B$19,'Tienda y Sucursal'!$C$5:$C$19)</f>
        <v>Sacrilegios Gloria</v>
      </c>
      <c r="M1331" s="13" t="str">
        <f>_xlfn.XLOOKUP(D1331,'Tienda y Sucursal'!$E$5:$E$10,'Tienda y Sucursal'!$F$5:$F$10)</f>
        <v>Sucursal 1</v>
      </c>
      <c r="N1331" s="13" t="str">
        <f>HLOOKUP(F1331,'Vendedores y Clientes'!$F$5:$M$7,2,0)&amp;" "&amp;HLOOKUP(F1331,'Vendedores y Clientes'!$F$5:$M$7,3,0)</f>
        <v>Caesar Ortencia</v>
      </c>
      <c r="O1331" s="13" t="str" cm="1">
        <f t="array" ref="O1331">_xlfn.XLOOKUP(G1331,'Vendedores y Clientes'!$B$6:$B$39,'Vendedores y Clientes'!$C$6:$C$39&amp;" "&amp;_xlfn.XLOOKUP(Ventas!G1331,'Vendedores y Clientes'!$B$6:$B$39,'Vendedores y Clientes'!$D$6:$D$39))</f>
        <v>Alvarón Moledero</v>
      </c>
      <c r="P1331" s="13" t="str">
        <f>_xlfn.XLOOKUP(H1331,Productos!$B$5:$B$16,Productos!$C$5:$C$16)</f>
        <v>Silla de Gargas</v>
      </c>
      <c r="Q1331" s="13" t="str">
        <f>VLOOKUP(H1331,Productos!$B$4:$E$16,3,0)</f>
        <v>Bellmack</v>
      </c>
      <c r="R1331" s="14">
        <f t="shared" si="32"/>
        <v>0</v>
      </c>
      <c r="S1331" s="15">
        <f>VLOOKUP(Ventas!H1331,Productos!$B$23:$I$34,MATCH(Ventas!M1331,Productos!$D$22:$I$22)+2,FALSE)</f>
        <v>500000</v>
      </c>
      <c r="T1331" s="16">
        <f t="shared" si="33"/>
        <v>2400000</v>
      </c>
    </row>
    <row r="1332" spans="2:20" ht="14.25" customHeight="1">
      <c r="B1332" s="10" t="str">
        <f t="shared" si="31"/>
        <v>13-30020122010diciembreB18</v>
      </c>
      <c r="C1332" s="17">
        <v>13</v>
      </c>
      <c r="D1332" s="17">
        <v>300</v>
      </c>
      <c r="E1332" s="18">
        <v>40532</v>
      </c>
      <c r="F1332" s="17">
        <v>12</v>
      </c>
      <c r="G1332" s="17">
        <v>25</v>
      </c>
      <c r="H1332" s="17" t="s">
        <v>31</v>
      </c>
      <c r="I1332" s="79">
        <f>_xlfn.XLOOKUP(H1332,Productos!$B$5:$B$16,Productos!$E$5:$E$16)</f>
        <v>350000</v>
      </c>
      <c r="J1332" s="17">
        <v>13</v>
      </c>
      <c r="K1332" s="99"/>
      <c r="L1332" s="13" t="str">
        <f>_xlfn.XLOOKUP(Ventas!C1332,'Tienda y Sucursal'!$B$5:$B$19,'Tienda y Sucursal'!$C$5:$C$19)</f>
        <v>Sales</v>
      </c>
      <c r="M1332" s="13" t="str">
        <f>_xlfn.XLOOKUP(D1332,'Tienda y Sucursal'!$E$5:$E$10,'Tienda y Sucursal'!$F$5:$F$10)</f>
        <v>Sucursal 3</v>
      </c>
      <c r="N1332" s="13" t="str">
        <f>HLOOKUP(F1332,'Vendedores y Clientes'!$F$5:$M$7,2,0)&amp;" "&amp;HLOOKUP(F1332,'Vendedores y Clientes'!$F$5:$M$7,3,0)</f>
        <v>Feibian Bizancio</v>
      </c>
      <c r="O1332" s="13" t="str" cm="1">
        <f t="array" ref="O1332">_xlfn.XLOOKUP(G1332,'Vendedores y Clientes'!$B$6:$B$39,'Vendedores y Clientes'!$C$6:$C$39&amp;" "&amp;_xlfn.XLOOKUP(Ventas!G1332,'Vendedores y Clientes'!$B$6:$B$39,'Vendedores y Clientes'!$D$6:$D$39))</f>
        <v>Felipe Medero</v>
      </c>
      <c r="P1332" s="13" t="str">
        <f>_xlfn.XLOOKUP(H1332,Productos!$B$5:$B$16,Productos!$C$5:$C$16)</f>
        <v>Escritorio Vidrio 1,38x50</v>
      </c>
      <c r="Q1332" s="13" t="str">
        <f>VLOOKUP(H1332,Productos!$B$4:$E$16,3,0)</f>
        <v>Bellmack</v>
      </c>
      <c r="R1332" s="14">
        <f t="shared" si="32"/>
        <v>0.08</v>
      </c>
      <c r="S1332" s="15">
        <f>VLOOKUP(Ventas!H1332,Productos!$B$23:$I$34,MATCH(Ventas!M1332,Productos!$D$22:$I$22)+2,FALSE)</f>
        <v>100000</v>
      </c>
      <c r="T1332" s="16">
        <f t="shared" si="33"/>
        <v>4086000</v>
      </c>
    </row>
    <row r="1333" spans="2:20" ht="14.25" customHeight="1">
      <c r="B1333" s="10" t="str">
        <f t="shared" si="31"/>
        <v>13-20022112009noviembreB18</v>
      </c>
      <c r="C1333" s="17">
        <v>13</v>
      </c>
      <c r="D1333" s="17">
        <v>200</v>
      </c>
      <c r="E1333" s="18">
        <v>40139</v>
      </c>
      <c r="F1333" s="17">
        <v>17</v>
      </c>
      <c r="G1333" s="17">
        <v>31</v>
      </c>
      <c r="H1333" s="17" t="s">
        <v>31</v>
      </c>
      <c r="I1333" s="79">
        <f>_xlfn.XLOOKUP(H1333,Productos!$B$5:$B$16,Productos!$E$5:$E$16)</f>
        <v>350000</v>
      </c>
      <c r="J1333" s="17">
        <v>13</v>
      </c>
      <c r="K1333" s="99"/>
      <c r="L1333" s="13" t="str">
        <f>_xlfn.XLOOKUP(Ventas!C1333,'Tienda y Sucursal'!$B$5:$B$19,'Tienda y Sucursal'!$C$5:$C$19)</f>
        <v>Sales</v>
      </c>
      <c r="M1333" s="13" t="str">
        <f>_xlfn.XLOOKUP(D1333,'Tienda y Sucursal'!$E$5:$E$10,'Tienda y Sucursal'!$F$5:$F$10)</f>
        <v>Sucursal 1</v>
      </c>
      <c r="N1333" s="13" t="str">
        <f>HLOOKUP(F1333,'Vendedores y Clientes'!$F$5:$M$7,2,0)&amp;" "&amp;HLOOKUP(F1333,'Vendedores y Clientes'!$F$5:$M$7,3,0)</f>
        <v>Gabriel Manzanero</v>
      </c>
      <c r="O1333" s="13" t="str" cm="1">
        <f t="array" ref="O1333">_xlfn.XLOOKUP(G1333,'Vendedores y Clientes'!$B$6:$B$39,'Vendedores y Clientes'!$C$6:$C$39&amp;" "&amp;_xlfn.XLOOKUP(Ventas!G1333,'Vendedores y Clientes'!$B$6:$B$39,'Vendedores y Clientes'!$D$6:$D$39))</f>
        <v>Sofia Uribe</v>
      </c>
      <c r="P1333" s="13" t="str">
        <f>_xlfn.XLOOKUP(H1333,Productos!$B$5:$B$16,Productos!$C$5:$C$16)</f>
        <v>Escritorio Vidrio 1,38x50</v>
      </c>
      <c r="Q1333" s="13" t="str">
        <f>VLOOKUP(H1333,Productos!$B$4:$E$16,3,0)</f>
        <v>Bellmack</v>
      </c>
      <c r="R1333" s="14">
        <f t="shared" si="32"/>
        <v>0.08</v>
      </c>
      <c r="S1333" s="15">
        <f>VLOOKUP(Ventas!H1333,Productos!$B$23:$I$34,MATCH(Ventas!M1333,Productos!$D$22:$I$22)+2,FALSE)</f>
        <v>100000</v>
      </c>
      <c r="T1333" s="16">
        <f t="shared" si="33"/>
        <v>4086000</v>
      </c>
    </row>
    <row r="1334" spans="2:20" ht="14.25" customHeight="1">
      <c r="B1334" s="10" t="str">
        <f t="shared" si="31"/>
        <v>15-2005102009octubreB18</v>
      </c>
      <c r="C1334" s="17">
        <v>15</v>
      </c>
      <c r="D1334" s="17">
        <v>200</v>
      </c>
      <c r="E1334" s="18">
        <v>40091</v>
      </c>
      <c r="F1334" s="17">
        <v>15</v>
      </c>
      <c r="G1334" s="17">
        <v>14</v>
      </c>
      <c r="H1334" s="17" t="s">
        <v>31</v>
      </c>
      <c r="I1334" s="79">
        <f>_xlfn.XLOOKUP(H1334,Productos!$B$5:$B$16,Productos!$E$5:$E$16)</f>
        <v>350000</v>
      </c>
      <c r="J1334" s="17">
        <v>13</v>
      </c>
      <c r="K1334" s="99"/>
      <c r="L1334" s="13" t="str">
        <f>_xlfn.XLOOKUP(Ventas!C1334,'Tienda y Sucursal'!$B$5:$B$19,'Tienda y Sucursal'!$C$5:$C$19)</f>
        <v>Galería la Tubería</v>
      </c>
      <c r="M1334" s="13" t="str">
        <f>_xlfn.XLOOKUP(D1334,'Tienda y Sucursal'!$E$5:$E$10,'Tienda y Sucursal'!$F$5:$F$10)</f>
        <v>Sucursal 1</v>
      </c>
      <c r="N1334" s="13" t="str">
        <f>HLOOKUP(F1334,'Vendedores y Clientes'!$F$5:$M$7,2,0)&amp;" "&amp;HLOOKUP(F1334,'Vendedores y Clientes'!$F$5:$M$7,3,0)</f>
        <v>Suárez Mujica</v>
      </c>
      <c r="O1334" s="13" t="str" cm="1">
        <f t="array" ref="O1334">_xlfn.XLOOKUP(G1334,'Vendedores y Clientes'!$B$6:$B$39,'Vendedores y Clientes'!$C$6:$C$39&amp;" "&amp;_xlfn.XLOOKUP(Ventas!G1334,'Vendedores y Clientes'!$B$6:$B$39,'Vendedores y Clientes'!$D$6:$D$39))</f>
        <v>Guillermo Franco</v>
      </c>
      <c r="P1334" s="13" t="str">
        <f>_xlfn.XLOOKUP(H1334,Productos!$B$5:$B$16,Productos!$C$5:$C$16)</f>
        <v>Escritorio Vidrio 1,38x50</v>
      </c>
      <c r="Q1334" s="13" t="str">
        <f>VLOOKUP(H1334,Productos!$B$4:$E$16,3,0)</f>
        <v>Bellmack</v>
      </c>
      <c r="R1334" s="14">
        <f t="shared" si="32"/>
        <v>0.08</v>
      </c>
      <c r="S1334" s="15">
        <f>VLOOKUP(Ventas!H1334,Productos!$B$23:$I$34,MATCH(Ventas!M1334,Productos!$D$22:$I$22)+2,FALSE)</f>
        <v>100000</v>
      </c>
      <c r="T1334" s="16">
        <f t="shared" si="33"/>
        <v>4086000</v>
      </c>
    </row>
    <row r="1335" spans="2:20" ht="14.25" customHeight="1">
      <c r="B1335" s="10" t="str">
        <f t="shared" si="31"/>
        <v>9-20012102010octubreA18</v>
      </c>
      <c r="C1335" s="17">
        <v>9</v>
      </c>
      <c r="D1335" s="17">
        <v>200</v>
      </c>
      <c r="E1335" s="18">
        <v>40463</v>
      </c>
      <c r="F1335" s="17">
        <v>17</v>
      </c>
      <c r="G1335" s="17">
        <v>23</v>
      </c>
      <c r="H1335" s="17" t="s">
        <v>26</v>
      </c>
      <c r="I1335" s="79">
        <f>_xlfn.XLOOKUP(H1335,Productos!$B$5:$B$16,Productos!$E$5:$E$16)</f>
        <v>750000</v>
      </c>
      <c r="J1335" s="17">
        <v>4</v>
      </c>
      <c r="K1335" s="99"/>
      <c r="L1335" s="13" t="str">
        <f>_xlfn.XLOOKUP(Ventas!C1335,'Tienda y Sucursal'!$B$5:$B$19,'Tienda y Sucursal'!$C$5:$C$19)</f>
        <v>Sucursal San Bernardo</v>
      </c>
      <c r="M1335" s="13" t="str">
        <f>_xlfn.XLOOKUP(D1335,'Tienda y Sucursal'!$E$5:$E$10,'Tienda y Sucursal'!$F$5:$F$10)</f>
        <v>Sucursal 1</v>
      </c>
      <c r="N1335" s="13" t="str">
        <f>HLOOKUP(F1335,'Vendedores y Clientes'!$F$5:$M$7,2,0)&amp;" "&amp;HLOOKUP(F1335,'Vendedores y Clientes'!$F$5:$M$7,3,0)</f>
        <v>Gabriel Manzanero</v>
      </c>
      <c r="O1335" s="13" t="str" cm="1">
        <f t="array" ref="O1335">_xlfn.XLOOKUP(G1335,'Vendedores y Clientes'!$B$6:$B$39,'Vendedores y Clientes'!$C$6:$C$39&amp;" "&amp;_xlfn.XLOOKUP(Ventas!G1335,'Vendedores y Clientes'!$B$6:$B$39,'Vendedores y Clientes'!$D$6:$D$39))</f>
        <v>Ismael Olavarrieta</v>
      </c>
      <c r="P1335" s="13" t="str">
        <f>_xlfn.XLOOKUP(H1335,Productos!$B$5:$B$16,Productos!$C$5:$C$16)</f>
        <v>Sillón Cama 3 Cuerpos</v>
      </c>
      <c r="Q1335" s="13" t="str">
        <f>VLOOKUP(H1335,Productos!$B$4:$E$16,3,0)</f>
        <v>Bellmack</v>
      </c>
      <c r="R1335" s="14">
        <f t="shared" si="32"/>
        <v>0.05</v>
      </c>
      <c r="S1335" s="15">
        <f>VLOOKUP(Ventas!H1335,Productos!$B$23:$I$34,MATCH(Ventas!M1335,Productos!$D$22:$I$22)+2,FALSE)</f>
        <v>100000</v>
      </c>
      <c r="T1335" s="16">
        <f t="shared" si="33"/>
        <v>2750000</v>
      </c>
    </row>
    <row r="1336" spans="2:20" ht="14.25" customHeight="1">
      <c r="B1336" s="10" t="str">
        <f t="shared" si="31"/>
        <v>4-3014112010noviembreA18</v>
      </c>
      <c r="C1336" s="17">
        <v>4</v>
      </c>
      <c r="D1336" s="17">
        <v>30</v>
      </c>
      <c r="E1336" s="18">
        <v>40496</v>
      </c>
      <c r="F1336" s="17">
        <v>12</v>
      </c>
      <c r="G1336" s="17">
        <v>18</v>
      </c>
      <c r="H1336" s="17" t="s">
        <v>26</v>
      </c>
      <c r="I1336" s="79">
        <f>_xlfn.XLOOKUP(H1336,Productos!$B$5:$B$16,Productos!$E$5:$E$16)</f>
        <v>750000</v>
      </c>
      <c r="J1336" s="17">
        <v>4</v>
      </c>
      <c r="K1336" s="99"/>
      <c r="L1336" s="13" t="str">
        <f>_xlfn.XLOOKUP(Ventas!C1336,'Tienda y Sucursal'!$B$5:$B$19,'Tienda y Sucursal'!$C$5:$C$19)</f>
        <v>Galería Ñuble</v>
      </c>
      <c r="M1336" s="13" t="str">
        <f>_xlfn.XLOOKUP(D1336,'Tienda y Sucursal'!$E$5:$E$10,'Tienda y Sucursal'!$F$5:$F$10)</f>
        <v>Sucursal 2</v>
      </c>
      <c r="N1336" s="13" t="str">
        <f>HLOOKUP(F1336,'Vendedores y Clientes'!$F$5:$M$7,2,0)&amp;" "&amp;HLOOKUP(F1336,'Vendedores y Clientes'!$F$5:$M$7,3,0)</f>
        <v>Feibian Bizancio</v>
      </c>
      <c r="O1336" s="13" t="str" cm="1">
        <f t="array" ref="O1336">_xlfn.XLOOKUP(G1336,'Vendedores y Clientes'!$B$6:$B$39,'Vendedores y Clientes'!$C$6:$C$39&amp;" "&amp;_xlfn.XLOOKUP(Ventas!G1336,'Vendedores y Clientes'!$B$6:$B$39,'Vendedores y Clientes'!$D$6:$D$39))</f>
        <v>Di Angelo Bonini</v>
      </c>
      <c r="P1336" s="13" t="str">
        <f>_xlfn.XLOOKUP(H1336,Productos!$B$5:$B$16,Productos!$C$5:$C$16)</f>
        <v>Sillón Cama 3 Cuerpos</v>
      </c>
      <c r="Q1336" s="13" t="str">
        <f>VLOOKUP(H1336,Productos!$B$4:$E$16,3,0)</f>
        <v>Bellmack</v>
      </c>
      <c r="R1336" s="14">
        <f t="shared" si="32"/>
        <v>0.05</v>
      </c>
      <c r="S1336" s="15">
        <f>VLOOKUP(Ventas!H1336,Productos!$B$23:$I$34,MATCH(Ventas!M1336,Productos!$D$22:$I$22)+2,FALSE)</f>
        <v>300000</v>
      </c>
      <c r="T1336" s="16">
        <f t="shared" si="33"/>
        <v>2550000</v>
      </c>
    </row>
    <row r="1337" spans="2:20" ht="14.25" customHeight="1">
      <c r="B1337" s="10" t="str">
        <f t="shared" si="31"/>
        <v>6-309122010diciembreA18</v>
      </c>
      <c r="C1337" s="17">
        <v>6</v>
      </c>
      <c r="D1337" s="17">
        <v>30</v>
      </c>
      <c r="E1337" s="18">
        <v>40521</v>
      </c>
      <c r="F1337" s="17">
        <v>17</v>
      </c>
      <c r="G1337" s="17">
        <v>29</v>
      </c>
      <c r="H1337" s="17" t="s">
        <v>26</v>
      </c>
      <c r="I1337" s="79">
        <f>_xlfn.XLOOKUP(H1337,Productos!$B$5:$B$16,Productos!$E$5:$E$16)</f>
        <v>750000</v>
      </c>
      <c r="J1337" s="17">
        <v>4</v>
      </c>
      <c r="K1337" s="99"/>
      <c r="L1337" s="13" t="str">
        <f>_xlfn.XLOOKUP(Ventas!C1337,'Tienda y Sucursal'!$B$5:$B$19,'Tienda y Sucursal'!$C$5:$C$19)</f>
        <v>Sucursal Ñuñoa</v>
      </c>
      <c r="M1337" s="13" t="str">
        <f>_xlfn.XLOOKUP(D1337,'Tienda y Sucursal'!$E$5:$E$10,'Tienda y Sucursal'!$F$5:$F$10)</f>
        <v>Sucursal 2</v>
      </c>
      <c r="N1337" s="13" t="str">
        <f>HLOOKUP(F1337,'Vendedores y Clientes'!$F$5:$M$7,2,0)&amp;" "&amp;HLOOKUP(F1337,'Vendedores y Clientes'!$F$5:$M$7,3,0)</f>
        <v>Gabriel Manzanero</v>
      </c>
      <c r="O1337" s="13" t="str" cm="1">
        <f t="array" ref="O1337">_xlfn.XLOOKUP(G1337,'Vendedores y Clientes'!$B$6:$B$39,'Vendedores y Clientes'!$C$6:$C$39&amp;" "&amp;_xlfn.XLOOKUP(Ventas!G1337,'Vendedores y Clientes'!$B$6:$B$39,'Vendedores y Clientes'!$D$6:$D$39))</f>
        <v>Reina Queen</v>
      </c>
      <c r="P1337" s="13" t="str">
        <f>_xlfn.XLOOKUP(H1337,Productos!$B$5:$B$16,Productos!$C$5:$C$16)</f>
        <v>Sillón Cama 3 Cuerpos</v>
      </c>
      <c r="Q1337" s="13" t="str">
        <f>VLOOKUP(H1337,Productos!$B$4:$E$16,3,0)</f>
        <v>Bellmack</v>
      </c>
      <c r="R1337" s="14">
        <f t="shared" si="32"/>
        <v>0.05</v>
      </c>
      <c r="S1337" s="15">
        <f>VLOOKUP(Ventas!H1337,Productos!$B$23:$I$34,MATCH(Ventas!M1337,Productos!$D$22:$I$22)+2,FALSE)</f>
        <v>300000</v>
      </c>
      <c r="T1337" s="16">
        <f t="shared" si="33"/>
        <v>2550000</v>
      </c>
    </row>
    <row r="1338" spans="2:20" ht="14.25" customHeight="1">
      <c r="B1338" s="10" t="str">
        <f t="shared" si="31"/>
        <v>12-2025112009noviembreA18</v>
      </c>
      <c r="C1338" s="17">
        <v>12</v>
      </c>
      <c r="D1338" s="17">
        <v>20</v>
      </c>
      <c r="E1338" s="18">
        <v>40142</v>
      </c>
      <c r="F1338" s="17">
        <v>12</v>
      </c>
      <c r="G1338" s="17">
        <v>2</v>
      </c>
      <c r="H1338" s="17" t="s">
        <v>26</v>
      </c>
      <c r="I1338" s="79">
        <f>_xlfn.XLOOKUP(H1338,Productos!$B$5:$B$16,Productos!$E$5:$E$16)</f>
        <v>750000</v>
      </c>
      <c r="J1338" s="17">
        <v>4</v>
      </c>
      <c r="K1338" s="99"/>
      <c r="L1338" s="13" t="str">
        <f>_xlfn.XLOOKUP(Ventas!C1338,'Tienda y Sucursal'!$B$5:$B$19,'Tienda y Sucursal'!$C$5:$C$19)</f>
        <v>El Deleite</v>
      </c>
      <c r="M1338" s="13" t="str">
        <f>_xlfn.XLOOKUP(D1338,'Tienda y Sucursal'!$E$5:$E$10,'Tienda y Sucursal'!$F$5:$F$10)</f>
        <v>Sucursal 5</v>
      </c>
      <c r="N1338" s="13" t="str">
        <f>HLOOKUP(F1338,'Vendedores y Clientes'!$F$5:$M$7,2,0)&amp;" "&amp;HLOOKUP(F1338,'Vendedores y Clientes'!$F$5:$M$7,3,0)</f>
        <v>Feibian Bizancio</v>
      </c>
      <c r="O1338" s="13" t="str" cm="1">
        <f t="array" ref="O1338">_xlfn.XLOOKUP(G1338,'Vendedores y Clientes'!$B$6:$B$39,'Vendedores y Clientes'!$C$6:$C$39&amp;" "&amp;_xlfn.XLOOKUP(Ventas!G1338,'Vendedores y Clientes'!$B$6:$B$39,'Vendedores y Clientes'!$D$6:$D$39))</f>
        <v>John Chepicano</v>
      </c>
      <c r="P1338" s="13" t="str">
        <f>_xlfn.XLOOKUP(H1338,Productos!$B$5:$B$16,Productos!$C$5:$C$16)</f>
        <v>Sillón Cama 3 Cuerpos</v>
      </c>
      <c r="Q1338" s="13" t="str">
        <f>VLOOKUP(H1338,Productos!$B$4:$E$16,3,0)</f>
        <v>Bellmack</v>
      </c>
      <c r="R1338" s="14">
        <f t="shared" si="32"/>
        <v>0.05</v>
      </c>
      <c r="S1338" s="15">
        <f>VLOOKUP(Ventas!H1338,Productos!$B$23:$I$34,MATCH(Ventas!M1338,Productos!$D$22:$I$22)+2,FALSE)</f>
        <v>30000</v>
      </c>
      <c r="T1338" s="16">
        <f t="shared" si="33"/>
        <v>2820000</v>
      </c>
    </row>
    <row r="1339" spans="2:20" ht="14.25" customHeight="1">
      <c r="B1339" s="10" t="str">
        <f t="shared" si="31"/>
        <v>5-201842009abrilA18</v>
      </c>
      <c r="C1339" s="17">
        <v>5</v>
      </c>
      <c r="D1339" s="17">
        <v>20</v>
      </c>
      <c r="E1339" s="18">
        <v>39921</v>
      </c>
      <c r="F1339" s="17">
        <v>16</v>
      </c>
      <c r="G1339" s="17">
        <v>28</v>
      </c>
      <c r="H1339" s="17" t="s">
        <v>26</v>
      </c>
      <c r="I1339" s="79">
        <f>_xlfn.XLOOKUP(H1339,Productos!$B$5:$B$16,Productos!$E$5:$E$16)</f>
        <v>750000</v>
      </c>
      <c r="J1339" s="17">
        <v>4</v>
      </c>
      <c r="K1339" s="99"/>
      <c r="L1339" s="13" t="str">
        <f>_xlfn.XLOOKUP(Ventas!C1339,'Tienda y Sucursal'!$B$5:$B$19,'Tienda y Sucursal'!$C$5:$C$19)</f>
        <v>Muebles El Oso</v>
      </c>
      <c r="M1339" s="13" t="str">
        <f>_xlfn.XLOOKUP(D1339,'Tienda y Sucursal'!$E$5:$E$10,'Tienda y Sucursal'!$F$5:$F$10)</f>
        <v>Sucursal 5</v>
      </c>
      <c r="N1339" s="13" t="str">
        <f>HLOOKUP(F1339,'Vendedores y Clientes'!$F$5:$M$7,2,0)&amp;" "&amp;HLOOKUP(F1339,'Vendedores y Clientes'!$F$5:$M$7,3,0)</f>
        <v>Michael Tree</v>
      </c>
      <c r="O1339" s="13" t="str" cm="1">
        <f t="array" ref="O1339">_xlfn.XLOOKUP(G1339,'Vendedores y Clientes'!$B$6:$B$39,'Vendedores y Clientes'!$C$6:$C$39&amp;" "&amp;_xlfn.XLOOKUP(Ventas!G1339,'Vendedores y Clientes'!$B$6:$B$39,'Vendedores y Clientes'!$D$6:$D$39))</f>
        <v>Sebastián  Venegas</v>
      </c>
      <c r="P1339" s="13" t="str">
        <f>_xlfn.XLOOKUP(H1339,Productos!$B$5:$B$16,Productos!$C$5:$C$16)</f>
        <v>Sillón Cama 3 Cuerpos</v>
      </c>
      <c r="Q1339" s="13" t="str">
        <f>VLOOKUP(H1339,Productos!$B$4:$E$16,3,0)</f>
        <v>Bellmack</v>
      </c>
      <c r="R1339" s="14">
        <f t="shared" si="32"/>
        <v>0.05</v>
      </c>
      <c r="S1339" s="15">
        <f>VLOOKUP(Ventas!H1339,Productos!$B$23:$I$34,MATCH(Ventas!M1339,Productos!$D$22:$I$22)+2,FALSE)</f>
        <v>30000</v>
      </c>
      <c r="T1339" s="16">
        <f t="shared" si="33"/>
        <v>2820000</v>
      </c>
    </row>
    <row r="1340" spans="2:20" ht="14.25" customHeight="1">
      <c r="B1340" s="10" t="str">
        <f t="shared" si="31"/>
        <v>5-100232010marzoA18</v>
      </c>
      <c r="C1340" s="17">
        <v>5</v>
      </c>
      <c r="D1340" s="17">
        <v>100</v>
      </c>
      <c r="E1340" s="18">
        <v>40239</v>
      </c>
      <c r="F1340" s="17">
        <v>18</v>
      </c>
      <c r="G1340" s="17">
        <v>23</v>
      </c>
      <c r="H1340" s="17" t="s">
        <v>26</v>
      </c>
      <c r="I1340" s="79">
        <f>_xlfn.XLOOKUP(H1340,Productos!$B$5:$B$16,Productos!$E$5:$E$16)</f>
        <v>750000</v>
      </c>
      <c r="J1340" s="17">
        <v>4</v>
      </c>
      <c r="K1340" s="99"/>
      <c r="L1340" s="13" t="str">
        <f>_xlfn.XLOOKUP(Ventas!C1340,'Tienda y Sucursal'!$B$5:$B$19,'Tienda y Sucursal'!$C$5:$C$19)</f>
        <v>Muebles El Oso</v>
      </c>
      <c r="M1340" s="13" t="str">
        <f>_xlfn.XLOOKUP(D1340,'Tienda y Sucursal'!$E$5:$E$10,'Tienda y Sucursal'!$F$5:$F$10)</f>
        <v>Sucursal 4</v>
      </c>
      <c r="N1340" s="13" t="str">
        <f>HLOOKUP(F1340,'Vendedores y Clientes'!$F$5:$M$7,2,0)&amp;" "&amp;HLOOKUP(F1340,'Vendedores y Clientes'!$F$5:$M$7,3,0)</f>
        <v>Gato Lizana</v>
      </c>
      <c r="O1340" s="13" t="str" cm="1">
        <f t="array" ref="O1340">_xlfn.XLOOKUP(G1340,'Vendedores y Clientes'!$B$6:$B$39,'Vendedores y Clientes'!$C$6:$C$39&amp;" "&amp;_xlfn.XLOOKUP(Ventas!G1340,'Vendedores y Clientes'!$B$6:$B$39,'Vendedores y Clientes'!$D$6:$D$39))</f>
        <v>Ismael Olavarrieta</v>
      </c>
      <c r="P1340" s="13" t="str">
        <f>_xlfn.XLOOKUP(H1340,Productos!$B$5:$B$16,Productos!$C$5:$C$16)</f>
        <v>Sillón Cama 3 Cuerpos</v>
      </c>
      <c r="Q1340" s="13" t="str">
        <f>VLOOKUP(H1340,Productos!$B$4:$E$16,3,0)</f>
        <v>Bellmack</v>
      </c>
      <c r="R1340" s="14">
        <f t="shared" si="32"/>
        <v>0.05</v>
      </c>
      <c r="S1340" s="15">
        <f>VLOOKUP(Ventas!H1340,Productos!$B$23:$I$34,MATCH(Ventas!M1340,Productos!$D$22:$I$22)+2,FALSE)</f>
        <v>20000</v>
      </c>
      <c r="T1340" s="16">
        <f t="shared" si="33"/>
        <v>2830000</v>
      </c>
    </row>
    <row r="1341" spans="2:20" ht="14.25" customHeight="1">
      <c r="B1341" s="10" t="str">
        <f t="shared" si="31"/>
        <v>10-100822009febreroA18</v>
      </c>
      <c r="C1341" s="17">
        <v>10</v>
      </c>
      <c r="D1341" s="17">
        <v>100</v>
      </c>
      <c r="E1341" s="18">
        <v>39852</v>
      </c>
      <c r="F1341" s="17">
        <v>18</v>
      </c>
      <c r="G1341" s="17">
        <v>2</v>
      </c>
      <c r="H1341" s="17" t="s">
        <v>26</v>
      </c>
      <c r="I1341" s="79">
        <f>_xlfn.XLOOKUP(H1341,Productos!$B$5:$B$16,Productos!$E$5:$E$16)</f>
        <v>750000</v>
      </c>
      <c r="J1341" s="17">
        <v>4</v>
      </c>
      <c r="K1341" s="99"/>
      <c r="L1341" s="13" t="str">
        <f>_xlfn.XLOOKUP(Ventas!C1341,'Tienda y Sucursal'!$B$5:$B$19,'Tienda y Sucursal'!$C$5:$C$19)</f>
        <v>Sacrilegios Gloria</v>
      </c>
      <c r="M1341" s="13" t="str">
        <f>_xlfn.XLOOKUP(D1341,'Tienda y Sucursal'!$E$5:$E$10,'Tienda y Sucursal'!$F$5:$F$10)</f>
        <v>Sucursal 4</v>
      </c>
      <c r="N1341" s="13" t="str">
        <f>HLOOKUP(F1341,'Vendedores y Clientes'!$F$5:$M$7,2,0)&amp;" "&amp;HLOOKUP(F1341,'Vendedores y Clientes'!$F$5:$M$7,3,0)</f>
        <v>Gato Lizana</v>
      </c>
      <c r="O1341" s="13" t="str" cm="1">
        <f t="array" ref="O1341">_xlfn.XLOOKUP(G1341,'Vendedores y Clientes'!$B$6:$B$39,'Vendedores y Clientes'!$C$6:$C$39&amp;" "&amp;_xlfn.XLOOKUP(Ventas!G1341,'Vendedores y Clientes'!$B$6:$B$39,'Vendedores y Clientes'!$D$6:$D$39))</f>
        <v>John Chepicano</v>
      </c>
      <c r="P1341" s="13" t="str">
        <f>_xlfn.XLOOKUP(H1341,Productos!$B$5:$B$16,Productos!$C$5:$C$16)</f>
        <v>Sillón Cama 3 Cuerpos</v>
      </c>
      <c r="Q1341" s="13" t="str">
        <f>VLOOKUP(H1341,Productos!$B$4:$E$16,3,0)</f>
        <v>Bellmack</v>
      </c>
      <c r="R1341" s="14">
        <f t="shared" si="32"/>
        <v>0.05</v>
      </c>
      <c r="S1341" s="15">
        <f>VLOOKUP(Ventas!H1341,Productos!$B$23:$I$34,MATCH(Ventas!M1341,Productos!$D$22:$I$22)+2,FALSE)</f>
        <v>20000</v>
      </c>
      <c r="T1341" s="16">
        <f t="shared" si="33"/>
        <v>2830000</v>
      </c>
    </row>
    <row r="1342" spans="2:20" ht="14.25" customHeight="1">
      <c r="B1342" s="10" t="str">
        <f t="shared" si="31"/>
        <v>4-102482009agostoG16</v>
      </c>
      <c r="C1342" s="17">
        <v>4</v>
      </c>
      <c r="D1342" s="17">
        <v>10</v>
      </c>
      <c r="E1342" s="18">
        <v>40049</v>
      </c>
      <c r="F1342" s="17">
        <v>16</v>
      </c>
      <c r="G1342" s="17">
        <v>13</v>
      </c>
      <c r="H1342" s="17" t="s">
        <v>30</v>
      </c>
      <c r="I1342" s="79">
        <f>_xlfn.XLOOKUP(H1342,Productos!$B$5:$B$16,Productos!$E$5:$E$16)</f>
        <v>550000</v>
      </c>
      <c r="J1342" s="17">
        <v>6</v>
      </c>
      <c r="K1342" s="99"/>
      <c r="L1342" s="13" t="str">
        <f>_xlfn.XLOOKUP(Ventas!C1342,'Tienda y Sucursal'!$B$5:$B$19,'Tienda y Sucursal'!$C$5:$C$19)</f>
        <v>Galería Ñuble</v>
      </c>
      <c r="M1342" s="13" t="str">
        <f>_xlfn.XLOOKUP(D1342,'Tienda y Sucursal'!$E$5:$E$10,'Tienda y Sucursal'!$F$5:$F$10)</f>
        <v>Sucursal 6</v>
      </c>
      <c r="N1342" s="13" t="str">
        <f>HLOOKUP(F1342,'Vendedores y Clientes'!$F$5:$M$7,2,0)&amp;" "&amp;HLOOKUP(F1342,'Vendedores y Clientes'!$F$5:$M$7,3,0)</f>
        <v>Michael Tree</v>
      </c>
      <c r="O1342" s="13" t="str" cm="1">
        <f t="array" ref="O1342">_xlfn.XLOOKUP(G1342,'Vendedores y Clientes'!$B$6:$B$39,'Vendedores y Clientes'!$C$6:$C$39&amp;" "&amp;_xlfn.XLOOKUP(Ventas!G1342,'Vendedores y Clientes'!$B$6:$B$39,'Vendedores y Clientes'!$D$6:$D$39))</f>
        <v>Peter Contreras</v>
      </c>
      <c r="P1342" s="13" t="str">
        <f>_xlfn.XLOOKUP(H1342,Productos!$B$5:$B$16,Productos!$C$5:$C$16)</f>
        <v>Cómoda 2 cuerpos, 2x1x1,5</v>
      </c>
      <c r="Q1342" s="13" t="str">
        <f>VLOOKUP(H1342,Productos!$B$4:$E$16,3,0)</f>
        <v>Deplos</v>
      </c>
      <c r="R1342" s="14">
        <f t="shared" si="32"/>
        <v>0.05</v>
      </c>
      <c r="S1342" s="15">
        <f>VLOOKUP(Ventas!H1342,Productos!$B$23:$I$34,MATCH(Ventas!M1342,Productos!$D$22:$I$22)+2,FALSE)</f>
        <v>300000</v>
      </c>
      <c r="T1342" s="16">
        <f t="shared" si="33"/>
        <v>2835000</v>
      </c>
    </row>
    <row r="1343" spans="2:20" ht="14.25" customHeight="1">
      <c r="B1343" s="10" t="str">
        <f t="shared" si="31"/>
        <v>11-3012112009noviembreG16</v>
      </c>
      <c r="C1343" s="17">
        <v>11</v>
      </c>
      <c r="D1343" s="17">
        <v>30</v>
      </c>
      <c r="E1343" s="18">
        <v>40129</v>
      </c>
      <c r="F1343" s="17">
        <v>18</v>
      </c>
      <c r="G1343" s="17">
        <v>31</v>
      </c>
      <c r="H1343" s="17" t="s">
        <v>30</v>
      </c>
      <c r="I1343" s="79">
        <f>_xlfn.XLOOKUP(H1343,Productos!$B$5:$B$16,Productos!$E$5:$E$16)</f>
        <v>550000</v>
      </c>
      <c r="J1343" s="17">
        <v>6</v>
      </c>
      <c r="K1343" s="99"/>
      <c r="L1343" s="13" t="str">
        <f>_xlfn.XLOOKUP(Ventas!C1343,'Tienda y Sucursal'!$B$5:$B$19,'Tienda y Sucursal'!$C$5:$C$19)</f>
        <v>Antiguedades FL</v>
      </c>
      <c r="M1343" s="13" t="str">
        <f>_xlfn.XLOOKUP(D1343,'Tienda y Sucursal'!$E$5:$E$10,'Tienda y Sucursal'!$F$5:$F$10)</f>
        <v>Sucursal 2</v>
      </c>
      <c r="N1343" s="13" t="str">
        <f>HLOOKUP(F1343,'Vendedores y Clientes'!$F$5:$M$7,2,0)&amp;" "&amp;HLOOKUP(F1343,'Vendedores y Clientes'!$F$5:$M$7,3,0)</f>
        <v>Gato Lizana</v>
      </c>
      <c r="O1343" s="13" t="str" cm="1">
        <f t="array" ref="O1343">_xlfn.XLOOKUP(G1343,'Vendedores y Clientes'!$B$6:$B$39,'Vendedores y Clientes'!$C$6:$C$39&amp;" "&amp;_xlfn.XLOOKUP(Ventas!G1343,'Vendedores y Clientes'!$B$6:$B$39,'Vendedores y Clientes'!$D$6:$D$39))</f>
        <v>Sofia Uribe</v>
      </c>
      <c r="P1343" s="13" t="str">
        <f>_xlfn.XLOOKUP(H1343,Productos!$B$5:$B$16,Productos!$C$5:$C$16)</f>
        <v>Cómoda 2 cuerpos, 2x1x1,5</v>
      </c>
      <c r="Q1343" s="13" t="str">
        <f>VLOOKUP(H1343,Productos!$B$4:$E$16,3,0)</f>
        <v>Deplos</v>
      </c>
      <c r="R1343" s="14">
        <f t="shared" si="32"/>
        <v>0.05</v>
      </c>
      <c r="S1343" s="15">
        <f>VLOOKUP(Ventas!H1343,Productos!$B$23:$I$34,MATCH(Ventas!M1343,Productos!$D$22:$I$22)+2,FALSE)</f>
        <v>500000</v>
      </c>
      <c r="T1343" s="16">
        <f t="shared" si="33"/>
        <v>2635000</v>
      </c>
    </row>
    <row r="1344" spans="2:20" ht="14.25" customHeight="1">
      <c r="B1344" s="10" t="str">
        <f t="shared" si="31"/>
        <v>4-100212010eneroF16</v>
      </c>
      <c r="C1344" s="17">
        <v>4</v>
      </c>
      <c r="D1344" s="17">
        <v>100</v>
      </c>
      <c r="E1344" s="18">
        <v>40180</v>
      </c>
      <c r="F1344" s="17">
        <v>18</v>
      </c>
      <c r="G1344" s="17">
        <v>28</v>
      </c>
      <c r="H1344" s="17" t="s">
        <v>29</v>
      </c>
      <c r="I1344" s="79">
        <f>_xlfn.XLOOKUP(H1344,Productos!$B$5:$B$16,Productos!$E$5:$E$16)</f>
        <v>550000</v>
      </c>
      <c r="J1344" s="17">
        <v>5</v>
      </c>
      <c r="K1344" s="99"/>
      <c r="L1344" s="13" t="str">
        <f>_xlfn.XLOOKUP(Ventas!C1344,'Tienda y Sucursal'!$B$5:$B$19,'Tienda y Sucursal'!$C$5:$C$19)</f>
        <v>Galería Ñuble</v>
      </c>
      <c r="M1344" s="13" t="str">
        <f>_xlfn.XLOOKUP(D1344,'Tienda y Sucursal'!$E$5:$E$10,'Tienda y Sucursal'!$F$5:$F$10)</f>
        <v>Sucursal 4</v>
      </c>
      <c r="N1344" s="13" t="str">
        <f>HLOOKUP(F1344,'Vendedores y Clientes'!$F$5:$M$7,2,0)&amp;" "&amp;HLOOKUP(F1344,'Vendedores y Clientes'!$F$5:$M$7,3,0)</f>
        <v>Gato Lizana</v>
      </c>
      <c r="O1344" s="13" t="str" cm="1">
        <f t="array" ref="O1344">_xlfn.XLOOKUP(G1344,'Vendedores y Clientes'!$B$6:$B$39,'Vendedores y Clientes'!$C$6:$C$39&amp;" "&amp;_xlfn.XLOOKUP(Ventas!G1344,'Vendedores y Clientes'!$B$6:$B$39,'Vendedores y Clientes'!$D$6:$D$39))</f>
        <v>Sebastián  Venegas</v>
      </c>
      <c r="P1344" s="13" t="str">
        <f>_xlfn.XLOOKUP(H1344,Productos!$B$5:$B$16,Productos!$C$5:$C$16)</f>
        <v>Cama 2 Plazas</v>
      </c>
      <c r="Q1344" s="13" t="str">
        <f>VLOOKUP(H1344,Productos!$B$4:$E$16,3,0)</f>
        <v>Dardunes</v>
      </c>
      <c r="R1344" s="14">
        <f t="shared" si="32"/>
        <v>0.05</v>
      </c>
      <c r="S1344" s="15">
        <f>VLOOKUP(Ventas!H1344,Productos!$B$23:$I$34,MATCH(Ventas!M1344,Productos!$D$22:$I$22)+2,FALSE)</f>
        <v>200000</v>
      </c>
      <c r="T1344" s="16">
        <f t="shared" si="33"/>
        <v>2412500</v>
      </c>
    </row>
    <row r="1345" spans="2:20" ht="14.25" customHeight="1">
      <c r="B1345" s="10" t="str">
        <f t="shared" si="31"/>
        <v>4-2001272010julioF16</v>
      </c>
      <c r="C1345" s="17">
        <v>4</v>
      </c>
      <c r="D1345" s="17">
        <v>200</v>
      </c>
      <c r="E1345" s="18">
        <v>40371</v>
      </c>
      <c r="F1345" s="17">
        <v>14</v>
      </c>
      <c r="G1345" s="17">
        <v>23</v>
      </c>
      <c r="H1345" s="17" t="s">
        <v>29</v>
      </c>
      <c r="I1345" s="79">
        <f>_xlfn.XLOOKUP(H1345,Productos!$B$5:$B$16,Productos!$E$5:$E$16)</f>
        <v>550000</v>
      </c>
      <c r="J1345" s="17">
        <v>5</v>
      </c>
      <c r="K1345" s="99"/>
      <c r="L1345" s="13" t="str">
        <f>_xlfn.XLOOKUP(Ventas!C1345,'Tienda y Sucursal'!$B$5:$B$19,'Tienda y Sucursal'!$C$5:$C$19)</f>
        <v>Galería Ñuble</v>
      </c>
      <c r="M1345" s="13" t="str">
        <f>_xlfn.XLOOKUP(D1345,'Tienda y Sucursal'!$E$5:$E$10,'Tienda y Sucursal'!$F$5:$F$10)</f>
        <v>Sucursal 1</v>
      </c>
      <c r="N1345" s="13" t="str">
        <f>HLOOKUP(F1345,'Vendedores y Clientes'!$F$5:$M$7,2,0)&amp;" "&amp;HLOOKUP(F1345,'Vendedores y Clientes'!$F$5:$M$7,3,0)</f>
        <v>Hortuiti Felier</v>
      </c>
      <c r="O1345" s="13" t="str" cm="1">
        <f t="array" ref="O1345">_xlfn.XLOOKUP(G1345,'Vendedores y Clientes'!$B$6:$B$39,'Vendedores y Clientes'!$C$6:$C$39&amp;" "&amp;_xlfn.XLOOKUP(Ventas!G1345,'Vendedores y Clientes'!$B$6:$B$39,'Vendedores y Clientes'!$D$6:$D$39))</f>
        <v>Ismael Olavarrieta</v>
      </c>
      <c r="P1345" s="13" t="str">
        <f>_xlfn.XLOOKUP(H1345,Productos!$B$5:$B$16,Productos!$C$5:$C$16)</f>
        <v>Cama 2 Plazas</v>
      </c>
      <c r="Q1345" s="13" t="str">
        <f>VLOOKUP(H1345,Productos!$B$4:$E$16,3,0)</f>
        <v>Dardunes</v>
      </c>
      <c r="R1345" s="14">
        <f t="shared" si="32"/>
        <v>0.05</v>
      </c>
      <c r="S1345" s="15">
        <f>VLOOKUP(Ventas!H1345,Productos!$B$23:$I$34,MATCH(Ventas!M1345,Productos!$D$22:$I$22)+2,FALSE)</f>
        <v>30000</v>
      </c>
      <c r="T1345" s="16">
        <f t="shared" si="33"/>
        <v>2582500</v>
      </c>
    </row>
    <row r="1346" spans="2:20" ht="14.25" customHeight="1">
      <c r="B1346" s="10" t="str">
        <f t="shared" si="31"/>
        <v>15-10672010julioF16</v>
      </c>
      <c r="C1346" s="17">
        <v>15</v>
      </c>
      <c r="D1346" s="17">
        <v>10</v>
      </c>
      <c r="E1346" s="18">
        <v>40365</v>
      </c>
      <c r="F1346" s="17">
        <v>17</v>
      </c>
      <c r="G1346" s="17">
        <v>15</v>
      </c>
      <c r="H1346" s="17" t="s">
        <v>29</v>
      </c>
      <c r="I1346" s="79">
        <f>_xlfn.XLOOKUP(H1346,Productos!$B$5:$B$16,Productos!$E$5:$E$16)</f>
        <v>550000</v>
      </c>
      <c r="J1346" s="17">
        <v>5</v>
      </c>
      <c r="K1346" s="99"/>
      <c r="L1346" s="13" t="str">
        <f>_xlfn.XLOOKUP(Ventas!C1346,'Tienda y Sucursal'!$B$5:$B$19,'Tienda y Sucursal'!$C$5:$C$19)</f>
        <v>Galería la Tubería</v>
      </c>
      <c r="M1346" s="13" t="str">
        <f>_xlfn.XLOOKUP(D1346,'Tienda y Sucursal'!$E$5:$E$10,'Tienda y Sucursal'!$F$5:$F$10)</f>
        <v>Sucursal 6</v>
      </c>
      <c r="N1346" s="13" t="str">
        <f>HLOOKUP(F1346,'Vendedores y Clientes'!$F$5:$M$7,2,0)&amp;" "&amp;HLOOKUP(F1346,'Vendedores y Clientes'!$F$5:$M$7,3,0)</f>
        <v>Gabriel Manzanero</v>
      </c>
      <c r="O1346" s="13" t="str" cm="1">
        <f t="array" ref="O1346">_xlfn.XLOOKUP(G1346,'Vendedores y Clientes'!$B$6:$B$39,'Vendedores y Clientes'!$C$6:$C$39&amp;" "&amp;_xlfn.XLOOKUP(Ventas!G1346,'Vendedores y Clientes'!$B$6:$B$39,'Vendedores y Clientes'!$D$6:$D$39))</f>
        <v>Maki Parachute</v>
      </c>
      <c r="P1346" s="13" t="str">
        <f>_xlfn.XLOOKUP(H1346,Productos!$B$5:$B$16,Productos!$C$5:$C$16)</f>
        <v>Cama 2 Plazas</v>
      </c>
      <c r="Q1346" s="13" t="str">
        <f>VLOOKUP(H1346,Productos!$B$4:$E$16,3,0)</f>
        <v>Dardunes</v>
      </c>
      <c r="R1346" s="14">
        <f t="shared" si="32"/>
        <v>0.05</v>
      </c>
      <c r="S1346" s="15">
        <f>VLOOKUP(Ventas!H1346,Productos!$B$23:$I$34,MATCH(Ventas!M1346,Productos!$D$22:$I$22)+2,FALSE)</f>
        <v>10000</v>
      </c>
      <c r="T1346" s="16">
        <f t="shared" si="33"/>
        <v>2602500</v>
      </c>
    </row>
    <row r="1347" spans="2:20" ht="14.25" customHeight="1">
      <c r="B1347" s="10" t="str">
        <f t="shared" si="31"/>
        <v>15-104102010octubreF16</v>
      </c>
      <c r="C1347" s="17">
        <v>15</v>
      </c>
      <c r="D1347" s="17">
        <v>10</v>
      </c>
      <c r="E1347" s="18">
        <v>40455</v>
      </c>
      <c r="F1347" s="17">
        <v>18</v>
      </c>
      <c r="G1347" s="17">
        <v>10</v>
      </c>
      <c r="H1347" s="17" t="s">
        <v>29</v>
      </c>
      <c r="I1347" s="79">
        <f>_xlfn.XLOOKUP(H1347,Productos!$B$5:$B$16,Productos!$E$5:$E$16)</f>
        <v>550000</v>
      </c>
      <c r="J1347" s="17">
        <v>5</v>
      </c>
      <c r="K1347" s="99"/>
      <c r="L1347" s="13" t="str">
        <f>_xlfn.XLOOKUP(Ventas!C1347,'Tienda y Sucursal'!$B$5:$B$19,'Tienda y Sucursal'!$C$5:$C$19)</f>
        <v>Galería la Tubería</v>
      </c>
      <c r="M1347" s="13" t="str">
        <f>_xlfn.XLOOKUP(D1347,'Tienda y Sucursal'!$E$5:$E$10,'Tienda y Sucursal'!$F$5:$F$10)</f>
        <v>Sucursal 6</v>
      </c>
      <c r="N1347" s="13" t="str">
        <f>HLOOKUP(F1347,'Vendedores y Clientes'!$F$5:$M$7,2,0)&amp;" "&amp;HLOOKUP(F1347,'Vendedores y Clientes'!$F$5:$M$7,3,0)</f>
        <v>Gato Lizana</v>
      </c>
      <c r="O1347" s="13" t="str" cm="1">
        <f t="array" ref="O1347">_xlfn.XLOOKUP(G1347,'Vendedores y Clientes'!$B$6:$B$39,'Vendedores y Clientes'!$C$6:$C$39&amp;" "&amp;_xlfn.XLOOKUP(Ventas!G1347,'Vendedores y Clientes'!$B$6:$B$39,'Vendedores y Clientes'!$D$6:$D$39))</f>
        <v>Natalia Safer</v>
      </c>
      <c r="P1347" s="13" t="str">
        <f>_xlfn.XLOOKUP(H1347,Productos!$B$5:$B$16,Productos!$C$5:$C$16)</f>
        <v>Cama 2 Plazas</v>
      </c>
      <c r="Q1347" s="13" t="str">
        <f>VLOOKUP(H1347,Productos!$B$4:$E$16,3,0)</f>
        <v>Dardunes</v>
      </c>
      <c r="R1347" s="14">
        <f t="shared" si="32"/>
        <v>0.05</v>
      </c>
      <c r="S1347" s="15">
        <f>VLOOKUP(Ventas!H1347,Productos!$B$23:$I$34,MATCH(Ventas!M1347,Productos!$D$22:$I$22)+2,FALSE)</f>
        <v>10000</v>
      </c>
      <c r="T1347" s="16">
        <f t="shared" si="33"/>
        <v>2602500</v>
      </c>
    </row>
    <row r="1348" spans="2:20" ht="14.25" customHeight="1">
      <c r="B1348" s="10" t="str">
        <f t="shared" si="31"/>
        <v>12-301312009eneroJ16</v>
      </c>
      <c r="C1348" s="17">
        <v>12</v>
      </c>
      <c r="D1348" s="17">
        <v>30</v>
      </c>
      <c r="E1348" s="18">
        <v>39826</v>
      </c>
      <c r="F1348" s="17">
        <v>13</v>
      </c>
      <c r="G1348" s="17">
        <v>16</v>
      </c>
      <c r="H1348" s="17" t="s">
        <v>22</v>
      </c>
      <c r="I1348" s="79">
        <f>_xlfn.XLOOKUP(H1348,Productos!$B$5:$B$16,Productos!$E$5:$E$16)</f>
        <v>1450000</v>
      </c>
      <c r="J1348" s="17">
        <v>2</v>
      </c>
      <c r="K1348" s="99"/>
      <c r="L1348" s="13" t="str">
        <f>_xlfn.XLOOKUP(Ventas!C1348,'Tienda y Sucursal'!$B$5:$B$19,'Tienda y Sucursal'!$C$5:$C$19)</f>
        <v>El Deleite</v>
      </c>
      <c r="M1348" s="13" t="str">
        <f>_xlfn.XLOOKUP(D1348,'Tienda y Sucursal'!$E$5:$E$10,'Tienda y Sucursal'!$F$5:$F$10)</f>
        <v>Sucursal 2</v>
      </c>
      <c r="N1348" s="13" t="str">
        <f>HLOOKUP(F1348,'Vendedores y Clientes'!$F$5:$M$7,2,0)&amp;" "&amp;HLOOKUP(F1348,'Vendedores y Clientes'!$F$5:$M$7,3,0)</f>
        <v>Caesar Ortencia</v>
      </c>
      <c r="O1348" s="13" t="str" cm="1">
        <f t="array" ref="O1348">_xlfn.XLOOKUP(G1348,'Vendedores y Clientes'!$B$6:$B$39,'Vendedores y Clientes'!$C$6:$C$39&amp;" "&amp;_xlfn.XLOOKUP(Ventas!G1348,'Vendedores y Clientes'!$B$6:$B$39,'Vendedores y Clientes'!$D$6:$D$39))</f>
        <v>Go Leslier</v>
      </c>
      <c r="P1348" s="13" t="str">
        <f>_xlfn.XLOOKUP(H1348,Productos!$B$5:$B$16,Productos!$C$5:$C$16)</f>
        <v>Silla de Gargas</v>
      </c>
      <c r="Q1348" s="13" t="str">
        <f>VLOOKUP(H1348,Productos!$B$4:$E$16,3,0)</f>
        <v>Bellmack</v>
      </c>
      <c r="R1348" s="14">
        <f t="shared" si="32"/>
        <v>0</v>
      </c>
      <c r="S1348" s="15">
        <f>VLOOKUP(Ventas!H1348,Productos!$B$23:$I$34,MATCH(Ventas!M1348,Productos!$D$22:$I$22)+2,FALSE)</f>
        <v>20000</v>
      </c>
      <c r="T1348" s="16">
        <f t="shared" si="33"/>
        <v>2880000</v>
      </c>
    </row>
    <row r="1349" spans="2:20" ht="14.25" customHeight="1">
      <c r="B1349" s="10" t="str">
        <f t="shared" si="31"/>
        <v>13-10882010agostoJ16</v>
      </c>
      <c r="C1349" s="17">
        <v>13</v>
      </c>
      <c r="D1349" s="17">
        <v>10</v>
      </c>
      <c r="E1349" s="18">
        <v>40398</v>
      </c>
      <c r="F1349" s="17">
        <v>16</v>
      </c>
      <c r="G1349" s="17">
        <v>20</v>
      </c>
      <c r="H1349" s="17" t="s">
        <v>22</v>
      </c>
      <c r="I1349" s="79">
        <f>_xlfn.XLOOKUP(H1349,Productos!$B$5:$B$16,Productos!$E$5:$E$16)</f>
        <v>1450000</v>
      </c>
      <c r="J1349" s="17">
        <v>2</v>
      </c>
      <c r="K1349" s="99"/>
      <c r="L1349" s="13" t="str">
        <f>_xlfn.XLOOKUP(Ventas!C1349,'Tienda y Sucursal'!$B$5:$B$19,'Tienda y Sucursal'!$C$5:$C$19)</f>
        <v>Sales</v>
      </c>
      <c r="M1349" s="13" t="str">
        <f>_xlfn.XLOOKUP(D1349,'Tienda y Sucursal'!$E$5:$E$10,'Tienda y Sucursal'!$F$5:$F$10)</f>
        <v>Sucursal 6</v>
      </c>
      <c r="N1349" s="13" t="str">
        <f>HLOOKUP(F1349,'Vendedores y Clientes'!$F$5:$M$7,2,0)&amp;" "&amp;HLOOKUP(F1349,'Vendedores y Clientes'!$F$5:$M$7,3,0)</f>
        <v>Michael Tree</v>
      </c>
      <c r="O1349" s="13" t="str" cm="1">
        <f t="array" ref="O1349">_xlfn.XLOOKUP(G1349,'Vendedores y Clientes'!$B$6:$B$39,'Vendedores y Clientes'!$C$6:$C$39&amp;" "&amp;_xlfn.XLOOKUP(Ventas!G1349,'Vendedores y Clientes'!$B$6:$B$39,'Vendedores y Clientes'!$D$6:$D$39))</f>
        <v>Tatán Linterna</v>
      </c>
      <c r="P1349" s="13" t="str">
        <f>_xlfn.XLOOKUP(H1349,Productos!$B$5:$B$16,Productos!$C$5:$C$16)</f>
        <v>Silla de Gargas</v>
      </c>
      <c r="Q1349" s="13" t="str">
        <f>VLOOKUP(H1349,Productos!$B$4:$E$16,3,0)</f>
        <v>Bellmack</v>
      </c>
      <c r="R1349" s="14">
        <f t="shared" si="32"/>
        <v>0</v>
      </c>
      <c r="S1349" s="15">
        <f>VLOOKUP(Ventas!H1349,Productos!$B$23:$I$34,MATCH(Ventas!M1349,Productos!$D$22:$I$22)+2,FALSE)</f>
        <v>1000000</v>
      </c>
      <c r="T1349" s="16">
        <f t="shared" si="33"/>
        <v>1900000</v>
      </c>
    </row>
    <row r="1350" spans="2:20" ht="14.25" customHeight="1">
      <c r="B1350" s="10" t="str">
        <f t="shared" si="31"/>
        <v>6-300122010febreroJ16</v>
      </c>
      <c r="C1350" s="17">
        <v>6</v>
      </c>
      <c r="D1350" s="17">
        <v>300</v>
      </c>
      <c r="E1350" s="18">
        <v>40210</v>
      </c>
      <c r="F1350" s="17">
        <v>16</v>
      </c>
      <c r="G1350" s="17">
        <v>4</v>
      </c>
      <c r="H1350" s="17" t="s">
        <v>22</v>
      </c>
      <c r="I1350" s="79">
        <f>_xlfn.XLOOKUP(H1350,Productos!$B$5:$B$16,Productos!$E$5:$E$16)</f>
        <v>1450000</v>
      </c>
      <c r="J1350" s="17">
        <v>2</v>
      </c>
      <c r="K1350" s="99"/>
      <c r="L1350" s="13" t="str">
        <f>_xlfn.XLOOKUP(Ventas!C1350,'Tienda y Sucursal'!$B$5:$B$19,'Tienda y Sucursal'!$C$5:$C$19)</f>
        <v>Sucursal Ñuñoa</v>
      </c>
      <c r="M1350" s="13" t="str">
        <f>_xlfn.XLOOKUP(D1350,'Tienda y Sucursal'!$E$5:$E$10,'Tienda y Sucursal'!$F$5:$F$10)</f>
        <v>Sucursal 3</v>
      </c>
      <c r="N1350" s="13" t="str">
        <f>HLOOKUP(F1350,'Vendedores y Clientes'!$F$5:$M$7,2,0)&amp;" "&amp;HLOOKUP(F1350,'Vendedores y Clientes'!$F$5:$M$7,3,0)</f>
        <v>Michael Tree</v>
      </c>
      <c r="O1350" s="13" t="str" cm="1">
        <f t="array" ref="O1350">_xlfn.XLOOKUP(G1350,'Vendedores y Clientes'!$B$6:$B$39,'Vendedores y Clientes'!$C$6:$C$39&amp;" "&amp;_xlfn.XLOOKUP(Ventas!G1350,'Vendedores y Clientes'!$B$6:$B$39,'Vendedores y Clientes'!$D$6:$D$39))</f>
        <v>JayJay Barriga</v>
      </c>
      <c r="P1350" s="13" t="str">
        <f>_xlfn.XLOOKUP(H1350,Productos!$B$5:$B$16,Productos!$C$5:$C$16)</f>
        <v>Silla de Gargas</v>
      </c>
      <c r="Q1350" s="13" t="str">
        <f>VLOOKUP(H1350,Productos!$B$4:$E$16,3,0)</f>
        <v>Bellmack</v>
      </c>
      <c r="R1350" s="14">
        <f t="shared" si="32"/>
        <v>0</v>
      </c>
      <c r="S1350" s="15">
        <f>VLOOKUP(Ventas!H1350,Productos!$B$23:$I$34,MATCH(Ventas!M1350,Productos!$D$22:$I$22)+2,FALSE)</f>
        <v>200000</v>
      </c>
      <c r="T1350" s="16">
        <f t="shared" si="33"/>
        <v>2700000</v>
      </c>
    </row>
    <row r="1351" spans="2:20" ht="14.25" customHeight="1">
      <c r="B1351" s="10" t="str">
        <f t="shared" si="31"/>
        <v>11-300892009septiembreB18</v>
      </c>
      <c r="C1351" s="17">
        <v>11</v>
      </c>
      <c r="D1351" s="17">
        <v>300</v>
      </c>
      <c r="E1351" s="18">
        <v>40064</v>
      </c>
      <c r="F1351" s="17">
        <v>17</v>
      </c>
      <c r="G1351" s="17">
        <v>24</v>
      </c>
      <c r="H1351" s="17" t="s">
        <v>31</v>
      </c>
      <c r="I1351" s="79">
        <f>_xlfn.XLOOKUP(H1351,Productos!$B$5:$B$16,Productos!$E$5:$E$16)</f>
        <v>350000</v>
      </c>
      <c r="J1351" s="17">
        <v>9</v>
      </c>
      <c r="K1351" s="99"/>
      <c r="L1351" s="13" t="str">
        <f>_xlfn.XLOOKUP(Ventas!C1351,'Tienda y Sucursal'!$B$5:$B$19,'Tienda y Sucursal'!$C$5:$C$19)</f>
        <v>Antiguedades FL</v>
      </c>
      <c r="M1351" s="13" t="str">
        <f>_xlfn.XLOOKUP(D1351,'Tienda y Sucursal'!$E$5:$E$10,'Tienda y Sucursal'!$F$5:$F$10)</f>
        <v>Sucursal 3</v>
      </c>
      <c r="N1351" s="13" t="str">
        <f>HLOOKUP(F1351,'Vendedores y Clientes'!$F$5:$M$7,2,0)&amp;" "&amp;HLOOKUP(F1351,'Vendedores y Clientes'!$F$5:$M$7,3,0)</f>
        <v>Gabriel Manzanero</v>
      </c>
      <c r="O1351" s="13" t="str" cm="1">
        <f t="array" ref="O1351">_xlfn.XLOOKUP(G1351,'Vendedores y Clientes'!$B$6:$B$39,'Vendedores y Clientes'!$C$6:$C$39&amp;" "&amp;_xlfn.XLOOKUP(Ventas!G1351,'Vendedores y Clientes'!$B$6:$B$39,'Vendedores y Clientes'!$D$6:$D$39))</f>
        <v>Andrea Panda</v>
      </c>
      <c r="P1351" s="13" t="str">
        <f>_xlfn.XLOOKUP(H1351,Productos!$B$5:$B$16,Productos!$C$5:$C$16)</f>
        <v>Escritorio Vidrio 1,38x50</v>
      </c>
      <c r="Q1351" s="13" t="str">
        <f>VLOOKUP(H1351,Productos!$B$4:$E$16,3,0)</f>
        <v>Bellmack</v>
      </c>
      <c r="R1351" s="14">
        <f t="shared" si="32"/>
        <v>0.08</v>
      </c>
      <c r="S1351" s="15">
        <f>VLOOKUP(Ventas!H1351,Productos!$B$23:$I$34,MATCH(Ventas!M1351,Productos!$D$22:$I$22)+2,FALSE)</f>
        <v>100000</v>
      </c>
      <c r="T1351" s="16">
        <f t="shared" ref="T1351:T1414" si="34">I1351*J1351-(R1351*I1351*J1351)-S1351</f>
        <v>2798000</v>
      </c>
    </row>
    <row r="1352" spans="2:20" ht="14.25" customHeight="1">
      <c r="B1352" s="10" t="str">
        <f t="shared" si="31"/>
        <v>8-20025122009diciembreB18</v>
      </c>
      <c r="C1352" s="17">
        <v>8</v>
      </c>
      <c r="D1352" s="17">
        <v>200</v>
      </c>
      <c r="E1352" s="18">
        <v>40172</v>
      </c>
      <c r="F1352" s="17">
        <v>16</v>
      </c>
      <c r="G1352" s="17">
        <v>32</v>
      </c>
      <c r="H1352" s="17" t="s">
        <v>31</v>
      </c>
      <c r="I1352" s="79">
        <f>_xlfn.XLOOKUP(H1352,Productos!$B$5:$B$16,Productos!$E$5:$E$16)</f>
        <v>350000</v>
      </c>
      <c r="J1352" s="17">
        <v>9</v>
      </c>
      <c r="K1352" s="99"/>
      <c r="L1352" s="13" t="str">
        <f>_xlfn.XLOOKUP(Ventas!C1352,'Tienda y Sucursal'!$B$5:$B$19,'Tienda y Sucursal'!$C$5:$C$19)</f>
        <v>El Rincón de la Madera</v>
      </c>
      <c r="M1352" s="13" t="str">
        <f>_xlfn.XLOOKUP(D1352,'Tienda y Sucursal'!$E$5:$E$10,'Tienda y Sucursal'!$F$5:$F$10)</f>
        <v>Sucursal 1</v>
      </c>
      <c r="N1352" s="13" t="str">
        <f>HLOOKUP(F1352,'Vendedores y Clientes'!$F$5:$M$7,2,0)&amp;" "&amp;HLOOKUP(F1352,'Vendedores y Clientes'!$F$5:$M$7,3,0)</f>
        <v>Michael Tree</v>
      </c>
      <c r="O1352" s="13" t="str" cm="1">
        <f t="array" ref="O1352">_xlfn.XLOOKUP(G1352,'Vendedores y Clientes'!$B$6:$B$39,'Vendedores y Clientes'!$C$6:$C$39&amp;" "&amp;_xlfn.XLOOKUP(Ventas!G1352,'Vendedores y Clientes'!$B$6:$B$39,'Vendedores y Clientes'!$D$6:$D$39))</f>
        <v>Manu Bililar</v>
      </c>
      <c r="P1352" s="13" t="str">
        <f>_xlfn.XLOOKUP(H1352,Productos!$B$5:$B$16,Productos!$C$5:$C$16)</f>
        <v>Escritorio Vidrio 1,38x50</v>
      </c>
      <c r="Q1352" s="13" t="str">
        <f>VLOOKUP(H1352,Productos!$B$4:$E$16,3,0)</f>
        <v>Bellmack</v>
      </c>
      <c r="R1352" s="14">
        <f t="shared" si="32"/>
        <v>0.08</v>
      </c>
      <c r="S1352" s="15">
        <f>VLOOKUP(Ventas!H1352,Productos!$B$23:$I$34,MATCH(Ventas!M1352,Productos!$D$22:$I$22)+2,FALSE)</f>
        <v>100000</v>
      </c>
      <c r="T1352" s="16">
        <f t="shared" si="34"/>
        <v>2798000</v>
      </c>
    </row>
    <row r="1353" spans="2:20" ht="14.25" customHeight="1">
      <c r="B1353" s="10" t="str">
        <f t="shared" si="31"/>
        <v>1-202032010marzoG16</v>
      </c>
      <c r="C1353" s="17">
        <v>1</v>
      </c>
      <c r="D1353" s="17">
        <v>20</v>
      </c>
      <c r="E1353" s="18">
        <v>40257</v>
      </c>
      <c r="F1353" s="17">
        <v>15</v>
      </c>
      <c r="G1353" s="17">
        <v>13</v>
      </c>
      <c r="H1353" s="17" t="s">
        <v>30</v>
      </c>
      <c r="I1353" s="79">
        <f>_xlfn.XLOOKUP(H1353,Productos!$B$5:$B$16,Productos!$E$5:$E$16)</f>
        <v>550000</v>
      </c>
      <c r="J1353" s="17">
        <v>5</v>
      </c>
      <c r="K1353" s="99"/>
      <c r="L1353" s="13" t="str">
        <f>_xlfn.XLOOKUP(Ventas!C1353,'Tienda y Sucursal'!$B$5:$B$19,'Tienda y Sucursal'!$C$5:$C$19)</f>
        <v>Sucursal Peñalolen Alto</v>
      </c>
      <c r="M1353" s="13" t="str">
        <f>_xlfn.XLOOKUP(D1353,'Tienda y Sucursal'!$E$5:$E$10,'Tienda y Sucursal'!$F$5:$F$10)</f>
        <v>Sucursal 5</v>
      </c>
      <c r="N1353" s="13" t="str">
        <f>HLOOKUP(F1353,'Vendedores y Clientes'!$F$5:$M$7,2,0)&amp;" "&amp;HLOOKUP(F1353,'Vendedores y Clientes'!$F$5:$M$7,3,0)</f>
        <v>Suárez Mujica</v>
      </c>
      <c r="O1353" s="13" t="str" cm="1">
        <f t="array" ref="O1353">_xlfn.XLOOKUP(G1353,'Vendedores y Clientes'!$B$6:$B$39,'Vendedores y Clientes'!$C$6:$C$39&amp;" "&amp;_xlfn.XLOOKUP(Ventas!G1353,'Vendedores y Clientes'!$B$6:$B$39,'Vendedores y Clientes'!$D$6:$D$39))</f>
        <v>Peter Contreras</v>
      </c>
      <c r="P1353" s="13" t="str">
        <f>_xlfn.XLOOKUP(H1353,Productos!$B$5:$B$16,Productos!$C$5:$C$16)</f>
        <v>Cómoda 2 cuerpos, 2x1x1,5</v>
      </c>
      <c r="Q1353" s="13" t="str">
        <f>VLOOKUP(H1353,Productos!$B$4:$E$16,3,0)</f>
        <v>Deplos</v>
      </c>
      <c r="R1353" s="14">
        <f t="shared" si="32"/>
        <v>0.05</v>
      </c>
      <c r="S1353" s="15">
        <f>VLOOKUP(Ventas!H1353,Productos!$B$23:$I$34,MATCH(Ventas!M1353,Productos!$D$22:$I$22)+2,FALSE)</f>
        <v>300000</v>
      </c>
      <c r="T1353" s="16">
        <f t="shared" si="34"/>
        <v>2312500</v>
      </c>
    </row>
    <row r="1354" spans="2:20" ht="14.25" customHeight="1">
      <c r="B1354" s="10" t="str">
        <f t="shared" si="31"/>
        <v>9-302372010julioF16</v>
      </c>
      <c r="C1354" s="17">
        <v>9</v>
      </c>
      <c r="D1354" s="17">
        <v>30</v>
      </c>
      <c r="E1354" s="18">
        <v>40382</v>
      </c>
      <c r="F1354" s="17">
        <v>17</v>
      </c>
      <c r="G1354" s="17">
        <v>8</v>
      </c>
      <c r="H1354" s="17" t="s">
        <v>29</v>
      </c>
      <c r="I1354" s="79">
        <f>_xlfn.XLOOKUP(H1354,Productos!$B$5:$B$16,Productos!$E$5:$E$16)</f>
        <v>550000</v>
      </c>
      <c r="J1354" s="17">
        <v>5</v>
      </c>
      <c r="K1354" s="99"/>
      <c r="L1354" s="13" t="str">
        <f>_xlfn.XLOOKUP(Ventas!C1354,'Tienda y Sucursal'!$B$5:$B$19,'Tienda y Sucursal'!$C$5:$C$19)</f>
        <v>Sucursal San Bernardo</v>
      </c>
      <c r="M1354" s="13" t="str">
        <f>_xlfn.XLOOKUP(D1354,'Tienda y Sucursal'!$E$5:$E$10,'Tienda y Sucursal'!$F$5:$F$10)</f>
        <v>Sucursal 2</v>
      </c>
      <c r="N1354" s="13" t="str">
        <f>HLOOKUP(F1354,'Vendedores y Clientes'!$F$5:$M$7,2,0)&amp;" "&amp;HLOOKUP(F1354,'Vendedores y Clientes'!$F$5:$M$7,3,0)</f>
        <v>Gabriel Manzanero</v>
      </c>
      <c r="O1354" s="13" t="str" cm="1">
        <f t="array" ref="O1354">_xlfn.XLOOKUP(G1354,'Vendedores y Clientes'!$B$6:$B$39,'Vendedores y Clientes'!$C$6:$C$39&amp;" "&amp;_xlfn.XLOOKUP(Ventas!G1354,'Vendedores y Clientes'!$B$6:$B$39,'Vendedores y Clientes'!$D$6:$D$39))</f>
        <v>Nicolás Red</v>
      </c>
      <c r="P1354" s="13" t="str">
        <f>_xlfn.XLOOKUP(H1354,Productos!$B$5:$B$16,Productos!$C$5:$C$16)</f>
        <v>Cama 2 Plazas</v>
      </c>
      <c r="Q1354" s="13" t="str">
        <f>VLOOKUP(H1354,Productos!$B$4:$E$16,3,0)</f>
        <v>Dardunes</v>
      </c>
      <c r="R1354" s="14">
        <f t="shared" si="32"/>
        <v>0.05</v>
      </c>
      <c r="S1354" s="15">
        <f>VLOOKUP(Ventas!H1354,Productos!$B$23:$I$34,MATCH(Ventas!M1354,Productos!$D$22:$I$22)+2,FALSE)</f>
        <v>100000</v>
      </c>
      <c r="T1354" s="16">
        <f t="shared" si="34"/>
        <v>2512500</v>
      </c>
    </row>
    <row r="1355" spans="2:20" ht="14.25" customHeight="1">
      <c r="B1355" s="10" t="str">
        <f t="shared" si="31"/>
        <v>14-300292010septiembreF16</v>
      </c>
      <c r="C1355" s="17">
        <v>14</v>
      </c>
      <c r="D1355" s="17">
        <v>300</v>
      </c>
      <c r="E1355" s="18">
        <v>40423</v>
      </c>
      <c r="F1355" s="17">
        <v>15</v>
      </c>
      <c r="G1355" s="17">
        <v>11</v>
      </c>
      <c r="H1355" s="17" t="s">
        <v>29</v>
      </c>
      <c r="I1355" s="79">
        <f>_xlfn.XLOOKUP(H1355,Productos!$B$5:$B$16,Productos!$E$5:$E$16)</f>
        <v>550000</v>
      </c>
      <c r="J1355" s="17">
        <v>5</v>
      </c>
      <c r="K1355" s="99"/>
      <c r="L1355" s="13" t="str">
        <f>_xlfn.XLOOKUP(Ventas!C1355,'Tienda y Sucursal'!$B$5:$B$19,'Tienda y Sucursal'!$C$5:$C$19)</f>
        <v>Antiguedades FV</v>
      </c>
      <c r="M1355" s="13" t="str">
        <f>_xlfn.XLOOKUP(D1355,'Tienda y Sucursal'!$E$5:$E$10,'Tienda y Sucursal'!$F$5:$F$10)</f>
        <v>Sucursal 3</v>
      </c>
      <c r="N1355" s="13" t="str">
        <f>HLOOKUP(F1355,'Vendedores y Clientes'!$F$5:$M$7,2,0)&amp;" "&amp;HLOOKUP(F1355,'Vendedores y Clientes'!$F$5:$M$7,3,0)</f>
        <v>Suárez Mujica</v>
      </c>
      <c r="O1355" s="13" t="str" cm="1">
        <f t="array" ref="O1355">_xlfn.XLOOKUP(G1355,'Vendedores y Clientes'!$B$6:$B$39,'Vendedores y Clientes'!$C$6:$C$39&amp;" "&amp;_xlfn.XLOOKUP(Ventas!G1355,'Vendedores y Clientes'!$B$6:$B$39,'Vendedores y Clientes'!$D$6:$D$39))</f>
        <v>Diva Torrengra</v>
      </c>
      <c r="P1355" s="13" t="str">
        <f>_xlfn.XLOOKUP(H1355,Productos!$B$5:$B$16,Productos!$C$5:$C$16)</f>
        <v>Cama 2 Plazas</v>
      </c>
      <c r="Q1355" s="13" t="str">
        <f>VLOOKUP(H1355,Productos!$B$4:$E$16,3,0)</f>
        <v>Dardunes</v>
      </c>
      <c r="R1355" s="14">
        <f t="shared" si="32"/>
        <v>0.05</v>
      </c>
      <c r="S1355" s="15">
        <f>VLOOKUP(Ventas!H1355,Productos!$B$23:$I$34,MATCH(Ventas!M1355,Productos!$D$22:$I$22)+2,FALSE)</f>
        <v>30000</v>
      </c>
      <c r="T1355" s="16">
        <f t="shared" si="34"/>
        <v>2582500</v>
      </c>
    </row>
    <row r="1356" spans="2:20" ht="14.25" customHeight="1">
      <c r="B1356" s="10" t="str">
        <f t="shared" si="31"/>
        <v>5-200962010junioA18</v>
      </c>
      <c r="C1356" s="17">
        <v>5</v>
      </c>
      <c r="D1356" s="17">
        <v>200</v>
      </c>
      <c r="E1356" s="18">
        <v>40338</v>
      </c>
      <c r="F1356" s="17">
        <v>15</v>
      </c>
      <c r="G1356" s="17">
        <v>21</v>
      </c>
      <c r="H1356" s="17" t="s">
        <v>26</v>
      </c>
      <c r="I1356" s="79">
        <f>_xlfn.XLOOKUP(H1356,Productos!$B$5:$B$16,Productos!$E$5:$E$16)</f>
        <v>750000</v>
      </c>
      <c r="J1356" s="17">
        <v>4</v>
      </c>
      <c r="K1356" s="99"/>
      <c r="L1356" s="13" t="str">
        <f>_xlfn.XLOOKUP(Ventas!C1356,'Tienda y Sucursal'!$B$5:$B$19,'Tienda y Sucursal'!$C$5:$C$19)</f>
        <v>Muebles El Oso</v>
      </c>
      <c r="M1356" s="13" t="str">
        <f>_xlfn.XLOOKUP(D1356,'Tienda y Sucursal'!$E$5:$E$10,'Tienda y Sucursal'!$F$5:$F$10)</f>
        <v>Sucursal 1</v>
      </c>
      <c r="N1356" s="13" t="str">
        <f>HLOOKUP(F1356,'Vendedores y Clientes'!$F$5:$M$7,2,0)&amp;" "&amp;HLOOKUP(F1356,'Vendedores y Clientes'!$F$5:$M$7,3,0)</f>
        <v>Suárez Mujica</v>
      </c>
      <c r="O1356" s="13" t="str" cm="1">
        <f t="array" ref="O1356">_xlfn.XLOOKUP(G1356,'Vendedores y Clientes'!$B$6:$B$39,'Vendedores y Clientes'!$C$6:$C$39&amp;" "&amp;_xlfn.XLOOKUP(Ventas!G1356,'Vendedores y Clientes'!$B$6:$B$39,'Vendedores y Clientes'!$D$6:$D$39))</f>
        <v>Alvarón Moledero</v>
      </c>
      <c r="P1356" s="13" t="str">
        <f>_xlfn.XLOOKUP(H1356,Productos!$B$5:$B$16,Productos!$C$5:$C$16)</f>
        <v>Sillón Cama 3 Cuerpos</v>
      </c>
      <c r="Q1356" s="13" t="str">
        <f>VLOOKUP(H1356,Productos!$B$4:$E$16,3,0)</f>
        <v>Bellmack</v>
      </c>
      <c r="R1356" s="14">
        <f t="shared" si="32"/>
        <v>0.05</v>
      </c>
      <c r="S1356" s="15">
        <f>VLOOKUP(Ventas!H1356,Productos!$B$23:$I$34,MATCH(Ventas!M1356,Productos!$D$22:$I$22)+2,FALSE)</f>
        <v>100000</v>
      </c>
      <c r="T1356" s="16">
        <f t="shared" si="34"/>
        <v>2750000</v>
      </c>
    </row>
    <row r="1357" spans="2:20" ht="14.25" customHeight="1">
      <c r="B1357" s="10" t="str">
        <f t="shared" si="31"/>
        <v>2-1001322009febreroA18</v>
      </c>
      <c r="C1357" s="17">
        <v>2</v>
      </c>
      <c r="D1357" s="17">
        <v>100</v>
      </c>
      <c r="E1357" s="18">
        <v>39857</v>
      </c>
      <c r="F1357" s="17">
        <v>16</v>
      </c>
      <c r="G1357" s="17">
        <v>22</v>
      </c>
      <c r="H1357" s="17" t="s">
        <v>26</v>
      </c>
      <c r="I1357" s="79">
        <f>_xlfn.XLOOKUP(H1357,Productos!$B$5:$B$16,Productos!$E$5:$E$16)</f>
        <v>750000</v>
      </c>
      <c r="J1357" s="17">
        <v>4</v>
      </c>
      <c r="K1357" s="99"/>
      <c r="L1357" s="13" t="str">
        <f>_xlfn.XLOOKUP(Ventas!C1357,'Tienda y Sucursal'!$B$5:$B$19,'Tienda y Sucursal'!$C$5:$C$19)</f>
        <v>Muebles San Genaro</v>
      </c>
      <c r="M1357" s="13" t="str">
        <f>_xlfn.XLOOKUP(D1357,'Tienda y Sucursal'!$E$5:$E$10,'Tienda y Sucursal'!$F$5:$F$10)</f>
        <v>Sucursal 4</v>
      </c>
      <c r="N1357" s="13" t="str">
        <f>HLOOKUP(F1357,'Vendedores y Clientes'!$F$5:$M$7,2,0)&amp;" "&amp;HLOOKUP(F1357,'Vendedores y Clientes'!$F$5:$M$7,3,0)</f>
        <v>Michael Tree</v>
      </c>
      <c r="O1357" s="13" t="str" cm="1">
        <f t="array" ref="O1357">_xlfn.XLOOKUP(G1357,'Vendedores y Clientes'!$B$6:$B$39,'Vendedores y Clientes'!$C$6:$C$39&amp;" "&amp;_xlfn.XLOOKUP(Ventas!G1357,'Vendedores y Clientes'!$B$6:$B$39,'Vendedores y Clientes'!$D$6:$D$39))</f>
        <v>Sergio Oliva</v>
      </c>
      <c r="P1357" s="13" t="str">
        <f>_xlfn.XLOOKUP(H1357,Productos!$B$5:$B$16,Productos!$C$5:$C$16)</f>
        <v>Sillón Cama 3 Cuerpos</v>
      </c>
      <c r="Q1357" s="13" t="str">
        <f>VLOOKUP(H1357,Productos!$B$4:$E$16,3,0)</f>
        <v>Bellmack</v>
      </c>
      <c r="R1357" s="14">
        <f t="shared" si="32"/>
        <v>0.05</v>
      </c>
      <c r="S1357" s="15">
        <f>VLOOKUP(Ventas!H1357,Productos!$B$23:$I$34,MATCH(Ventas!M1357,Productos!$D$22:$I$22)+2,FALSE)</f>
        <v>20000</v>
      </c>
      <c r="T1357" s="16">
        <f t="shared" si="34"/>
        <v>2830000</v>
      </c>
    </row>
    <row r="1358" spans="2:20" ht="14.25" customHeight="1">
      <c r="B1358" s="10" t="str">
        <f t="shared" si="31"/>
        <v>12-201292009septiembreJ18</v>
      </c>
      <c r="C1358" s="17">
        <v>12</v>
      </c>
      <c r="D1358" s="17">
        <v>20</v>
      </c>
      <c r="E1358" s="18">
        <v>40068</v>
      </c>
      <c r="F1358" s="17">
        <v>18</v>
      </c>
      <c r="G1358" s="17">
        <v>33</v>
      </c>
      <c r="H1358" s="17" t="s">
        <v>24</v>
      </c>
      <c r="I1358" s="79">
        <f>_xlfn.XLOOKUP(H1358,Productos!$B$5:$B$16,Productos!$E$5:$E$16)</f>
        <v>850000</v>
      </c>
      <c r="J1358" s="17">
        <v>3</v>
      </c>
      <c r="K1358" s="99"/>
      <c r="L1358" s="13" t="str">
        <f>_xlfn.XLOOKUP(Ventas!C1358,'Tienda y Sucursal'!$B$5:$B$19,'Tienda y Sucursal'!$C$5:$C$19)</f>
        <v>El Deleite</v>
      </c>
      <c r="M1358" s="13" t="str">
        <f>_xlfn.XLOOKUP(D1358,'Tienda y Sucursal'!$E$5:$E$10,'Tienda y Sucursal'!$F$5:$F$10)</f>
        <v>Sucursal 5</v>
      </c>
      <c r="N1358" s="13" t="str">
        <f>HLOOKUP(F1358,'Vendedores y Clientes'!$F$5:$M$7,2,0)&amp;" "&amp;HLOOKUP(F1358,'Vendedores y Clientes'!$F$5:$M$7,3,0)</f>
        <v>Gato Lizana</v>
      </c>
      <c r="O1358" s="13" t="str" cm="1">
        <f t="array" ref="O1358">_xlfn.XLOOKUP(G1358,'Vendedores y Clientes'!$B$6:$B$39,'Vendedores y Clientes'!$C$6:$C$39&amp;" "&amp;_xlfn.XLOOKUP(Ventas!G1358,'Vendedores y Clientes'!$B$6:$B$39,'Vendedores y Clientes'!$D$6:$D$39))</f>
        <v>Maricela Zapur</v>
      </c>
      <c r="P1358" s="13" t="str">
        <f>_xlfn.XLOOKUP(H1358,Productos!$B$5:$B$16,Productos!$C$5:$C$16)</f>
        <v>Camarote 3 cuerpos</v>
      </c>
      <c r="Q1358" s="13" t="str">
        <f>VLOOKUP(H1358,Productos!$B$4:$E$16,3,0)</f>
        <v>Deplos</v>
      </c>
      <c r="R1358" s="14">
        <f t="shared" si="32"/>
        <v>0</v>
      </c>
      <c r="S1358" s="15">
        <f>VLOOKUP(Ventas!H1358,Productos!$B$23:$I$34,MATCH(Ventas!M1358,Productos!$D$22:$I$22)+2,FALSE)</f>
        <v>100000</v>
      </c>
      <c r="T1358" s="16">
        <f t="shared" si="34"/>
        <v>2450000</v>
      </c>
    </row>
    <row r="1359" spans="2:20" ht="14.25" customHeight="1">
      <c r="B1359" s="10" t="str">
        <f t="shared" si="31"/>
        <v>6-201192009septiembreJ18</v>
      </c>
      <c r="C1359" s="17">
        <v>6</v>
      </c>
      <c r="D1359" s="17">
        <v>20</v>
      </c>
      <c r="E1359" s="18">
        <v>40067</v>
      </c>
      <c r="F1359" s="17">
        <v>14</v>
      </c>
      <c r="G1359" s="17">
        <v>33</v>
      </c>
      <c r="H1359" s="17" t="s">
        <v>24</v>
      </c>
      <c r="I1359" s="79">
        <f>_xlfn.XLOOKUP(H1359,Productos!$B$5:$B$16,Productos!$E$5:$E$16)</f>
        <v>850000</v>
      </c>
      <c r="J1359" s="17">
        <v>3</v>
      </c>
      <c r="K1359" s="99"/>
      <c r="L1359" s="13" t="str">
        <f>_xlfn.XLOOKUP(Ventas!C1359,'Tienda y Sucursal'!$B$5:$B$19,'Tienda y Sucursal'!$C$5:$C$19)</f>
        <v>Sucursal Ñuñoa</v>
      </c>
      <c r="M1359" s="13" t="str">
        <f>_xlfn.XLOOKUP(D1359,'Tienda y Sucursal'!$E$5:$E$10,'Tienda y Sucursal'!$F$5:$F$10)</f>
        <v>Sucursal 5</v>
      </c>
      <c r="N1359" s="13" t="str">
        <f>HLOOKUP(F1359,'Vendedores y Clientes'!$F$5:$M$7,2,0)&amp;" "&amp;HLOOKUP(F1359,'Vendedores y Clientes'!$F$5:$M$7,3,0)</f>
        <v>Hortuiti Felier</v>
      </c>
      <c r="O1359" s="13" t="str" cm="1">
        <f t="array" ref="O1359">_xlfn.XLOOKUP(G1359,'Vendedores y Clientes'!$B$6:$B$39,'Vendedores y Clientes'!$C$6:$C$39&amp;" "&amp;_xlfn.XLOOKUP(Ventas!G1359,'Vendedores y Clientes'!$B$6:$B$39,'Vendedores y Clientes'!$D$6:$D$39))</f>
        <v>Maricela Zapur</v>
      </c>
      <c r="P1359" s="13" t="str">
        <f>_xlfn.XLOOKUP(H1359,Productos!$B$5:$B$16,Productos!$C$5:$C$16)</f>
        <v>Camarote 3 cuerpos</v>
      </c>
      <c r="Q1359" s="13" t="str">
        <f>VLOOKUP(H1359,Productos!$B$4:$E$16,3,0)</f>
        <v>Deplos</v>
      </c>
      <c r="R1359" s="14">
        <f t="shared" si="32"/>
        <v>0</v>
      </c>
      <c r="S1359" s="15">
        <f>VLOOKUP(Ventas!H1359,Productos!$B$23:$I$34,MATCH(Ventas!M1359,Productos!$D$22:$I$22)+2,FALSE)</f>
        <v>100000</v>
      </c>
      <c r="T1359" s="16">
        <f t="shared" si="34"/>
        <v>2450000</v>
      </c>
    </row>
    <row r="1360" spans="2:20" ht="14.25" customHeight="1">
      <c r="B1360" s="10" t="str">
        <f t="shared" si="31"/>
        <v>13-1003102010octubreJ18</v>
      </c>
      <c r="C1360" s="17">
        <v>13</v>
      </c>
      <c r="D1360" s="17">
        <v>100</v>
      </c>
      <c r="E1360" s="18">
        <v>40454</v>
      </c>
      <c r="F1360" s="17">
        <v>15</v>
      </c>
      <c r="G1360" s="17">
        <v>4</v>
      </c>
      <c r="H1360" s="17" t="s">
        <v>24</v>
      </c>
      <c r="I1360" s="79">
        <f>_xlfn.XLOOKUP(H1360,Productos!$B$5:$B$16,Productos!$E$5:$E$16)</f>
        <v>850000</v>
      </c>
      <c r="J1360" s="17">
        <v>3</v>
      </c>
      <c r="K1360" s="99"/>
      <c r="L1360" s="13" t="str">
        <f>_xlfn.XLOOKUP(Ventas!C1360,'Tienda y Sucursal'!$B$5:$B$19,'Tienda y Sucursal'!$C$5:$C$19)</f>
        <v>Sales</v>
      </c>
      <c r="M1360" s="13" t="str">
        <f>_xlfn.XLOOKUP(D1360,'Tienda y Sucursal'!$E$5:$E$10,'Tienda y Sucursal'!$F$5:$F$10)</f>
        <v>Sucursal 4</v>
      </c>
      <c r="N1360" s="13" t="str">
        <f>HLOOKUP(F1360,'Vendedores y Clientes'!$F$5:$M$7,2,0)&amp;" "&amp;HLOOKUP(F1360,'Vendedores y Clientes'!$F$5:$M$7,3,0)</f>
        <v>Suárez Mujica</v>
      </c>
      <c r="O1360" s="13" t="str" cm="1">
        <f t="array" ref="O1360">_xlfn.XLOOKUP(G1360,'Vendedores y Clientes'!$B$6:$B$39,'Vendedores y Clientes'!$C$6:$C$39&amp;" "&amp;_xlfn.XLOOKUP(Ventas!G1360,'Vendedores y Clientes'!$B$6:$B$39,'Vendedores y Clientes'!$D$6:$D$39))</f>
        <v>JayJay Barriga</v>
      </c>
      <c r="P1360" s="13" t="str">
        <f>_xlfn.XLOOKUP(H1360,Productos!$B$5:$B$16,Productos!$C$5:$C$16)</f>
        <v>Camarote 3 cuerpos</v>
      </c>
      <c r="Q1360" s="13" t="str">
        <f>VLOOKUP(H1360,Productos!$B$4:$E$16,3,0)</f>
        <v>Deplos</v>
      </c>
      <c r="R1360" s="14">
        <f t="shared" si="32"/>
        <v>0</v>
      </c>
      <c r="S1360" s="15">
        <f>VLOOKUP(Ventas!H1360,Productos!$B$23:$I$34,MATCH(Ventas!M1360,Productos!$D$22:$I$22)+2,FALSE)</f>
        <v>10000</v>
      </c>
      <c r="T1360" s="16">
        <f t="shared" si="34"/>
        <v>2540000</v>
      </c>
    </row>
    <row r="1361" spans="2:20" ht="14.25" customHeight="1">
      <c r="B1361" s="10" t="str">
        <f t="shared" si="31"/>
        <v>1-2002462009junioA14</v>
      </c>
      <c r="C1361" s="17">
        <v>1</v>
      </c>
      <c r="D1361" s="17">
        <v>200</v>
      </c>
      <c r="E1361" s="18">
        <v>39988</v>
      </c>
      <c r="F1361" s="17">
        <v>15</v>
      </c>
      <c r="G1361" s="17">
        <v>16</v>
      </c>
      <c r="H1361" s="17" t="s">
        <v>27</v>
      </c>
      <c r="I1361" s="79">
        <f>_xlfn.XLOOKUP(H1361,Productos!$B$5:$B$16,Productos!$E$5:$E$16)</f>
        <v>670000</v>
      </c>
      <c r="J1361" s="17">
        <v>4</v>
      </c>
      <c r="K1361" s="99"/>
      <c r="L1361" s="13" t="str">
        <f>_xlfn.XLOOKUP(Ventas!C1361,'Tienda y Sucursal'!$B$5:$B$19,'Tienda y Sucursal'!$C$5:$C$19)</f>
        <v>Sucursal Peñalolen Alto</v>
      </c>
      <c r="M1361" s="13" t="str">
        <f>_xlfn.XLOOKUP(D1361,'Tienda y Sucursal'!$E$5:$E$10,'Tienda y Sucursal'!$F$5:$F$10)</f>
        <v>Sucursal 1</v>
      </c>
      <c r="N1361" s="13" t="str">
        <f>HLOOKUP(F1361,'Vendedores y Clientes'!$F$5:$M$7,2,0)&amp;" "&amp;HLOOKUP(F1361,'Vendedores y Clientes'!$F$5:$M$7,3,0)</f>
        <v>Suárez Mujica</v>
      </c>
      <c r="O1361" s="13" t="str" cm="1">
        <f t="array" ref="O1361">_xlfn.XLOOKUP(G1361,'Vendedores y Clientes'!$B$6:$B$39,'Vendedores y Clientes'!$C$6:$C$39&amp;" "&amp;_xlfn.XLOOKUP(Ventas!G1361,'Vendedores y Clientes'!$B$6:$B$39,'Vendedores y Clientes'!$D$6:$D$39))</f>
        <v>Go Leslier</v>
      </c>
      <c r="P1361" s="13" t="str">
        <f>_xlfn.XLOOKUP(H1361,Productos!$B$5:$B$16,Productos!$C$5:$C$16)</f>
        <v>Cama 1,5 plazas</v>
      </c>
      <c r="Q1361" s="13" t="str">
        <f>VLOOKUP(H1361,Productos!$B$4:$E$16,3,0)</f>
        <v>Dardunes</v>
      </c>
      <c r="R1361" s="14">
        <f t="shared" si="32"/>
        <v>0.05</v>
      </c>
      <c r="S1361" s="15">
        <f>VLOOKUP(Ventas!H1361,Productos!$B$23:$I$34,MATCH(Ventas!M1361,Productos!$D$22:$I$22)+2,FALSE)</f>
        <v>200000</v>
      </c>
      <c r="T1361" s="16">
        <f t="shared" si="34"/>
        <v>2346000</v>
      </c>
    </row>
    <row r="1362" spans="2:20" ht="14.25" customHeight="1">
      <c r="B1362" s="10" t="str">
        <f t="shared" si="31"/>
        <v>7-301882009agostoA14</v>
      </c>
      <c r="C1362" s="17">
        <v>7</v>
      </c>
      <c r="D1362" s="17">
        <v>30</v>
      </c>
      <c r="E1362" s="18">
        <v>40043</v>
      </c>
      <c r="F1362" s="17">
        <v>12</v>
      </c>
      <c r="G1362" s="17">
        <v>3</v>
      </c>
      <c r="H1362" s="17" t="s">
        <v>27</v>
      </c>
      <c r="I1362" s="79">
        <f>_xlfn.XLOOKUP(H1362,Productos!$B$5:$B$16,Productos!$E$5:$E$16)</f>
        <v>670000</v>
      </c>
      <c r="J1362" s="17">
        <v>4</v>
      </c>
      <c r="K1362" s="99"/>
      <c r="L1362" s="13" t="str">
        <f>_xlfn.XLOOKUP(Ventas!C1362,'Tienda y Sucursal'!$B$5:$B$19,'Tienda y Sucursal'!$C$5:$C$19)</f>
        <v>Blanco y En Calada</v>
      </c>
      <c r="M1362" s="13" t="str">
        <f>_xlfn.XLOOKUP(D1362,'Tienda y Sucursal'!$E$5:$E$10,'Tienda y Sucursal'!$F$5:$F$10)</f>
        <v>Sucursal 2</v>
      </c>
      <c r="N1362" s="13" t="str">
        <f>HLOOKUP(F1362,'Vendedores y Clientes'!$F$5:$M$7,2,0)&amp;" "&amp;HLOOKUP(F1362,'Vendedores y Clientes'!$F$5:$M$7,3,0)</f>
        <v>Feibian Bizancio</v>
      </c>
      <c r="O1362" s="13" t="str" cm="1">
        <f t="array" ref="O1362">_xlfn.XLOOKUP(G1362,'Vendedores y Clientes'!$B$6:$B$39,'Vendedores y Clientes'!$C$6:$C$39&amp;" "&amp;_xlfn.XLOOKUP(Ventas!G1362,'Vendedores y Clientes'!$B$6:$B$39,'Vendedores y Clientes'!$D$6:$D$39))</f>
        <v>Johny Negrero</v>
      </c>
      <c r="P1362" s="13" t="str">
        <f>_xlfn.XLOOKUP(H1362,Productos!$B$5:$B$16,Productos!$C$5:$C$16)</f>
        <v>Cama 1,5 plazas</v>
      </c>
      <c r="Q1362" s="13" t="str">
        <f>VLOOKUP(H1362,Productos!$B$4:$E$16,3,0)</f>
        <v>Dardunes</v>
      </c>
      <c r="R1362" s="14">
        <f t="shared" si="32"/>
        <v>0.05</v>
      </c>
      <c r="S1362" s="15">
        <f>VLOOKUP(Ventas!H1362,Productos!$B$23:$I$34,MATCH(Ventas!M1362,Productos!$D$22:$I$22)+2,FALSE)</f>
        <v>200000</v>
      </c>
      <c r="T1362" s="16">
        <f t="shared" si="34"/>
        <v>2346000</v>
      </c>
    </row>
    <row r="1363" spans="2:20" ht="14.25" customHeight="1">
      <c r="B1363" s="10" t="str">
        <f t="shared" si="31"/>
        <v>6-200192010septiembreA14</v>
      </c>
      <c r="C1363" s="17">
        <v>6</v>
      </c>
      <c r="D1363" s="17">
        <v>200</v>
      </c>
      <c r="E1363" s="18">
        <v>40422</v>
      </c>
      <c r="F1363" s="17">
        <v>16</v>
      </c>
      <c r="G1363" s="17">
        <v>9</v>
      </c>
      <c r="H1363" s="17" t="s">
        <v>27</v>
      </c>
      <c r="I1363" s="79">
        <f>_xlfn.XLOOKUP(H1363,Productos!$B$5:$B$16,Productos!$E$5:$E$16)</f>
        <v>670000</v>
      </c>
      <c r="J1363" s="17">
        <v>4</v>
      </c>
      <c r="K1363" s="99"/>
      <c r="L1363" s="13" t="str">
        <f>_xlfn.XLOOKUP(Ventas!C1363,'Tienda y Sucursal'!$B$5:$B$19,'Tienda y Sucursal'!$C$5:$C$19)</f>
        <v>Sucursal Ñuñoa</v>
      </c>
      <c r="M1363" s="13" t="str">
        <f>_xlfn.XLOOKUP(D1363,'Tienda y Sucursal'!$E$5:$E$10,'Tienda y Sucursal'!$F$5:$F$10)</f>
        <v>Sucursal 1</v>
      </c>
      <c r="N1363" s="13" t="str">
        <f>HLOOKUP(F1363,'Vendedores y Clientes'!$F$5:$M$7,2,0)&amp;" "&amp;HLOOKUP(F1363,'Vendedores y Clientes'!$F$5:$M$7,3,0)</f>
        <v>Michael Tree</v>
      </c>
      <c r="O1363" s="13" t="str" cm="1">
        <f t="array" ref="O1363">_xlfn.XLOOKUP(G1363,'Vendedores y Clientes'!$B$6:$B$39,'Vendedores y Clientes'!$C$6:$C$39&amp;" "&amp;_xlfn.XLOOKUP(Ventas!G1363,'Vendedores y Clientes'!$B$6:$B$39,'Vendedores y Clientes'!$D$6:$D$39))</f>
        <v>Camilo Parranda</v>
      </c>
      <c r="P1363" s="13" t="str">
        <f>_xlfn.XLOOKUP(H1363,Productos!$B$5:$B$16,Productos!$C$5:$C$16)</f>
        <v>Cama 1,5 plazas</v>
      </c>
      <c r="Q1363" s="13" t="str">
        <f>VLOOKUP(H1363,Productos!$B$4:$E$16,3,0)</f>
        <v>Dardunes</v>
      </c>
      <c r="R1363" s="14">
        <f t="shared" si="32"/>
        <v>0.05</v>
      </c>
      <c r="S1363" s="15">
        <f>VLOOKUP(Ventas!H1363,Productos!$B$23:$I$34,MATCH(Ventas!M1363,Productos!$D$22:$I$22)+2,FALSE)</f>
        <v>200000</v>
      </c>
      <c r="T1363" s="16">
        <f t="shared" si="34"/>
        <v>2346000</v>
      </c>
    </row>
    <row r="1364" spans="2:20" ht="14.25" customHeight="1">
      <c r="B1364" s="10" t="str">
        <f t="shared" si="31"/>
        <v>6-1002252009mayoA14</v>
      </c>
      <c r="C1364" s="17">
        <v>6</v>
      </c>
      <c r="D1364" s="17">
        <v>100</v>
      </c>
      <c r="E1364" s="18">
        <v>39955</v>
      </c>
      <c r="F1364" s="17">
        <v>14</v>
      </c>
      <c r="G1364" s="17">
        <v>5</v>
      </c>
      <c r="H1364" s="17" t="s">
        <v>27</v>
      </c>
      <c r="I1364" s="79">
        <f>_xlfn.XLOOKUP(H1364,Productos!$B$5:$B$16,Productos!$E$5:$E$16)</f>
        <v>670000</v>
      </c>
      <c r="J1364" s="17">
        <v>4</v>
      </c>
      <c r="K1364" s="99"/>
      <c r="L1364" s="13" t="str">
        <f>_xlfn.XLOOKUP(Ventas!C1364,'Tienda y Sucursal'!$B$5:$B$19,'Tienda y Sucursal'!$C$5:$C$19)</f>
        <v>Sucursal Ñuñoa</v>
      </c>
      <c r="M1364" s="13" t="str">
        <f>_xlfn.XLOOKUP(D1364,'Tienda y Sucursal'!$E$5:$E$10,'Tienda y Sucursal'!$F$5:$F$10)</f>
        <v>Sucursal 4</v>
      </c>
      <c r="N1364" s="13" t="str">
        <f>HLOOKUP(F1364,'Vendedores y Clientes'!$F$5:$M$7,2,0)&amp;" "&amp;HLOOKUP(F1364,'Vendedores y Clientes'!$F$5:$M$7,3,0)</f>
        <v>Hortuiti Felier</v>
      </c>
      <c r="O1364" s="13" t="str" cm="1">
        <f t="array" ref="O1364">_xlfn.XLOOKUP(G1364,'Vendedores y Clientes'!$B$6:$B$39,'Vendedores y Clientes'!$C$6:$C$39&amp;" "&amp;_xlfn.XLOOKUP(Ventas!G1364,'Vendedores y Clientes'!$B$6:$B$39,'Vendedores y Clientes'!$D$6:$D$39))</f>
        <v>Alexandra Bully</v>
      </c>
      <c r="P1364" s="13" t="str">
        <f>_xlfn.XLOOKUP(H1364,Productos!$B$5:$B$16,Productos!$C$5:$C$16)</f>
        <v>Cama 1,5 plazas</v>
      </c>
      <c r="Q1364" s="13" t="str">
        <f>VLOOKUP(H1364,Productos!$B$4:$E$16,3,0)</f>
        <v>Dardunes</v>
      </c>
      <c r="R1364" s="14">
        <f t="shared" si="32"/>
        <v>0.05</v>
      </c>
      <c r="S1364" s="15">
        <f>VLOOKUP(Ventas!H1364,Productos!$B$23:$I$34,MATCH(Ventas!M1364,Productos!$D$22:$I$22)+2,FALSE)</f>
        <v>10000</v>
      </c>
      <c r="T1364" s="16">
        <f t="shared" si="34"/>
        <v>2536000</v>
      </c>
    </row>
    <row r="1365" spans="2:20" ht="14.25" customHeight="1">
      <c r="B1365" s="10" t="str">
        <f t="shared" si="31"/>
        <v>15-2001412010eneroJ18</v>
      </c>
      <c r="C1365" s="17">
        <v>15</v>
      </c>
      <c r="D1365" s="17">
        <v>200</v>
      </c>
      <c r="E1365" s="18">
        <v>40192</v>
      </c>
      <c r="F1365" s="17">
        <v>14</v>
      </c>
      <c r="G1365" s="17">
        <v>1</v>
      </c>
      <c r="H1365" s="17" t="s">
        <v>24</v>
      </c>
      <c r="I1365" s="79">
        <f>_xlfn.XLOOKUP(H1365,Productos!$B$5:$B$16,Productos!$E$5:$E$16)</f>
        <v>850000</v>
      </c>
      <c r="J1365" s="17">
        <v>3</v>
      </c>
      <c r="K1365" s="99"/>
      <c r="L1365" s="13" t="str">
        <f>_xlfn.XLOOKUP(Ventas!C1365,'Tienda y Sucursal'!$B$5:$B$19,'Tienda y Sucursal'!$C$5:$C$19)</f>
        <v>Galería la Tubería</v>
      </c>
      <c r="M1365" s="13" t="str">
        <f>_xlfn.XLOOKUP(D1365,'Tienda y Sucursal'!$E$5:$E$10,'Tienda y Sucursal'!$F$5:$F$10)</f>
        <v>Sucursal 1</v>
      </c>
      <c r="N1365" s="13" t="str">
        <f>HLOOKUP(F1365,'Vendedores y Clientes'!$F$5:$M$7,2,0)&amp;" "&amp;HLOOKUP(F1365,'Vendedores y Clientes'!$F$5:$M$7,3,0)</f>
        <v>Hortuiti Felier</v>
      </c>
      <c r="O1365" s="13" t="str" cm="1">
        <f t="array" ref="O1365">_xlfn.XLOOKUP(G1365,'Vendedores y Clientes'!$B$6:$B$39,'Vendedores y Clientes'!$C$6:$C$39&amp;" "&amp;_xlfn.XLOOKUP(Ventas!G1365,'Vendedores y Clientes'!$B$6:$B$39,'Vendedores y Clientes'!$D$6:$D$39))</f>
        <v>Alejandro Moledero</v>
      </c>
      <c r="P1365" s="13" t="str">
        <f>_xlfn.XLOOKUP(H1365,Productos!$B$5:$B$16,Productos!$C$5:$C$16)</f>
        <v>Camarote 3 cuerpos</v>
      </c>
      <c r="Q1365" s="13" t="str">
        <f>VLOOKUP(H1365,Productos!$B$4:$E$16,3,0)</f>
        <v>Deplos</v>
      </c>
      <c r="R1365" s="14">
        <f t="shared" si="32"/>
        <v>0</v>
      </c>
      <c r="S1365" s="15">
        <f>VLOOKUP(Ventas!H1365,Productos!$B$23:$I$34,MATCH(Ventas!M1365,Productos!$D$22:$I$22)+2,FALSE)</f>
        <v>30000</v>
      </c>
      <c r="T1365" s="16">
        <f t="shared" si="34"/>
        <v>2520000</v>
      </c>
    </row>
    <row r="1366" spans="2:20" ht="14.25" customHeight="1">
      <c r="B1366" s="10" t="str">
        <f t="shared" si="31"/>
        <v>14-301712010eneroJ18</v>
      </c>
      <c r="C1366" s="17">
        <v>14</v>
      </c>
      <c r="D1366" s="17">
        <v>30</v>
      </c>
      <c r="E1366" s="18">
        <v>40195</v>
      </c>
      <c r="F1366" s="17">
        <v>15</v>
      </c>
      <c r="G1366" s="17">
        <v>2</v>
      </c>
      <c r="H1366" s="17" t="s">
        <v>24</v>
      </c>
      <c r="I1366" s="79">
        <f>_xlfn.XLOOKUP(H1366,Productos!$B$5:$B$16,Productos!$E$5:$E$16)</f>
        <v>850000</v>
      </c>
      <c r="J1366" s="17">
        <v>3</v>
      </c>
      <c r="K1366" s="99"/>
      <c r="L1366" s="13" t="str">
        <f>_xlfn.XLOOKUP(Ventas!C1366,'Tienda y Sucursal'!$B$5:$B$19,'Tienda y Sucursal'!$C$5:$C$19)</f>
        <v>Antiguedades FV</v>
      </c>
      <c r="M1366" s="13" t="str">
        <f>_xlfn.XLOOKUP(D1366,'Tienda y Sucursal'!$E$5:$E$10,'Tienda y Sucursal'!$F$5:$F$10)</f>
        <v>Sucursal 2</v>
      </c>
      <c r="N1366" s="13" t="str">
        <f>HLOOKUP(F1366,'Vendedores y Clientes'!$F$5:$M$7,2,0)&amp;" "&amp;HLOOKUP(F1366,'Vendedores y Clientes'!$F$5:$M$7,3,0)</f>
        <v>Suárez Mujica</v>
      </c>
      <c r="O1366" s="13" t="str" cm="1">
        <f t="array" ref="O1366">_xlfn.XLOOKUP(G1366,'Vendedores y Clientes'!$B$6:$B$39,'Vendedores y Clientes'!$C$6:$C$39&amp;" "&amp;_xlfn.XLOOKUP(Ventas!G1366,'Vendedores y Clientes'!$B$6:$B$39,'Vendedores y Clientes'!$D$6:$D$39))</f>
        <v>John Chepicano</v>
      </c>
      <c r="P1366" s="13" t="str">
        <f>_xlfn.XLOOKUP(H1366,Productos!$B$5:$B$16,Productos!$C$5:$C$16)</f>
        <v>Camarote 3 cuerpos</v>
      </c>
      <c r="Q1366" s="13" t="str">
        <f>VLOOKUP(H1366,Productos!$B$4:$E$16,3,0)</f>
        <v>Deplos</v>
      </c>
      <c r="R1366" s="14">
        <f t="shared" si="32"/>
        <v>0</v>
      </c>
      <c r="S1366" s="15">
        <f>VLOOKUP(Ventas!H1366,Productos!$B$23:$I$34,MATCH(Ventas!M1366,Productos!$D$22:$I$22)+2,FALSE)</f>
        <v>10000</v>
      </c>
      <c r="T1366" s="16">
        <f t="shared" si="34"/>
        <v>2540000</v>
      </c>
    </row>
    <row r="1367" spans="2:20" ht="14.25" customHeight="1">
      <c r="B1367" s="10" t="str">
        <f t="shared" si="31"/>
        <v>4-10018102010octubreJ18</v>
      </c>
      <c r="C1367" s="17">
        <v>4</v>
      </c>
      <c r="D1367" s="17">
        <v>100</v>
      </c>
      <c r="E1367" s="18">
        <v>40469</v>
      </c>
      <c r="F1367" s="17">
        <v>13</v>
      </c>
      <c r="G1367" s="17">
        <v>16</v>
      </c>
      <c r="H1367" s="17" t="s">
        <v>24</v>
      </c>
      <c r="I1367" s="79">
        <f>_xlfn.XLOOKUP(H1367,Productos!$B$5:$B$16,Productos!$E$5:$E$16)</f>
        <v>850000</v>
      </c>
      <c r="J1367" s="17">
        <v>3</v>
      </c>
      <c r="K1367" s="99"/>
      <c r="L1367" s="13" t="str">
        <f>_xlfn.XLOOKUP(Ventas!C1367,'Tienda y Sucursal'!$B$5:$B$19,'Tienda y Sucursal'!$C$5:$C$19)</f>
        <v>Galería Ñuble</v>
      </c>
      <c r="M1367" s="13" t="str">
        <f>_xlfn.XLOOKUP(D1367,'Tienda y Sucursal'!$E$5:$E$10,'Tienda y Sucursal'!$F$5:$F$10)</f>
        <v>Sucursal 4</v>
      </c>
      <c r="N1367" s="13" t="str">
        <f>HLOOKUP(F1367,'Vendedores y Clientes'!$F$5:$M$7,2,0)&amp;" "&amp;HLOOKUP(F1367,'Vendedores y Clientes'!$F$5:$M$7,3,0)</f>
        <v>Caesar Ortencia</v>
      </c>
      <c r="O1367" s="13" t="str" cm="1">
        <f t="array" ref="O1367">_xlfn.XLOOKUP(G1367,'Vendedores y Clientes'!$B$6:$B$39,'Vendedores y Clientes'!$C$6:$C$39&amp;" "&amp;_xlfn.XLOOKUP(Ventas!G1367,'Vendedores y Clientes'!$B$6:$B$39,'Vendedores y Clientes'!$D$6:$D$39))</f>
        <v>Go Leslier</v>
      </c>
      <c r="P1367" s="13" t="str">
        <f>_xlfn.XLOOKUP(H1367,Productos!$B$5:$B$16,Productos!$C$5:$C$16)</f>
        <v>Camarote 3 cuerpos</v>
      </c>
      <c r="Q1367" s="13" t="str">
        <f>VLOOKUP(H1367,Productos!$B$4:$E$16,3,0)</f>
        <v>Deplos</v>
      </c>
      <c r="R1367" s="14">
        <f t="shared" si="32"/>
        <v>0</v>
      </c>
      <c r="S1367" s="15">
        <f>VLOOKUP(Ventas!H1367,Productos!$B$23:$I$34,MATCH(Ventas!M1367,Productos!$D$22:$I$22)+2,FALSE)</f>
        <v>10000</v>
      </c>
      <c r="T1367" s="16">
        <f t="shared" si="34"/>
        <v>2540000</v>
      </c>
    </row>
    <row r="1368" spans="2:20" ht="14.25" customHeight="1">
      <c r="B1368" s="10" t="str">
        <f t="shared" si="31"/>
        <v>15-3001672009julioJ18</v>
      </c>
      <c r="C1368" s="17">
        <v>15</v>
      </c>
      <c r="D1368" s="17">
        <v>300</v>
      </c>
      <c r="E1368" s="18">
        <v>40010</v>
      </c>
      <c r="F1368" s="17">
        <v>12</v>
      </c>
      <c r="G1368" s="17">
        <v>30</v>
      </c>
      <c r="H1368" s="17" t="s">
        <v>24</v>
      </c>
      <c r="I1368" s="79">
        <f>_xlfn.XLOOKUP(H1368,Productos!$B$5:$B$16,Productos!$E$5:$E$16)</f>
        <v>850000</v>
      </c>
      <c r="J1368" s="17">
        <v>3</v>
      </c>
      <c r="K1368" s="99"/>
      <c r="L1368" s="13" t="str">
        <f>_xlfn.XLOOKUP(Ventas!C1368,'Tienda y Sucursal'!$B$5:$B$19,'Tienda y Sucursal'!$C$5:$C$19)</f>
        <v>Galería la Tubería</v>
      </c>
      <c r="M1368" s="13" t="str">
        <f>_xlfn.XLOOKUP(D1368,'Tienda y Sucursal'!$E$5:$E$10,'Tienda y Sucursal'!$F$5:$F$10)</f>
        <v>Sucursal 3</v>
      </c>
      <c r="N1368" s="13" t="str">
        <f>HLOOKUP(F1368,'Vendedores y Clientes'!$F$5:$M$7,2,0)&amp;" "&amp;HLOOKUP(F1368,'Vendedores y Clientes'!$F$5:$M$7,3,0)</f>
        <v>Feibian Bizancio</v>
      </c>
      <c r="O1368" s="13" t="str" cm="1">
        <f t="array" ref="O1368">_xlfn.XLOOKUP(G1368,'Vendedores y Clientes'!$B$6:$B$39,'Vendedores y Clientes'!$C$6:$C$39&amp;" "&amp;_xlfn.XLOOKUP(Ventas!G1368,'Vendedores y Clientes'!$B$6:$B$39,'Vendedores y Clientes'!$D$6:$D$39))</f>
        <v>Javiera Walder</v>
      </c>
      <c r="P1368" s="13" t="str">
        <f>_xlfn.XLOOKUP(H1368,Productos!$B$5:$B$16,Productos!$C$5:$C$16)</f>
        <v>Camarote 3 cuerpos</v>
      </c>
      <c r="Q1368" s="13" t="str">
        <f>VLOOKUP(H1368,Productos!$B$4:$E$16,3,0)</f>
        <v>Deplos</v>
      </c>
      <c r="R1368" s="14">
        <f t="shared" si="32"/>
        <v>0</v>
      </c>
      <c r="S1368" s="15">
        <f>VLOOKUP(Ventas!H1368,Productos!$B$23:$I$34,MATCH(Ventas!M1368,Productos!$D$22:$I$22)+2,FALSE)</f>
        <v>200000</v>
      </c>
      <c r="T1368" s="16">
        <f t="shared" si="34"/>
        <v>2350000</v>
      </c>
    </row>
    <row r="1369" spans="2:20" ht="14.25" customHeight="1">
      <c r="B1369" s="10" t="str">
        <f t="shared" si="31"/>
        <v>6-102352010mayoJ18</v>
      </c>
      <c r="C1369" s="17">
        <v>6</v>
      </c>
      <c r="D1369" s="17">
        <v>10</v>
      </c>
      <c r="E1369" s="18">
        <v>40321</v>
      </c>
      <c r="F1369" s="17">
        <v>17</v>
      </c>
      <c r="G1369" s="17">
        <v>4</v>
      </c>
      <c r="H1369" s="17" t="s">
        <v>24</v>
      </c>
      <c r="I1369" s="79">
        <f>_xlfn.XLOOKUP(H1369,Productos!$B$5:$B$16,Productos!$E$5:$E$16)</f>
        <v>850000</v>
      </c>
      <c r="J1369" s="17">
        <v>3</v>
      </c>
      <c r="K1369" s="99"/>
      <c r="L1369" s="13" t="str">
        <f>_xlfn.XLOOKUP(Ventas!C1369,'Tienda y Sucursal'!$B$5:$B$19,'Tienda y Sucursal'!$C$5:$C$19)</f>
        <v>Sucursal Ñuñoa</v>
      </c>
      <c r="M1369" s="13" t="str">
        <f>_xlfn.XLOOKUP(D1369,'Tienda y Sucursal'!$E$5:$E$10,'Tienda y Sucursal'!$F$5:$F$10)</f>
        <v>Sucursal 6</v>
      </c>
      <c r="N1369" s="13" t="str">
        <f>HLOOKUP(F1369,'Vendedores y Clientes'!$F$5:$M$7,2,0)&amp;" "&amp;HLOOKUP(F1369,'Vendedores y Clientes'!$F$5:$M$7,3,0)</f>
        <v>Gabriel Manzanero</v>
      </c>
      <c r="O1369" s="13" t="str" cm="1">
        <f t="array" ref="O1369">_xlfn.XLOOKUP(G1369,'Vendedores y Clientes'!$B$6:$B$39,'Vendedores y Clientes'!$C$6:$C$39&amp;" "&amp;_xlfn.XLOOKUP(Ventas!G1369,'Vendedores y Clientes'!$B$6:$B$39,'Vendedores y Clientes'!$D$6:$D$39))</f>
        <v>JayJay Barriga</v>
      </c>
      <c r="P1369" s="13" t="str">
        <f>_xlfn.XLOOKUP(H1369,Productos!$B$5:$B$16,Productos!$C$5:$C$16)</f>
        <v>Camarote 3 cuerpos</v>
      </c>
      <c r="Q1369" s="13" t="str">
        <f>VLOOKUP(H1369,Productos!$B$4:$E$16,3,0)</f>
        <v>Deplos</v>
      </c>
      <c r="R1369" s="14">
        <f t="shared" si="32"/>
        <v>0</v>
      </c>
      <c r="S1369" s="15">
        <f>VLOOKUP(Ventas!H1369,Productos!$B$23:$I$34,MATCH(Ventas!M1369,Productos!$D$22:$I$22)+2,FALSE)</f>
        <v>20000</v>
      </c>
      <c r="T1369" s="16">
        <f t="shared" si="34"/>
        <v>2530000</v>
      </c>
    </row>
    <row r="1370" spans="2:20" ht="14.25" customHeight="1">
      <c r="B1370" s="10" t="str">
        <f t="shared" si="31"/>
        <v>7-3016102010octubreJ18</v>
      </c>
      <c r="C1370" s="17">
        <v>7</v>
      </c>
      <c r="D1370" s="17">
        <v>30</v>
      </c>
      <c r="E1370" s="18">
        <v>40467</v>
      </c>
      <c r="F1370" s="17">
        <v>18</v>
      </c>
      <c r="G1370" s="17">
        <v>22</v>
      </c>
      <c r="H1370" s="17" t="s">
        <v>24</v>
      </c>
      <c r="I1370" s="79">
        <f>_xlfn.XLOOKUP(H1370,Productos!$B$5:$B$16,Productos!$E$5:$E$16)</f>
        <v>850000</v>
      </c>
      <c r="J1370" s="17">
        <v>3</v>
      </c>
      <c r="K1370" s="99"/>
      <c r="L1370" s="13" t="str">
        <f>_xlfn.XLOOKUP(Ventas!C1370,'Tienda y Sucursal'!$B$5:$B$19,'Tienda y Sucursal'!$C$5:$C$19)</f>
        <v>Blanco y En Calada</v>
      </c>
      <c r="M1370" s="13" t="str">
        <f>_xlfn.XLOOKUP(D1370,'Tienda y Sucursal'!$E$5:$E$10,'Tienda y Sucursal'!$F$5:$F$10)</f>
        <v>Sucursal 2</v>
      </c>
      <c r="N1370" s="13" t="str">
        <f>HLOOKUP(F1370,'Vendedores y Clientes'!$F$5:$M$7,2,0)&amp;" "&amp;HLOOKUP(F1370,'Vendedores y Clientes'!$F$5:$M$7,3,0)</f>
        <v>Gato Lizana</v>
      </c>
      <c r="O1370" s="13" t="str" cm="1">
        <f t="array" ref="O1370">_xlfn.XLOOKUP(G1370,'Vendedores y Clientes'!$B$6:$B$39,'Vendedores y Clientes'!$C$6:$C$39&amp;" "&amp;_xlfn.XLOOKUP(Ventas!G1370,'Vendedores y Clientes'!$B$6:$B$39,'Vendedores y Clientes'!$D$6:$D$39))</f>
        <v>Sergio Oliva</v>
      </c>
      <c r="P1370" s="13" t="str">
        <f>_xlfn.XLOOKUP(H1370,Productos!$B$5:$B$16,Productos!$C$5:$C$16)</f>
        <v>Camarote 3 cuerpos</v>
      </c>
      <c r="Q1370" s="13" t="str">
        <f>VLOOKUP(H1370,Productos!$B$4:$E$16,3,0)</f>
        <v>Deplos</v>
      </c>
      <c r="R1370" s="14">
        <f t="shared" si="32"/>
        <v>0</v>
      </c>
      <c r="S1370" s="15">
        <f>VLOOKUP(Ventas!H1370,Productos!$B$23:$I$34,MATCH(Ventas!M1370,Productos!$D$22:$I$22)+2,FALSE)</f>
        <v>10000</v>
      </c>
      <c r="T1370" s="16">
        <f t="shared" si="34"/>
        <v>2540000</v>
      </c>
    </row>
    <row r="1371" spans="2:20" ht="14.25" customHeight="1">
      <c r="B1371" s="10" t="str">
        <f t="shared" si="31"/>
        <v>10-2005112009noviembreG16</v>
      </c>
      <c r="C1371" s="17">
        <v>10</v>
      </c>
      <c r="D1371" s="17">
        <v>200</v>
      </c>
      <c r="E1371" s="18">
        <v>40122</v>
      </c>
      <c r="F1371" s="17">
        <v>12</v>
      </c>
      <c r="G1371" s="17">
        <v>8</v>
      </c>
      <c r="H1371" s="17" t="s">
        <v>30</v>
      </c>
      <c r="I1371" s="79">
        <f>_xlfn.XLOOKUP(H1371,Productos!$B$5:$B$16,Productos!$E$5:$E$16)</f>
        <v>550000</v>
      </c>
      <c r="J1371" s="17">
        <v>5</v>
      </c>
      <c r="K1371" s="99"/>
      <c r="L1371" s="13" t="str">
        <f>_xlfn.XLOOKUP(Ventas!C1371,'Tienda y Sucursal'!$B$5:$B$19,'Tienda y Sucursal'!$C$5:$C$19)</f>
        <v>Sacrilegios Gloria</v>
      </c>
      <c r="M1371" s="13" t="str">
        <f>_xlfn.XLOOKUP(D1371,'Tienda y Sucursal'!$E$5:$E$10,'Tienda y Sucursal'!$F$5:$F$10)</f>
        <v>Sucursal 1</v>
      </c>
      <c r="N1371" s="13" t="str">
        <f>HLOOKUP(F1371,'Vendedores y Clientes'!$F$5:$M$7,2,0)&amp;" "&amp;HLOOKUP(F1371,'Vendedores y Clientes'!$F$5:$M$7,3,0)</f>
        <v>Feibian Bizancio</v>
      </c>
      <c r="O1371" s="13" t="str" cm="1">
        <f t="array" ref="O1371">_xlfn.XLOOKUP(G1371,'Vendedores y Clientes'!$B$6:$B$39,'Vendedores y Clientes'!$C$6:$C$39&amp;" "&amp;_xlfn.XLOOKUP(Ventas!G1371,'Vendedores y Clientes'!$B$6:$B$39,'Vendedores y Clientes'!$D$6:$D$39))</f>
        <v>Nicolás Red</v>
      </c>
      <c r="P1371" s="13" t="str">
        <f>_xlfn.XLOOKUP(H1371,Productos!$B$5:$B$16,Productos!$C$5:$C$16)</f>
        <v>Cómoda 2 cuerpos, 2x1x1,5</v>
      </c>
      <c r="Q1371" s="13" t="str">
        <f>VLOOKUP(H1371,Productos!$B$4:$E$16,3,0)</f>
        <v>Deplos</v>
      </c>
      <c r="R1371" s="14">
        <f t="shared" si="32"/>
        <v>0.05</v>
      </c>
      <c r="S1371" s="15">
        <f>VLOOKUP(Ventas!H1371,Productos!$B$23:$I$34,MATCH(Ventas!M1371,Productos!$D$22:$I$22)+2,FALSE)</f>
        <v>100000</v>
      </c>
      <c r="T1371" s="16">
        <f t="shared" si="34"/>
        <v>2512500</v>
      </c>
    </row>
    <row r="1372" spans="2:20" ht="14.25" customHeight="1">
      <c r="B1372" s="10" t="str">
        <f t="shared" si="31"/>
        <v>13-1002052010mayoF16</v>
      </c>
      <c r="C1372" s="17">
        <v>13</v>
      </c>
      <c r="D1372" s="17">
        <v>100</v>
      </c>
      <c r="E1372" s="18">
        <v>40318</v>
      </c>
      <c r="F1372" s="17">
        <v>17</v>
      </c>
      <c r="G1372" s="17">
        <v>26</v>
      </c>
      <c r="H1372" s="17" t="s">
        <v>29</v>
      </c>
      <c r="I1372" s="79">
        <f>_xlfn.XLOOKUP(H1372,Productos!$B$5:$B$16,Productos!$E$5:$E$16)</f>
        <v>550000</v>
      </c>
      <c r="J1372" s="17">
        <v>5</v>
      </c>
      <c r="K1372" s="99"/>
      <c r="L1372" s="13" t="str">
        <f>_xlfn.XLOOKUP(Ventas!C1372,'Tienda y Sucursal'!$B$5:$B$19,'Tienda y Sucursal'!$C$5:$C$19)</f>
        <v>Sales</v>
      </c>
      <c r="M1372" s="13" t="str">
        <f>_xlfn.XLOOKUP(D1372,'Tienda y Sucursal'!$E$5:$E$10,'Tienda y Sucursal'!$F$5:$F$10)</f>
        <v>Sucursal 4</v>
      </c>
      <c r="N1372" s="13" t="str">
        <f>HLOOKUP(F1372,'Vendedores y Clientes'!$F$5:$M$7,2,0)&amp;" "&amp;HLOOKUP(F1372,'Vendedores y Clientes'!$F$5:$M$7,3,0)</f>
        <v>Gabriel Manzanero</v>
      </c>
      <c r="O1372" s="13" t="str" cm="1">
        <f t="array" ref="O1372">_xlfn.XLOOKUP(G1372,'Vendedores y Clientes'!$B$6:$B$39,'Vendedores y Clientes'!$C$6:$C$39&amp;" "&amp;_xlfn.XLOOKUP(Ventas!G1372,'Vendedores y Clientes'!$B$6:$B$39,'Vendedores y Clientes'!$D$6:$D$39))</f>
        <v>Edward Phycka</v>
      </c>
      <c r="P1372" s="13" t="str">
        <f>_xlfn.XLOOKUP(H1372,Productos!$B$5:$B$16,Productos!$C$5:$C$16)</f>
        <v>Cama 2 Plazas</v>
      </c>
      <c r="Q1372" s="13" t="str">
        <f>VLOOKUP(H1372,Productos!$B$4:$E$16,3,0)</f>
        <v>Dardunes</v>
      </c>
      <c r="R1372" s="14">
        <f t="shared" si="32"/>
        <v>0.05</v>
      </c>
      <c r="S1372" s="15">
        <f>VLOOKUP(Ventas!H1372,Productos!$B$23:$I$34,MATCH(Ventas!M1372,Productos!$D$22:$I$22)+2,FALSE)</f>
        <v>200000</v>
      </c>
      <c r="T1372" s="16">
        <f t="shared" si="34"/>
        <v>2412500</v>
      </c>
    </row>
    <row r="1373" spans="2:20" ht="14.25" customHeight="1">
      <c r="B1373" s="10" t="str">
        <f t="shared" si="31"/>
        <v>7-201732009marzoF16</v>
      </c>
      <c r="C1373" s="17">
        <v>7</v>
      </c>
      <c r="D1373" s="17">
        <v>20</v>
      </c>
      <c r="E1373" s="18">
        <v>39889</v>
      </c>
      <c r="F1373" s="17">
        <v>14</v>
      </c>
      <c r="G1373" s="17">
        <v>28</v>
      </c>
      <c r="H1373" s="17" t="s">
        <v>29</v>
      </c>
      <c r="I1373" s="79">
        <f>_xlfn.XLOOKUP(H1373,Productos!$B$5:$B$16,Productos!$E$5:$E$16)</f>
        <v>550000</v>
      </c>
      <c r="J1373" s="17">
        <v>5</v>
      </c>
      <c r="K1373" s="99"/>
      <c r="L1373" s="13" t="str">
        <f>_xlfn.XLOOKUP(Ventas!C1373,'Tienda y Sucursal'!$B$5:$B$19,'Tienda y Sucursal'!$C$5:$C$19)</f>
        <v>Blanco y En Calada</v>
      </c>
      <c r="M1373" s="13" t="str">
        <f>_xlfn.XLOOKUP(D1373,'Tienda y Sucursal'!$E$5:$E$10,'Tienda y Sucursal'!$F$5:$F$10)</f>
        <v>Sucursal 5</v>
      </c>
      <c r="N1373" s="13" t="str">
        <f>HLOOKUP(F1373,'Vendedores y Clientes'!$F$5:$M$7,2,0)&amp;" "&amp;HLOOKUP(F1373,'Vendedores y Clientes'!$F$5:$M$7,3,0)</f>
        <v>Hortuiti Felier</v>
      </c>
      <c r="O1373" s="13" t="str" cm="1">
        <f t="array" ref="O1373">_xlfn.XLOOKUP(G1373,'Vendedores y Clientes'!$B$6:$B$39,'Vendedores y Clientes'!$C$6:$C$39&amp;" "&amp;_xlfn.XLOOKUP(Ventas!G1373,'Vendedores y Clientes'!$B$6:$B$39,'Vendedores y Clientes'!$D$6:$D$39))</f>
        <v>Sebastián  Venegas</v>
      </c>
      <c r="P1373" s="13" t="str">
        <f>_xlfn.XLOOKUP(H1373,Productos!$B$5:$B$16,Productos!$C$5:$C$16)</f>
        <v>Cama 2 Plazas</v>
      </c>
      <c r="Q1373" s="13" t="str">
        <f>VLOOKUP(H1373,Productos!$B$4:$E$16,3,0)</f>
        <v>Dardunes</v>
      </c>
      <c r="R1373" s="14">
        <f t="shared" si="32"/>
        <v>0.05</v>
      </c>
      <c r="S1373" s="15">
        <f>VLOOKUP(Ventas!H1373,Productos!$B$23:$I$34,MATCH(Ventas!M1373,Productos!$D$22:$I$22)+2,FALSE)</f>
        <v>30000</v>
      </c>
      <c r="T1373" s="16">
        <f t="shared" si="34"/>
        <v>2582500</v>
      </c>
    </row>
    <row r="1374" spans="2:20" ht="14.25" customHeight="1">
      <c r="B1374" s="10" t="str">
        <f t="shared" si="31"/>
        <v>11-302542010abrilF16</v>
      </c>
      <c r="C1374" s="17">
        <v>11</v>
      </c>
      <c r="D1374" s="17">
        <v>30</v>
      </c>
      <c r="E1374" s="18">
        <v>40293</v>
      </c>
      <c r="F1374" s="17">
        <v>18</v>
      </c>
      <c r="G1374" s="17">
        <v>18</v>
      </c>
      <c r="H1374" s="17" t="s">
        <v>29</v>
      </c>
      <c r="I1374" s="79">
        <f>_xlfn.XLOOKUP(H1374,Productos!$B$5:$B$16,Productos!$E$5:$E$16)</f>
        <v>550000</v>
      </c>
      <c r="J1374" s="17">
        <v>5</v>
      </c>
      <c r="K1374" s="99"/>
      <c r="L1374" s="13" t="str">
        <f>_xlfn.XLOOKUP(Ventas!C1374,'Tienda y Sucursal'!$B$5:$B$19,'Tienda y Sucursal'!$C$5:$C$19)</f>
        <v>Antiguedades FL</v>
      </c>
      <c r="M1374" s="13" t="str">
        <f>_xlfn.XLOOKUP(D1374,'Tienda y Sucursal'!$E$5:$E$10,'Tienda y Sucursal'!$F$5:$F$10)</f>
        <v>Sucursal 2</v>
      </c>
      <c r="N1374" s="13" t="str">
        <f>HLOOKUP(F1374,'Vendedores y Clientes'!$F$5:$M$7,2,0)&amp;" "&amp;HLOOKUP(F1374,'Vendedores y Clientes'!$F$5:$M$7,3,0)</f>
        <v>Gato Lizana</v>
      </c>
      <c r="O1374" s="13" t="str" cm="1">
        <f t="array" ref="O1374">_xlfn.XLOOKUP(G1374,'Vendedores y Clientes'!$B$6:$B$39,'Vendedores y Clientes'!$C$6:$C$39&amp;" "&amp;_xlfn.XLOOKUP(Ventas!G1374,'Vendedores y Clientes'!$B$6:$B$39,'Vendedores y Clientes'!$D$6:$D$39))</f>
        <v>Di Angelo Bonini</v>
      </c>
      <c r="P1374" s="13" t="str">
        <f>_xlfn.XLOOKUP(H1374,Productos!$B$5:$B$16,Productos!$C$5:$C$16)</f>
        <v>Cama 2 Plazas</v>
      </c>
      <c r="Q1374" s="13" t="str">
        <f>VLOOKUP(H1374,Productos!$B$4:$E$16,3,0)</f>
        <v>Dardunes</v>
      </c>
      <c r="R1374" s="14">
        <f t="shared" si="32"/>
        <v>0.05</v>
      </c>
      <c r="S1374" s="15">
        <f>VLOOKUP(Ventas!H1374,Productos!$B$23:$I$34,MATCH(Ventas!M1374,Productos!$D$22:$I$22)+2,FALSE)</f>
        <v>100000</v>
      </c>
      <c r="T1374" s="16">
        <f t="shared" si="34"/>
        <v>2512500</v>
      </c>
    </row>
    <row r="1375" spans="2:20" ht="14.25" customHeight="1">
      <c r="B1375" s="10" t="str">
        <f t="shared" si="31"/>
        <v>11-3023102009octubreF16</v>
      </c>
      <c r="C1375" s="17">
        <v>11</v>
      </c>
      <c r="D1375" s="17">
        <v>30</v>
      </c>
      <c r="E1375" s="18">
        <v>40109</v>
      </c>
      <c r="F1375" s="17">
        <v>16</v>
      </c>
      <c r="G1375" s="17">
        <v>26</v>
      </c>
      <c r="H1375" s="17" t="s">
        <v>29</v>
      </c>
      <c r="I1375" s="79">
        <f>_xlfn.XLOOKUP(H1375,Productos!$B$5:$B$16,Productos!$E$5:$E$16)</f>
        <v>550000</v>
      </c>
      <c r="J1375" s="17">
        <v>5</v>
      </c>
      <c r="K1375" s="99"/>
      <c r="L1375" s="13" t="str">
        <f>_xlfn.XLOOKUP(Ventas!C1375,'Tienda y Sucursal'!$B$5:$B$19,'Tienda y Sucursal'!$C$5:$C$19)</f>
        <v>Antiguedades FL</v>
      </c>
      <c r="M1375" s="13" t="str">
        <f>_xlfn.XLOOKUP(D1375,'Tienda y Sucursal'!$E$5:$E$10,'Tienda y Sucursal'!$F$5:$F$10)</f>
        <v>Sucursal 2</v>
      </c>
      <c r="N1375" s="13" t="str">
        <f>HLOOKUP(F1375,'Vendedores y Clientes'!$F$5:$M$7,2,0)&amp;" "&amp;HLOOKUP(F1375,'Vendedores y Clientes'!$F$5:$M$7,3,0)</f>
        <v>Michael Tree</v>
      </c>
      <c r="O1375" s="13" t="str" cm="1">
        <f t="array" ref="O1375">_xlfn.XLOOKUP(G1375,'Vendedores y Clientes'!$B$6:$B$39,'Vendedores y Clientes'!$C$6:$C$39&amp;" "&amp;_xlfn.XLOOKUP(Ventas!G1375,'Vendedores y Clientes'!$B$6:$B$39,'Vendedores y Clientes'!$D$6:$D$39))</f>
        <v>Edward Phycka</v>
      </c>
      <c r="P1375" s="13" t="str">
        <f>_xlfn.XLOOKUP(H1375,Productos!$B$5:$B$16,Productos!$C$5:$C$16)</f>
        <v>Cama 2 Plazas</v>
      </c>
      <c r="Q1375" s="13" t="str">
        <f>VLOOKUP(H1375,Productos!$B$4:$E$16,3,0)</f>
        <v>Dardunes</v>
      </c>
      <c r="R1375" s="14">
        <f t="shared" si="32"/>
        <v>0.05</v>
      </c>
      <c r="S1375" s="15">
        <f>VLOOKUP(Ventas!H1375,Productos!$B$23:$I$34,MATCH(Ventas!M1375,Productos!$D$22:$I$22)+2,FALSE)</f>
        <v>100000</v>
      </c>
      <c r="T1375" s="16">
        <f t="shared" si="34"/>
        <v>2512500</v>
      </c>
    </row>
    <row r="1376" spans="2:20" ht="14.25" customHeight="1">
      <c r="B1376" s="10" t="str">
        <f t="shared" si="31"/>
        <v>2-307112010noviembreF12</v>
      </c>
      <c r="C1376" s="17">
        <v>2</v>
      </c>
      <c r="D1376" s="17">
        <v>30</v>
      </c>
      <c r="E1376" s="18">
        <v>40489</v>
      </c>
      <c r="F1376" s="17">
        <v>16</v>
      </c>
      <c r="G1376" s="17">
        <v>20</v>
      </c>
      <c r="H1376" s="17" t="s">
        <v>23</v>
      </c>
      <c r="I1376" s="79">
        <f>_xlfn.XLOOKUP(H1376,Productos!$B$5:$B$16,Productos!$E$5:$E$16)</f>
        <v>1250000</v>
      </c>
      <c r="J1376" s="17">
        <v>2</v>
      </c>
      <c r="K1376" s="99"/>
      <c r="L1376" s="13" t="str">
        <f>_xlfn.XLOOKUP(Ventas!C1376,'Tienda y Sucursal'!$B$5:$B$19,'Tienda y Sucursal'!$C$5:$C$19)</f>
        <v>Muebles San Genaro</v>
      </c>
      <c r="M1376" s="13" t="str">
        <f>_xlfn.XLOOKUP(D1376,'Tienda y Sucursal'!$E$5:$E$10,'Tienda y Sucursal'!$F$5:$F$10)</f>
        <v>Sucursal 2</v>
      </c>
      <c r="N1376" s="13" t="str">
        <f>HLOOKUP(F1376,'Vendedores y Clientes'!$F$5:$M$7,2,0)&amp;" "&amp;HLOOKUP(F1376,'Vendedores y Clientes'!$F$5:$M$7,3,0)</f>
        <v>Michael Tree</v>
      </c>
      <c r="O1376" s="13" t="str" cm="1">
        <f t="array" ref="O1376">_xlfn.XLOOKUP(G1376,'Vendedores y Clientes'!$B$6:$B$39,'Vendedores y Clientes'!$C$6:$C$39&amp;" "&amp;_xlfn.XLOOKUP(Ventas!G1376,'Vendedores y Clientes'!$B$6:$B$39,'Vendedores y Clientes'!$D$6:$D$39))</f>
        <v>Tatán Linterna</v>
      </c>
      <c r="P1376" s="13" t="str">
        <f>_xlfn.XLOOKUP(H1376,Productos!$B$5:$B$16,Productos!$C$5:$C$16)</f>
        <v>Cómoda Antigua</v>
      </c>
      <c r="Q1376" s="13" t="str">
        <f>VLOOKUP(H1376,Productos!$B$4:$E$16,3,0)</f>
        <v>Bellmack</v>
      </c>
      <c r="R1376" s="14">
        <f t="shared" si="32"/>
        <v>0</v>
      </c>
      <c r="S1376" s="15">
        <f>VLOOKUP(Ventas!H1376,Productos!$B$23:$I$34,MATCH(Ventas!M1376,Productos!$D$22:$I$22)+2,FALSE)</f>
        <v>100000</v>
      </c>
      <c r="T1376" s="16">
        <f t="shared" si="34"/>
        <v>2400000</v>
      </c>
    </row>
    <row r="1377" spans="2:20" ht="14.25" customHeight="1">
      <c r="B1377" s="10" t="str">
        <f t="shared" si="31"/>
        <v>15-101942010abrilF12</v>
      </c>
      <c r="C1377" s="17">
        <v>15</v>
      </c>
      <c r="D1377" s="17">
        <v>10</v>
      </c>
      <c r="E1377" s="18">
        <v>40287</v>
      </c>
      <c r="F1377" s="17">
        <v>17</v>
      </c>
      <c r="G1377" s="17">
        <v>25</v>
      </c>
      <c r="H1377" s="17" t="s">
        <v>23</v>
      </c>
      <c r="I1377" s="79">
        <f>_xlfn.XLOOKUP(H1377,Productos!$B$5:$B$16,Productos!$E$5:$E$16)</f>
        <v>1250000</v>
      </c>
      <c r="J1377" s="17">
        <v>2</v>
      </c>
      <c r="K1377" s="99"/>
      <c r="L1377" s="13" t="str">
        <f>_xlfn.XLOOKUP(Ventas!C1377,'Tienda y Sucursal'!$B$5:$B$19,'Tienda y Sucursal'!$C$5:$C$19)</f>
        <v>Galería la Tubería</v>
      </c>
      <c r="M1377" s="13" t="str">
        <f>_xlfn.XLOOKUP(D1377,'Tienda y Sucursal'!$E$5:$E$10,'Tienda y Sucursal'!$F$5:$F$10)</f>
        <v>Sucursal 6</v>
      </c>
      <c r="N1377" s="13" t="str">
        <f>HLOOKUP(F1377,'Vendedores y Clientes'!$F$5:$M$7,2,0)&amp;" "&amp;HLOOKUP(F1377,'Vendedores y Clientes'!$F$5:$M$7,3,0)</f>
        <v>Gabriel Manzanero</v>
      </c>
      <c r="O1377" s="13" t="str" cm="1">
        <f t="array" ref="O1377">_xlfn.XLOOKUP(G1377,'Vendedores y Clientes'!$B$6:$B$39,'Vendedores y Clientes'!$C$6:$C$39&amp;" "&amp;_xlfn.XLOOKUP(Ventas!G1377,'Vendedores y Clientes'!$B$6:$B$39,'Vendedores y Clientes'!$D$6:$D$39))</f>
        <v>Felipe Medero</v>
      </c>
      <c r="P1377" s="13" t="str">
        <f>_xlfn.XLOOKUP(H1377,Productos!$B$5:$B$16,Productos!$C$5:$C$16)</f>
        <v>Cómoda Antigua</v>
      </c>
      <c r="Q1377" s="13" t="str">
        <f>VLOOKUP(H1377,Productos!$B$4:$E$16,3,0)</f>
        <v>Bellmack</v>
      </c>
      <c r="R1377" s="14">
        <f t="shared" si="32"/>
        <v>0</v>
      </c>
      <c r="S1377" s="15">
        <f>VLOOKUP(Ventas!H1377,Productos!$B$23:$I$34,MATCH(Ventas!M1377,Productos!$D$22:$I$22)+2,FALSE)</f>
        <v>1000000</v>
      </c>
      <c r="T1377" s="16">
        <f t="shared" si="34"/>
        <v>1500000</v>
      </c>
    </row>
    <row r="1378" spans="2:20" ht="14.25" customHeight="1">
      <c r="B1378" s="10" t="str">
        <f t="shared" si="31"/>
        <v>6-3010122009diciembreF12</v>
      </c>
      <c r="C1378" s="17">
        <v>6</v>
      </c>
      <c r="D1378" s="17">
        <v>30</v>
      </c>
      <c r="E1378" s="18">
        <v>40157</v>
      </c>
      <c r="F1378" s="17">
        <v>15</v>
      </c>
      <c r="G1378" s="17">
        <v>11</v>
      </c>
      <c r="H1378" s="17" t="s">
        <v>23</v>
      </c>
      <c r="I1378" s="79">
        <f>_xlfn.XLOOKUP(H1378,Productos!$B$5:$B$16,Productos!$E$5:$E$16)</f>
        <v>1250000</v>
      </c>
      <c r="J1378" s="17">
        <v>2</v>
      </c>
      <c r="K1378" s="99"/>
      <c r="L1378" s="13" t="str">
        <f>_xlfn.XLOOKUP(Ventas!C1378,'Tienda y Sucursal'!$B$5:$B$19,'Tienda y Sucursal'!$C$5:$C$19)</f>
        <v>Sucursal Ñuñoa</v>
      </c>
      <c r="M1378" s="13" t="str">
        <f>_xlfn.XLOOKUP(D1378,'Tienda y Sucursal'!$E$5:$E$10,'Tienda y Sucursal'!$F$5:$F$10)</f>
        <v>Sucursal 2</v>
      </c>
      <c r="N1378" s="13" t="str">
        <f>HLOOKUP(F1378,'Vendedores y Clientes'!$F$5:$M$7,2,0)&amp;" "&amp;HLOOKUP(F1378,'Vendedores y Clientes'!$F$5:$M$7,3,0)</f>
        <v>Suárez Mujica</v>
      </c>
      <c r="O1378" s="13" t="str" cm="1">
        <f t="array" ref="O1378">_xlfn.XLOOKUP(G1378,'Vendedores y Clientes'!$B$6:$B$39,'Vendedores y Clientes'!$C$6:$C$39&amp;" "&amp;_xlfn.XLOOKUP(Ventas!G1378,'Vendedores y Clientes'!$B$6:$B$39,'Vendedores y Clientes'!$D$6:$D$39))</f>
        <v>Diva Torrengra</v>
      </c>
      <c r="P1378" s="13" t="str">
        <f>_xlfn.XLOOKUP(H1378,Productos!$B$5:$B$16,Productos!$C$5:$C$16)</f>
        <v>Cómoda Antigua</v>
      </c>
      <c r="Q1378" s="13" t="str">
        <f>VLOOKUP(H1378,Productos!$B$4:$E$16,3,0)</f>
        <v>Bellmack</v>
      </c>
      <c r="R1378" s="14">
        <f t="shared" si="32"/>
        <v>0</v>
      </c>
      <c r="S1378" s="15">
        <f>VLOOKUP(Ventas!H1378,Productos!$B$23:$I$34,MATCH(Ventas!M1378,Productos!$D$22:$I$22)+2,FALSE)</f>
        <v>100000</v>
      </c>
      <c r="T1378" s="16">
        <f t="shared" si="34"/>
        <v>2400000</v>
      </c>
    </row>
    <row r="1379" spans="2:20" ht="14.25" customHeight="1">
      <c r="B1379" s="10" t="str">
        <f t="shared" si="31"/>
        <v>3-20015102010octubreF12</v>
      </c>
      <c r="C1379" s="17">
        <v>3</v>
      </c>
      <c r="D1379" s="17">
        <v>200</v>
      </c>
      <c r="E1379" s="18">
        <v>40466</v>
      </c>
      <c r="F1379" s="17">
        <v>15</v>
      </c>
      <c r="G1379" s="17">
        <v>1</v>
      </c>
      <c r="H1379" s="17" t="s">
        <v>23</v>
      </c>
      <c r="I1379" s="79">
        <f>_xlfn.XLOOKUP(H1379,Productos!$B$5:$B$16,Productos!$E$5:$E$16)</f>
        <v>1250000</v>
      </c>
      <c r="J1379" s="17">
        <v>2</v>
      </c>
      <c r="K1379" s="99"/>
      <c r="L1379" s="13" t="str">
        <f>_xlfn.XLOOKUP(Ventas!C1379,'Tienda y Sucursal'!$B$5:$B$19,'Tienda y Sucursal'!$C$5:$C$19)</f>
        <v>Damiens</v>
      </c>
      <c r="M1379" s="13" t="str">
        <f>_xlfn.XLOOKUP(D1379,'Tienda y Sucursal'!$E$5:$E$10,'Tienda y Sucursal'!$F$5:$F$10)</f>
        <v>Sucursal 1</v>
      </c>
      <c r="N1379" s="13" t="str">
        <f>HLOOKUP(F1379,'Vendedores y Clientes'!$F$5:$M$7,2,0)&amp;" "&amp;HLOOKUP(F1379,'Vendedores y Clientes'!$F$5:$M$7,3,0)</f>
        <v>Suárez Mujica</v>
      </c>
      <c r="O1379" s="13" t="str" cm="1">
        <f t="array" ref="O1379">_xlfn.XLOOKUP(G1379,'Vendedores y Clientes'!$B$6:$B$39,'Vendedores y Clientes'!$C$6:$C$39&amp;" "&amp;_xlfn.XLOOKUP(Ventas!G1379,'Vendedores y Clientes'!$B$6:$B$39,'Vendedores y Clientes'!$D$6:$D$39))</f>
        <v>Alejandro Moledero</v>
      </c>
      <c r="P1379" s="13" t="str">
        <f>_xlfn.XLOOKUP(H1379,Productos!$B$5:$B$16,Productos!$C$5:$C$16)</f>
        <v>Cómoda Antigua</v>
      </c>
      <c r="Q1379" s="13" t="str">
        <f>VLOOKUP(H1379,Productos!$B$4:$E$16,3,0)</f>
        <v>Bellmack</v>
      </c>
      <c r="R1379" s="14">
        <f t="shared" si="32"/>
        <v>0</v>
      </c>
      <c r="S1379" s="15">
        <f>VLOOKUP(Ventas!H1379,Productos!$B$23:$I$34,MATCH(Ventas!M1379,Productos!$D$22:$I$22)+2,FALSE)</f>
        <v>10000</v>
      </c>
      <c r="T1379" s="16">
        <f t="shared" si="34"/>
        <v>2490000</v>
      </c>
    </row>
    <row r="1380" spans="2:20" ht="14.25" customHeight="1">
      <c r="B1380" s="10" t="str">
        <f t="shared" si="31"/>
        <v>10-201982010agostoB18</v>
      </c>
      <c r="C1380" s="17">
        <v>10</v>
      </c>
      <c r="D1380" s="17">
        <v>20</v>
      </c>
      <c r="E1380" s="18">
        <v>40409</v>
      </c>
      <c r="F1380" s="17">
        <v>13</v>
      </c>
      <c r="G1380" s="17">
        <v>20</v>
      </c>
      <c r="H1380" s="17" t="s">
        <v>31</v>
      </c>
      <c r="I1380" s="79">
        <f>_xlfn.XLOOKUP(H1380,Productos!$B$5:$B$16,Productos!$E$5:$E$16)</f>
        <v>350000</v>
      </c>
      <c r="J1380" s="17">
        <v>8</v>
      </c>
      <c r="K1380" s="99"/>
      <c r="L1380" s="13" t="str">
        <f>_xlfn.XLOOKUP(Ventas!C1380,'Tienda y Sucursal'!$B$5:$B$19,'Tienda y Sucursal'!$C$5:$C$19)</f>
        <v>Sacrilegios Gloria</v>
      </c>
      <c r="M1380" s="13" t="str">
        <f>_xlfn.XLOOKUP(D1380,'Tienda y Sucursal'!$E$5:$E$10,'Tienda y Sucursal'!$F$5:$F$10)</f>
        <v>Sucursal 5</v>
      </c>
      <c r="N1380" s="13" t="str">
        <f>HLOOKUP(F1380,'Vendedores y Clientes'!$F$5:$M$7,2,0)&amp;" "&amp;HLOOKUP(F1380,'Vendedores y Clientes'!$F$5:$M$7,3,0)</f>
        <v>Caesar Ortencia</v>
      </c>
      <c r="O1380" s="13" t="str" cm="1">
        <f t="array" ref="O1380">_xlfn.XLOOKUP(G1380,'Vendedores y Clientes'!$B$6:$B$39,'Vendedores y Clientes'!$C$6:$C$39&amp;" "&amp;_xlfn.XLOOKUP(Ventas!G1380,'Vendedores y Clientes'!$B$6:$B$39,'Vendedores y Clientes'!$D$6:$D$39))</f>
        <v>Tatán Linterna</v>
      </c>
      <c r="P1380" s="13" t="str">
        <f>_xlfn.XLOOKUP(H1380,Productos!$B$5:$B$16,Productos!$C$5:$C$16)</f>
        <v>Escritorio Vidrio 1,38x50</v>
      </c>
      <c r="Q1380" s="13" t="str">
        <f>VLOOKUP(H1380,Productos!$B$4:$E$16,3,0)</f>
        <v>Bellmack</v>
      </c>
      <c r="R1380" s="14">
        <f t="shared" si="32"/>
        <v>0.08</v>
      </c>
      <c r="S1380" s="15">
        <f>VLOOKUP(Ventas!H1380,Productos!$B$23:$I$34,MATCH(Ventas!M1380,Productos!$D$22:$I$22)+2,FALSE)</f>
        <v>1500000</v>
      </c>
      <c r="T1380" s="16">
        <f t="shared" si="34"/>
        <v>1076000</v>
      </c>
    </row>
    <row r="1381" spans="2:20" ht="14.25" customHeight="1">
      <c r="B1381" s="10" t="str">
        <f t="shared" si="31"/>
        <v>14-20292010septiembreB18</v>
      </c>
      <c r="C1381" s="17">
        <v>14</v>
      </c>
      <c r="D1381" s="17">
        <v>20</v>
      </c>
      <c r="E1381" s="18">
        <v>40423</v>
      </c>
      <c r="F1381" s="17">
        <v>16</v>
      </c>
      <c r="G1381" s="17">
        <v>16</v>
      </c>
      <c r="H1381" s="17" t="s">
        <v>31</v>
      </c>
      <c r="I1381" s="79">
        <f>_xlfn.XLOOKUP(H1381,Productos!$B$5:$B$16,Productos!$E$5:$E$16)</f>
        <v>350000</v>
      </c>
      <c r="J1381" s="17">
        <v>8</v>
      </c>
      <c r="K1381" s="99"/>
      <c r="L1381" s="13" t="str">
        <f>_xlfn.XLOOKUP(Ventas!C1381,'Tienda y Sucursal'!$B$5:$B$19,'Tienda y Sucursal'!$C$5:$C$19)</f>
        <v>Antiguedades FV</v>
      </c>
      <c r="M1381" s="13" t="str">
        <f>_xlfn.XLOOKUP(D1381,'Tienda y Sucursal'!$E$5:$E$10,'Tienda y Sucursal'!$F$5:$F$10)</f>
        <v>Sucursal 5</v>
      </c>
      <c r="N1381" s="13" t="str">
        <f>HLOOKUP(F1381,'Vendedores y Clientes'!$F$5:$M$7,2,0)&amp;" "&amp;HLOOKUP(F1381,'Vendedores y Clientes'!$F$5:$M$7,3,0)</f>
        <v>Michael Tree</v>
      </c>
      <c r="O1381" s="13" t="str" cm="1">
        <f t="array" ref="O1381">_xlfn.XLOOKUP(G1381,'Vendedores y Clientes'!$B$6:$B$39,'Vendedores y Clientes'!$C$6:$C$39&amp;" "&amp;_xlfn.XLOOKUP(Ventas!G1381,'Vendedores y Clientes'!$B$6:$B$39,'Vendedores y Clientes'!$D$6:$D$39))</f>
        <v>Go Leslier</v>
      </c>
      <c r="P1381" s="13" t="str">
        <f>_xlfn.XLOOKUP(H1381,Productos!$B$5:$B$16,Productos!$C$5:$C$16)</f>
        <v>Escritorio Vidrio 1,38x50</v>
      </c>
      <c r="Q1381" s="13" t="str">
        <f>VLOOKUP(H1381,Productos!$B$4:$E$16,3,0)</f>
        <v>Bellmack</v>
      </c>
      <c r="R1381" s="14">
        <f t="shared" si="32"/>
        <v>0.08</v>
      </c>
      <c r="S1381" s="15">
        <f>VLOOKUP(Ventas!H1381,Productos!$B$23:$I$34,MATCH(Ventas!M1381,Productos!$D$22:$I$22)+2,FALSE)</f>
        <v>1500000</v>
      </c>
      <c r="T1381" s="16">
        <f t="shared" si="34"/>
        <v>1076000</v>
      </c>
    </row>
    <row r="1382" spans="2:20" ht="14.25" customHeight="1">
      <c r="B1382" s="10" t="str">
        <f t="shared" si="31"/>
        <v>5-3005102009octubreB18</v>
      </c>
      <c r="C1382" s="17">
        <v>5</v>
      </c>
      <c r="D1382" s="17">
        <v>300</v>
      </c>
      <c r="E1382" s="18">
        <v>40091</v>
      </c>
      <c r="F1382" s="17">
        <v>14</v>
      </c>
      <c r="G1382" s="17">
        <v>21</v>
      </c>
      <c r="H1382" s="17" t="s">
        <v>31</v>
      </c>
      <c r="I1382" s="79">
        <f>_xlfn.XLOOKUP(H1382,Productos!$B$5:$B$16,Productos!$E$5:$E$16)</f>
        <v>350000</v>
      </c>
      <c r="J1382" s="17">
        <v>8</v>
      </c>
      <c r="K1382" s="99"/>
      <c r="L1382" s="13" t="str">
        <f>_xlfn.XLOOKUP(Ventas!C1382,'Tienda y Sucursal'!$B$5:$B$19,'Tienda y Sucursal'!$C$5:$C$19)</f>
        <v>Muebles El Oso</v>
      </c>
      <c r="M1382" s="13" t="str">
        <f>_xlfn.XLOOKUP(D1382,'Tienda y Sucursal'!$E$5:$E$10,'Tienda y Sucursal'!$F$5:$F$10)</f>
        <v>Sucursal 3</v>
      </c>
      <c r="N1382" s="13" t="str">
        <f>HLOOKUP(F1382,'Vendedores y Clientes'!$F$5:$M$7,2,0)&amp;" "&amp;HLOOKUP(F1382,'Vendedores y Clientes'!$F$5:$M$7,3,0)</f>
        <v>Hortuiti Felier</v>
      </c>
      <c r="O1382" s="13" t="str" cm="1">
        <f t="array" ref="O1382">_xlfn.XLOOKUP(G1382,'Vendedores y Clientes'!$B$6:$B$39,'Vendedores y Clientes'!$C$6:$C$39&amp;" "&amp;_xlfn.XLOOKUP(Ventas!G1382,'Vendedores y Clientes'!$B$6:$B$39,'Vendedores y Clientes'!$D$6:$D$39))</f>
        <v>Alvarón Moledero</v>
      </c>
      <c r="P1382" s="13" t="str">
        <f>_xlfn.XLOOKUP(H1382,Productos!$B$5:$B$16,Productos!$C$5:$C$16)</f>
        <v>Escritorio Vidrio 1,38x50</v>
      </c>
      <c r="Q1382" s="13" t="str">
        <f>VLOOKUP(H1382,Productos!$B$4:$E$16,3,0)</f>
        <v>Bellmack</v>
      </c>
      <c r="R1382" s="14">
        <f t="shared" si="32"/>
        <v>0.08</v>
      </c>
      <c r="S1382" s="15">
        <f>VLOOKUP(Ventas!H1382,Productos!$B$23:$I$34,MATCH(Ventas!M1382,Productos!$D$22:$I$22)+2,FALSE)</f>
        <v>100000</v>
      </c>
      <c r="T1382" s="16">
        <f t="shared" si="34"/>
        <v>2476000</v>
      </c>
    </row>
    <row r="1383" spans="2:20" ht="14.25" customHeight="1">
      <c r="B1383" s="10" t="str">
        <f t="shared" si="31"/>
        <v>14-3001782010agostoB18</v>
      </c>
      <c r="C1383" s="17">
        <v>14</v>
      </c>
      <c r="D1383" s="17">
        <v>300</v>
      </c>
      <c r="E1383" s="18">
        <v>40407</v>
      </c>
      <c r="F1383" s="17">
        <v>16</v>
      </c>
      <c r="G1383" s="17">
        <v>4</v>
      </c>
      <c r="H1383" s="17" t="s">
        <v>31</v>
      </c>
      <c r="I1383" s="79">
        <f>_xlfn.XLOOKUP(H1383,Productos!$B$5:$B$16,Productos!$E$5:$E$16)</f>
        <v>350000</v>
      </c>
      <c r="J1383" s="17">
        <v>8</v>
      </c>
      <c r="K1383" s="99"/>
      <c r="L1383" s="13" t="str">
        <f>_xlfn.XLOOKUP(Ventas!C1383,'Tienda y Sucursal'!$B$5:$B$19,'Tienda y Sucursal'!$C$5:$C$19)</f>
        <v>Antiguedades FV</v>
      </c>
      <c r="M1383" s="13" t="str">
        <f>_xlfn.XLOOKUP(D1383,'Tienda y Sucursal'!$E$5:$E$10,'Tienda y Sucursal'!$F$5:$F$10)</f>
        <v>Sucursal 3</v>
      </c>
      <c r="N1383" s="13" t="str">
        <f>HLOOKUP(F1383,'Vendedores y Clientes'!$F$5:$M$7,2,0)&amp;" "&amp;HLOOKUP(F1383,'Vendedores y Clientes'!$F$5:$M$7,3,0)</f>
        <v>Michael Tree</v>
      </c>
      <c r="O1383" s="13" t="str" cm="1">
        <f t="array" ref="O1383">_xlfn.XLOOKUP(G1383,'Vendedores y Clientes'!$B$6:$B$39,'Vendedores y Clientes'!$C$6:$C$39&amp;" "&amp;_xlfn.XLOOKUP(Ventas!G1383,'Vendedores y Clientes'!$B$6:$B$39,'Vendedores y Clientes'!$D$6:$D$39))</f>
        <v>JayJay Barriga</v>
      </c>
      <c r="P1383" s="13" t="str">
        <f>_xlfn.XLOOKUP(H1383,Productos!$B$5:$B$16,Productos!$C$5:$C$16)</f>
        <v>Escritorio Vidrio 1,38x50</v>
      </c>
      <c r="Q1383" s="13" t="str">
        <f>VLOOKUP(H1383,Productos!$B$4:$E$16,3,0)</f>
        <v>Bellmack</v>
      </c>
      <c r="R1383" s="14">
        <f t="shared" si="32"/>
        <v>0.08</v>
      </c>
      <c r="S1383" s="15">
        <f>VLOOKUP(Ventas!H1383,Productos!$B$23:$I$34,MATCH(Ventas!M1383,Productos!$D$22:$I$22)+2,FALSE)</f>
        <v>100000</v>
      </c>
      <c r="T1383" s="16">
        <f t="shared" si="34"/>
        <v>2476000</v>
      </c>
    </row>
    <row r="1384" spans="2:20" ht="14.25" customHeight="1">
      <c r="B1384" s="10" t="str">
        <f t="shared" si="31"/>
        <v>8-3002082009agostoB18</v>
      </c>
      <c r="C1384" s="17">
        <v>8</v>
      </c>
      <c r="D1384" s="17">
        <v>300</v>
      </c>
      <c r="E1384" s="18">
        <v>40045</v>
      </c>
      <c r="F1384" s="17">
        <v>13</v>
      </c>
      <c r="G1384" s="17">
        <v>18</v>
      </c>
      <c r="H1384" s="17" t="s">
        <v>31</v>
      </c>
      <c r="I1384" s="79">
        <f>_xlfn.XLOOKUP(H1384,Productos!$B$5:$B$16,Productos!$E$5:$E$16)</f>
        <v>350000</v>
      </c>
      <c r="J1384" s="17">
        <v>8</v>
      </c>
      <c r="K1384" s="99"/>
      <c r="L1384" s="13" t="str">
        <f>_xlfn.XLOOKUP(Ventas!C1384,'Tienda y Sucursal'!$B$5:$B$19,'Tienda y Sucursal'!$C$5:$C$19)</f>
        <v>El Rincón de la Madera</v>
      </c>
      <c r="M1384" s="13" t="str">
        <f>_xlfn.XLOOKUP(D1384,'Tienda y Sucursal'!$E$5:$E$10,'Tienda y Sucursal'!$F$5:$F$10)</f>
        <v>Sucursal 3</v>
      </c>
      <c r="N1384" s="13" t="str">
        <f>HLOOKUP(F1384,'Vendedores y Clientes'!$F$5:$M$7,2,0)&amp;" "&amp;HLOOKUP(F1384,'Vendedores y Clientes'!$F$5:$M$7,3,0)</f>
        <v>Caesar Ortencia</v>
      </c>
      <c r="O1384" s="13" t="str" cm="1">
        <f t="array" ref="O1384">_xlfn.XLOOKUP(G1384,'Vendedores y Clientes'!$B$6:$B$39,'Vendedores y Clientes'!$C$6:$C$39&amp;" "&amp;_xlfn.XLOOKUP(Ventas!G1384,'Vendedores y Clientes'!$B$6:$B$39,'Vendedores y Clientes'!$D$6:$D$39))</f>
        <v>Di Angelo Bonini</v>
      </c>
      <c r="P1384" s="13" t="str">
        <f>_xlfn.XLOOKUP(H1384,Productos!$B$5:$B$16,Productos!$C$5:$C$16)</f>
        <v>Escritorio Vidrio 1,38x50</v>
      </c>
      <c r="Q1384" s="13" t="str">
        <f>VLOOKUP(H1384,Productos!$B$4:$E$16,3,0)</f>
        <v>Bellmack</v>
      </c>
      <c r="R1384" s="14">
        <f t="shared" si="32"/>
        <v>0.08</v>
      </c>
      <c r="S1384" s="15">
        <f>VLOOKUP(Ventas!H1384,Productos!$B$23:$I$34,MATCH(Ventas!M1384,Productos!$D$22:$I$22)+2,FALSE)</f>
        <v>100000</v>
      </c>
      <c r="T1384" s="16">
        <f t="shared" si="34"/>
        <v>2476000</v>
      </c>
    </row>
    <row r="1385" spans="2:20" ht="14.25" customHeight="1">
      <c r="B1385" s="10" t="str">
        <f t="shared" si="31"/>
        <v>9-301932009marzoE20</v>
      </c>
      <c r="C1385" s="17">
        <v>9</v>
      </c>
      <c r="D1385" s="17">
        <v>30</v>
      </c>
      <c r="E1385" s="18">
        <v>39891</v>
      </c>
      <c r="F1385" s="17">
        <v>14</v>
      </c>
      <c r="G1385" s="17">
        <v>25</v>
      </c>
      <c r="H1385" s="17" t="s">
        <v>28</v>
      </c>
      <c r="I1385" s="79">
        <f>_xlfn.XLOOKUP(H1385,Productos!$B$5:$B$16,Productos!$E$5:$E$16)</f>
        <v>650000</v>
      </c>
      <c r="J1385" s="17">
        <v>4</v>
      </c>
      <c r="K1385" s="99"/>
      <c r="L1385" s="13" t="str">
        <f>_xlfn.XLOOKUP(Ventas!C1385,'Tienda y Sucursal'!$B$5:$B$19,'Tienda y Sucursal'!$C$5:$C$19)</f>
        <v>Sucursal San Bernardo</v>
      </c>
      <c r="M1385" s="13" t="str">
        <f>_xlfn.XLOOKUP(D1385,'Tienda y Sucursal'!$E$5:$E$10,'Tienda y Sucursal'!$F$5:$F$10)</f>
        <v>Sucursal 2</v>
      </c>
      <c r="N1385" s="13" t="str">
        <f>HLOOKUP(F1385,'Vendedores y Clientes'!$F$5:$M$7,2,0)&amp;" "&amp;HLOOKUP(F1385,'Vendedores y Clientes'!$F$5:$M$7,3,0)</f>
        <v>Hortuiti Felier</v>
      </c>
      <c r="O1385" s="13" t="str" cm="1">
        <f t="array" ref="O1385">_xlfn.XLOOKUP(G1385,'Vendedores y Clientes'!$B$6:$B$39,'Vendedores y Clientes'!$C$6:$C$39&amp;" "&amp;_xlfn.XLOOKUP(Ventas!G1385,'Vendedores y Clientes'!$B$6:$B$39,'Vendedores y Clientes'!$D$6:$D$39))</f>
        <v>Felipe Medero</v>
      </c>
      <c r="P1385" s="13" t="str">
        <f>_xlfn.XLOOKUP(H1385,Productos!$B$5:$B$16,Productos!$C$5:$C$16)</f>
        <v>Escritorio Madera 3 Espacios</v>
      </c>
      <c r="Q1385" s="13" t="str">
        <f>VLOOKUP(H1385,Productos!$B$4:$E$16,3,0)</f>
        <v>Bellmack</v>
      </c>
      <c r="R1385" s="14">
        <f t="shared" si="32"/>
        <v>0.05</v>
      </c>
      <c r="S1385" s="15">
        <f>VLOOKUP(Ventas!H1385,Productos!$B$23:$I$34,MATCH(Ventas!M1385,Productos!$D$22:$I$22)+2,FALSE)</f>
        <v>300000</v>
      </c>
      <c r="T1385" s="16">
        <f t="shared" si="34"/>
        <v>2170000</v>
      </c>
    </row>
    <row r="1386" spans="2:20" ht="14.25" customHeight="1">
      <c r="B1386" s="10" t="str">
        <f t="shared" si="31"/>
        <v>6-300732010marzoE20</v>
      </c>
      <c r="C1386" s="17">
        <v>6</v>
      </c>
      <c r="D1386" s="17">
        <v>300</v>
      </c>
      <c r="E1386" s="18">
        <v>40244</v>
      </c>
      <c r="F1386" s="17">
        <v>17</v>
      </c>
      <c r="G1386" s="17">
        <v>10</v>
      </c>
      <c r="H1386" s="17" t="s">
        <v>28</v>
      </c>
      <c r="I1386" s="79">
        <f>_xlfn.XLOOKUP(H1386,Productos!$B$5:$B$16,Productos!$E$5:$E$16)</f>
        <v>650000</v>
      </c>
      <c r="J1386" s="17">
        <v>4</v>
      </c>
      <c r="K1386" s="99"/>
      <c r="L1386" s="13" t="str">
        <f>_xlfn.XLOOKUP(Ventas!C1386,'Tienda y Sucursal'!$B$5:$B$19,'Tienda y Sucursal'!$C$5:$C$19)</f>
        <v>Sucursal Ñuñoa</v>
      </c>
      <c r="M1386" s="13" t="str">
        <f>_xlfn.XLOOKUP(D1386,'Tienda y Sucursal'!$E$5:$E$10,'Tienda y Sucursal'!$F$5:$F$10)</f>
        <v>Sucursal 3</v>
      </c>
      <c r="N1386" s="13" t="str">
        <f>HLOOKUP(F1386,'Vendedores y Clientes'!$F$5:$M$7,2,0)&amp;" "&amp;HLOOKUP(F1386,'Vendedores y Clientes'!$F$5:$M$7,3,0)</f>
        <v>Gabriel Manzanero</v>
      </c>
      <c r="O1386" s="13" t="str" cm="1">
        <f t="array" ref="O1386">_xlfn.XLOOKUP(G1386,'Vendedores y Clientes'!$B$6:$B$39,'Vendedores y Clientes'!$C$6:$C$39&amp;" "&amp;_xlfn.XLOOKUP(Ventas!G1386,'Vendedores y Clientes'!$B$6:$B$39,'Vendedores y Clientes'!$D$6:$D$39))</f>
        <v>Natalia Safer</v>
      </c>
      <c r="P1386" s="13" t="str">
        <f>_xlfn.XLOOKUP(H1386,Productos!$B$5:$B$16,Productos!$C$5:$C$16)</f>
        <v>Escritorio Madera 3 Espacios</v>
      </c>
      <c r="Q1386" s="13" t="str">
        <f>VLOOKUP(H1386,Productos!$B$4:$E$16,3,0)</f>
        <v>Bellmack</v>
      </c>
      <c r="R1386" s="14">
        <f t="shared" si="32"/>
        <v>0.05</v>
      </c>
      <c r="S1386" s="15">
        <f>VLOOKUP(Ventas!H1386,Productos!$B$23:$I$34,MATCH(Ventas!M1386,Productos!$D$22:$I$22)+2,FALSE)</f>
        <v>100000</v>
      </c>
      <c r="T1386" s="16">
        <f t="shared" si="34"/>
        <v>2370000</v>
      </c>
    </row>
    <row r="1387" spans="2:20" ht="14.25" customHeight="1">
      <c r="B1387" s="10" t="str">
        <f t="shared" si="31"/>
        <v>2-1024122010diciembreE20</v>
      </c>
      <c r="C1387" s="17">
        <v>2</v>
      </c>
      <c r="D1387" s="17">
        <v>10</v>
      </c>
      <c r="E1387" s="18">
        <v>40536</v>
      </c>
      <c r="F1387" s="17">
        <v>13</v>
      </c>
      <c r="G1387" s="17">
        <v>15</v>
      </c>
      <c r="H1387" s="17" t="s">
        <v>28</v>
      </c>
      <c r="I1387" s="79">
        <f>_xlfn.XLOOKUP(H1387,Productos!$B$5:$B$16,Productos!$E$5:$E$16)</f>
        <v>650000</v>
      </c>
      <c r="J1387" s="17">
        <v>4</v>
      </c>
      <c r="K1387" s="99"/>
      <c r="L1387" s="13" t="str">
        <f>_xlfn.XLOOKUP(Ventas!C1387,'Tienda y Sucursal'!$B$5:$B$19,'Tienda y Sucursal'!$C$5:$C$19)</f>
        <v>Muebles San Genaro</v>
      </c>
      <c r="M1387" s="13" t="str">
        <f>_xlfn.XLOOKUP(D1387,'Tienda y Sucursal'!$E$5:$E$10,'Tienda y Sucursal'!$F$5:$F$10)</f>
        <v>Sucursal 6</v>
      </c>
      <c r="N1387" s="13" t="str">
        <f>HLOOKUP(F1387,'Vendedores y Clientes'!$F$5:$M$7,2,0)&amp;" "&amp;HLOOKUP(F1387,'Vendedores y Clientes'!$F$5:$M$7,3,0)</f>
        <v>Caesar Ortencia</v>
      </c>
      <c r="O1387" s="13" t="str" cm="1">
        <f t="array" ref="O1387">_xlfn.XLOOKUP(G1387,'Vendedores y Clientes'!$B$6:$B$39,'Vendedores y Clientes'!$C$6:$C$39&amp;" "&amp;_xlfn.XLOOKUP(Ventas!G1387,'Vendedores y Clientes'!$B$6:$B$39,'Vendedores y Clientes'!$D$6:$D$39))</f>
        <v>Maki Parachute</v>
      </c>
      <c r="P1387" s="13" t="str">
        <f>_xlfn.XLOOKUP(H1387,Productos!$B$5:$B$16,Productos!$C$5:$C$16)</f>
        <v>Escritorio Madera 3 Espacios</v>
      </c>
      <c r="Q1387" s="13" t="str">
        <f>VLOOKUP(H1387,Productos!$B$4:$E$16,3,0)</f>
        <v>Bellmack</v>
      </c>
      <c r="R1387" s="14">
        <f t="shared" si="32"/>
        <v>0.05</v>
      </c>
      <c r="S1387" s="15">
        <f>VLOOKUP(Ventas!H1387,Productos!$B$23:$I$34,MATCH(Ventas!M1387,Productos!$D$22:$I$22)+2,FALSE)</f>
        <v>100000</v>
      </c>
      <c r="T1387" s="16">
        <f t="shared" si="34"/>
        <v>2370000</v>
      </c>
    </row>
    <row r="1388" spans="2:20" ht="14.25" customHeight="1">
      <c r="B1388" s="10" t="str">
        <f t="shared" si="31"/>
        <v>10-203112009noviembreJ18</v>
      </c>
      <c r="C1388" s="17">
        <v>10</v>
      </c>
      <c r="D1388" s="17">
        <v>20</v>
      </c>
      <c r="E1388" s="18">
        <v>40120</v>
      </c>
      <c r="F1388" s="17">
        <v>17</v>
      </c>
      <c r="G1388" s="17">
        <v>7</v>
      </c>
      <c r="H1388" s="17" t="s">
        <v>24</v>
      </c>
      <c r="I1388" s="79">
        <f>_xlfn.XLOOKUP(H1388,Productos!$B$5:$B$16,Productos!$E$5:$E$16)</f>
        <v>850000</v>
      </c>
      <c r="J1388" s="17">
        <v>3</v>
      </c>
      <c r="K1388" s="99"/>
      <c r="L1388" s="13" t="str">
        <f>_xlfn.XLOOKUP(Ventas!C1388,'Tienda y Sucursal'!$B$5:$B$19,'Tienda y Sucursal'!$C$5:$C$19)</f>
        <v>Sacrilegios Gloria</v>
      </c>
      <c r="M1388" s="13" t="str">
        <f>_xlfn.XLOOKUP(D1388,'Tienda y Sucursal'!$E$5:$E$10,'Tienda y Sucursal'!$F$5:$F$10)</f>
        <v>Sucursal 5</v>
      </c>
      <c r="N1388" s="13" t="str">
        <f>HLOOKUP(F1388,'Vendedores y Clientes'!$F$5:$M$7,2,0)&amp;" "&amp;HLOOKUP(F1388,'Vendedores y Clientes'!$F$5:$M$7,3,0)</f>
        <v>Gabriel Manzanero</v>
      </c>
      <c r="O1388" s="13" t="str" cm="1">
        <f t="array" ref="O1388">_xlfn.XLOOKUP(G1388,'Vendedores y Clientes'!$B$6:$B$39,'Vendedores y Clientes'!$C$6:$C$39&amp;" "&amp;_xlfn.XLOOKUP(Ventas!G1388,'Vendedores y Clientes'!$B$6:$B$39,'Vendedores y Clientes'!$D$6:$D$39))</f>
        <v>Veraz Dedal</v>
      </c>
      <c r="P1388" s="13" t="str">
        <f>_xlfn.XLOOKUP(H1388,Productos!$B$5:$B$16,Productos!$C$5:$C$16)</f>
        <v>Camarote 3 cuerpos</v>
      </c>
      <c r="Q1388" s="13" t="str">
        <f>VLOOKUP(H1388,Productos!$B$4:$E$16,3,0)</f>
        <v>Deplos</v>
      </c>
      <c r="R1388" s="14">
        <f t="shared" si="32"/>
        <v>0</v>
      </c>
      <c r="S1388" s="15">
        <f>VLOOKUP(Ventas!H1388,Productos!$B$23:$I$34,MATCH(Ventas!M1388,Productos!$D$22:$I$22)+2,FALSE)</f>
        <v>100000</v>
      </c>
      <c r="T1388" s="16">
        <f t="shared" si="34"/>
        <v>2450000</v>
      </c>
    </row>
    <row r="1389" spans="2:20" ht="14.25" customHeight="1">
      <c r="B1389" s="10" t="str">
        <f t="shared" si="31"/>
        <v>8-1001772010julioJ18</v>
      </c>
      <c r="C1389" s="17">
        <v>8</v>
      </c>
      <c r="D1389" s="17">
        <v>100</v>
      </c>
      <c r="E1389" s="18">
        <v>40376</v>
      </c>
      <c r="F1389" s="17">
        <v>15</v>
      </c>
      <c r="G1389" s="17">
        <v>13</v>
      </c>
      <c r="H1389" s="17" t="s">
        <v>24</v>
      </c>
      <c r="I1389" s="79">
        <f>_xlfn.XLOOKUP(H1389,Productos!$B$5:$B$16,Productos!$E$5:$E$16)</f>
        <v>850000</v>
      </c>
      <c r="J1389" s="17">
        <v>3</v>
      </c>
      <c r="K1389" s="99"/>
      <c r="L1389" s="13" t="str">
        <f>_xlfn.XLOOKUP(Ventas!C1389,'Tienda y Sucursal'!$B$5:$B$19,'Tienda y Sucursal'!$C$5:$C$19)</f>
        <v>El Rincón de la Madera</v>
      </c>
      <c r="M1389" s="13" t="str">
        <f>_xlfn.XLOOKUP(D1389,'Tienda y Sucursal'!$E$5:$E$10,'Tienda y Sucursal'!$F$5:$F$10)</f>
        <v>Sucursal 4</v>
      </c>
      <c r="N1389" s="13" t="str">
        <f>HLOOKUP(F1389,'Vendedores y Clientes'!$F$5:$M$7,2,0)&amp;" "&amp;HLOOKUP(F1389,'Vendedores y Clientes'!$F$5:$M$7,3,0)</f>
        <v>Suárez Mujica</v>
      </c>
      <c r="O1389" s="13" t="str" cm="1">
        <f t="array" ref="O1389">_xlfn.XLOOKUP(G1389,'Vendedores y Clientes'!$B$6:$B$39,'Vendedores y Clientes'!$C$6:$C$39&amp;" "&amp;_xlfn.XLOOKUP(Ventas!G1389,'Vendedores y Clientes'!$B$6:$B$39,'Vendedores y Clientes'!$D$6:$D$39))</f>
        <v>Peter Contreras</v>
      </c>
      <c r="P1389" s="13" t="str">
        <f>_xlfn.XLOOKUP(H1389,Productos!$B$5:$B$16,Productos!$C$5:$C$16)</f>
        <v>Camarote 3 cuerpos</v>
      </c>
      <c r="Q1389" s="13" t="str">
        <f>VLOOKUP(H1389,Productos!$B$4:$E$16,3,0)</f>
        <v>Deplos</v>
      </c>
      <c r="R1389" s="14">
        <f t="shared" si="32"/>
        <v>0</v>
      </c>
      <c r="S1389" s="15">
        <f>VLOOKUP(Ventas!H1389,Productos!$B$23:$I$34,MATCH(Ventas!M1389,Productos!$D$22:$I$22)+2,FALSE)</f>
        <v>10000</v>
      </c>
      <c r="T1389" s="16">
        <f t="shared" si="34"/>
        <v>2540000</v>
      </c>
    </row>
    <row r="1390" spans="2:20" ht="14.25" customHeight="1">
      <c r="B1390" s="10" t="str">
        <f t="shared" si="31"/>
        <v>4-301162009junioJ18</v>
      </c>
      <c r="C1390" s="17">
        <v>4</v>
      </c>
      <c r="D1390" s="17">
        <v>30</v>
      </c>
      <c r="E1390" s="18">
        <v>39975</v>
      </c>
      <c r="F1390" s="17">
        <v>16</v>
      </c>
      <c r="G1390" s="17">
        <v>25</v>
      </c>
      <c r="H1390" s="17" t="s">
        <v>24</v>
      </c>
      <c r="I1390" s="79">
        <f>_xlfn.XLOOKUP(H1390,Productos!$B$5:$B$16,Productos!$E$5:$E$16)</f>
        <v>850000</v>
      </c>
      <c r="J1390" s="17">
        <v>3</v>
      </c>
      <c r="K1390" s="99"/>
      <c r="L1390" s="13" t="str">
        <f>_xlfn.XLOOKUP(Ventas!C1390,'Tienda y Sucursal'!$B$5:$B$19,'Tienda y Sucursal'!$C$5:$C$19)</f>
        <v>Galería Ñuble</v>
      </c>
      <c r="M1390" s="13" t="str">
        <f>_xlfn.XLOOKUP(D1390,'Tienda y Sucursal'!$E$5:$E$10,'Tienda y Sucursal'!$F$5:$F$10)</f>
        <v>Sucursal 2</v>
      </c>
      <c r="N1390" s="13" t="str">
        <f>HLOOKUP(F1390,'Vendedores y Clientes'!$F$5:$M$7,2,0)&amp;" "&amp;HLOOKUP(F1390,'Vendedores y Clientes'!$F$5:$M$7,3,0)</f>
        <v>Michael Tree</v>
      </c>
      <c r="O1390" s="13" t="str" cm="1">
        <f t="array" ref="O1390">_xlfn.XLOOKUP(G1390,'Vendedores y Clientes'!$B$6:$B$39,'Vendedores y Clientes'!$C$6:$C$39&amp;" "&amp;_xlfn.XLOOKUP(Ventas!G1390,'Vendedores y Clientes'!$B$6:$B$39,'Vendedores y Clientes'!$D$6:$D$39))</f>
        <v>Felipe Medero</v>
      </c>
      <c r="P1390" s="13" t="str">
        <f>_xlfn.XLOOKUP(H1390,Productos!$B$5:$B$16,Productos!$C$5:$C$16)</f>
        <v>Camarote 3 cuerpos</v>
      </c>
      <c r="Q1390" s="13" t="str">
        <f>VLOOKUP(H1390,Productos!$B$4:$E$16,3,0)</f>
        <v>Deplos</v>
      </c>
      <c r="R1390" s="14">
        <f t="shared" si="32"/>
        <v>0</v>
      </c>
      <c r="S1390" s="15">
        <f>VLOOKUP(Ventas!H1390,Productos!$B$23:$I$34,MATCH(Ventas!M1390,Productos!$D$22:$I$22)+2,FALSE)</f>
        <v>10000</v>
      </c>
      <c r="T1390" s="16">
        <f t="shared" si="34"/>
        <v>2540000</v>
      </c>
    </row>
    <row r="1391" spans="2:20" ht="14.25" customHeight="1">
      <c r="B1391" s="10" t="str">
        <f t="shared" si="31"/>
        <v>15-2001752010mayoA14</v>
      </c>
      <c r="C1391" s="17">
        <v>15</v>
      </c>
      <c r="D1391" s="17">
        <v>200</v>
      </c>
      <c r="E1391" s="18">
        <v>40315</v>
      </c>
      <c r="F1391" s="17">
        <v>15</v>
      </c>
      <c r="G1391" s="17">
        <v>14</v>
      </c>
      <c r="H1391" s="17" t="s">
        <v>27</v>
      </c>
      <c r="I1391" s="79">
        <f>_xlfn.XLOOKUP(H1391,Productos!$B$5:$B$16,Productos!$E$5:$E$16)</f>
        <v>670000</v>
      </c>
      <c r="J1391" s="17">
        <v>4</v>
      </c>
      <c r="K1391" s="99"/>
      <c r="L1391" s="13" t="str">
        <f>_xlfn.XLOOKUP(Ventas!C1391,'Tienda y Sucursal'!$B$5:$B$19,'Tienda y Sucursal'!$C$5:$C$19)</f>
        <v>Galería la Tubería</v>
      </c>
      <c r="M1391" s="13" t="str">
        <f>_xlfn.XLOOKUP(D1391,'Tienda y Sucursal'!$E$5:$E$10,'Tienda y Sucursal'!$F$5:$F$10)</f>
        <v>Sucursal 1</v>
      </c>
      <c r="N1391" s="13" t="str">
        <f>HLOOKUP(F1391,'Vendedores y Clientes'!$F$5:$M$7,2,0)&amp;" "&amp;HLOOKUP(F1391,'Vendedores y Clientes'!$F$5:$M$7,3,0)</f>
        <v>Suárez Mujica</v>
      </c>
      <c r="O1391" s="13" t="str" cm="1">
        <f t="array" ref="O1391">_xlfn.XLOOKUP(G1391,'Vendedores y Clientes'!$B$6:$B$39,'Vendedores y Clientes'!$C$6:$C$39&amp;" "&amp;_xlfn.XLOOKUP(Ventas!G1391,'Vendedores y Clientes'!$B$6:$B$39,'Vendedores y Clientes'!$D$6:$D$39))</f>
        <v>Guillermo Franco</v>
      </c>
      <c r="P1391" s="13" t="str">
        <f>_xlfn.XLOOKUP(H1391,Productos!$B$5:$B$16,Productos!$C$5:$C$16)</f>
        <v>Cama 1,5 plazas</v>
      </c>
      <c r="Q1391" s="13" t="str">
        <f>VLOOKUP(H1391,Productos!$B$4:$E$16,3,0)</f>
        <v>Dardunes</v>
      </c>
      <c r="R1391" s="14">
        <f t="shared" si="32"/>
        <v>0.05</v>
      </c>
      <c r="S1391" s="15">
        <f>VLOOKUP(Ventas!H1391,Productos!$B$23:$I$34,MATCH(Ventas!M1391,Productos!$D$22:$I$22)+2,FALSE)</f>
        <v>200000</v>
      </c>
      <c r="T1391" s="16">
        <f t="shared" si="34"/>
        <v>2346000</v>
      </c>
    </row>
    <row r="1392" spans="2:20" ht="14.25" customHeight="1">
      <c r="B1392" s="10" t="str">
        <f t="shared" si="31"/>
        <v>13-201122009diciembreA14</v>
      </c>
      <c r="C1392" s="17">
        <v>13</v>
      </c>
      <c r="D1392" s="17">
        <v>20</v>
      </c>
      <c r="E1392" s="18">
        <v>40148</v>
      </c>
      <c r="F1392" s="17">
        <v>14</v>
      </c>
      <c r="G1392" s="17">
        <v>11</v>
      </c>
      <c r="H1392" s="17" t="s">
        <v>27</v>
      </c>
      <c r="I1392" s="79">
        <f>_xlfn.XLOOKUP(H1392,Productos!$B$5:$B$16,Productos!$E$5:$E$16)</f>
        <v>670000</v>
      </c>
      <c r="J1392" s="17">
        <v>4</v>
      </c>
      <c r="K1392" s="99"/>
      <c r="L1392" s="13" t="str">
        <f>_xlfn.XLOOKUP(Ventas!C1392,'Tienda y Sucursal'!$B$5:$B$19,'Tienda y Sucursal'!$C$5:$C$19)</f>
        <v>Sales</v>
      </c>
      <c r="M1392" s="13" t="str">
        <f>_xlfn.XLOOKUP(D1392,'Tienda y Sucursal'!$E$5:$E$10,'Tienda y Sucursal'!$F$5:$F$10)</f>
        <v>Sucursal 5</v>
      </c>
      <c r="N1392" s="13" t="str">
        <f>HLOOKUP(F1392,'Vendedores y Clientes'!$F$5:$M$7,2,0)&amp;" "&amp;HLOOKUP(F1392,'Vendedores y Clientes'!$F$5:$M$7,3,0)</f>
        <v>Hortuiti Felier</v>
      </c>
      <c r="O1392" s="13" t="str" cm="1">
        <f t="array" ref="O1392">_xlfn.XLOOKUP(G1392,'Vendedores y Clientes'!$B$6:$B$39,'Vendedores y Clientes'!$C$6:$C$39&amp;" "&amp;_xlfn.XLOOKUP(Ventas!G1392,'Vendedores y Clientes'!$B$6:$B$39,'Vendedores y Clientes'!$D$6:$D$39))</f>
        <v>Diva Torrengra</v>
      </c>
      <c r="P1392" s="13" t="str">
        <f>_xlfn.XLOOKUP(H1392,Productos!$B$5:$B$16,Productos!$C$5:$C$16)</f>
        <v>Cama 1,5 plazas</v>
      </c>
      <c r="Q1392" s="13" t="str">
        <f>VLOOKUP(H1392,Productos!$B$4:$E$16,3,0)</f>
        <v>Dardunes</v>
      </c>
      <c r="R1392" s="14">
        <f t="shared" si="32"/>
        <v>0.05</v>
      </c>
      <c r="S1392" s="15">
        <f>VLOOKUP(Ventas!H1392,Productos!$B$23:$I$34,MATCH(Ventas!M1392,Productos!$D$22:$I$22)+2,FALSE)</f>
        <v>100000</v>
      </c>
      <c r="T1392" s="16">
        <f t="shared" si="34"/>
        <v>2446000</v>
      </c>
    </row>
    <row r="1393" spans="2:20" ht="14.25" customHeight="1">
      <c r="B1393" s="10" t="str">
        <f t="shared" si="31"/>
        <v>1-300252009mayoF16</v>
      </c>
      <c r="C1393" s="17">
        <v>1</v>
      </c>
      <c r="D1393" s="17">
        <v>300</v>
      </c>
      <c r="E1393" s="18">
        <v>39935</v>
      </c>
      <c r="F1393" s="17">
        <v>17</v>
      </c>
      <c r="G1393" s="17">
        <v>17</v>
      </c>
      <c r="H1393" s="17" t="s">
        <v>29</v>
      </c>
      <c r="I1393" s="79">
        <f>_xlfn.XLOOKUP(H1393,Productos!$B$5:$B$16,Productos!$E$5:$E$16)</f>
        <v>550000</v>
      </c>
      <c r="J1393" s="17">
        <v>5</v>
      </c>
      <c r="K1393" s="99"/>
      <c r="L1393" s="13" t="str">
        <f>_xlfn.XLOOKUP(Ventas!C1393,'Tienda y Sucursal'!$B$5:$B$19,'Tienda y Sucursal'!$C$5:$C$19)</f>
        <v>Sucursal Peñalolen Alto</v>
      </c>
      <c r="M1393" s="13" t="str">
        <f>_xlfn.XLOOKUP(D1393,'Tienda y Sucursal'!$E$5:$E$10,'Tienda y Sucursal'!$F$5:$F$10)</f>
        <v>Sucursal 3</v>
      </c>
      <c r="N1393" s="13" t="str">
        <f>HLOOKUP(F1393,'Vendedores y Clientes'!$F$5:$M$7,2,0)&amp;" "&amp;HLOOKUP(F1393,'Vendedores y Clientes'!$F$5:$M$7,3,0)</f>
        <v>Gabriel Manzanero</v>
      </c>
      <c r="O1393" s="13" t="str" cm="1">
        <f t="array" ref="O1393">_xlfn.XLOOKUP(G1393,'Vendedores y Clientes'!$B$6:$B$39,'Vendedores y Clientes'!$C$6:$C$39&amp;" "&amp;_xlfn.XLOOKUP(Ventas!G1393,'Vendedores y Clientes'!$B$6:$B$39,'Vendedores y Clientes'!$D$6:$D$39))</f>
        <v>Mathias Albus</v>
      </c>
      <c r="P1393" s="13" t="str">
        <f>_xlfn.XLOOKUP(H1393,Productos!$B$5:$B$16,Productos!$C$5:$C$16)</f>
        <v>Cama 2 Plazas</v>
      </c>
      <c r="Q1393" s="13" t="str">
        <f>VLOOKUP(H1393,Productos!$B$4:$E$16,3,0)</f>
        <v>Dardunes</v>
      </c>
      <c r="R1393" s="14">
        <f t="shared" si="32"/>
        <v>0.05</v>
      </c>
      <c r="S1393" s="15">
        <f>VLOOKUP(Ventas!H1393,Productos!$B$23:$I$34,MATCH(Ventas!M1393,Productos!$D$22:$I$22)+2,FALSE)</f>
        <v>30000</v>
      </c>
      <c r="T1393" s="16">
        <f t="shared" si="34"/>
        <v>2582500</v>
      </c>
    </row>
    <row r="1394" spans="2:20" ht="14.25" customHeight="1">
      <c r="B1394" s="10" t="str">
        <f t="shared" si="31"/>
        <v>3-30582009agostoF16</v>
      </c>
      <c r="C1394" s="17">
        <v>3</v>
      </c>
      <c r="D1394" s="17">
        <v>30</v>
      </c>
      <c r="E1394" s="18">
        <v>40030</v>
      </c>
      <c r="F1394" s="17">
        <v>15</v>
      </c>
      <c r="G1394" s="17">
        <v>32</v>
      </c>
      <c r="H1394" s="17" t="s">
        <v>29</v>
      </c>
      <c r="I1394" s="79">
        <f>_xlfn.XLOOKUP(H1394,Productos!$B$5:$B$16,Productos!$E$5:$E$16)</f>
        <v>550000</v>
      </c>
      <c r="J1394" s="17">
        <v>5</v>
      </c>
      <c r="K1394" s="99"/>
      <c r="L1394" s="13" t="str">
        <f>_xlfn.XLOOKUP(Ventas!C1394,'Tienda y Sucursal'!$B$5:$B$19,'Tienda y Sucursal'!$C$5:$C$19)</f>
        <v>Damiens</v>
      </c>
      <c r="M1394" s="13" t="str">
        <f>_xlfn.XLOOKUP(D1394,'Tienda y Sucursal'!$E$5:$E$10,'Tienda y Sucursal'!$F$5:$F$10)</f>
        <v>Sucursal 2</v>
      </c>
      <c r="N1394" s="13" t="str">
        <f>HLOOKUP(F1394,'Vendedores y Clientes'!$F$5:$M$7,2,0)&amp;" "&amp;HLOOKUP(F1394,'Vendedores y Clientes'!$F$5:$M$7,3,0)</f>
        <v>Suárez Mujica</v>
      </c>
      <c r="O1394" s="13" t="str" cm="1">
        <f t="array" ref="O1394">_xlfn.XLOOKUP(G1394,'Vendedores y Clientes'!$B$6:$B$39,'Vendedores y Clientes'!$C$6:$C$39&amp;" "&amp;_xlfn.XLOOKUP(Ventas!G1394,'Vendedores y Clientes'!$B$6:$B$39,'Vendedores y Clientes'!$D$6:$D$39))</f>
        <v>Manu Bililar</v>
      </c>
      <c r="P1394" s="13" t="str">
        <f>_xlfn.XLOOKUP(H1394,Productos!$B$5:$B$16,Productos!$C$5:$C$16)</f>
        <v>Cama 2 Plazas</v>
      </c>
      <c r="Q1394" s="13" t="str">
        <f>VLOOKUP(H1394,Productos!$B$4:$E$16,3,0)</f>
        <v>Dardunes</v>
      </c>
      <c r="R1394" s="14">
        <f t="shared" si="32"/>
        <v>0.05</v>
      </c>
      <c r="S1394" s="15">
        <f>VLOOKUP(Ventas!H1394,Productos!$B$23:$I$34,MATCH(Ventas!M1394,Productos!$D$22:$I$22)+2,FALSE)</f>
        <v>100000</v>
      </c>
      <c r="T1394" s="16">
        <f t="shared" si="34"/>
        <v>2512500</v>
      </c>
    </row>
    <row r="1395" spans="2:20" ht="14.25" customHeight="1">
      <c r="B1395" s="10" t="str">
        <f t="shared" si="31"/>
        <v>8-301642010abrilJ16</v>
      </c>
      <c r="C1395" s="17">
        <v>8</v>
      </c>
      <c r="D1395" s="17">
        <v>30</v>
      </c>
      <c r="E1395" s="18">
        <v>40284</v>
      </c>
      <c r="F1395" s="17">
        <v>15</v>
      </c>
      <c r="G1395" s="17">
        <v>24</v>
      </c>
      <c r="H1395" s="17" t="s">
        <v>22</v>
      </c>
      <c r="I1395" s="79">
        <f>_xlfn.XLOOKUP(H1395,Productos!$B$5:$B$16,Productos!$E$5:$E$16)</f>
        <v>1450000</v>
      </c>
      <c r="J1395" s="17">
        <v>2</v>
      </c>
      <c r="K1395" s="99"/>
      <c r="L1395" s="13" t="str">
        <f>_xlfn.XLOOKUP(Ventas!C1395,'Tienda y Sucursal'!$B$5:$B$19,'Tienda y Sucursal'!$C$5:$C$19)</f>
        <v>El Rincón de la Madera</v>
      </c>
      <c r="M1395" s="13" t="str">
        <f>_xlfn.XLOOKUP(D1395,'Tienda y Sucursal'!$E$5:$E$10,'Tienda y Sucursal'!$F$5:$F$10)</f>
        <v>Sucursal 2</v>
      </c>
      <c r="N1395" s="13" t="str">
        <f>HLOOKUP(F1395,'Vendedores y Clientes'!$F$5:$M$7,2,0)&amp;" "&amp;HLOOKUP(F1395,'Vendedores y Clientes'!$F$5:$M$7,3,0)</f>
        <v>Suárez Mujica</v>
      </c>
      <c r="O1395" s="13" t="str" cm="1">
        <f t="array" ref="O1395">_xlfn.XLOOKUP(G1395,'Vendedores y Clientes'!$B$6:$B$39,'Vendedores y Clientes'!$C$6:$C$39&amp;" "&amp;_xlfn.XLOOKUP(Ventas!G1395,'Vendedores y Clientes'!$B$6:$B$39,'Vendedores y Clientes'!$D$6:$D$39))</f>
        <v>Andrea Panda</v>
      </c>
      <c r="P1395" s="13" t="str">
        <f>_xlfn.XLOOKUP(H1395,Productos!$B$5:$B$16,Productos!$C$5:$C$16)</f>
        <v>Silla de Gargas</v>
      </c>
      <c r="Q1395" s="13" t="str">
        <f>VLOOKUP(H1395,Productos!$B$4:$E$16,3,0)</f>
        <v>Bellmack</v>
      </c>
      <c r="R1395" s="14">
        <f t="shared" si="32"/>
        <v>0</v>
      </c>
      <c r="S1395" s="15">
        <f>VLOOKUP(Ventas!H1395,Productos!$B$23:$I$34,MATCH(Ventas!M1395,Productos!$D$22:$I$22)+2,FALSE)</f>
        <v>20000</v>
      </c>
      <c r="T1395" s="16">
        <f t="shared" si="34"/>
        <v>2880000</v>
      </c>
    </row>
    <row r="1396" spans="2:20" ht="14.25" customHeight="1">
      <c r="B1396" s="10" t="str">
        <f t="shared" si="31"/>
        <v>14-30152009mayoJ16</v>
      </c>
      <c r="C1396" s="17">
        <v>14</v>
      </c>
      <c r="D1396" s="17">
        <v>30</v>
      </c>
      <c r="E1396" s="18">
        <v>39934</v>
      </c>
      <c r="F1396" s="17">
        <v>14</v>
      </c>
      <c r="G1396" s="17">
        <v>23</v>
      </c>
      <c r="H1396" s="17" t="s">
        <v>22</v>
      </c>
      <c r="I1396" s="79">
        <f>_xlfn.XLOOKUP(H1396,Productos!$B$5:$B$16,Productos!$E$5:$E$16)</f>
        <v>1450000</v>
      </c>
      <c r="J1396" s="17">
        <v>2</v>
      </c>
      <c r="K1396" s="99"/>
      <c r="L1396" s="13" t="str">
        <f>_xlfn.XLOOKUP(Ventas!C1396,'Tienda y Sucursal'!$B$5:$B$19,'Tienda y Sucursal'!$C$5:$C$19)</f>
        <v>Antiguedades FV</v>
      </c>
      <c r="M1396" s="13" t="str">
        <f>_xlfn.XLOOKUP(D1396,'Tienda y Sucursal'!$E$5:$E$10,'Tienda y Sucursal'!$F$5:$F$10)</f>
        <v>Sucursal 2</v>
      </c>
      <c r="N1396" s="13" t="str">
        <f>HLOOKUP(F1396,'Vendedores y Clientes'!$F$5:$M$7,2,0)&amp;" "&amp;HLOOKUP(F1396,'Vendedores y Clientes'!$F$5:$M$7,3,0)</f>
        <v>Hortuiti Felier</v>
      </c>
      <c r="O1396" s="13" t="str" cm="1">
        <f t="array" ref="O1396">_xlfn.XLOOKUP(G1396,'Vendedores y Clientes'!$B$6:$B$39,'Vendedores y Clientes'!$C$6:$C$39&amp;" "&amp;_xlfn.XLOOKUP(Ventas!G1396,'Vendedores y Clientes'!$B$6:$B$39,'Vendedores y Clientes'!$D$6:$D$39))</f>
        <v>Ismael Olavarrieta</v>
      </c>
      <c r="P1396" s="13" t="str">
        <f>_xlfn.XLOOKUP(H1396,Productos!$B$5:$B$16,Productos!$C$5:$C$16)</f>
        <v>Silla de Gargas</v>
      </c>
      <c r="Q1396" s="13" t="str">
        <f>VLOOKUP(H1396,Productos!$B$4:$E$16,3,0)</f>
        <v>Bellmack</v>
      </c>
      <c r="R1396" s="14">
        <f t="shared" si="32"/>
        <v>0</v>
      </c>
      <c r="S1396" s="15">
        <f>VLOOKUP(Ventas!H1396,Productos!$B$23:$I$34,MATCH(Ventas!M1396,Productos!$D$22:$I$22)+2,FALSE)</f>
        <v>20000</v>
      </c>
      <c r="T1396" s="16">
        <f t="shared" si="34"/>
        <v>2880000</v>
      </c>
    </row>
    <row r="1397" spans="2:20" ht="14.25" customHeight="1">
      <c r="B1397" s="10" t="str">
        <f t="shared" si="31"/>
        <v>1-3002592010septiembreF12</v>
      </c>
      <c r="C1397" s="17">
        <v>1</v>
      </c>
      <c r="D1397" s="17">
        <v>300</v>
      </c>
      <c r="E1397" s="18">
        <v>40446</v>
      </c>
      <c r="F1397" s="17">
        <v>12</v>
      </c>
      <c r="G1397" s="17">
        <v>34</v>
      </c>
      <c r="H1397" s="17" t="s">
        <v>23</v>
      </c>
      <c r="I1397" s="79">
        <f>_xlfn.XLOOKUP(H1397,Productos!$B$5:$B$16,Productos!$E$5:$E$16)</f>
        <v>1250000</v>
      </c>
      <c r="J1397" s="17">
        <v>2</v>
      </c>
      <c r="K1397" s="99"/>
      <c r="L1397" s="13" t="str">
        <f>_xlfn.XLOOKUP(Ventas!C1397,'Tienda y Sucursal'!$B$5:$B$19,'Tienda y Sucursal'!$C$5:$C$19)</f>
        <v>Sucursal Peñalolen Alto</v>
      </c>
      <c r="M1397" s="13" t="str">
        <f>_xlfn.XLOOKUP(D1397,'Tienda y Sucursal'!$E$5:$E$10,'Tienda y Sucursal'!$F$5:$F$10)</f>
        <v>Sucursal 3</v>
      </c>
      <c r="N1397" s="13" t="str">
        <f>HLOOKUP(F1397,'Vendedores y Clientes'!$F$5:$M$7,2,0)&amp;" "&amp;HLOOKUP(F1397,'Vendedores y Clientes'!$F$5:$M$7,3,0)</f>
        <v>Feibian Bizancio</v>
      </c>
      <c r="O1397" s="13" t="str" cm="1">
        <f t="array" ref="O1397">_xlfn.XLOOKUP(G1397,'Vendedores y Clientes'!$B$6:$B$39,'Vendedores y Clientes'!$C$6:$C$39&amp;" "&amp;_xlfn.XLOOKUP(Ventas!G1397,'Vendedores y Clientes'!$B$6:$B$39,'Vendedores y Clientes'!$D$6:$D$39))</f>
        <v>JP Farfanas</v>
      </c>
      <c r="P1397" s="13" t="str">
        <f>_xlfn.XLOOKUP(H1397,Productos!$B$5:$B$16,Productos!$C$5:$C$16)</f>
        <v>Cómoda Antigua</v>
      </c>
      <c r="Q1397" s="13" t="str">
        <f>VLOOKUP(H1397,Productos!$B$4:$E$16,3,0)</f>
        <v>Bellmack</v>
      </c>
      <c r="R1397" s="14">
        <f t="shared" si="32"/>
        <v>0</v>
      </c>
      <c r="S1397" s="15">
        <f>VLOOKUP(Ventas!H1397,Productos!$B$23:$I$34,MATCH(Ventas!M1397,Productos!$D$22:$I$22)+2,FALSE)</f>
        <v>100000</v>
      </c>
      <c r="T1397" s="16">
        <f t="shared" si="34"/>
        <v>2400000</v>
      </c>
    </row>
    <row r="1398" spans="2:20" ht="14.25" customHeight="1">
      <c r="B1398" s="10" t="str">
        <f t="shared" si="31"/>
        <v>11-2003122010diciembreF12</v>
      </c>
      <c r="C1398" s="17">
        <v>11</v>
      </c>
      <c r="D1398" s="17">
        <v>200</v>
      </c>
      <c r="E1398" s="18">
        <v>40515</v>
      </c>
      <c r="F1398" s="17">
        <v>17</v>
      </c>
      <c r="G1398" s="17">
        <v>17</v>
      </c>
      <c r="H1398" s="17" t="s">
        <v>23</v>
      </c>
      <c r="I1398" s="79">
        <f>_xlfn.XLOOKUP(H1398,Productos!$B$5:$B$16,Productos!$E$5:$E$16)</f>
        <v>1250000</v>
      </c>
      <c r="J1398" s="17">
        <v>2</v>
      </c>
      <c r="K1398" s="99"/>
      <c r="L1398" s="13" t="str">
        <f>_xlfn.XLOOKUP(Ventas!C1398,'Tienda y Sucursal'!$B$5:$B$19,'Tienda y Sucursal'!$C$5:$C$19)</f>
        <v>Antiguedades FL</v>
      </c>
      <c r="M1398" s="13" t="str">
        <f>_xlfn.XLOOKUP(D1398,'Tienda y Sucursal'!$E$5:$E$10,'Tienda y Sucursal'!$F$5:$F$10)</f>
        <v>Sucursal 1</v>
      </c>
      <c r="N1398" s="13" t="str">
        <f>HLOOKUP(F1398,'Vendedores y Clientes'!$F$5:$M$7,2,0)&amp;" "&amp;HLOOKUP(F1398,'Vendedores y Clientes'!$F$5:$M$7,3,0)</f>
        <v>Gabriel Manzanero</v>
      </c>
      <c r="O1398" s="13" t="str" cm="1">
        <f t="array" ref="O1398">_xlfn.XLOOKUP(G1398,'Vendedores y Clientes'!$B$6:$B$39,'Vendedores y Clientes'!$C$6:$C$39&amp;" "&amp;_xlfn.XLOOKUP(Ventas!G1398,'Vendedores y Clientes'!$B$6:$B$39,'Vendedores y Clientes'!$D$6:$D$39))</f>
        <v>Mathias Albus</v>
      </c>
      <c r="P1398" s="13" t="str">
        <f>_xlfn.XLOOKUP(H1398,Productos!$B$5:$B$16,Productos!$C$5:$C$16)</f>
        <v>Cómoda Antigua</v>
      </c>
      <c r="Q1398" s="13" t="str">
        <f>VLOOKUP(H1398,Productos!$B$4:$E$16,3,0)</f>
        <v>Bellmack</v>
      </c>
      <c r="R1398" s="14">
        <f t="shared" si="32"/>
        <v>0</v>
      </c>
      <c r="S1398" s="15">
        <f>VLOOKUP(Ventas!H1398,Productos!$B$23:$I$34,MATCH(Ventas!M1398,Productos!$D$22:$I$22)+2,FALSE)</f>
        <v>10000</v>
      </c>
      <c r="T1398" s="16">
        <f t="shared" si="34"/>
        <v>2490000</v>
      </c>
    </row>
    <row r="1399" spans="2:20" ht="14.25" customHeight="1">
      <c r="B1399" s="10" t="str">
        <f t="shared" si="31"/>
        <v>9-20972010julioF12</v>
      </c>
      <c r="C1399" s="17">
        <v>9</v>
      </c>
      <c r="D1399" s="17">
        <v>20</v>
      </c>
      <c r="E1399" s="18">
        <v>40368</v>
      </c>
      <c r="F1399" s="17">
        <v>12</v>
      </c>
      <c r="G1399" s="17">
        <v>31</v>
      </c>
      <c r="H1399" s="17" t="s">
        <v>23</v>
      </c>
      <c r="I1399" s="79">
        <f>_xlfn.XLOOKUP(H1399,Productos!$B$5:$B$16,Productos!$E$5:$E$16)</f>
        <v>1250000</v>
      </c>
      <c r="J1399" s="17">
        <v>2</v>
      </c>
      <c r="K1399" s="99"/>
      <c r="L1399" s="13" t="str">
        <f>_xlfn.XLOOKUP(Ventas!C1399,'Tienda y Sucursal'!$B$5:$B$19,'Tienda y Sucursal'!$C$5:$C$19)</f>
        <v>Sucursal San Bernardo</v>
      </c>
      <c r="M1399" s="13" t="str">
        <f>_xlfn.XLOOKUP(D1399,'Tienda y Sucursal'!$E$5:$E$10,'Tienda y Sucursal'!$F$5:$F$10)</f>
        <v>Sucursal 5</v>
      </c>
      <c r="N1399" s="13" t="str">
        <f>HLOOKUP(F1399,'Vendedores y Clientes'!$F$5:$M$7,2,0)&amp;" "&amp;HLOOKUP(F1399,'Vendedores y Clientes'!$F$5:$M$7,3,0)</f>
        <v>Feibian Bizancio</v>
      </c>
      <c r="O1399" s="13" t="str" cm="1">
        <f t="array" ref="O1399">_xlfn.XLOOKUP(G1399,'Vendedores y Clientes'!$B$6:$B$39,'Vendedores y Clientes'!$C$6:$C$39&amp;" "&amp;_xlfn.XLOOKUP(Ventas!G1399,'Vendedores y Clientes'!$B$6:$B$39,'Vendedores y Clientes'!$D$6:$D$39))</f>
        <v>Sofia Uribe</v>
      </c>
      <c r="P1399" s="13" t="str">
        <f>_xlfn.XLOOKUP(H1399,Productos!$B$5:$B$16,Productos!$C$5:$C$16)</f>
        <v>Cómoda Antigua</v>
      </c>
      <c r="Q1399" s="13" t="str">
        <f>VLOOKUP(H1399,Productos!$B$4:$E$16,3,0)</f>
        <v>Bellmack</v>
      </c>
      <c r="R1399" s="14">
        <f t="shared" si="32"/>
        <v>0</v>
      </c>
      <c r="S1399" s="15">
        <f>VLOOKUP(Ventas!H1399,Productos!$B$23:$I$34,MATCH(Ventas!M1399,Productos!$D$22:$I$22)+2,FALSE)</f>
        <v>10000</v>
      </c>
      <c r="T1399" s="16">
        <f t="shared" si="34"/>
        <v>2490000</v>
      </c>
    </row>
    <row r="1400" spans="2:20" ht="14.25" customHeight="1">
      <c r="B1400" s="10" t="str">
        <f t="shared" si="31"/>
        <v>1-20342010abrilJ16</v>
      </c>
      <c r="C1400" s="17">
        <v>1</v>
      </c>
      <c r="D1400" s="17">
        <v>20</v>
      </c>
      <c r="E1400" s="18">
        <v>40271</v>
      </c>
      <c r="F1400" s="17">
        <v>12</v>
      </c>
      <c r="G1400" s="17">
        <v>20</v>
      </c>
      <c r="H1400" s="17" t="s">
        <v>22</v>
      </c>
      <c r="I1400" s="79">
        <f>_xlfn.XLOOKUP(H1400,Productos!$B$5:$B$16,Productos!$E$5:$E$16)</f>
        <v>1450000</v>
      </c>
      <c r="J1400" s="17">
        <v>2</v>
      </c>
      <c r="K1400" s="99"/>
      <c r="L1400" s="13" t="str">
        <f>_xlfn.XLOOKUP(Ventas!C1400,'Tienda y Sucursal'!$B$5:$B$19,'Tienda y Sucursal'!$C$5:$C$19)</f>
        <v>Sucursal Peñalolen Alto</v>
      </c>
      <c r="M1400" s="13" t="str">
        <f>_xlfn.XLOOKUP(D1400,'Tienda y Sucursal'!$E$5:$E$10,'Tienda y Sucursal'!$F$5:$F$10)</f>
        <v>Sucursal 5</v>
      </c>
      <c r="N1400" s="13" t="str">
        <f>HLOOKUP(F1400,'Vendedores y Clientes'!$F$5:$M$7,2,0)&amp;" "&amp;HLOOKUP(F1400,'Vendedores y Clientes'!$F$5:$M$7,3,0)</f>
        <v>Feibian Bizancio</v>
      </c>
      <c r="O1400" s="13" t="str" cm="1">
        <f t="array" ref="O1400">_xlfn.XLOOKUP(G1400,'Vendedores y Clientes'!$B$6:$B$39,'Vendedores y Clientes'!$C$6:$C$39&amp;" "&amp;_xlfn.XLOOKUP(Ventas!G1400,'Vendedores y Clientes'!$B$6:$B$39,'Vendedores y Clientes'!$D$6:$D$39))</f>
        <v>Tatán Linterna</v>
      </c>
      <c r="P1400" s="13" t="str">
        <f>_xlfn.XLOOKUP(H1400,Productos!$B$5:$B$16,Productos!$C$5:$C$16)</f>
        <v>Silla de Gargas</v>
      </c>
      <c r="Q1400" s="13" t="str">
        <f>VLOOKUP(H1400,Productos!$B$4:$E$16,3,0)</f>
        <v>Bellmack</v>
      </c>
      <c r="R1400" s="14">
        <f t="shared" si="32"/>
        <v>0</v>
      </c>
      <c r="S1400" s="15">
        <f>VLOOKUP(Ventas!H1400,Productos!$B$23:$I$34,MATCH(Ventas!M1400,Productos!$D$22:$I$22)+2,FALSE)</f>
        <v>300000</v>
      </c>
      <c r="T1400" s="16">
        <f t="shared" si="34"/>
        <v>2600000</v>
      </c>
    </row>
    <row r="1401" spans="2:20" ht="14.25" customHeight="1">
      <c r="B1401" s="10" t="str">
        <f t="shared" si="31"/>
        <v>13-20122009febreroJ16</v>
      </c>
      <c r="C1401" s="17">
        <v>13</v>
      </c>
      <c r="D1401" s="17">
        <v>20</v>
      </c>
      <c r="E1401" s="18">
        <v>39845</v>
      </c>
      <c r="F1401" s="17">
        <v>18</v>
      </c>
      <c r="G1401" s="17">
        <v>11</v>
      </c>
      <c r="H1401" s="17" t="s">
        <v>22</v>
      </c>
      <c r="I1401" s="79">
        <f>_xlfn.XLOOKUP(H1401,Productos!$B$5:$B$16,Productos!$E$5:$E$16)</f>
        <v>1450000</v>
      </c>
      <c r="J1401" s="17">
        <v>2</v>
      </c>
      <c r="K1401" s="99"/>
      <c r="L1401" s="13" t="str">
        <f>_xlfn.XLOOKUP(Ventas!C1401,'Tienda y Sucursal'!$B$5:$B$19,'Tienda y Sucursal'!$C$5:$C$19)</f>
        <v>Sales</v>
      </c>
      <c r="M1401" s="13" t="str">
        <f>_xlfn.XLOOKUP(D1401,'Tienda y Sucursal'!$E$5:$E$10,'Tienda y Sucursal'!$F$5:$F$10)</f>
        <v>Sucursal 5</v>
      </c>
      <c r="N1401" s="13" t="str">
        <f>HLOOKUP(F1401,'Vendedores y Clientes'!$F$5:$M$7,2,0)&amp;" "&amp;HLOOKUP(F1401,'Vendedores y Clientes'!$F$5:$M$7,3,0)</f>
        <v>Gato Lizana</v>
      </c>
      <c r="O1401" s="13" t="str" cm="1">
        <f t="array" ref="O1401">_xlfn.XLOOKUP(G1401,'Vendedores y Clientes'!$B$6:$B$39,'Vendedores y Clientes'!$C$6:$C$39&amp;" "&amp;_xlfn.XLOOKUP(Ventas!G1401,'Vendedores y Clientes'!$B$6:$B$39,'Vendedores y Clientes'!$D$6:$D$39))</f>
        <v>Diva Torrengra</v>
      </c>
      <c r="P1401" s="13" t="str">
        <f>_xlfn.XLOOKUP(H1401,Productos!$B$5:$B$16,Productos!$C$5:$C$16)</f>
        <v>Silla de Gargas</v>
      </c>
      <c r="Q1401" s="13" t="str">
        <f>VLOOKUP(H1401,Productos!$B$4:$E$16,3,0)</f>
        <v>Bellmack</v>
      </c>
      <c r="R1401" s="14">
        <f t="shared" si="32"/>
        <v>0</v>
      </c>
      <c r="S1401" s="15">
        <f>VLOOKUP(Ventas!H1401,Productos!$B$23:$I$34,MATCH(Ventas!M1401,Productos!$D$22:$I$22)+2,FALSE)</f>
        <v>300000</v>
      </c>
      <c r="T1401" s="16">
        <f t="shared" si="34"/>
        <v>2600000</v>
      </c>
    </row>
    <row r="1402" spans="2:20" ht="14.25" customHeight="1">
      <c r="B1402" s="10" t="str">
        <f t="shared" si="31"/>
        <v>7-200942010abrilJ16</v>
      </c>
      <c r="C1402" s="17">
        <v>7</v>
      </c>
      <c r="D1402" s="17">
        <v>200</v>
      </c>
      <c r="E1402" s="18">
        <v>40277</v>
      </c>
      <c r="F1402" s="17">
        <v>17</v>
      </c>
      <c r="G1402" s="17">
        <v>18</v>
      </c>
      <c r="H1402" s="17" t="s">
        <v>22</v>
      </c>
      <c r="I1402" s="79">
        <f>_xlfn.XLOOKUP(H1402,Productos!$B$5:$B$16,Productos!$E$5:$E$16)</f>
        <v>1450000</v>
      </c>
      <c r="J1402" s="17">
        <v>2</v>
      </c>
      <c r="K1402" s="99"/>
      <c r="L1402" s="13" t="str">
        <f>_xlfn.XLOOKUP(Ventas!C1402,'Tienda y Sucursal'!$B$5:$B$19,'Tienda y Sucursal'!$C$5:$C$19)</f>
        <v>Blanco y En Calada</v>
      </c>
      <c r="M1402" s="13" t="str">
        <f>_xlfn.XLOOKUP(D1402,'Tienda y Sucursal'!$E$5:$E$10,'Tienda y Sucursal'!$F$5:$F$10)</f>
        <v>Sucursal 1</v>
      </c>
      <c r="N1402" s="13" t="str">
        <f>HLOOKUP(F1402,'Vendedores y Clientes'!$F$5:$M$7,2,0)&amp;" "&amp;HLOOKUP(F1402,'Vendedores y Clientes'!$F$5:$M$7,3,0)</f>
        <v>Gabriel Manzanero</v>
      </c>
      <c r="O1402" s="13" t="str" cm="1">
        <f t="array" ref="O1402">_xlfn.XLOOKUP(G1402,'Vendedores y Clientes'!$B$6:$B$39,'Vendedores y Clientes'!$C$6:$C$39&amp;" "&amp;_xlfn.XLOOKUP(Ventas!G1402,'Vendedores y Clientes'!$B$6:$B$39,'Vendedores y Clientes'!$D$6:$D$39))</f>
        <v>Di Angelo Bonini</v>
      </c>
      <c r="P1402" s="13" t="str">
        <f>_xlfn.XLOOKUP(H1402,Productos!$B$5:$B$16,Productos!$C$5:$C$16)</f>
        <v>Silla de Gargas</v>
      </c>
      <c r="Q1402" s="13" t="str">
        <f>VLOOKUP(H1402,Productos!$B$4:$E$16,3,0)</f>
        <v>Bellmack</v>
      </c>
      <c r="R1402" s="14">
        <f t="shared" si="32"/>
        <v>0</v>
      </c>
      <c r="S1402" s="15">
        <f>VLOOKUP(Ventas!H1402,Productos!$B$23:$I$34,MATCH(Ventas!M1402,Productos!$D$22:$I$22)+2,FALSE)</f>
        <v>500000</v>
      </c>
      <c r="T1402" s="16">
        <f t="shared" si="34"/>
        <v>2400000</v>
      </c>
    </row>
    <row r="1403" spans="2:20" ht="14.25" customHeight="1">
      <c r="B1403" s="10" t="str">
        <f t="shared" si="31"/>
        <v>7-30392009septiembreG12</v>
      </c>
      <c r="C1403" s="17">
        <v>7</v>
      </c>
      <c r="D1403" s="17">
        <v>30</v>
      </c>
      <c r="E1403" s="18">
        <v>40059</v>
      </c>
      <c r="F1403" s="17">
        <v>12</v>
      </c>
      <c r="G1403" s="17">
        <v>34</v>
      </c>
      <c r="H1403" s="17" t="s">
        <v>25</v>
      </c>
      <c r="I1403" s="79">
        <f>_xlfn.XLOOKUP(H1403,Productos!$B$5:$B$16,Productos!$E$5:$E$16)</f>
        <v>800000</v>
      </c>
      <c r="J1403" s="17">
        <v>3</v>
      </c>
      <c r="K1403" s="99"/>
      <c r="L1403" s="13" t="str">
        <f>_xlfn.XLOOKUP(Ventas!C1403,'Tienda y Sucursal'!$B$5:$B$19,'Tienda y Sucursal'!$C$5:$C$19)</f>
        <v>Blanco y En Calada</v>
      </c>
      <c r="M1403" s="13" t="str">
        <f>_xlfn.XLOOKUP(D1403,'Tienda y Sucursal'!$E$5:$E$10,'Tienda y Sucursal'!$F$5:$F$10)</f>
        <v>Sucursal 2</v>
      </c>
      <c r="N1403" s="13" t="str">
        <f>HLOOKUP(F1403,'Vendedores y Clientes'!$F$5:$M$7,2,0)&amp;" "&amp;HLOOKUP(F1403,'Vendedores y Clientes'!$F$5:$M$7,3,0)</f>
        <v>Feibian Bizancio</v>
      </c>
      <c r="O1403" s="13" t="str" cm="1">
        <f t="array" ref="O1403">_xlfn.XLOOKUP(G1403,'Vendedores y Clientes'!$B$6:$B$39,'Vendedores y Clientes'!$C$6:$C$39&amp;" "&amp;_xlfn.XLOOKUP(Ventas!G1403,'Vendedores y Clientes'!$B$6:$B$39,'Vendedores y Clientes'!$D$6:$D$39))</f>
        <v>JP Farfanas</v>
      </c>
      <c r="P1403" s="13" t="str">
        <f>_xlfn.XLOOKUP(H1403,Productos!$B$5:$B$16,Productos!$C$5:$C$16)</f>
        <v>Estante Metalico 2mts alt</v>
      </c>
      <c r="Q1403" s="13" t="str">
        <f>VLOOKUP(H1403,Productos!$B$4:$E$16,3,0)</f>
        <v>Leymas</v>
      </c>
      <c r="R1403" s="14">
        <f t="shared" si="32"/>
        <v>0</v>
      </c>
      <c r="S1403" s="15">
        <f>VLOOKUP(Ventas!H1403,Productos!$B$23:$I$34,MATCH(Ventas!M1403,Productos!$D$22:$I$22)+2,FALSE)</f>
        <v>100000</v>
      </c>
      <c r="T1403" s="16">
        <f t="shared" si="34"/>
        <v>2300000</v>
      </c>
    </row>
    <row r="1404" spans="2:20" ht="14.25" customHeight="1">
      <c r="B1404" s="10" t="str">
        <f t="shared" si="31"/>
        <v>12-100122010febreroG12</v>
      </c>
      <c r="C1404" s="17">
        <v>12</v>
      </c>
      <c r="D1404" s="17">
        <v>100</v>
      </c>
      <c r="E1404" s="18">
        <v>40210</v>
      </c>
      <c r="F1404" s="17">
        <v>13</v>
      </c>
      <c r="G1404" s="17">
        <v>13</v>
      </c>
      <c r="H1404" s="17" t="s">
        <v>25</v>
      </c>
      <c r="I1404" s="79">
        <f>_xlfn.XLOOKUP(H1404,Productos!$B$5:$B$16,Productos!$E$5:$E$16)</f>
        <v>800000</v>
      </c>
      <c r="J1404" s="17">
        <v>3</v>
      </c>
      <c r="K1404" s="99"/>
      <c r="L1404" s="13" t="str">
        <f>_xlfn.XLOOKUP(Ventas!C1404,'Tienda y Sucursal'!$B$5:$B$19,'Tienda y Sucursal'!$C$5:$C$19)</f>
        <v>El Deleite</v>
      </c>
      <c r="M1404" s="13" t="str">
        <f>_xlfn.XLOOKUP(D1404,'Tienda y Sucursal'!$E$5:$E$10,'Tienda y Sucursal'!$F$5:$F$10)</f>
        <v>Sucursal 4</v>
      </c>
      <c r="N1404" s="13" t="str">
        <f>HLOOKUP(F1404,'Vendedores y Clientes'!$F$5:$M$7,2,0)&amp;" "&amp;HLOOKUP(F1404,'Vendedores y Clientes'!$F$5:$M$7,3,0)</f>
        <v>Caesar Ortencia</v>
      </c>
      <c r="O1404" s="13" t="str" cm="1">
        <f t="array" ref="O1404">_xlfn.XLOOKUP(G1404,'Vendedores y Clientes'!$B$6:$B$39,'Vendedores y Clientes'!$C$6:$C$39&amp;" "&amp;_xlfn.XLOOKUP(Ventas!G1404,'Vendedores y Clientes'!$B$6:$B$39,'Vendedores y Clientes'!$D$6:$D$39))</f>
        <v>Peter Contreras</v>
      </c>
      <c r="P1404" s="13" t="str">
        <f>_xlfn.XLOOKUP(H1404,Productos!$B$5:$B$16,Productos!$C$5:$C$16)</f>
        <v>Estante Metalico 2mts alt</v>
      </c>
      <c r="Q1404" s="13" t="str">
        <f>VLOOKUP(H1404,Productos!$B$4:$E$16,3,0)</f>
        <v>Leymas</v>
      </c>
      <c r="R1404" s="14">
        <f t="shared" si="32"/>
        <v>0</v>
      </c>
      <c r="S1404" s="15">
        <f>VLOOKUP(Ventas!H1404,Productos!$B$23:$I$34,MATCH(Ventas!M1404,Productos!$D$22:$I$22)+2,FALSE)</f>
        <v>100000</v>
      </c>
      <c r="T1404" s="16">
        <f t="shared" si="34"/>
        <v>2300000</v>
      </c>
    </row>
    <row r="1405" spans="2:20" ht="14.25" customHeight="1">
      <c r="B1405" s="10" t="str">
        <f t="shared" si="31"/>
        <v>15-30962010junioG12</v>
      </c>
      <c r="C1405" s="17">
        <v>15</v>
      </c>
      <c r="D1405" s="17">
        <v>30</v>
      </c>
      <c r="E1405" s="18">
        <v>40338</v>
      </c>
      <c r="F1405" s="17">
        <v>17</v>
      </c>
      <c r="G1405" s="17">
        <v>21</v>
      </c>
      <c r="H1405" s="17" t="s">
        <v>25</v>
      </c>
      <c r="I1405" s="79">
        <f>_xlfn.XLOOKUP(H1405,Productos!$B$5:$B$16,Productos!$E$5:$E$16)</f>
        <v>800000</v>
      </c>
      <c r="J1405" s="17">
        <v>3</v>
      </c>
      <c r="K1405" s="99"/>
      <c r="L1405" s="13" t="str">
        <f>_xlfn.XLOOKUP(Ventas!C1405,'Tienda y Sucursal'!$B$5:$B$19,'Tienda y Sucursal'!$C$5:$C$19)</f>
        <v>Galería la Tubería</v>
      </c>
      <c r="M1405" s="13" t="str">
        <f>_xlfn.XLOOKUP(D1405,'Tienda y Sucursal'!$E$5:$E$10,'Tienda y Sucursal'!$F$5:$F$10)</f>
        <v>Sucursal 2</v>
      </c>
      <c r="N1405" s="13" t="str">
        <f>HLOOKUP(F1405,'Vendedores y Clientes'!$F$5:$M$7,2,0)&amp;" "&amp;HLOOKUP(F1405,'Vendedores y Clientes'!$F$5:$M$7,3,0)</f>
        <v>Gabriel Manzanero</v>
      </c>
      <c r="O1405" s="13" t="str" cm="1">
        <f t="array" ref="O1405">_xlfn.XLOOKUP(G1405,'Vendedores y Clientes'!$B$6:$B$39,'Vendedores y Clientes'!$C$6:$C$39&amp;" "&amp;_xlfn.XLOOKUP(Ventas!G1405,'Vendedores y Clientes'!$B$6:$B$39,'Vendedores y Clientes'!$D$6:$D$39))</f>
        <v>Alvarón Moledero</v>
      </c>
      <c r="P1405" s="13" t="str">
        <f>_xlfn.XLOOKUP(H1405,Productos!$B$5:$B$16,Productos!$C$5:$C$16)</f>
        <v>Estante Metalico 2mts alt</v>
      </c>
      <c r="Q1405" s="13" t="str">
        <f>VLOOKUP(H1405,Productos!$B$4:$E$16,3,0)</f>
        <v>Leymas</v>
      </c>
      <c r="R1405" s="14">
        <f t="shared" si="32"/>
        <v>0</v>
      </c>
      <c r="S1405" s="15">
        <f>VLOOKUP(Ventas!H1405,Productos!$B$23:$I$34,MATCH(Ventas!M1405,Productos!$D$22:$I$22)+2,FALSE)</f>
        <v>100000</v>
      </c>
      <c r="T1405" s="16">
        <f t="shared" si="34"/>
        <v>2300000</v>
      </c>
    </row>
    <row r="1406" spans="2:20" ht="14.25" customHeight="1">
      <c r="B1406" s="10" t="str">
        <f t="shared" si="31"/>
        <v>5-101382009agostoE20</v>
      </c>
      <c r="C1406" s="17">
        <v>5</v>
      </c>
      <c r="D1406" s="17">
        <v>10</v>
      </c>
      <c r="E1406" s="18">
        <v>40038</v>
      </c>
      <c r="F1406" s="17">
        <v>16</v>
      </c>
      <c r="G1406" s="17">
        <v>8</v>
      </c>
      <c r="H1406" s="17" t="s">
        <v>28</v>
      </c>
      <c r="I1406" s="79">
        <f>_xlfn.XLOOKUP(H1406,Productos!$B$5:$B$16,Productos!$E$5:$E$16)</f>
        <v>650000</v>
      </c>
      <c r="J1406" s="17">
        <v>4</v>
      </c>
      <c r="K1406" s="99"/>
      <c r="L1406" s="13" t="str">
        <f>_xlfn.XLOOKUP(Ventas!C1406,'Tienda y Sucursal'!$B$5:$B$19,'Tienda y Sucursal'!$C$5:$C$19)</f>
        <v>Muebles El Oso</v>
      </c>
      <c r="M1406" s="13" t="str">
        <f>_xlfn.XLOOKUP(D1406,'Tienda y Sucursal'!$E$5:$E$10,'Tienda y Sucursal'!$F$5:$F$10)</f>
        <v>Sucursal 6</v>
      </c>
      <c r="N1406" s="13" t="str">
        <f>HLOOKUP(F1406,'Vendedores y Clientes'!$F$5:$M$7,2,0)&amp;" "&amp;HLOOKUP(F1406,'Vendedores y Clientes'!$F$5:$M$7,3,0)</f>
        <v>Michael Tree</v>
      </c>
      <c r="O1406" s="13" t="str" cm="1">
        <f t="array" ref="O1406">_xlfn.XLOOKUP(G1406,'Vendedores y Clientes'!$B$6:$B$39,'Vendedores y Clientes'!$C$6:$C$39&amp;" "&amp;_xlfn.XLOOKUP(Ventas!G1406,'Vendedores y Clientes'!$B$6:$B$39,'Vendedores y Clientes'!$D$6:$D$39))</f>
        <v>Nicolás Red</v>
      </c>
      <c r="P1406" s="13" t="str">
        <f>_xlfn.XLOOKUP(H1406,Productos!$B$5:$B$16,Productos!$C$5:$C$16)</f>
        <v>Escritorio Madera 3 Espacios</v>
      </c>
      <c r="Q1406" s="13" t="str">
        <f>VLOOKUP(H1406,Productos!$B$4:$E$16,3,0)</f>
        <v>Bellmack</v>
      </c>
      <c r="R1406" s="14">
        <f t="shared" si="32"/>
        <v>0.05</v>
      </c>
      <c r="S1406" s="15">
        <f>VLOOKUP(Ventas!H1406,Productos!$B$23:$I$34,MATCH(Ventas!M1406,Productos!$D$22:$I$22)+2,FALSE)</f>
        <v>100000</v>
      </c>
      <c r="T1406" s="16">
        <f t="shared" si="34"/>
        <v>2370000</v>
      </c>
    </row>
    <row r="1407" spans="2:20" ht="14.25" customHeight="1">
      <c r="B1407" s="10" t="str">
        <f t="shared" si="31"/>
        <v>4-3002412010eneroE20</v>
      </c>
      <c r="C1407" s="17">
        <v>4</v>
      </c>
      <c r="D1407" s="17">
        <v>300</v>
      </c>
      <c r="E1407" s="18">
        <v>40202</v>
      </c>
      <c r="F1407" s="17">
        <v>13</v>
      </c>
      <c r="G1407" s="17">
        <v>8</v>
      </c>
      <c r="H1407" s="17" t="s">
        <v>28</v>
      </c>
      <c r="I1407" s="79">
        <f>_xlfn.XLOOKUP(H1407,Productos!$B$5:$B$16,Productos!$E$5:$E$16)</f>
        <v>650000</v>
      </c>
      <c r="J1407" s="17">
        <v>4</v>
      </c>
      <c r="K1407" s="99"/>
      <c r="L1407" s="13" t="str">
        <f>_xlfn.XLOOKUP(Ventas!C1407,'Tienda y Sucursal'!$B$5:$B$19,'Tienda y Sucursal'!$C$5:$C$19)</f>
        <v>Galería Ñuble</v>
      </c>
      <c r="M1407" s="13" t="str">
        <f>_xlfn.XLOOKUP(D1407,'Tienda y Sucursal'!$E$5:$E$10,'Tienda y Sucursal'!$F$5:$F$10)</f>
        <v>Sucursal 3</v>
      </c>
      <c r="N1407" s="13" t="str">
        <f>HLOOKUP(F1407,'Vendedores y Clientes'!$F$5:$M$7,2,0)&amp;" "&amp;HLOOKUP(F1407,'Vendedores y Clientes'!$F$5:$M$7,3,0)</f>
        <v>Caesar Ortencia</v>
      </c>
      <c r="O1407" s="13" t="str" cm="1">
        <f t="array" ref="O1407">_xlfn.XLOOKUP(G1407,'Vendedores y Clientes'!$B$6:$B$39,'Vendedores y Clientes'!$C$6:$C$39&amp;" "&amp;_xlfn.XLOOKUP(Ventas!G1407,'Vendedores y Clientes'!$B$6:$B$39,'Vendedores y Clientes'!$D$6:$D$39))</f>
        <v>Nicolás Red</v>
      </c>
      <c r="P1407" s="13" t="str">
        <f>_xlfn.XLOOKUP(H1407,Productos!$B$5:$B$16,Productos!$C$5:$C$16)</f>
        <v>Escritorio Madera 3 Espacios</v>
      </c>
      <c r="Q1407" s="13" t="str">
        <f>VLOOKUP(H1407,Productos!$B$4:$E$16,3,0)</f>
        <v>Bellmack</v>
      </c>
      <c r="R1407" s="14">
        <f t="shared" si="32"/>
        <v>0.05</v>
      </c>
      <c r="S1407" s="15">
        <f>VLOOKUP(Ventas!H1407,Productos!$B$23:$I$34,MATCH(Ventas!M1407,Productos!$D$22:$I$22)+2,FALSE)</f>
        <v>100000</v>
      </c>
      <c r="T1407" s="16">
        <f t="shared" si="34"/>
        <v>2370000</v>
      </c>
    </row>
    <row r="1408" spans="2:20" ht="14.25" customHeight="1">
      <c r="B1408" s="10" t="str">
        <f t="shared" si="31"/>
        <v>9-10282010agostoE20</v>
      </c>
      <c r="C1408" s="17">
        <v>9</v>
      </c>
      <c r="D1408" s="17">
        <v>10</v>
      </c>
      <c r="E1408" s="18">
        <v>40392</v>
      </c>
      <c r="F1408" s="17">
        <v>13</v>
      </c>
      <c r="G1408" s="17">
        <v>4</v>
      </c>
      <c r="H1408" s="17" t="s">
        <v>28</v>
      </c>
      <c r="I1408" s="79">
        <f>_xlfn.XLOOKUP(H1408,Productos!$B$5:$B$16,Productos!$E$5:$E$16)</f>
        <v>650000</v>
      </c>
      <c r="J1408" s="17">
        <v>4</v>
      </c>
      <c r="K1408" s="99"/>
      <c r="L1408" s="13" t="str">
        <f>_xlfn.XLOOKUP(Ventas!C1408,'Tienda y Sucursal'!$B$5:$B$19,'Tienda y Sucursal'!$C$5:$C$19)</f>
        <v>Sucursal San Bernardo</v>
      </c>
      <c r="M1408" s="13" t="str">
        <f>_xlfn.XLOOKUP(D1408,'Tienda y Sucursal'!$E$5:$E$10,'Tienda y Sucursal'!$F$5:$F$10)</f>
        <v>Sucursal 6</v>
      </c>
      <c r="N1408" s="13" t="str">
        <f>HLOOKUP(F1408,'Vendedores y Clientes'!$F$5:$M$7,2,0)&amp;" "&amp;HLOOKUP(F1408,'Vendedores y Clientes'!$F$5:$M$7,3,0)</f>
        <v>Caesar Ortencia</v>
      </c>
      <c r="O1408" s="13" t="str" cm="1">
        <f t="array" ref="O1408">_xlfn.XLOOKUP(G1408,'Vendedores y Clientes'!$B$6:$B$39,'Vendedores y Clientes'!$C$6:$C$39&amp;" "&amp;_xlfn.XLOOKUP(Ventas!G1408,'Vendedores y Clientes'!$B$6:$B$39,'Vendedores y Clientes'!$D$6:$D$39))</f>
        <v>JayJay Barriga</v>
      </c>
      <c r="P1408" s="13" t="str">
        <f>_xlfn.XLOOKUP(H1408,Productos!$B$5:$B$16,Productos!$C$5:$C$16)</f>
        <v>Escritorio Madera 3 Espacios</v>
      </c>
      <c r="Q1408" s="13" t="str">
        <f>VLOOKUP(H1408,Productos!$B$4:$E$16,3,0)</f>
        <v>Bellmack</v>
      </c>
      <c r="R1408" s="14">
        <f t="shared" si="32"/>
        <v>0.05</v>
      </c>
      <c r="S1408" s="15">
        <f>VLOOKUP(Ventas!H1408,Productos!$B$23:$I$34,MATCH(Ventas!M1408,Productos!$D$22:$I$22)+2,FALSE)</f>
        <v>100000</v>
      </c>
      <c r="T1408" s="16">
        <f t="shared" si="34"/>
        <v>2370000</v>
      </c>
    </row>
    <row r="1409" spans="2:20" ht="14.25" customHeight="1">
      <c r="B1409" s="10" t="str">
        <f t="shared" si="31"/>
        <v>7-201852010mayoB18</v>
      </c>
      <c r="C1409" s="17">
        <v>7</v>
      </c>
      <c r="D1409" s="17">
        <v>20</v>
      </c>
      <c r="E1409" s="18">
        <v>40316</v>
      </c>
      <c r="F1409" s="17">
        <v>17</v>
      </c>
      <c r="G1409" s="17">
        <v>33</v>
      </c>
      <c r="H1409" s="17" t="s">
        <v>31</v>
      </c>
      <c r="I1409" s="79">
        <f>_xlfn.XLOOKUP(H1409,Productos!$B$5:$B$16,Productos!$E$5:$E$16)</f>
        <v>350000</v>
      </c>
      <c r="J1409" s="17">
        <v>12</v>
      </c>
      <c r="K1409" s="99"/>
      <c r="L1409" s="13" t="str">
        <f>_xlfn.XLOOKUP(Ventas!C1409,'Tienda y Sucursal'!$B$5:$B$19,'Tienda y Sucursal'!$C$5:$C$19)</f>
        <v>Blanco y En Calada</v>
      </c>
      <c r="M1409" s="13" t="str">
        <f>_xlfn.XLOOKUP(D1409,'Tienda y Sucursal'!$E$5:$E$10,'Tienda y Sucursal'!$F$5:$F$10)</f>
        <v>Sucursal 5</v>
      </c>
      <c r="N1409" s="13" t="str">
        <f>HLOOKUP(F1409,'Vendedores y Clientes'!$F$5:$M$7,2,0)&amp;" "&amp;HLOOKUP(F1409,'Vendedores y Clientes'!$F$5:$M$7,3,0)</f>
        <v>Gabriel Manzanero</v>
      </c>
      <c r="O1409" s="13" t="str" cm="1">
        <f t="array" ref="O1409">_xlfn.XLOOKUP(G1409,'Vendedores y Clientes'!$B$6:$B$39,'Vendedores y Clientes'!$C$6:$C$39&amp;" "&amp;_xlfn.XLOOKUP(Ventas!G1409,'Vendedores y Clientes'!$B$6:$B$39,'Vendedores y Clientes'!$D$6:$D$39))</f>
        <v>Maricela Zapur</v>
      </c>
      <c r="P1409" s="13" t="str">
        <f>_xlfn.XLOOKUP(H1409,Productos!$B$5:$B$16,Productos!$C$5:$C$16)</f>
        <v>Escritorio Vidrio 1,38x50</v>
      </c>
      <c r="Q1409" s="13" t="str">
        <f>VLOOKUP(H1409,Productos!$B$4:$E$16,3,0)</f>
        <v>Bellmack</v>
      </c>
      <c r="R1409" s="14">
        <f t="shared" si="32"/>
        <v>0.08</v>
      </c>
      <c r="S1409" s="15">
        <f>VLOOKUP(Ventas!H1409,Productos!$B$23:$I$34,MATCH(Ventas!M1409,Productos!$D$22:$I$22)+2,FALSE)</f>
        <v>1500000</v>
      </c>
      <c r="T1409" s="16">
        <f t="shared" si="34"/>
        <v>2364000</v>
      </c>
    </row>
    <row r="1410" spans="2:20" ht="14.25" customHeight="1">
      <c r="B1410" s="10" t="str">
        <f t="shared" si="31"/>
        <v>2-201552009mayoB18</v>
      </c>
      <c r="C1410" s="17">
        <v>2</v>
      </c>
      <c r="D1410" s="17">
        <v>20</v>
      </c>
      <c r="E1410" s="18">
        <v>39948</v>
      </c>
      <c r="F1410" s="17">
        <v>14</v>
      </c>
      <c r="G1410" s="17">
        <v>2</v>
      </c>
      <c r="H1410" s="17" t="s">
        <v>31</v>
      </c>
      <c r="I1410" s="79">
        <f>_xlfn.XLOOKUP(H1410,Productos!$B$5:$B$16,Productos!$E$5:$E$16)</f>
        <v>350000</v>
      </c>
      <c r="J1410" s="17">
        <v>12</v>
      </c>
      <c r="K1410" s="99"/>
      <c r="L1410" s="13" t="str">
        <f>_xlfn.XLOOKUP(Ventas!C1410,'Tienda y Sucursal'!$B$5:$B$19,'Tienda y Sucursal'!$C$5:$C$19)</f>
        <v>Muebles San Genaro</v>
      </c>
      <c r="M1410" s="13" t="str">
        <f>_xlfn.XLOOKUP(D1410,'Tienda y Sucursal'!$E$5:$E$10,'Tienda y Sucursal'!$F$5:$F$10)</f>
        <v>Sucursal 5</v>
      </c>
      <c r="N1410" s="13" t="str">
        <f>HLOOKUP(F1410,'Vendedores y Clientes'!$F$5:$M$7,2,0)&amp;" "&amp;HLOOKUP(F1410,'Vendedores y Clientes'!$F$5:$M$7,3,0)</f>
        <v>Hortuiti Felier</v>
      </c>
      <c r="O1410" s="13" t="str" cm="1">
        <f t="array" ref="O1410">_xlfn.XLOOKUP(G1410,'Vendedores y Clientes'!$B$6:$B$39,'Vendedores y Clientes'!$C$6:$C$39&amp;" "&amp;_xlfn.XLOOKUP(Ventas!G1410,'Vendedores y Clientes'!$B$6:$B$39,'Vendedores y Clientes'!$D$6:$D$39))</f>
        <v>John Chepicano</v>
      </c>
      <c r="P1410" s="13" t="str">
        <f>_xlfn.XLOOKUP(H1410,Productos!$B$5:$B$16,Productos!$C$5:$C$16)</f>
        <v>Escritorio Vidrio 1,38x50</v>
      </c>
      <c r="Q1410" s="13" t="str">
        <f>VLOOKUP(H1410,Productos!$B$4:$E$16,3,0)</f>
        <v>Bellmack</v>
      </c>
      <c r="R1410" s="14">
        <f t="shared" si="32"/>
        <v>0.08</v>
      </c>
      <c r="S1410" s="15">
        <f>VLOOKUP(Ventas!H1410,Productos!$B$23:$I$34,MATCH(Ventas!M1410,Productos!$D$22:$I$22)+2,FALSE)</f>
        <v>1500000</v>
      </c>
      <c r="T1410" s="16">
        <f t="shared" si="34"/>
        <v>2364000</v>
      </c>
    </row>
    <row r="1411" spans="2:20" ht="14.25" customHeight="1">
      <c r="B1411" s="10" t="str">
        <f t="shared" si="31"/>
        <v>6-30018112009noviembreJ18</v>
      </c>
      <c r="C1411" s="17">
        <v>6</v>
      </c>
      <c r="D1411" s="17">
        <v>300</v>
      </c>
      <c r="E1411" s="18">
        <v>40135</v>
      </c>
      <c r="F1411" s="17">
        <v>15</v>
      </c>
      <c r="G1411" s="17">
        <v>3</v>
      </c>
      <c r="H1411" s="17" t="s">
        <v>24</v>
      </c>
      <c r="I1411" s="79">
        <f>_xlfn.XLOOKUP(H1411,Productos!$B$5:$B$16,Productos!$E$5:$E$16)</f>
        <v>850000</v>
      </c>
      <c r="J1411" s="17">
        <v>3</v>
      </c>
      <c r="K1411" s="99"/>
      <c r="L1411" s="13" t="str">
        <f>_xlfn.XLOOKUP(Ventas!C1411,'Tienda y Sucursal'!$B$5:$B$19,'Tienda y Sucursal'!$C$5:$C$19)</f>
        <v>Sucursal Ñuñoa</v>
      </c>
      <c r="M1411" s="13" t="str">
        <f>_xlfn.XLOOKUP(D1411,'Tienda y Sucursal'!$E$5:$E$10,'Tienda y Sucursal'!$F$5:$F$10)</f>
        <v>Sucursal 3</v>
      </c>
      <c r="N1411" s="13" t="str">
        <f>HLOOKUP(F1411,'Vendedores y Clientes'!$F$5:$M$7,2,0)&amp;" "&amp;HLOOKUP(F1411,'Vendedores y Clientes'!$F$5:$M$7,3,0)</f>
        <v>Suárez Mujica</v>
      </c>
      <c r="O1411" s="13" t="str" cm="1">
        <f t="array" ref="O1411">_xlfn.XLOOKUP(G1411,'Vendedores y Clientes'!$B$6:$B$39,'Vendedores y Clientes'!$C$6:$C$39&amp;" "&amp;_xlfn.XLOOKUP(Ventas!G1411,'Vendedores y Clientes'!$B$6:$B$39,'Vendedores y Clientes'!$D$6:$D$39))</f>
        <v>Johny Negrero</v>
      </c>
      <c r="P1411" s="13" t="str">
        <f>_xlfn.XLOOKUP(H1411,Productos!$B$5:$B$16,Productos!$C$5:$C$16)</f>
        <v>Camarote 3 cuerpos</v>
      </c>
      <c r="Q1411" s="13" t="str">
        <f>VLOOKUP(H1411,Productos!$B$4:$E$16,3,0)</f>
        <v>Deplos</v>
      </c>
      <c r="R1411" s="14">
        <f t="shared" si="32"/>
        <v>0</v>
      </c>
      <c r="S1411" s="15">
        <f>VLOOKUP(Ventas!H1411,Productos!$B$23:$I$34,MATCH(Ventas!M1411,Productos!$D$22:$I$22)+2,FALSE)</f>
        <v>200000</v>
      </c>
      <c r="T1411" s="16">
        <f t="shared" si="34"/>
        <v>2350000</v>
      </c>
    </row>
    <row r="1412" spans="2:20" ht="14.25" customHeight="1">
      <c r="B1412" s="10" t="str">
        <f t="shared" si="31"/>
        <v>1-101632009marzoJ18</v>
      </c>
      <c r="C1412" s="17">
        <v>1</v>
      </c>
      <c r="D1412" s="17">
        <v>10</v>
      </c>
      <c r="E1412" s="18">
        <v>39888</v>
      </c>
      <c r="F1412" s="17">
        <v>14</v>
      </c>
      <c r="G1412" s="17">
        <v>19</v>
      </c>
      <c r="H1412" s="17" t="s">
        <v>24</v>
      </c>
      <c r="I1412" s="79">
        <f>_xlfn.XLOOKUP(H1412,Productos!$B$5:$B$16,Productos!$E$5:$E$16)</f>
        <v>850000</v>
      </c>
      <c r="J1412" s="17">
        <v>3</v>
      </c>
      <c r="K1412" s="99"/>
      <c r="L1412" s="13" t="str">
        <f>_xlfn.XLOOKUP(Ventas!C1412,'Tienda y Sucursal'!$B$5:$B$19,'Tienda y Sucursal'!$C$5:$C$19)</f>
        <v>Sucursal Peñalolen Alto</v>
      </c>
      <c r="M1412" s="13" t="str">
        <f>_xlfn.XLOOKUP(D1412,'Tienda y Sucursal'!$E$5:$E$10,'Tienda y Sucursal'!$F$5:$F$10)</f>
        <v>Sucursal 6</v>
      </c>
      <c r="N1412" s="13" t="str">
        <f>HLOOKUP(F1412,'Vendedores y Clientes'!$F$5:$M$7,2,0)&amp;" "&amp;HLOOKUP(F1412,'Vendedores y Clientes'!$F$5:$M$7,3,0)</f>
        <v>Hortuiti Felier</v>
      </c>
      <c r="O1412" s="13" t="str" cm="1">
        <f t="array" ref="O1412">_xlfn.XLOOKUP(G1412,'Vendedores y Clientes'!$B$6:$B$39,'Vendedores y Clientes'!$C$6:$C$39&amp;" "&amp;_xlfn.XLOOKUP(Ventas!G1412,'Vendedores y Clientes'!$B$6:$B$39,'Vendedores y Clientes'!$D$6:$D$39))</f>
        <v>Andrea Disappear</v>
      </c>
      <c r="P1412" s="13" t="str">
        <f>_xlfn.XLOOKUP(H1412,Productos!$B$5:$B$16,Productos!$C$5:$C$16)</f>
        <v>Camarote 3 cuerpos</v>
      </c>
      <c r="Q1412" s="13" t="str">
        <f>VLOOKUP(H1412,Productos!$B$4:$E$16,3,0)</f>
        <v>Deplos</v>
      </c>
      <c r="R1412" s="14">
        <f t="shared" si="32"/>
        <v>0</v>
      </c>
      <c r="S1412" s="15">
        <f>VLOOKUP(Ventas!H1412,Productos!$B$23:$I$34,MATCH(Ventas!M1412,Productos!$D$22:$I$22)+2,FALSE)</f>
        <v>20000</v>
      </c>
      <c r="T1412" s="16">
        <f t="shared" si="34"/>
        <v>2530000</v>
      </c>
    </row>
    <row r="1413" spans="2:20" ht="14.25" customHeight="1">
      <c r="B1413" s="10" t="str">
        <f t="shared" si="31"/>
        <v>3-3018122010diciembreJ18</v>
      </c>
      <c r="C1413" s="17">
        <v>3</v>
      </c>
      <c r="D1413" s="17">
        <v>30</v>
      </c>
      <c r="E1413" s="18">
        <v>40530</v>
      </c>
      <c r="F1413" s="17">
        <v>17</v>
      </c>
      <c r="G1413" s="17">
        <v>1</v>
      </c>
      <c r="H1413" s="17" t="s">
        <v>24</v>
      </c>
      <c r="I1413" s="79">
        <f>_xlfn.XLOOKUP(H1413,Productos!$B$5:$B$16,Productos!$E$5:$E$16)</f>
        <v>850000</v>
      </c>
      <c r="J1413" s="17">
        <v>3</v>
      </c>
      <c r="K1413" s="99"/>
      <c r="L1413" s="13" t="str">
        <f>_xlfn.XLOOKUP(Ventas!C1413,'Tienda y Sucursal'!$B$5:$B$19,'Tienda y Sucursal'!$C$5:$C$19)</f>
        <v>Damiens</v>
      </c>
      <c r="M1413" s="13" t="str">
        <f>_xlfn.XLOOKUP(D1413,'Tienda y Sucursal'!$E$5:$E$10,'Tienda y Sucursal'!$F$5:$F$10)</f>
        <v>Sucursal 2</v>
      </c>
      <c r="N1413" s="13" t="str">
        <f>HLOOKUP(F1413,'Vendedores y Clientes'!$F$5:$M$7,2,0)&amp;" "&amp;HLOOKUP(F1413,'Vendedores y Clientes'!$F$5:$M$7,3,0)</f>
        <v>Gabriel Manzanero</v>
      </c>
      <c r="O1413" s="13" t="str" cm="1">
        <f t="array" ref="O1413">_xlfn.XLOOKUP(G1413,'Vendedores y Clientes'!$B$6:$B$39,'Vendedores y Clientes'!$C$6:$C$39&amp;" "&amp;_xlfn.XLOOKUP(Ventas!G1413,'Vendedores y Clientes'!$B$6:$B$39,'Vendedores y Clientes'!$D$6:$D$39))</f>
        <v>Alejandro Moledero</v>
      </c>
      <c r="P1413" s="13" t="str">
        <f>_xlfn.XLOOKUP(H1413,Productos!$B$5:$B$16,Productos!$C$5:$C$16)</f>
        <v>Camarote 3 cuerpos</v>
      </c>
      <c r="Q1413" s="13" t="str">
        <f>VLOOKUP(H1413,Productos!$B$4:$E$16,3,0)</f>
        <v>Deplos</v>
      </c>
      <c r="R1413" s="14">
        <f t="shared" si="32"/>
        <v>0</v>
      </c>
      <c r="S1413" s="15">
        <f>VLOOKUP(Ventas!H1413,Productos!$B$23:$I$34,MATCH(Ventas!M1413,Productos!$D$22:$I$22)+2,FALSE)</f>
        <v>10000</v>
      </c>
      <c r="T1413" s="16">
        <f t="shared" si="34"/>
        <v>2540000</v>
      </c>
    </row>
    <row r="1414" spans="2:20" ht="14.25" customHeight="1">
      <c r="B1414" s="10" t="str">
        <f t="shared" si="31"/>
        <v>3-2002342009abrilJ18</v>
      </c>
      <c r="C1414" s="17">
        <v>3</v>
      </c>
      <c r="D1414" s="17">
        <v>200</v>
      </c>
      <c r="E1414" s="18">
        <v>39926</v>
      </c>
      <c r="F1414" s="17">
        <v>18</v>
      </c>
      <c r="G1414" s="17">
        <v>16</v>
      </c>
      <c r="H1414" s="17" t="s">
        <v>24</v>
      </c>
      <c r="I1414" s="79">
        <f>_xlfn.XLOOKUP(H1414,Productos!$B$5:$B$16,Productos!$E$5:$E$16)</f>
        <v>850000</v>
      </c>
      <c r="J1414" s="17">
        <v>3</v>
      </c>
      <c r="K1414" s="99"/>
      <c r="L1414" s="13" t="str">
        <f>_xlfn.XLOOKUP(Ventas!C1414,'Tienda y Sucursal'!$B$5:$B$19,'Tienda y Sucursal'!$C$5:$C$19)</f>
        <v>Damiens</v>
      </c>
      <c r="M1414" s="13" t="str">
        <f>_xlfn.XLOOKUP(D1414,'Tienda y Sucursal'!$E$5:$E$10,'Tienda y Sucursal'!$F$5:$F$10)</f>
        <v>Sucursal 1</v>
      </c>
      <c r="N1414" s="13" t="str">
        <f>HLOOKUP(F1414,'Vendedores y Clientes'!$F$5:$M$7,2,0)&amp;" "&amp;HLOOKUP(F1414,'Vendedores y Clientes'!$F$5:$M$7,3,0)</f>
        <v>Gato Lizana</v>
      </c>
      <c r="O1414" s="13" t="str" cm="1">
        <f t="array" ref="O1414">_xlfn.XLOOKUP(G1414,'Vendedores y Clientes'!$B$6:$B$39,'Vendedores y Clientes'!$C$6:$C$39&amp;" "&amp;_xlfn.XLOOKUP(Ventas!G1414,'Vendedores y Clientes'!$B$6:$B$39,'Vendedores y Clientes'!$D$6:$D$39))</f>
        <v>Go Leslier</v>
      </c>
      <c r="P1414" s="13" t="str">
        <f>_xlfn.XLOOKUP(H1414,Productos!$B$5:$B$16,Productos!$C$5:$C$16)</f>
        <v>Camarote 3 cuerpos</v>
      </c>
      <c r="Q1414" s="13" t="str">
        <f>VLOOKUP(H1414,Productos!$B$4:$E$16,3,0)</f>
        <v>Deplos</v>
      </c>
      <c r="R1414" s="14">
        <f t="shared" si="32"/>
        <v>0</v>
      </c>
      <c r="S1414" s="15">
        <f>VLOOKUP(Ventas!H1414,Productos!$B$23:$I$34,MATCH(Ventas!M1414,Productos!$D$22:$I$22)+2,FALSE)</f>
        <v>30000</v>
      </c>
      <c r="T1414" s="16">
        <f t="shared" si="34"/>
        <v>2520000</v>
      </c>
    </row>
    <row r="1415" spans="2:20" ht="14.25" customHeight="1">
      <c r="B1415" s="10" t="str">
        <f t="shared" si="31"/>
        <v>1-300322010febreroA14</v>
      </c>
      <c r="C1415" s="17">
        <v>1</v>
      </c>
      <c r="D1415" s="17">
        <v>300</v>
      </c>
      <c r="E1415" s="18">
        <v>40212</v>
      </c>
      <c r="F1415" s="17">
        <v>18</v>
      </c>
      <c r="G1415" s="17">
        <v>9</v>
      </c>
      <c r="H1415" s="17" t="s">
        <v>27</v>
      </c>
      <c r="I1415" s="79">
        <f>_xlfn.XLOOKUP(H1415,Productos!$B$5:$B$16,Productos!$E$5:$E$16)</f>
        <v>670000</v>
      </c>
      <c r="J1415" s="17">
        <v>4</v>
      </c>
      <c r="K1415" s="99"/>
      <c r="L1415" s="13" t="str">
        <f>_xlfn.XLOOKUP(Ventas!C1415,'Tienda y Sucursal'!$B$5:$B$19,'Tienda y Sucursal'!$C$5:$C$19)</f>
        <v>Sucursal Peñalolen Alto</v>
      </c>
      <c r="M1415" s="13" t="str">
        <f>_xlfn.XLOOKUP(D1415,'Tienda y Sucursal'!$E$5:$E$10,'Tienda y Sucursal'!$F$5:$F$10)</f>
        <v>Sucursal 3</v>
      </c>
      <c r="N1415" s="13" t="str">
        <f>HLOOKUP(F1415,'Vendedores y Clientes'!$F$5:$M$7,2,0)&amp;" "&amp;HLOOKUP(F1415,'Vendedores y Clientes'!$F$5:$M$7,3,0)</f>
        <v>Gato Lizana</v>
      </c>
      <c r="O1415" s="13" t="str" cm="1">
        <f t="array" ref="O1415">_xlfn.XLOOKUP(G1415,'Vendedores y Clientes'!$B$6:$B$39,'Vendedores y Clientes'!$C$6:$C$39&amp;" "&amp;_xlfn.XLOOKUP(Ventas!G1415,'Vendedores y Clientes'!$B$6:$B$39,'Vendedores y Clientes'!$D$6:$D$39))</f>
        <v>Camilo Parranda</v>
      </c>
      <c r="P1415" s="13" t="str">
        <f>_xlfn.XLOOKUP(H1415,Productos!$B$5:$B$16,Productos!$C$5:$C$16)</f>
        <v>Cama 1,5 plazas</v>
      </c>
      <c r="Q1415" s="13" t="str">
        <f>VLOOKUP(H1415,Productos!$B$4:$E$16,3,0)</f>
        <v>Dardunes</v>
      </c>
      <c r="R1415" s="14">
        <f t="shared" si="32"/>
        <v>0.05</v>
      </c>
      <c r="S1415" s="15">
        <f>VLOOKUP(Ventas!H1415,Productos!$B$23:$I$34,MATCH(Ventas!M1415,Productos!$D$22:$I$22)+2,FALSE)</f>
        <v>300000</v>
      </c>
      <c r="T1415" s="16">
        <f t="shared" ref="T1415:T1478" si="35">I1415*J1415-(R1415*I1415*J1415)-S1415</f>
        <v>2246000</v>
      </c>
    </row>
    <row r="1416" spans="2:20" ht="14.25" customHeight="1">
      <c r="B1416" s="10" t="str">
        <f t="shared" si="31"/>
        <v>9-3001092010septiembreA14</v>
      </c>
      <c r="C1416" s="17">
        <v>9</v>
      </c>
      <c r="D1416" s="17">
        <v>300</v>
      </c>
      <c r="E1416" s="18">
        <v>40431</v>
      </c>
      <c r="F1416" s="17">
        <v>12</v>
      </c>
      <c r="G1416" s="17">
        <v>17</v>
      </c>
      <c r="H1416" s="17" t="s">
        <v>27</v>
      </c>
      <c r="I1416" s="79">
        <f>_xlfn.XLOOKUP(H1416,Productos!$B$5:$B$16,Productos!$E$5:$E$16)</f>
        <v>670000</v>
      </c>
      <c r="J1416" s="17">
        <v>4</v>
      </c>
      <c r="K1416" s="99"/>
      <c r="L1416" s="13" t="str">
        <f>_xlfn.XLOOKUP(Ventas!C1416,'Tienda y Sucursal'!$B$5:$B$19,'Tienda y Sucursal'!$C$5:$C$19)</f>
        <v>Sucursal San Bernardo</v>
      </c>
      <c r="M1416" s="13" t="str">
        <f>_xlfn.XLOOKUP(D1416,'Tienda y Sucursal'!$E$5:$E$10,'Tienda y Sucursal'!$F$5:$F$10)</f>
        <v>Sucursal 3</v>
      </c>
      <c r="N1416" s="13" t="str">
        <f>HLOOKUP(F1416,'Vendedores y Clientes'!$F$5:$M$7,2,0)&amp;" "&amp;HLOOKUP(F1416,'Vendedores y Clientes'!$F$5:$M$7,3,0)</f>
        <v>Feibian Bizancio</v>
      </c>
      <c r="O1416" s="13" t="str" cm="1">
        <f t="array" ref="O1416">_xlfn.XLOOKUP(G1416,'Vendedores y Clientes'!$B$6:$B$39,'Vendedores y Clientes'!$C$6:$C$39&amp;" "&amp;_xlfn.XLOOKUP(Ventas!G1416,'Vendedores y Clientes'!$B$6:$B$39,'Vendedores y Clientes'!$D$6:$D$39))</f>
        <v>Mathias Albus</v>
      </c>
      <c r="P1416" s="13" t="str">
        <f>_xlfn.XLOOKUP(H1416,Productos!$B$5:$B$16,Productos!$C$5:$C$16)</f>
        <v>Cama 1,5 plazas</v>
      </c>
      <c r="Q1416" s="13" t="str">
        <f>VLOOKUP(H1416,Productos!$B$4:$E$16,3,0)</f>
        <v>Dardunes</v>
      </c>
      <c r="R1416" s="14">
        <f t="shared" si="32"/>
        <v>0.05</v>
      </c>
      <c r="S1416" s="15">
        <f>VLOOKUP(Ventas!H1416,Productos!$B$23:$I$34,MATCH(Ventas!M1416,Productos!$D$22:$I$22)+2,FALSE)</f>
        <v>300000</v>
      </c>
      <c r="T1416" s="16">
        <f t="shared" si="35"/>
        <v>2246000</v>
      </c>
    </row>
    <row r="1417" spans="2:20" ht="14.25" customHeight="1">
      <c r="B1417" s="10" t="str">
        <f t="shared" si="31"/>
        <v>7-101522010febreroA14</v>
      </c>
      <c r="C1417" s="17">
        <v>7</v>
      </c>
      <c r="D1417" s="17">
        <v>10</v>
      </c>
      <c r="E1417" s="18">
        <v>40224</v>
      </c>
      <c r="F1417" s="17">
        <v>15</v>
      </c>
      <c r="G1417" s="17">
        <v>27</v>
      </c>
      <c r="H1417" s="17" t="s">
        <v>27</v>
      </c>
      <c r="I1417" s="79">
        <f>_xlfn.XLOOKUP(H1417,Productos!$B$5:$B$16,Productos!$E$5:$E$16)</f>
        <v>670000</v>
      </c>
      <c r="J1417" s="17">
        <v>4</v>
      </c>
      <c r="K1417" s="99"/>
      <c r="L1417" s="13" t="str">
        <f>_xlfn.XLOOKUP(Ventas!C1417,'Tienda y Sucursal'!$B$5:$B$19,'Tienda y Sucursal'!$C$5:$C$19)</f>
        <v>Blanco y En Calada</v>
      </c>
      <c r="M1417" s="13" t="str">
        <f>_xlfn.XLOOKUP(D1417,'Tienda y Sucursal'!$E$5:$E$10,'Tienda y Sucursal'!$F$5:$F$10)</f>
        <v>Sucursal 6</v>
      </c>
      <c r="N1417" s="13" t="str">
        <f>HLOOKUP(F1417,'Vendedores y Clientes'!$F$5:$M$7,2,0)&amp;" "&amp;HLOOKUP(F1417,'Vendedores y Clientes'!$F$5:$M$7,3,0)</f>
        <v>Suárez Mujica</v>
      </c>
      <c r="O1417" s="13" t="str" cm="1">
        <f t="array" ref="O1417">_xlfn.XLOOKUP(G1417,'Vendedores y Clientes'!$B$6:$B$39,'Vendedores y Clientes'!$C$6:$C$39&amp;" "&amp;_xlfn.XLOOKUP(Ventas!G1417,'Vendedores y Clientes'!$B$6:$B$39,'Vendedores y Clientes'!$D$6:$D$39))</f>
        <v>Daniel Saint John</v>
      </c>
      <c r="P1417" s="13" t="str">
        <f>_xlfn.XLOOKUP(H1417,Productos!$B$5:$B$16,Productos!$C$5:$C$16)</f>
        <v>Cama 1,5 plazas</v>
      </c>
      <c r="Q1417" s="13" t="str">
        <f>VLOOKUP(H1417,Productos!$B$4:$E$16,3,0)</f>
        <v>Dardunes</v>
      </c>
      <c r="R1417" s="14">
        <f t="shared" si="32"/>
        <v>0.05</v>
      </c>
      <c r="S1417" s="15">
        <f>VLOOKUP(Ventas!H1417,Productos!$B$23:$I$34,MATCH(Ventas!M1417,Productos!$D$22:$I$22)+2,FALSE)</f>
        <v>200000</v>
      </c>
      <c r="T1417" s="16">
        <f t="shared" si="35"/>
        <v>2346000</v>
      </c>
    </row>
    <row r="1418" spans="2:20" ht="14.25" customHeight="1">
      <c r="B1418" s="10" t="str">
        <f t="shared" si="31"/>
        <v>11-102022009febreroA14</v>
      </c>
      <c r="C1418" s="17">
        <v>11</v>
      </c>
      <c r="D1418" s="17">
        <v>10</v>
      </c>
      <c r="E1418" s="18">
        <v>39864</v>
      </c>
      <c r="F1418" s="17">
        <v>13</v>
      </c>
      <c r="G1418" s="17">
        <v>25</v>
      </c>
      <c r="H1418" s="17" t="s">
        <v>27</v>
      </c>
      <c r="I1418" s="79">
        <f>_xlfn.XLOOKUP(H1418,Productos!$B$5:$B$16,Productos!$E$5:$E$16)</f>
        <v>670000</v>
      </c>
      <c r="J1418" s="17">
        <v>4</v>
      </c>
      <c r="K1418" s="99"/>
      <c r="L1418" s="13" t="str">
        <f>_xlfn.XLOOKUP(Ventas!C1418,'Tienda y Sucursal'!$B$5:$B$19,'Tienda y Sucursal'!$C$5:$C$19)</f>
        <v>Antiguedades FL</v>
      </c>
      <c r="M1418" s="13" t="str">
        <f>_xlfn.XLOOKUP(D1418,'Tienda y Sucursal'!$E$5:$E$10,'Tienda y Sucursal'!$F$5:$F$10)</f>
        <v>Sucursal 6</v>
      </c>
      <c r="N1418" s="13" t="str">
        <f>HLOOKUP(F1418,'Vendedores y Clientes'!$F$5:$M$7,2,0)&amp;" "&amp;HLOOKUP(F1418,'Vendedores y Clientes'!$F$5:$M$7,3,0)</f>
        <v>Caesar Ortencia</v>
      </c>
      <c r="O1418" s="13" t="str" cm="1">
        <f t="array" ref="O1418">_xlfn.XLOOKUP(G1418,'Vendedores y Clientes'!$B$6:$B$39,'Vendedores y Clientes'!$C$6:$C$39&amp;" "&amp;_xlfn.XLOOKUP(Ventas!G1418,'Vendedores y Clientes'!$B$6:$B$39,'Vendedores y Clientes'!$D$6:$D$39))</f>
        <v>Felipe Medero</v>
      </c>
      <c r="P1418" s="13" t="str">
        <f>_xlfn.XLOOKUP(H1418,Productos!$B$5:$B$16,Productos!$C$5:$C$16)</f>
        <v>Cama 1,5 plazas</v>
      </c>
      <c r="Q1418" s="13" t="str">
        <f>VLOOKUP(H1418,Productos!$B$4:$E$16,3,0)</f>
        <v>Dardunes</v>
      </c>
      <c r="R1418" s="14">
        <f t="shared" si="32"/>
        <v>0.05</v>
      </c>
      <c r="S1418" s="15">
        <f>VLOOKUP(Ventas!H1418,Productos!$B$23:$I$34,MATCH(Ventas!M1418,Productos!$D$22:$I$22)+2,FALSE)</f>
        <v>200000</v>
      </c>
      <c r="T1418" s="16">
        <f t="shared" si="35"/>
        <v>2346000</v>
      </c>
    </row>
    <row r="1419" spans="2:20" ht="14.25" customHeight="1">
      <c r="B1419" s="10" t="str">
        <f t="shared" si="31"/>
        <v>8-2019122009diciembreA14</v>
      </c>
      <c r="C1419" s="17">
        <v>8</v>
      </c>
      <c r="D1419" s="17">
        <v>20</v>
      </c>
      <c r="E1419" s="18">
        <v>40166</v>
      </c>
      <c r="F1419" s="17">
        <v>12</v>
      </c>
      <c r="G1419" s="17">
        <v>3</v>
      </c>
      <c r="H1419" s="17" t="s">
        <v>27</v>
      </c>
      <c r="I1419" s="79">
        <f>_xlfn.XLOOKUP(H1419,Productos!$B$5:$B$16,Productos!$E$5:$E$16)</f>
        <v>670000</v>
      </c>
      <c r="J1419" s="17">
        <v>4</v>
      </c>
      <c r="K1419" s="99"/>
      <c r="L1419" s="13" t="str">
        <f>_xlfn.XLOOKUP(Ventas!C1419,'Tienda y Sucursal'!$B$5:$B$19,'Tienda y Sucursal'!$C$5:$C$19)</f>
        <v>El Rincón de la Madera</v>
      </c>
      <c r="M1419" s="13" t="str">
        <f>_xlfn.XLOOKUP(D1419,'Tienda y Sucursal'!$E$5:$E$10,'Tienda y Sucursal'!$F$5:$F$10)</f>
        <v>Sucursal 5</v>
      </c>
      <c r="N1419" s="13" t="str">
        <f>HLOOKUP(F1419,'Vendedores y Clientes'!$F$5:$M$7,2,0)&amp;" "&amp;HLOOKUP(F1419,'Vendedores y Clientes'!$F$5:$M$7,3,0)</f>
        <v>Feibian Bizancio</v>
      </c>
      <c r="O1419" s="13" t="str" cm="1">
        <f t="array" ref="O1419">_xlfn.XLOOKUP(G1419,'Vendedores y Clientes'!$B$6:$B$39,'Vendedores y Clientes'!$C$6:$C$39&amp;" "&amp;_xlfn.XLOOKUP(Ventas!G1419,'Vendedores y Clientes'!$B$6:$B$39,'Vendedores y Clientes'!$D$6:$D$39))</f>
        <v>Johny Negrero</v>
      </c>
      <c r="P1419" s="13" t="str">
        <f>_xlfn.XLOOKUP(H1419,Productos!$B$5:$B$16,Productos!$C$5:$C$16)</f>
        <v>Cama 1,5 plazas</v>
      </c>
      <c r="Q1419" s="13" t="str">
        <f>VLOOKUP(H1419,Productos!$B$4:$E$16,3,0)</f>
        <v>Dardunes</v>
      </c>
      <c r="R1419" s="14">
        <f t="shared" si="32"/>
        <v>0.05</v>
      </c>
      <c r="S1419" s="15">
        <f>VLOOKUP(Ventas!H1419,Productos!$B$23:$I$34,MATCH(Ventas!M1419,Productos!$D$22:$I$22)+2,FALSE)</f>
        <v>100000</v>
      </c>
      <c r="T1419" s="16">
        <f t="shared" si="35"/>
        <v>2446000</v>
      </c>
    </row>
    <row r="1420" spans="2:20" ht="14.25" customHeight="1">
      <c r="B1420" s="10" t="str">
        <f t="shared" si="31"/>
        <v>13-2015102009octubreA14</v>
      </c>
      <c r="C1420" s="17">
        <v>13</v>
      </c>
      <c r="D1420" s="17">
        <v>20</v>
      </c>
      <c r="E1420" s="18">
        <v>40101</v>
      </c>
      <c r="F1420" s="17">
        <v>15</v>
      </c>
      <c r="G1420" s="17">
        <v>21</v>
      </c>
      <c r="H1420" s="17" t="s">
        <v>27</v>
      </c>
      <c r="I1420" s="79">
        <f>_xlfn.XLOOKUP(H1420,Productos!$B$5:$B$16,Productos!$E$5:$E$16)</f>
        <v>670000</v>
      </c>
      <c r="J1420" s="17">
        <v>4</v>
      </c>
      <c r="K1420" s="99"/>
      <c r="L1420" s="13" t="str">
        <f>_xlfn.XLOOKUP(Ventas!C1420,'Tienda y Sucursal'!$B$5:$B$19,'Tienda y Sucursal'!$C$5:$C$19)</f>
        <v>Sales</v>
      </c>
      <c r="M1420" s="13" t="str">
        <f>_xlfn.XLOOKUP(D1420,'Tienda y Sucursal'!$E$5:$E$10,'Tienda y Sucursal'!$F$5:$F$10)</f>
        <v>Sucursal 5</v>
      </c>
      <c r="N1420" s="13" t="str">
        <f>HLOOKUP(F1420,'Vendedores y Clientes'!$F$5:$M$7,2,0)&amp;" "&amp;HLOOKUP(F1420,'Vendedores y Clientes'!$F$5:$M$7,3,0)</f>
        <v>Suárez Mujica</v>
      </c>
      <c r="O1420" s="13" t="str" cm="1">
        <f t="array" ref="O1420">_xlfn.XLOOKUP(G1420,'Vendedores y Clientes'!$B$6:$B$39,'Vendedores y Clientes'!$C$6:$C$39&amp;" "&amp;_xlfn.XLOOKUP(Ventas!G1420,'Vendedores y Clientes'!$B$6:$B$39,'Vendedores y Clientes'!$D$6:$D$39))</f>
        <v>Alvarón Moledero</v>
      </c>
      <c r="P1420" s="13" t="str">
        <f>_xlfn.XLOOKUP(H1420,Productos!$B$5:$B$16,Productos!$C$5:$C$16)</f>
        <v>Cama 1,5 plazas</v>
      </c>
      <c r="Q1420" s="13" t="str">
        <f>VLOOKUP(H1420,Productos!$B$4:$E$16,3,0)</f>
        <v>Dardunes</v>
      </c>
      <c r="R1420" s="14">
        <f t="shared" si="32"/>
        <v>0.05</v>
      </c>
      <c r="S1420" s="15">
        <f>VLOOKUP(Ventas!H1420,Productos!$B$23:$I$34,MATCH(Ventas!M1420,Productos!$D$22:$I$22)+2,FALSE)</f>
        <v>100000</v>
      </c>
      <c r="T1420" s="16">
        <f t="shared" si="35"/>
        <v>2446000</v>
      </c>
    </row>
    <row r="1421" spans="2:20" ht="14.25" customHeight="1">
      <c r="B1421" s="10" t="str">
        <f t="shared" si="31"/>
        <v>8-1002082009agostoA14</v>
      </c>
      <c r="C1421" s="17">
        <v>8</v>
      </c>
      <c r="D1421" s="17">
        <v>100</v>
      </c>
      <c r="E1421" s="18">
        <v>40045</v>
      </c>
      <c r="F1421" s="17">
        <v>15</v>
      </c>
      <c r="G1421" s="17">
        <v>2</v>
      </c>
      <c r="H1421" s="17" t="s">
        <v>27</v>
      </c>
      <c r="I1421" s="79">
        <f>_xlfn.XLOOKUP(H1421,Productos!$B$5:$B$16,Productos!$E$5:$E$16)</f>
        <v>670000</v>
      </c>
      <c r="J1421" s="17">
        <v>4</v>
      </c>
      <c r="K1421" s="99"/>
      <c r="L1421" s="13" t="str">
        <f>_xlfn.XLOOKUP(Ventas!C1421,'Tienda y Sucursal'!$B$5:$B$19,'Tienda y Sucursal'!$C$5:$C$19)</f>
        <v>El Rincón de la Madera</v>
      </c>
      <c r="M1421" s="13" t="str">
        <f>_xlfn.XLOOKUP(D1421,'Tienda y Sucursal'!$E$5:$E$10,'Tienda y Sucursal'!$F$5:$F$10)</f>
        <v>Sucursal 4</v>
      </c>
      <c r="N1421" s="13" t="str">
        <f>HLOOKUP(F1421,'Vendedores y Clientes'!$F$5:$M$7,2,0)&amp;" "&amp;HLOOKUP(F1421,'Vendedores y Clientes'!$F$5:$M$7,3,0)</f>
        <v>Suárez Mujica</v>
      </c>
      <c r="O1421" s="13" t="str" cm="1">
        <f t="array" ref="O1421">_xlfn.XLOOKUP(G1421,'Vendedores y Clientes'!$B$6:$B$39,'Vendedores y Clientes'!$C$6:$C$39&amp;" "&amp;_xlfn.XLOOKUP(Ventas!G1421,'Vendedores y Clientes'!$B$6:$B$39,'Vendedores y Clientes'!$D$6:$D$39))</f>
        <v>John Chepicano</v>
      </c>
      <c r="P1421" s="13" t="str">
        <f>_xlfn.XLOOKUP(H1421,Productos!$B$5:$B$16,Productos!$C$5:$C$16)</f>
        <v>Cama 1,5 plazas</v>
      </c>
      <c r="Q1421" s="13" t="str">
        <f>VLOOKUP(H1421,Productos!$B$4:$E$16,3,0)</f>
        <v>Dardunes</v>
      </c>
      <c r="R1421" s="14">
        <f t="shared" si="32"/>
        <v>0.05</v>
      </c>
      <c r="S1421" s="15">
        <f>VLOOKUP(Ventas!H1421,Productos!$B$23:$I$34,MATCH(Ventas!M1421,Productos!$D$22:$I$22)+2,FALSE)</f>
        <v>10000</v>
      </c>
      <c r="T1421" s="16">
        <f t="shared" si="35"/>
        <v>2536000</v>
      </c>
    </row>
    <row r="1422" spans="2:20" ht="14.25" customHeight="1">
      <c r="B1422" s="10" t="str">
        <f t="shared" si="31"/>
        <v>8-1001112010eneroA14</v>
      </c>
      <c r="C1422" s="17">
        <v>8</v>
      </c>
      <c r="D1422" s="17">
        <v>100</v>
      </c>
      <c r="E1422" s="18">
        <v>40189</v>
      </c>
      <c r="F1422" s="17">
        <v>15</v>
      </c>
      <c r="G1422" s="17">
        <v>16</v>
      </c>
      <c r="H1422" s="17" t="s">
        <v>27</v>
      </c>
      <c r="I1422" s="79">
        <f>_xlfn.XLOOKUP(H1422,Productos!$B$5:$B$16,Productos!$E$5:$E$16)</f>
        <v>670000</v>
      </c>
      <c r="J1422" s="17">
        <v>4</v>
      </c>
      <c r="K1422" s="99"/>
      <c r="L1422" s="13" t="str">
        <f>_xlfn.XLOOKUP(Ventas!C1422,'Tienda y Sucursal'!$B$5:$B$19,'Tienda y Sucursal'!$C$5:$C$19)</f>
        <v>El Rincón de la Madera</v>
      </c>
      <c r="M1422" s="13" t="str">
        <f>_xlfn.XLOOKUP(D1422,'Tienda y Sucursal'!$E$5:$E$10,'Tienda y Sucursal'!$F$5:$F$10)</f>
        <v>Sucursal 4</v>
      </c>
      <c r="N1422" s="13" t="str">
        <f>HLOOKUP(F1422,'Vendedores y Clientes'!$F$5:$M$7,2,0)&amp;" "&amp;HLOOKUP(F1422,'Vendedores y Clientes'!$F$5:$M$7,3,0)</f>
        <v>Suárez Mujica</v>
      </c>
      <c r="O1422" s="13" t="str" cm="1">
        <f t="array" ref="O1422">_xlfn.XLOOKUP(G1422,'Vendedores y Clientes'!$B$6:$B$39,'Vendedores y Clientes'!$C$6:$C$39&amp;" "&amp;_xlfn.XLOOKUP(Ventas!G1422,'Vendedores y Clientes'!$B$6:$B$39,'Vendedores y Clientes'!$D$6:$D$39))</f>
        <v>Go Leslier</v>
      </c>
      <c r="P1422" s="13" t="str">
        <f>_xlfn.XLOOKUP(H1422,Productos!$B$5:$B$16,Productos!$C$5:$C$16)</f>
        <v>Cama 1,5 plazas</v>
      </c>
      <c r="Q1422" s="13" t="str">
        <f>VLOOKUP(H1422,Productos!$B$4:$E$16,3,0)</f>
        <v>Dardunes</v>
      </c>
      <c r="R1422" s="14">
        <f t="shared" si="32"/>
        <v>0.05</v>
      </c>
      <c r="S1422" s="15">
        <f>VLOOKUP(Ventas!H1422,Productos!$B$23:$I$34,MATCH(Ventas!M1422,Productos!$D$22:$I$22)+2,FALSE)</f>
        <v>10000</v>
      </c>
      <c r="T1422" s="16">
        <f t="shared" si="35"/>
        <v>2536000</v>
      </c>
    </row>
    <row r="1423" spans="2:20" ht="14.25" customHeight="1">
      <c r="B1423" s="10" t="str">
        <f t="shared" si="31"/>
        <v>13-10822009febreroG16</v>
      </c>
      <c r="C1423" s="17">
        <v>13</v>
      </c>
      <c r="D1423" s="17">
        <v>10</v>
      </c>
      <c r="E1423" s="18">
        <v>39852</v>
      </c>
      <c r="F1423" s="17">
        <v>18</v>
      </c>
      <c r="G1423" s="17">
        <v>12</v>
      </c>
      <c r="H1423" s="17" t="s">
        <v>30</v>
      </c>
      <c r="I1423" s="79">
        <f>_xlfn.XLOOKUP(H1423,Productos!$B$5:$B$16,Productos!$E$5:$E$16)</f>
        <v>550000</v>
      </c>
      <c r="J1423" s="17">
        <v>5</v>
      </c>
      <c r="K1423" s="99"/>
      <c r="L1423" s="13" t="str">
        <f>_xlfn.XLOOKUP(Ventas!C1423,'Tienda y Sucursal'!$B$5:$B$19,'Tienda y Sucursal'!$C$5:$C$19)</f>
        <v>Sales</v>
      </c>
      <c r="M1423" s="13" t="str">
        <f>_xlfn.XLOOKUP(D1423,'Tienda y Sucursal'!$E$5:$E$10,'Tienda y Sucursal'!$F$5:$F$10)</f>
        <v>Sucursal 6</v>
      </c>
      <c r="N1423" s="13" t="str">
        <f>HLOOKUP(F1423,'Vendedores y Clientes'!$F$5:$M$7,2,0)&amp;" "&amp;HLOOKUP(F1423,'Vendedores y Clientes'!$F$5:$M$7,3,0)</f>
        <v>Gato Lizana</v>
      </c>
      <c r="O1423" s="13" t="str" cm="1">
        <f t="array" ref="O1423">_xlfn.XLOOKUP(G1423,'Vendedores y Clientes'!$B$6:$B$39,'Vendedores y Clientes'!$C$6:$C$39&amp;" "&amp;_xlfn.XLOOKUP(Ventas!G1423,'Vendedores y Clientes'!$B$6:$B$39,'Vendedores y Clientes'!$D$6:$D$39))</f>
        <v>Nga Escandinavo</v>
      </c>
      <c r="P1423" s="13" t="str">
        <f>_xlfn.XLOOKUP(H1423,Productos!$B$5:$B$16,Productos!$C$5:$C$16)</f>
        <v>Cómoda 2 cuerpos, 2x1x1,5</v>
      </c>
      <c r="Q1423" s="13" t="str">
        <f>VLOOKUP(H1423,Productos!$B$4:$E$16,3,0)</f>
        <v>Deplos</v>
      </c>
      <c r="R1423" s="14">
        <f t="shared" si="32"/>
        <v>0.05</v>
      </c>
      <c r="S1423" s="15">
        <f>VLOOKUP(Ventas!H1423,Productos!$B$23:$I$34,MATCH(Ventas!M1423,Productos!$D$22:$I$22)+2,FALSE)</f>
        <v>300000</v>
      </c>
      <c r="T1423" s="16">
        <f t="shared" si="35"/>
        <v>2312500</v>
      </c>
    </row>
    <row r="1424" spans="2:20" ht="14.25" customHeight="1">
      <c r="B1424" s="10" t="str">
        <f t="shared" si="31"/>
        <v>12-200452010mayoG16</v>
      </c>
      <c r="C1424" s="17">
        <v>12</v>
      </c>
      <c r="D1424" s="17">
        <v>200</v>
      </c>
      <c r="E1424" s="18">
        <v>40302</v>
      </c>
      <c r="F1424" s="17">
        <v>18</v>
      </c>
      <c r="G1424" s="17">
        <v>18</v>
      </c>
      <c r="H1424" s="17" t="s">
        <v>30</v>
      </c>
      <c r="I1424" s="79">
        <f>_xlfn.XLOOKUP(H1424,Productos!$B$5:$B$16,Productos!$E$5:$E$16)</f>
        <v>550000</v>
      </c>
      <c r="J1424" s="17">
        <v>5</v>
      </c>
      <c r="K1424" s="99"/>
      <c r="L1424" s="13" t="str">
        <f>_xlfn.XLOOKUP(Ventas!C1424,'Tienda y Sucursal'!$B$5:$B$19,'Tienda y Sucursal'!$C$5:$C$19)</f>
        <v>El Deleite</v>
      </c>
      <c r="M1424" s="13" t="str">
        <f>_xlfn.XLOOKUP(D1424,'Tienda y Sucursal'!$E$5:$E$10,'Tienda y Sucursal'!$F$5:$F$10)</f>
        <v>Sucursal 1</v>
      </c>
      <c r="N1424" s="13" t="str">
        <f>HLOOKUP(F1424,'Vendedores y Clientes'!$F$5:$M$7,2,0)&amp;" "&amp;HLOOKUP(F1424,'Vendedores y Clientes'!$F$5:$M$7,3,0)</f>
        <v>Gato Lizana</v>
      </c>
      <c r="O1424" s="13" t="str" cm="1">
        <f t="array" ref="O1424">_xlfn.XLOOKUP(G1424,'Vendedores y Clientes'!$B$6:$B$39,'Vendedores y Clientes'!$C$6:$C$39&amp;" "&amp;_xlfn.XLOOKUP(Ventas!G1424,'Vendedores y Clientes'!$B$6:$B$39,'Vendedores y Clientes'!$D$6:$D$39))</f>
        <v>Di Angelo Bonini</v>
      </c>
      <c r="P1424" s="13" t="str">
        <f>_xlfn.XLOOKUP(H1424,Productos!$B$5:$B$16,Productos!$C$5:$C$16)</f>
        <v>Cómoda 2 cuerpos, 2x1x1,5</v>
      </c>
      <c r="Q1424" s="13" t="str">
        <f>VLOOKUP(H1424,Productos!$B$4:$E$16,3,0)</f>
        <v>Deplos</v>
      </c>
      <c r="R1424" s="14">
        <f t="shared" si="32"/>
        <v>0.05</v>
      </c>
      <c r="S1424" s="15">
        <f>VLOOKUP(Ventas!H1424,Productos!$B$23:$I$34,MATCH(Ventas!M1424,Productos!$D$22:$I$22)+2,FALSE)</f>
        <v>100000</v>
      </c>
      <c r="T1424" s="16">
        <f t="shared" si="35"/>
        <v>2512500</v>
      </c>
    </row>
    <row r="1425" spans="2:20" ht="14.25" customHeight="1">
      <c r="B1425" s="10" t="str">
        <f t="shared" si="31"/>
        <v>13-3008112009noviembreG16</v>
      </c>
      <c r="C1425" s="17">
        <v>13</v>
      </c>
      <c r="D1425" s="17">
        <v>300</v>
      </c>
      <c r="E1425" s="18">
        <v>40125</v>
      </c>
      <c r="F1425" s="17">
        <v>15</v>
      </c>
      <c r="G1425" s="17">
        <v>11</v>
      </c>
      <c r="H1425" s="17" t="s">
        <v>30</v>
      </c>
      <c r="I1425" s="79">
        <f>_xlfn.XLOOKUP(H1425,Productos!$B$5:$B$16,Productos!$E$5:$E$16)</f>
        <v>550000</v>
      </c>
      <c r="J1425" s="17">
        <v>5</v>
      </c>
      <c r="K1425" s="99"/>
      <c r="L1425" s="13" t="str">
        <f>_xlfn.XLOOKUP(Ventas!C1425,'Tienda y Sucursal'!$B$5:$B$19,'Tienda y Sucursal'!$C$5:$C$19)</f>
        <v>Sales</v>
      </c>
      <c r="M1425" s="13" t="str">
        <f>_xlfn.XLOOKUP(D1425,'Tienda y Sucursal'!$E$5:$E$10,'Tienda y Sucursal'!$F$5:$F$10)</f>
        <v>Sucursal 3</v>
      </c>
      <c r="N1425" s="13" t="str">
        <f>HLOOKUP(F1425,'Vendedores y Clientes'!$F$5:$M$7,2,0)&amp;" "&amp;HLOOKUP(F1425,'Vendedores y Clientes'!$F$5:$M$7,3,0)</f>
        <v>Suárez Mujica</v>
      </c>
      <c r="O1425" s="13" t="str" cm="1">
        <f t="array" ref="O1425">_xlfn.XLOOKUP(G1425,'Vendedores y Clientes'!$B$6:$B$39,'Vendedores y Clientes'!$C$6:$C$39&amp;" "&amp;_xlfn.XLOOKUP(Ventas!G1425,'Vendedores y Clientes'!$B$6:$B$39,'Vendedores y Clientes'!$D$6:$D$39))</f>
        <v>Diva Torrengra</v>
      </c>
      <c r="P1425" s="13" t="str">
        <f>_xlfn.XLOOKUP(H1425,Productos!$B$5:$B$16,Productos!$C$5:$C$16)</f>
        <v>Cómoda 2 cuerpos, 2x1x1,5</v>
      </c>
      <c r="Q1425" s="13" t="str">
        <f>VLOOKUP(H1425,Productos!$B$4:$E$16,3,0)</f>
        <v>Deplos</v>
      </c>
      <c r="R1425" s="14">
        <f t="shared" si="32"/>
        <v>0.05</v>
      </c>
      <c r="S1425" s="15">
        <f>VLOOKUP(Ventas!H1425,Productos!$B$23:$I$34,MATCH(Ventas!M1425,Productos!$D$22:$I$22)+2,FALSE)</f>
        <v>30000</v>
      </c>
      <c r="T1425" s="16">
        <f t="shared" si="35"/>
        <v>2582500</v>
      </c>
    </row>
    <row r="1426" spans="2:20" ht="14.25" customHeight="1">
      <c r="B1426" s="10" t="str">
        <f t="shared" si="31"/>
        <v>15-20023102009octubreG12</v>
      </c>
      <c r="C1426" s="17">
        <v>15</v>
      </c>
      <c r="D1426" s="17">
        <v>200</v>
      </c>
      <c r="E1426" s="18">
        <v>40109</v>
      </c>
      <c r="F1426" s="17">
        <v>16</v>
      </c>
      <c r="G1426" s="17">
        <v>22</v>
      </c>
      <c r="H1426" s="17" t="s">
        <v>25</v>
      </c>
      <c r="I1426" s="79">
        <f>_xlfn.XLOOKUP(H1426,Productos!$B$5:$B$16,Productos!$E$5:$E$16)</f>
        <v>800000</v>
      </c>
      <c r="J1426" s="17">
        <v>3</v>
      </c>
      <c r="K1426" s="99"/>
      <c r="L1426" s="13" t="str">
        <f>_xlfn.XLOOKUP(Ventas!C1426,'Tienda y Sucursal'!$B$5:$B$19,'Tienda y Sucursal'!$C$5:$C$19)</f>
        <v>Galería la Tubería</v>
      </c>
      <c r="M1426" s="13" t="str">
        <f>_xlfn.XLOOKUP(D1426,'Tienda y Sucursal'!$E$5:$E$10,'Tienda y Sucursal'!$F$5:$F$10)</f>
        <v>Sucursal 1</v>
      </c>
      <c r="N1426" s="13" t="str">
        <f>HLOOKUP(F1426,'Vendedores y Clientes'!$F$5:$M$7,2,0)&amp;" "&amp;HLOOKUP(F1426,'Vendedores y Clientes'!$F$5:$M$7,3,0)</f>
        <v>Michael Tree</v>
      </c>
      <c r="O1426" s="13" t="str" cm="1">
        <f t="array" ref="O1426">_xlfn.XLOOKUP(G1426,'Vendedores y Clientes'!$B$6:$B$39,'Vendedores y Clientes'!$C$6:$C$39&amp;" "&amp;_xlfn.XLOOKUP(Ventas!G1426,'Vendedores y Clientes'!$B$6:$B$39,'Vendedores y Clientes'!$D$6:$D$39))</f>
        <v>Sergio Oliva</v>
      </c>
      <c r="P1426" s="13" t="str">
        <f>_xlfn.XLOOKUP(H1426,Productos!$B$5:$B$16,Productos!$C$5:$C$16)</f>
        <v>Estante Metalico 2mts alt</v>
      </c>
      <c r="Q1426" s="13" t="str">
        <f>VLOOKUP(H1426,Productos!$B$4:$E$16,3,0)</f>
        <v>Leymas</v>
      </c>
      <c r="R1426" s="14">
        <f t="shared" si="32"/>
        <v>0</v>
      </c>
      <c r="S1426" s="15">
        <f>VLOOKUP(Ventas!H1426,Productos!$B$23:$I$34,MATCH(Ventas!M1426,Productos!$D$22:$I$22)+2,FALSE)</f>
        <v>200000</v>
      </c>
      <c r="T1426" s="16">
        <f t="shared" si="35"/>
        <v>2200000</v>
      </c>
    </row>
    <row r="1427" spans="2:20" ht="14.25" customHeight="1">
      <c r="B1427" s="10" t="str">
        <f t="shared" si="31"/>
        <v>1-100592010septiembreG12</v>
      </c>
      <c r="C1427" s="17">
        <v>1</v>
      </c>
      <c r="D1427" s="17">
        <v>100</v>
      </c>
      <c r="E1427" s="18">
        <v>40426</v>
      </c>
      <c r="F1427" s="17">
        <v>13</v>
      </c>
      <c r="G1427" s="17">
        <v>28</v>
      </c>
      <c r="H1427" s="17" t="s">
        <v>25</v>
      </c>
      <c r="I1427" s="79">
        <f>_xlfn.XLOOKUP(H1427,Productos!$B$5:$B$16,Productos!$E$5:$E$16)</f>
        <v>800000</v>
      </c>
      <c r="J1427" s="17">
        <v>3</v>
      </c>
      <c r="K1427" s="99"/>
      <c r="L1427" s="13" t="str">
        <f>_xlfn.XLOOKUP(Ventas!C1427,'Tienda y Sucursal'!$B$5:$B$19,'Tienda y Sucursal'!$C$5:$C$19)</f>
        <v>Sucursal Peñalolen Alto</v>
      </c>
      <c r="M1427" s="13" t="str">
        <f>_xlfn.XLOOKUP(D1427,'Tienda y Sucursal'!$E$5:$E$10,'Tienda y Sucursal'!$F$5:$F$10)</f>
        <v>Sucursal 4</v>
      </c>
      <c r="N1427" s="13" t="str">
        <f>HLOOKUP(F1427,'Vendedores y Clientes'!$F$5:$M$7,2,0)&amp;" "&amp;HLOOKUP(F1427,'Vendedores y Clientes'!$F$5:$M$7,3,0)</f>
        <v>Caesar Ortencia</v>
      </c>
      <c r="O1427" s="13" t="str" cm="1">
        <f t="array" ref="O1427">_xlfn.XLOOKUP(G1427,'Vendedores y Clientes'!$B$6:$B$39,'Vendedores y Clientes'!$C$6:$C$39&amp;" "&amp;_xlfn.XLOOKUP(Ventas!G1427,'Vendedores y Clientes'!$B$6:$B$39,'Vendedores y Clientes'!$D$6:$D$39))</f>
        <v>Sebastián  Venegas</v>
      </c>
      <c r="P1427" s="13" t="str">
        <f>_xlfn.XLOOKUP(H1427,Productos!$B$5:$B$16,Productos!$C$5:$C$16)</f>
        <v>Estante Metalico 2mts alt</v>
      </c>
      <c r="Q1427" s="13" t="str">
        <f>VLOOKUP(H1427,Productos!$B$4:$E$16,3,0)</f>
        <v>Leymas</v>
      </c>
      <c r="R1427" s="14">
        <f t="shared" si="32"/>
        <v>0</v>
      </c>
      <c r="S1427" s="15">
        <f>VLOOKUP(Ventas!H1427,Productos!$B$23:$I$34,MATCH(Ventas!M1427,Productos!$D$22:$I$22)+2,FALSE)</f>
        <v>100000</v>
      </c>
      <c r="T1427" s="16">
        <f t="shared" si="35"/>
        <v>2300000</v>
      </c>
    </row>
    <row r="1428" spans="2:20" ht="14.25" customHeight="1">
      <c r="B1428" s="10" t="str">
        <f t="shared" si="31"/>
        <v>1-102222010febreroG12</v>
      </c>
      <c r="C1428" s="17">
        <v>1</v>
      </c>
      <c r="D1428" s="17">
        <v>10</v>
      </c>
      <c r="E1428" s="18">
        <v>40231</v>
      </c>
      <c r="F1428" s="17">
        <v>12</v>
      </c>
      <c r="G1428" s="17">
        <v>17</v>
      </c>
      <c r="H1428" s="17" t="s">
        <v>25</v>
      </c>
      <c r="I1428" s="79">
        <f>_xlfn.XLOOKUP(H1428,Productos!$B$5:$B$16,Productos!$E$5:$E$16)</f>
        <v>800000</v>
      </c>
      <c r="J1428" s="17">
        <v>3</v>
      </c>
      <c r="K1428" s="99"/>
      <c r="L1428" s="13" t="str">
        <f>_xlfn.XLOOKUP(Ventas!C1428,'Tienda y Sucursal'!$B$5:$B$19,'Tienda y Sucursal'!$C$5:$C$19)</f>
        <v>Sucursal Peñalolen Alto</v>
      </c>
      <c r="M1428" s="13" t="str">
        <f>_xlfn.XLOOKUP(D1428,'Tienda y Sucursal'!$E$5:$E$10,'Tienda y Sucursal'!$F$5:$F$10)</f>
        <v>Sucursal 6</v>
      </c>
      <c r="N1428" s="13" t="str">
        <f>HLOOKUP(F1428,'Vendedores y Clientes'!$F$5:$M$7,2,0)&amp;" "&amp;HLOOKUP(F1428,'Vendedores y Clientes'!$F$5:$M$7,3,0)</f>
        <v>Feibian Bizancio</v>
      </c>
      <c r="O1428" s="13" t="str" cm="1">
        <f t="array" ref="O1428">_xlfn.XLOOKUP(G1428,'Vendedores y Clientes'!$B$6:$B$39,'Vendedores y Clientes'!$C$6:$C$39&amp;" "&amp;_xlfn.XLOOKUP(Ventas!G1428,'Vendedores y Clientes'!$B$6:$B$39,'Vendedores y Clientes'!$D$6:$D$39))</f>
        <v>Mathias Albus</v>
      </c>
      <c r="P1428" s="13" t="str">
        <f>_xlfn.XLOOKUP(H1428,Productos!$B$5:$B$16,Productos!$C$5:$C$16)</f>
        <v>Estante Metalico 2mts alt</v>
      </c>
      <c r="Q1428" s="13" t="str">
        <f>VLOOKUP(H1428,Productos!$B$4:$E$16,3,0)</f>
        <v>Leymas</v>
      </c>
      <c r="R1428" s="14">
        <f t="shared" si="32"/>
        <v>0</v>
      </c>
      <c r="S1428" s="15">
        <f>VLOOKUP(Ventas!H1428,Productos!$B$23:$I$34,MATCH(Ventas!M1428,Productos!$D$22:$I$22)+2,FALSE)</f>
        <v>100000</v>
      </c>
      <c r="T1428" s="16">
        <f t="shared" si="35"/>
        <v>2300000</v>
      </c>
    </row>
    <row r="1429" spans="2:20" ht="14.25" customHeight="1">
      <c r="B1429" s="10" t="str">
        <f t="shared" si="31"/>
        <v>10-3001792009septiembreG12</v>
      </c>
      <c r="C1429" s="17">
        <v>10</v>
      </c>
      <c r="D1429" s="17">
        <v>300</v>
      </c>
      <c r="E1429" s="18">
        <v>40073</v>
      </c>
      <c r="F1429" s="17">
        <v>15</v>
      </c>
      <c r="G1429" s="17">
        <v>30</v>
      </c>
      <c r="H1429" s="17" t="s">
        <v>25</v>
      </c>
      <c r="I1429" s="79">
        <f>_xlfn.XLOOKUP(H1429,Productos!$B$5:$B$16,Productos!$E$5:$E$16)</f>
        <v>800000</v>
      </c>
      <c r="J1429" s="17">
        <v>3</v>
      </c>
      <c r="K1429" s="99"/>
      <c r="L1429" s="13" t="str">
        <f>_xlfn.XLOOKUP(Ventas!C1429,'Tienda y Sucursal'!$B$5:$B$19,'Tienda y Sucursal'!$C$5:$C$19)</f>
        <v>Sacrilegios Gloria</v>
      </c>
      <c r="M1429" s="13" t="str">
        <f>_xlfn.XLOOKUP(D1429,'Tienda y Sucursal'!$E$5:$E$10,'Tienda y Sucursal'!$F$5:$F$10)</f>
        <v>Sucursal 3</v>
      </c>
      <c r="N1429" s="13" t="str">
        <f>HLOOKUP(F1429,'Vendedores y Clientes'!$F$5:$M$7,2,0)&amp;" "&amp;HLOOKUP(F1429,'Vendedores y Clientes'!$F$5:$M$7,3,0)</f>
        <v>Suárez Mujica</v>
      </c>
      <c r="O1429" s="13" t="str" cm="1">
        <f t="array" ref="O1429">_xlfn.XLOOKUP(G1429,'Vendedores y Clientes'!$B$6:$B$39,'Vendedores y Clientes'!$C$6:$C$39&amp;" "&amp;_xlfn.XLOOKUP(Ventas!G1429,'Vendedores y Clientes'!$B$6:$B$39,'Vendedores y Clientes'!$D$6:$D$39))</f>
        <v>Javiera Walder</v>
      </c>
      <c r="P1429" s="13" t="str">
        <f>_xlfn.XLOOKUP(H1429,Productos!$B$5:$B$16,Productos!$C$5:$C$16)</f>
        <v>Estante Metalico 2mts alt</v>
      </c>
      <c r="Q1429" s="13" t="str">
        <f>VLOOKUP(H1429,Productos!$B$4:$E$16,3,0)</f>
        <v>Leymas</v>
      </c>
      <c r="R1429" s="14">
        <f t="shared" si="32"/>
        <v>0</v>
      </c>
      <c r="S1429" s="15">
        <f>VLOOKUP(Ventas!H1429,Productos!$B$23:$I$34,MATCH(Ventas!M1429,Productos!$D$22:$I$22)+2,FALSE)</f>
        <v>10000</v>
      </c>
      <c r="T1429" s="16">
        <f t="shared" si="35"/>
        <v>2390000</v>
      </c>
    </row>
    <row r="1430" spans="2:20" ht="14.25" customHeight="1">
      <c r="B1430" s="10" t="str">
        <f t="shared" si="31"/>
        <v>4-3009102009octubreG12</v>
      </c>
      <c r="C1430" s="17">
        <v>4</v>
      </c>
      <c r="D1430" s="17">
        <v>300</v>
      </c>
      <c r="E1430" s="18">
        <v>40095</v>
      </c>
      <c r="F1430" s="17">
        <v>18</v>
      </c>
      <c r="G1430" s="17">
        <v>3</v>
      </c>
      <c r="H1430" s="17" t="s">
        <v>25</v>
      </c>
      <c r="I1430" s="79">
        <f>_xlfn.XLOOKUP(H1430,Productos!$B$5:$B$16,Productos!$E$5:$E$16)</f>
        <v>800000</v>
      </c>
      <c r="J1430" s="17">
        <v>3</v>
      </c>
      <c r="K1430" s="99"/>
      <c r="L1430" s="13" t="str">
        <f>_xlfn.XLOOKUP(Ventas!C1430,'Tienda y Sucursal'!$B$5:$B$19,'Tienda y Sucursal'!$C$5:$C$19)</f>
        <v>Galería Ñuble</v>
      </c>
      <c r="M1430" s="13" t="str">
        <f>_xlfn.XLOOKUP(D1430,'Tienda y Sucursal'!$E$5:$E$10,'Tienda y Sucursal'!$F$5:$F$10)</f>
        <v>Sucursal 3</v>
      </c>
      <c r="N1430" s="13" t="str">
        <f>HLOOKUP(F1430,'Vendedores y Clientes'!$F$5:$M$7,2,0)&amp;" "&amp;HLOOKUP(F1430,'Vendedores y Clientes'!$F$5:$M$7,3,0)</f>
        <v>Gato Lizana</v>
      </c>
      <c r="O1430" s="13" t="str" cm="1">
        <f t="array" ref="O1430">_xlfn.XLOOKUP(G1430,'Vendedores y Clientes'!$B$6:$B$39,'Vendedores y Clientes'!$C$6:$C$39&amp;" "&amp;_xlfn.XLOOKUP(Ventas!G1430,'Vendedores y Clientes'!$B$6:$B$39,'Vendedores y Clientes'!$D$6:$D$39))</f>
        <v>Johny Negrero</v>
      </c>
      <c r="P1430" s="13" t="str">
        <f>_xlfn.XLOOKUP(H1430,Productos!$B$5:$B$16,Productos!$C$5:$C$16)</f>
        <v>Estante Metalico 2mts alt</v>
      </c>
      <c r="Q1430" s="13" t="str">
        <f>VLOOKUP(H1430,Productos!$B$4:$E$16,3,0)</f>
        <v>Leymas</v>
      </c>
      <c r="R1430" s="14">
        <f t="shared" si="32"/>
        <v>0</v>
      </c>
      <c r="S1430" s="15">
        <f>VLOOKUP(Ventas!H1430,Productos!$B$23:$I$34,MATCH(Ventas!M1430,Productos!$D$22:$I$22)+2,FALSE)</f>
        <v>10000</v>
      </c>
      <c r="T1430" s="16">
        <f t="shared" si="35"/>
        <v>2390000</v>
      </c>
    </row>
    <row r="1431" spans="2:20" ht="14.25" customHeight="1">
      <c r="B1431" s="10" t="str">
        <f t="shared" si="31"/>
        <v>14-300732010marzoG12</v>
      </c>
      <c r="C1431" s="17">
        <v>14</v>
      </c>
      <c r="D1431" s="17">
        <v>300</v>
      </c>
      <c r="E1431" s="18">
        <v>40244</v>
      </c>
      <c r="F1431" s="17">
        <v>16</v>
      </c>
      <c r="G1431" s="17">
        <v>1</v>
      </c>
      <c r="H1431" s="17" t="s">
        <v>25</v>
      </c>
      <c r="I1431" s="79">
        <f>_xlfn.XLOOKUP(H1431,Productos!$B$5:$B$16,Productos!$E$5:$E$16)</f>
        <v>800000</v>
      </c>
      <c r="J1431" s="17">
        <v>3</v>
      </c>
      <c r="K1431" s="99"/>
      <c r="L1431" s="13" t="str">
        <f>_xlfn.XLOOKUP(Ventas!C1431,'Tienda y Sucursal'!$B$5:$B$19,'Tienda y Sucursal'!$C$5:$C$19)</f>
        <v>Antiguedades FV</v>
      </c>
      <c r="M1431" s="13" t="str">
        <f>_xlfn.XLOOKUP(D1431,'Tienda y Sucursal'!$E$5:$E$10,'Tienda y Sucursal'!$F$5:$F$10)</f>
        <v>Sucursal 3</v>
      </c>
      <c r="N1431" s="13" t="str">
        <f>HLOOKUP(F1431,'Vendedores y Clientes'!$F$5:$M$7,2,0)&amp;" "&amp;HLOOKUP(F1431,'Vendedores y Clientes'!$F$5:$M$7,3,0)</f>
        <v>Michael Tree</v>
      </c>
      <c r="O1431" s="13" t="str" cm="1">
        <f t="array" ref="O1431">_xlfn.XLOOKUP(G1431,'Vendedores y Clientes'!$B$6:$B$39,'Vendedores y Clientes'!$C$6:$C$39&amp;" "&amp;_xlfn.XLOOKUP(Ventas!G1431,'Vendedores y Clientes'!$B$6:$B$39,'Vendedores y Clientes'!$D$6:$D$39))</f>
        <v>Alejandro Moledero</v>
      </c>
      <c r="P1431" s="13" t="str">
        <f>_xlfn.XLOOKUP(H1431,Productos!$B$5:$B$16,Productos!$C$5:$C$16)</f>
        <v>Estante Metalico 2mts alt</v>
      </c>
      <c r="Q1431" s="13" t="str">
        <f>VLOOKUP(H1431,Productos!$B$4:$E$16,3,0)</f>
        <v>Leymas</v>
      </c>
      <c r="R1431" s="14">
        <f t="shared" si="32"/>
        <v>0</v>
      </c>
      <c r="S1431" s="15">
        <f>VLOOKUP(Ventas!H1431,Productos!$B$23:$I$34,MATCH(Ventas!M1431,Productos!$D$22:$I$22)+2,FALSE)</f>
        <v>10000</v>
      </c>
      <c r="T1431" s="16">
        <f t="shared" si="35"/>
        <v>2390000</v>
      </c>
    </row>
    <row r="1432" spans="2:20" ht="14.25" customHeight="1">
      <c r="B1432" s="10" t="str">
        <f t="shared" si="31"/>
        <v>10-20362010junioB18</v>
      </c>
      <c r="C1432" s="17">
        <v>10</v>
      </c>
      <c r="D1432" s="17">
        <v>20</v>
      </c>
      <c r="E1432" s="18">
        <v>40332</v>
      </c>
      <c r="F1432" s="17">
        <v>12</v>
      </c>
      <c r="G1432" s="17">
        <v>5</v>
      </c>
      <c r="H1432" s="17" t="s">
        <v>31</v>
      </c>
      <c r="I1432" s="79">
        <f>_xlfn.XLOOKUP(H1432,Productos!$B$5:$B$16,Productos!$E$5:$E$16)</f>
        <v>350000</v>
      </c>
      <c r="J1432" s="17">
        <v>8</v>
      </c>
      <c r="K1432" s="99"/>
      <c r="L1432" s="13" t="str">
        <f>_xlfn.XLOOKUP(Ventas!C1432,'Tienda y Sucursal'!$B$5:$B$19,'Tienda y Sucursal'!$C$5:$C$19)</f>
        <v>Sacrilegios Gloria</v>
      </c>
      <c r="M1432" s="13" t="str">
        <f>_xlfn.XLOOKUP(D1432,'Tienda y Sucursal'!$E$5:$E$10,'Tienda y Sucursal'!$F$5:$F$10)</f>
        <v>Sucursal 5</v>
      </c>
      <c r="N1432" s="13" t="str">
        <f>HLOOKUP(F1432,'Vendedores y Clientes'!$F$5:$M$7,2,0)&amp;" "&amp;HLOOKUP(F1432,'Vendedores y Clientes'!$F$5:$M$7,3,0)</f>
        <v>Feibian Bizancio</v>
      </c>
      <c r="O1432" s="13" t="str" cm="1">
        <f t="array" ref="O1432">_xlfn.XLOOKUP(G1432,'Vendedores y Clientes'!$B$6:$B$39,'Vendedores y Clientes'!$C$6:$C$39&amp;" "&amp;_xlfn.XLOOKUP(Ventas!G1432,'Vendedores y Clientes'!$B$6:$B$39,'Vendedores y Clientes'!$D$6:$D$39))</f>
        <v>Alexandra Bully</v>
      </c>
      <c r="P1432" s="13" t="str">
        <f>_xlfn.XLOOKUP(H1432,Productos!$B$5:$B$16,Productos!$C$5:$C$16)</f>
        <v>Escritorio Vidrio 1,38x50</v>
      </c>
      <c r="Q1432" s="13" t="str">
        <f>VLOOKUP(H1432,Productos!$B$4:$E$16,3,0)</f>
        <v>Bellmack</v>
      </c>
      <c r="R1432" s="14">
        <f t="shared" si="32"/>
        <v>0.08</v>
      </c>
      <c r="S1432" s="15">
        <f>VLOOKUP(Ventas!H1432,Productos!$B$23:$I$34,MATCH(Ventas!M1432,Productos!$D$22:$I$22)+2,FALSE)</f>
        <v>1500000</v>
      </c>
      <c r="T1432" s="16">
        <f t="shared" si="35"/>
        <v>1076000</v>
      </c>
    </row>
    <row r="1433" spans="2:20" ht="14.25" customHeight="1">
      <c r="B1433" s="10" t="str">
        <f t="shared" si="31"/>
        <v>11-1006112009noviembreB18</v>
      </c>
      <c r="C1433" s="17">
        <v>11</v>
      </c>
      <c r="D1433" s="17">
        <v>100</v>
      </c>
      <c r="E1433" s="18">
        <v>40123</v>
      </c>
      <c r="F1433" s="17">
        <v>14</v>
      </c>
      <c r="G1433" s="17">
        <v>22</v>
      </c>
      <c r="H1433" s="17" t="s">
        <v>31</v>
      </c>
      <c r="I1433" s="79">
        <f>_xlfn.XLOOKUP(H1433,Productos!$B$5:$B$16,Productos!$E$5:$E$16)</f>
        <v>350000</v>
      </c>
      <c r="J1433" s="17">
        <v>8</v>
      </c>
      <c r="K1433" s="99"/>
      <c r="L1433" s="13" t="str">
        <f>_xlfn.XLOOKUP(Ventas!C1433,'Tienda y Sucursal'!$B$5:$B$19,'Tienda y Sucursal'!$C$5:$C$19)</f>
        <v>Antiguedades FL</v>
      </c>
      <c r="M1433" s="13" t="str">
        <f>_xlfn.XLOOKUP(D1433,'Tienda y Sucursal'!$E$5:$E$10,'Tienda y Sucursal'!$F$5:$F$10)</f>
        <v>Sucursal 4</v>
      </c>
      <c r="N1433" s="13" t="str">
        <f>HLOOKUP(F1433,'Vendedores y Clientes'!$F$5:$M$7,2,0)&amp;" "&amp;HLOOKUP(F1433,'Vendedores y Clientes'!$F$5:$M$7,3,0)</f>
        <v>Hortuiti Felier</v>
      </c>
      <c r="O1433" s="13" t="str" cm="1">
        <f t="array" ref="O1433">_xlfn.XLOOKUP(G1433,'Vendedores y Clientes'!$B$6:$B$39,'Vendedores y Clientes'!$C$6:$C$39&amp;" "&amp;_xlfn.XLOOKUP(Ventas!G1433,'Vendedores y Clientes'!$B$6:$B$39,'Vendedores y Clientes'!$D$6:$D$39))</f>
        <v>Sergio Oliva</v>
      </c>
      <c r="P1433" s="13" t="str">
        <f>_xlfn.XLOOKUP(H1433,Productos!$B$5:$B$16,Productos!$C$5:$C$16)</f>
        <v>Escritorio Vidrio 1,38x50</v>
      </c>
      <c r="Q1433" s="13" t="str">
        <f>VLOOKUP(H1433,Productos!$B$4:$E$16,3,0)</f>
        <v>Bellmack</v>
      </c>
      <c r="R1433" s="14">
        <f t="shared" si="32"/>
        <v>0.08</v>
      </c>
      <c r="S1433" s="15">
        <f>VLOOKUP(Ventas!H1433,Productos!$B$23:$I$34,MATCH(Ventas!M1433,Productos!$D$22:$I$22)+2,FALSE)</f>
        <v>300000</v>
      </c>
      <c r="T1433" s="16">
        <f t="shared" si="35"/>
        <v>2276000</v>
      </c>
    </row>
    <row r="1434" spans="2:20" ht="14.25" customHeight="1">
      <c r="B1434" s="10" t="str">
        <f t="shared" si="31"/>
        <v>5-302082010agostoB18</v>
      </c>
      <c r="C1434" s="17">
        <v>5</v>
      </c>
      <c r="D1434" s="17">
        <v>30</v>
      </c>
      <c r="E1434" s="18">
        <v>40410</v>
      </c>
      <c r="F1434" s="17">
        <v>13</v>
      </c>
      <c r="G1434" s="17">
        <v>33</v>
      </c>
      <c r="H1434" s="17" t="s">
        <v>31</v>
      </c>
      <c r="I1434" s="79">
        <f>_xlfn.XLOOKUP(H1434,Productos!$B$5:$B$16,Productos!$E$5:$E$16)</f>
        <v>350000</v>
      </c>
      <c r="J1434" s="17">
        <v>8</v>
      </c>
      <c r="K1434" s="99"/>
      <c r="L1434" s="13" t="str">
        <f>_xlfn.XLOOKUP(Ventas!C1434,'Tienda y Sucursal'!$B$5:$B$19,'Tienda y Sucursal'!$C$5:$C$19)</f>
        <v>Muebles El Oso</v>
      </c>
      <c r="M1434" s="13" t="str">
        <f>_xlfn.XLOOKUP(D1434,'Tienda y Sucursal'!$E$5:$E$10,'Tienda y Sucursal'!$F$5:$F$10)</f>
        <v>Sucursal 2</v>
      </c>
      <c r="N1434" s="13" t="str">
        <f>HLOOKUP(F1434,'Vendedores y Clientes'!$F$5:$M$7,2,0)&amp;" "&amp;HLOOKUP(F1434,'Vendedores y Clientes'!$F$5:$M$7,3,0)</f>
        <v>Caesar Ortencia</v>
      </c>
      <c r="O1434" s="13" t="str" cm="1">
        <f t="array" ref="O1434">_xlfn.XLOOKUP(G1434,'Vendedores y Clientes'!$B$6:$B$39,'Vendedores y Clientes'!$C$6:$C$39&amp;" "&amp;_xlfn.XLOOKUP(Ventas!G1434,'Vendedores y Clientes'!$B$6:$B$39,'Vendedores y Clientes'!$D$6:$D$39))</f>
        <v>Maricela Zapur</v>
      </c>
      <c r="P1434" s="13" t="str">
        <f>_xlfn.XLOOKUP(H1434,Productos!$B$5:$B$16,Productos!$C$5:$C$16)</f>
        <v>Escritorio Vidrio 1,38x50</v>
      </c>
      <c r="Q1434" s="13" t="str">
        <f>VLOOKUP(H1434,Productos!$B$4:$E$16,3,0)</f>
        <v>Bellmack</v>
      </c>
      <c r="R1434" s="14">
        <f t="shared" si="32"/>
        <v>0.08</v>
      </c>
      <c r="S1434" s="15">
        <f>VLOOKUP(Ventas!H1434,Productos!$B$23:$I$34,MATCH(Ventas!M1434,Productos!$D$22:$I$22)+2,FALSE)</f>
        <v>100000</v>
      </c>
      <c r="T1434" s="16">
        <f t="shared" si="35"/>
        <v>2476000</v>
      </c>
    </row>
    <row r="1435" spans="2:20" ht="14.25" customHeight="1">
      <c r="B1435" s="10" t="str">
        <f t="shared" si="31"/>
        <v>1-2001722009febreroB18</v>
      </c>
      <c r="C1435" s="17">
        <v>1</v>
      </c>
      <c r="D1435" s="17">
        <v>200</v>
      </c>
      <c r="E1435" s="18">
        <v>39861</v>
      </c>
      <c r="F1435" s="17">
        <v>17</v>
      </c>
      <c r="G1435" s="17">
        <v>17</v>
      </c>
      <c r="H1435" s="17" t="s">
        <v>31</v>
      </c>
      <c r="I1435" s="79">
        <f>_xlfn.XLOOKUP(H1435,Productos!$B$5:$B$16,Productos!$E$5:$E$16)</f>
        <v>350000</v>
      </c>
      <c r="J1435" s="17">
        <v>8</v>
      </c>
      <c r="K1435" s="99"/>
      <c r="L1435" s="13" t="str">
        <f>_xlfn.XLOOKUP(Ventas!C1435,'Tienda y Sucursal'!$B$5:$B$19,'Tienda y Sucursal'!$C$5:$C$19)</f>
        <v>Sucursal Peñalolen Alto</v>
      </c>
      <c r="M1435" s="13" t="str">
        <f>_xlfn.XLOOKUP(D1435,'Tienda y Sucursal'!$E$5:$E$10,'Tienda y Sucursal'!$F$5:$F$10)</f>
        <v>Sucursal 1</v>
      </c>
      <c r="N1435" s="13" t="str">
        <f>HLOOKUP(F1435,'Vendedores y Clientes'!$F$5:$M$7,2,0)&amp;" "&amp;HLOOKUP(F1435,'Vendedores y Clientes'!$F$5:$M$7,3,0)</f>
        <v>Gabriel Manzanero</v>
      </c>
      <c r="O1435" s="13" t="str" cm="1">
        <f t="array" ref="O1435">_xlfn.XLOOKUP(G1435,'Vendedores y Clientes'!$B$6:$B$39,'Vendedores y Clientes'!$C$6:$C$39&amp;" "&amp;_xlfn.XLOOKUP(Ventas!G1435,'Vendedores y Clientes'!$B$6:$B$39,'Vendedores y Clientes'!$D$6:$D$39))</f>
        <v>Mathias Albus</v>
      </c>
      <c r="P1435" s="13" t="str">
        <f>_xlfn.XLOOKUP(H1435,Productos!$B$5:$B$16,Productos!$C$5:$C$16)</f>
        <v>Escritorio Vidrio 1,38x50</v>
      </c>
      <c r="Q1435" s="13" t="str">
        <f>VLOOKUP(H1435,Productos!$B$4:$E$16,3,0)</f>
        <v>Bellmack</v>
      </c>
      <c r="R1435" s="14">
        <f t="shared" si="32"/>
        <v>0.08</v>
      </c>
      <c r="S1435" s="15">
        <f>VLOOKUP(Ventas!H1435,Productos!$B$23:$I$34,MATCH(Ventas!M1435,Productos!$D$22:$I$22)+2,FALSE)</f>
        <v>100000</v>
      </c>
      <c r="T1435" s="16">
        <f t="shared" si="35"/>
        <v>2476000</v>
      </c>
    </row>
    <row r="1436" spans="2:20" ht="14.25" customHeight="1">
      <c r="B1436" s="10" t="str">
        <f t="shared" si="31"/>
        <v>5-302212010eneroA18</v>
      </c>
      <c r="C1436" s="17">
        <v>5</v>
      </c>
      <c r="D1436" s="17">
        <v>30</v>
      </c>
      <c r="E1436" s="18">
        <v>40200</v>
      </c>
      <c r="F1436" s="17">
        <v>13</v>
      </c>
      <c r="G1436" s="17">
        <v>25</v>
      </c>
      <c r="H1436" s="17" t="s">
        <v>26</v>
      </c>
      <c r="I1436" s="79">
        <f>_xlfn.XLOOKUP(H1436,Productos!$B$5:$B$16,Productos!$E$5:$E$16)</f>
        <v>750000</v>
      </c>
      <c r="J1436" s="17">
        <v>3</v>
      </c>
      <c r="K1436" s="99"/>
      <c r="L1436" s="13" t="str">
        <f>_xlfn.XLOOKUP(Ventas!C1436,'Tienda y Sucursal'!$B$5:$B$19,'Tienda y Sucursal'!$C$5:$C$19)</f>
        <v>Muebles El Oso</v>
      </c>
      <c r="M1436" s="13" t="str">
        <f>_xlfn.XLOOKUP(D1436,'Tienda y Sucursal'!$E$5:$E$10,'Tienda y Sucursal'!$F$5:$F$10)</f>
        <v>Sucursal 2</v>
      </c>
      <c r="N1436" s="13" t="str">
        <f>HLOOKUP(F1436,'Vendedores y Clientes'!$F$5:$M$7,2,0)&amp;" "&amp;HLOOKUP(F1436,'Vendedores y Clientes'!$F$5:$M$7,3,0)</f>
        <v>Caesar Ortencia</v>
      </c>
      <c r="O1436" s="13" t="str" cm="1">
        <f t="array" ref="O1436">_xlfn.XLOOKUP(G1436,'Vendedores y Clientes'!$B$6:$B$39,'Vendedores y Clientes'!$C$6:$C$39&amp;" "&amp;_xlfn.XLOOKUP(Ventas!G1436,'Vendedores y Clientes'!$B$6:$B$39,'Vendedores y Clientes'!$D$6:$D$39))</f>
        <v>Felipe Medero</v>
      </c>
      <c r="P1436" s="13" t="str">
        <f>_xlfn.XLOOKUP(H1436,Productos!$B$5:$B$16,Productos!$C$5:$C$16)</f>
        <v>Sillón Cama 3 Cuerpos</v>
      </c>
      <c r="Q1436" s="13" t="str">
        <f>VLOOKUP(H1436,Productos!$B$4:$E$16,3,0)</f>
        <v>Bellmack</v>
      </c>
      <c r="R1436" s="14">
        <f t="shared" si="32"/>
        <v>0</v>
      </c>
      <c r="S1436" s="15">
        <f>VLOOKUP(Ventas!H1436,Productos!$B$23:$I$34,MATCH(Ventas!M1436,Productos!$D$22:$I$22)+2,FALSE)</f>
        <v>300000</v>
      </c>
      <c r="T1436" s="16">
        <f t="shared" si="35"/>
        <v>1950000</v>
      </c>
    </row>
    <row r="1437" spans="2:20" ht="14.25" customHeight="1">
      <c r="B1437" s="10" t="str">
        <f t="shared" si="31"/>
        <v>8-101982010agostoA18</v>
      </c>
      <c r="C1437" s="17">
        <v>8</v>
      </c>
      <c r="D1437" s="17">
        <v>10</v>
      </c>
      <c r="E1437" s="18">
        <v>40409</v>
      </c>
      <c r="F1437" s="17">
        <v>18</v>
      </c>
      <c r="G1437" s="17">
        <v>24</v>
      </c>
      <c r="H1437" s="17" t="s">
        <v>26</v>
      </c>
      <c r="I1437" s="79">
        <f>_xlfn.XLOOKUP(H1437,Productos!$B$5:$B$16,Productos!$E$5:$E$16)</f>
        <v>750000</v>
      </c>
      <c r="J1437" s="17">
        <v>3</v>
      </c>
      <c r="K1437" s="99"/>
      <c r="L1437" s="13" t="str">
        <f>_xlfn.XLOOKUP(Ventas!C1437,'Tienda y Sucursal'!$B$5:$B$19,'Tienda y Sucursal'!$C$5:$C$19)</f>
        <v>El Rincón de la Madera</v>
      </c>
      <c r="M1437" s="13" t="str">
        <f>_xlfn.XLOOKUP(D1437,'Tienda y Sucursal'!$E$5:$E$10,'Tienda y Sucursal'!$F$5:$F$10)</f>
        <v>Sucursal 6</v>
      </c>
      <c r="N1437" s="13" t="str">
        <f>HLOOKUP(F1437,'Vendedores y Clientes'!$F$5:$M$7,2,0)&amp;" "&amp;HLOOKUP(F1437,'Vendedores y Clientes'!$F$5:$M$7,3,0)</f>
        <v>Gato Lizana</v>
      </c>
      <c r="O1437" s="13" t="str" cm="1">
        <f t="array" ref="O1437">_xlfn.XLOOKUP(G1437,'Vendedores y Clientes'!$B$6:$B$39,'Vendedores y Clientes'!$C$6:$C$39&amp;" "&amp;_xlfn.XLOOKUP(Ventas!G1437,'Vendedores y Clientes'!$B$6:$B$39,'Vendedores y Clientes'!$D$6:$D$39))</f>
        <v>Andrea Panda</v>
      </c>
      <c r="P1437" s="13" t="str">
        <f>_xlfn.XLOOKUP(H1437,Productos!$B$5:$B$16,Productos!$C$5:$C$16)</f>
        <v>Sillón Cama 3 Cuerpos</v>
      </c>
      <c r="Q1437" s="13" t="str">
        <f>VLOOKUP(H1437,Productos!$B$4:$E$16,3,0)</f>
        <v>Bellmack</v>
      </c>
      <c r="R1437" s="14">
        <f t="shared" si="32"/>
        <v>0</v>
      </c>
      <c r="S1437" s="15">
        <f>VLOOKUP(Ventas!H1437,Productos!$B$23:$I$34,MATCH(Ventas!M1437,Productos!$D$22:$I$22)+2,FALSE)</f>
        <v>200000</v>
      </c>
      <c r="T1437" s="16">
        <f t="shared" si="35"/>
        <v>2050000</v>
      </c>
    </row>
    <row r="1438" spans="2:20" ht="14.25" customHeight="1">
      <c r="B1438" s="10" t="str">
        <f t="shared" si="31"/>
        <v>15-201752010mayoA18</v>
      </c>
      <c r="C1438" s="17">
        <v>15</v>
      </c>
      <c r="D1438" s="17">
        <v>20</v>
      </c>
      <c r="E1438" s="18">
        <v>40315</v>
      </c>
      <c r="F1438" s="17">
        <v>16</v>
      </c>
      <c r="G1438" s="17">
        <v>13</v>
      </c>
      <c r="H1438" s="17" t="s">
        <v>26</v>
      </c>
      <c r="I1438" s="79">
        <f>_xlfn.XLOOKUP(H1438,Productos!$B$5:$B$16,Productos!$E$5:$E$16)</f>
        <v>750000</v>
      </c>
      <c r="J1438" s="17">
        <v>3</v>
      </c>
      <c r="K1438" s="99"/>
      <c r="L1438" s="13" t="str">
        <f>_xlfn.XLOOKUP(Ventas!C1438,'Tienda y Sucursal'!$B$5:$B$19,'Tienda y Sucursal'!$C$5:$C$19)</f>
        <v>Galería la Tubería</v>
      </c>
      <c r="M1438" s="13" t="str">
        <f>_xlfn.XLOOKUP(D1438,'Tienda y Sucursal'!$E$5:$E$10,'Tienda y Sucursal'!$F$5:$F$10)</f>
        <v>Sucursal 5</v>
      </c>
      <c r="N1438" s="13" t="str">
        <f>HLOOKUP(F1438,'Vendedores y Clientes'!$F$5:$M$7,2,0)&amp;" "&amp;HLOOKUP(F1438,'Vendedores y Clientes'!$F$5:$M$7,3,0)</f>
        <v>Michael Tree</v>
      </c>
      <c r="O1438" s="13" t="str" cm="1">
        <f t="array" ref="O1438">_xlfn.XLOOKUP(G1438,'Vendedores y Clientes'!$B$6:$B$39,'Vendedores y Clientes'!$C$6:$C$39&amp;" "&amp;_xlfn.XLOOKUP(Ventas!G1438,'Vendedores y Clientes'!$B$6:$B$39,'Vendedores y Clientes'!$D$6:$D$39))</f>
        <v>Peter Contreras</v>
      </c>
      <c r="P1438" s="13" t="str">
        <f>_xlfn.XLOOKUP(H1438,Productos!$B$5:$B$16,Productos!$C$5:$C$16)</f>
        <v>Sillón Cama 3 Cuerpos</v>
      </c>
      <c r="Q1438" s="13" t="str">
        <f>VLOOKUP(H1438,Productos!$B$4:$E$16,3,0)</f>
        <v>Bellmack</v>
      </c>
      <c r="R1438" s="14">
        <f t="shared" si="32"/>
        <v>0</v>
      </c>
      <c r="S1438" s="15">
        <f>VLOOKUP(Ventas!H1438,Productos!$B$23:$I$34,MATCH(Ventas!M1438,Productos!$D$22:$I$22)+2,FALSE)</f>
        <v>30000</v>
      </c>
      <c r="T1438" s="16">
        <f t="shared" si="35"/>
        <v>2220000</v>
      </c>
    </row>
    <row r="1439" spans="2:20" ht="14.25" customHeight="1">
      <c r="B1439" s="10" t="str">
        <f t="shared" si="31"/>
        <v>4-100652010mayoA18</v>
      </c>
      <c r="C1439" s="17">
        <v>4</v>
      </c>
      <c r="D1439" s="17">
        <v>100</v>
      </c>
      <c r="E1439" s="18">
        <v>40304</v>
      </c>
      <c r="F1439" s="17">
        <v>17</v>
      </c>
      <c r="G1439" s="17">
        <v>12</v>
      </c>
      <c r="H1439" s="17" t="s">
        <v>26</v>
      </c>
      <c r="I1439" s="79">
        <f>_xlfn.XLOOKUP(H1439,Productos!$B$5:$B$16,Productos!$E$5:$E$16)</f>
        <v>750000</v>
      </c>
      <c r="J1439" s="17">
        <v>3</v>
      </c>
      <c r="K1439" s="99"/>
      <c r="L1439" s="13" t="str">
        <f>_xlfn.XLOOKUP(Ventas!C1439,'Tienda y Sucursal'!$B$5:$B$19,'Tienda y Sucursal'!$C$5:$C$19)</f>
        <v>Galería Ñuble</v>
      </c>
      <c r="M1439" s="13" t="str">
        <f>_xlfn.XLOOKUP(D1439,'Tienda y Sucursal'!$E$5:$E$10,'Tienda y Sucursal'!$F$5:$F$10)</f>
        <v>Sucursal 4</v>
      </c>
      <c r="N1439" s="13" t="str">
        <f>HLOOKUP(F1439,'Vendedores y Clientes'!$F$5:$M$7,2,0)&amp;" "&amp;HLOOKUP(F1439,'Vendedores y Clientes'!$F$5:$M$7,3,0)</f>
        <v>Gabriel Manzanero</v>
      </c>
      <c r="O1439" s="13" t="str" cm="1">
        <f t="array" ref="O1439">_xlfn.XLOOKUP(G1439,'Vendedores y Clientes'!$B$6:$B$39,'Vendedores y Clientes'!$C$6:$C$39&amp;" "&amp;_xlfn.XLOOKUP(Ventas!G1439,'Vendedores y Clientes'!$B$6:$B$39,'Vendedores y Clientes'!$D$6:$D$39))</f>
        <v>Nga Escandinavo</v>
      </c>
      <c r="P1439" s="13" t="str">
        <f>_xlfn.XLOOKUP(H1439,Productos!$B$5:$B$16,Productos!$C$5:$C$16)</f>
        <v>Sillón Cama 3 Cuerpos</v>
      </c>
      <c r="Q1439" s="13" t="str">
        <f>VLOOKUP(H1439,Productos!$B$4:$E$16,3,0)</f>
        <v>Bellmack</v>
      </c>
      <c r="R1439" s="14">
        <f t="shared" si="32"/>
        <v>0</v>
      </c>
      <c r="S1439" s="15">
        <f>VLOOKUP(Ventas!H1439,Productos!$B$23:$I$34,MATCH(Ventas!M1439,Productos!$D$22:$I$22)+2,FALSE)</f>
        <v>20000</v>
      </c>
      <c r="T1439" s="16">
        <f t="shared" si="35"/>
        <v>2230000</v>
      </c>
    </row>
    <row r="1440" spans="2:20" ht="14.25" customHeight="1">
      <c r="B1440" s="10" t="str">
        <f t="shared" si="31"/>
        <v>11-1001022009febreroA18</v>
      </c>
      <c r="C1440" s="17">
        <v>11</v>
      </c>
      <c r="D1440" s="17">
        <v>100</v>
      </c>
      <c r="E1440" s="18">
        <v>39854</v>
      </c>
      <c r="F1440" s="17">
        <v>17</v>
      </c>
      <c r="G1440" s="17">
        <v>17</v>
      </c>
      <c r="H1440" s="17" t="s">
        <v>26</v>
      </c>
      <c r="I1440" s="79">
        <f>_xlfn.XLOOKUP(H1440,Productos!$B$5:$B$16,Productos!$E$5:$E$16)</f>
        <v>750000</v>
      </c>
      <c r="J1440" s="17">
        <v>3</v>
      </c>
      <c r="K1440" s="99"/>
      <c r="L1440" s="13" t="str">
        <f>_xlfn.XLOOKUP(Ventas!C1440,'Tienda y Sucursal'!$B$5:$B$19,'Tienda y Sucursal'!$C$5:$C$19)</f>
        <v>Antiguedades FL</v>
      </c>
      <c r="M1440" s="13" t="str">
        <f>_xlfn.XLOOKUP(D1440,'Tienda y Sucursal'!$E$5:$E$10,'Tienda y Sucursal'!$F$5:$F$10)</f>
        <v>Sucursal 4</v>
      </c>
      <c r="N1440" s="13" t="str">
        <f>HLOOKUP(F1440,'Vendedores y Clientes'!$F$5:$M$7,2,0)&amp;" "&amp;HLOOKUP(F1440,'Vendedores y Clientes'!$F$5:$M$7,3,0)</f>
        <v>Gabriel Manzanero</v>
      </c>
      <c r="O1440" s="13" t="str" cm="1">
        <f t="array" ref="O1440">_xlfn.XLOOKUP(G1440,'Vendedores y Clientes'!$B$6:$B$39,'Vendedores y Clientes'!$C$6:$C$39&amp;" "&amp;_xlfn.XLOOKUP(Ventas!G1440,'Vendedores y Clientes'!$B$6:$B$39,'Vendedores y Clientes'!$D$6:$D$39))</f>
        <v>Mathias Albus</v>
      </c>
      <c r="P1440" s="13" t="str">
        <f>_xlfn.XLOOKUP(H1440,Productos!$B$5:$B$16,Productos!$C$5:$C$16)</f>
        <v>Sillón Cama 3 Cuerpos</v>
      </c>
      <c r="Q1440" s="13" t="str">
        <f>VLOOKUP(H1440,Productos!$B$4:$E$16,3,0)</f>
        <v>Bellmack</v>
      </c>
      <c r="R1440" s="14">
        <f t="shared" si="32"/>
        <v>0</v>
      </c>
      <c r="S1440" s="15">
        <f>VLOOKUP(Ventas!H1440,Productos!$B$23:$I$34,MATCH(Ventas!M1440,Productos!$D$22:$I$22)+2,FALSE)</f>
        <v>20000</v>
      </c>
      <c r="T1440" s="16">
        <f t="shared" si="35"/>
        <v>2230000</v>
      </c>
    </row>
    <row r="1441" spans="2:20" ht="14.25" customHeight="1">
      <c r="B1441" s="10" t="str">
        <f t="shared" si="31"/>
        <v>11-2002122010febreroE20</v>
      </c>
      <c r="C1441" s="17">
        <v>11</v>
      </c>
      <c r="D1441" s="17">
        <v>200</v>
      </c>
      <c r="E1441" s="18">
        <v>40230</v>
      </c>
      <c r="F1441" s="17">
        <v>14</v>
      </c>
      <c r="G1441" s="17">
        <v>9</v>
      </c>
      <c r="H1441" s="17" t="s">
        <v>28</v>
      </c>
      <c r="I1441" s="79">
        <f>_xlfn.XLOOKUP(H1441,Productos!$B$5:$B$16,Productos!$E$5:$E$16)</f>
        <v>650000</v>
      </c>
      <c r="J1441" s="17">
        <v>6</v>
      </c>
      <c r="K1441" s="99"/>
      <c r="L1441" s="13" t="str">
        <f>_xlfn.XLOOKUP(Ventas!C1441,'Tienda y Sucursal'!$B$5:$B$19,'Tienda y Sucursal'!$C$5:$C$19)</f>
        <v>Antiguedades FL</v>
      </c>
      <c r="M1441" s="13" t="str">
        <f>_xlfn.XLOOKUP(D1441,'Tienda y Sucursal'!$E$5:$E$10,'Tienda y Sucursal'!$F$5:$F$10)</f>
        <v>Sucursal 1</v>
      </c>
      <c r="N1441" s="13" t="str">
        <f>HLOOKUP(F1441,'Vendedores y Clientes'!$F$5:$M$7,2,0)&amp;" "&amp;HLOOKUP(F1441,'Vendedores y Clientes'!$F$5:$M$7,3,0)</f>
        <v>Hortuiti Felier</v>
      </c>
      <c r="O1441" s="13" t="str" cm="1">
        <f t="array" ref="O1441">_xlfn.XLOOKUP(G1441,'Vendedores y Clientes'!$B$6:$B$39,'Vendedores y Clientes'!$C$6:$C$39&amp;" "&amp;_xlfn.XLOOKUP(Ventas!G1441,'Vendedores y Clientes'!$B$6:$B$39,'Vendedores y Clientes'!$D$6:$D$39))</f>
        <v>Camilo Parranda</v>
      </c>
      <c r="P1441" s="13" t="str">
        <f>_xlfn.XLOOKUP(H1441,Productos!$B$5:$B$16,Productos!$C$5:$C$16)</f>
        <v>Escritorio Madera 3 Espacios</v>
      </c>
      <c r="Q1441" s="13" t="str">
        <f>VLOOKUP(H1441,Productos!$B$4:$E$16,3,0)</f>
        <v>Bellmack</v>
      </c>
      <c r="R1441" s="14">
        <f t="shared" si="32"/>
        <v>0.05</v>
      </c>
      <c r="S1441" s="15">
        <f>VLOOKUP(Ventas!H1441,Productos!$B$23:$I$34,MATCH(Ventas!M1441,Productos!$D$22:$I$22)+2,FALSE)</f>
        <v>10000</v>
      </c>
      <c r="T1441" s="16">
        <f t="shared" si="35"/>
        <v>3695000</v>
      </c>
    </row>
    <row r="1442" spans="2:20" ht="14.25" customHeight="1">
      <c r="B1442" s="10" t="str">
        <f t="shared" si="31"/>
        <v>14-106122009diciembreG12</v>
      </c>
      <c r="C1442" s="17">
        <v>14</v>
      </c>
      <c r="D1442" s="17">
        <v>10</v>
      </c>
      <c r="E1442" s="18">
        <v>40153</v>
      </c>
      <c r="F1442" s="17">
        <v>17</v>
      </c>
      <c r="G1442" s="17">
        <v>5</v>
      </c>
      <c r="H1442" s="17" t="s">
        <v>25</v>
      </c>
      <c r="I1442" s="79">
        <f>_xlfn.XLOOKUP(H1442,Productos!$B$5:$B$16,Productos!$E$5:$E$16)</f>
        <v>800000</v>
      </c>
      <c r="J1442" s="17">
        <v>3</v>
      </c>
      <c r="K1442" s="99"/>
      <c r="L1442" s="13" t="str">
        <f>_xlfn.XLOOKUP(Ventas!C1442,'Tienda y Sucursal'!$B$5:$B$19,'Tienda y Sucursal'!$C$5:$C$19)</f>
        <v>Antiguedades FV</v>
      </c>
      <c r="M1442" s="13" t="str">
        <f>_xlfn.XLOOKUP(D1442,'Tienda y Sucursal'!$E$5:$E$10,'Tienda y Sucursal'!$F$5:$F$10)</f>
        <v>Sucursal 6</v>
      </c>
      <c r="N1442" s="13" t="str">
        <f>HLOOKUP(F1442,'Vendedores y Clientes'!$F$5:$M$7,2,0)&amp;" "&amp;HLOOKUP(F1442,'Vendedores y Clientes'!$F$5:$M$7,3,0)</f>
        <v>Gabriel Manzanero</v>
      </c>
      <c r="O1442" s="13" t="str" cm="1">
        <f t="array" ref="O1442">_xlfn.XLOOKUP(G1442,'Vendedores y Clientes'!$B$6:$B$39,'Vendedores y Clientes'!$C$6:$C$39&amp;" "&amp;_xlfn.XLOOKUP(Ventas!G1442,'Vendedores y Clientes'!$B$6:$B$39,'Vendedores y Clientes'!$D$6:$D$39))</f>
        <v>Alexandra Bully</v>
      </c>
      <c r="P1442" s="13" t="str">
        <f>_xlfn.XLOOKUP(H1442,Productos!$B$5:$B$16,Productos!$C$5:$C$16)</f>
        <v>Estante Metalico 2mts alt</v>
      </c>
      <c r="Q1442" s="13" t="str">
        <f>VLOOKUP(H1442,Productos!$B$4:$E$16,3,0)</f>
        <v>Leymas</v>
      </c>
      <c r="R1442" s="14">
        <f t="shared" si="32"/>
        <v>0</v>
      </c>
      <c r="S1442" s="15">
        <f>VLOOKUP(Ventas!H1442,Productos!$B$23:$I$34,MATCH(Ventas!M1442,Productos!$D$22:$I$22)+2,FALSE)</f>
        <v>100000</v>
      </c>
      <c r="T1442" s="16">
        <f t="shared" si="35"/>
        <v>2300000</v>
      </c>
    </row>
    <row r="1443" spans="2:20" ht="14.25" customHeight="1">
      <c r="B1443" s="10" t="str">
        <f t="shared" si="31"/>
        <v>7-201472010julioG12</v>
      </c>
      <c r="C1443" s="17">
        <v>7</v>
      </c>
      <c r="D1443" s="17">
        <v>20</v>
      </c>
      <c r="E1443" s="18">
        <v>40373</v>
      </c>
      <c r="F1443" s="17">
        <v>14</v>
      </c>
      <c r="G1443" s="17">
        <v>4</v>
      </c>
      <c r="H1443" s="17" t="s">
        <v>25</v>
      </c>
      <c r="I1443" s="79">
        <f>_xlfn.XLOOKUP(H1443,Productos!$B$5:$B$16,Productos!$E$5:$E$16)</f>
        <v>800000</v>
      </c>
      <c r="J1443" s="17">
        <v>3</v>
      </c>
      <c r="K1443" s="99"/>
      <c r="L1443" s="13" t="str">
        <f>_xlfn.XLOOKUP(Ventas!C1443,'Tienda y Sucursal'!$B$5:$B$19,'Tienda y Sucursal'!$C$5:$C$19)</f>
        <v>Blanco y En Calada</v>
      </c>
      <c r="M1443" s="13" t="str">
        <f>_xlfn.XLOOKUP(D1443,'Tienda y Sucursal'!$E$5:$E$10,'Tienda y Sucursal'!$F$5:$F$10)</f>
        <v>Sucursal 5</v>
      </c>
      <c r="N1443" s="13" t="str">
        <f>HLOOKUP(F1443,'Vendedores y Clientes'!$F$5:$M$7,2,0)&amp;" "&amp;HLOOKUP(F1443,'Vendedores y Clientes'!$F$5:$M$7,3,0)</f>
        <v>Hortuiti Felier</v>
      </c>
      <c r="O1443" s="13" t="str" cm="1">
        <f t="array" ref="O1443">_xlfn.XLOOKUP(G1443,'Vendedores y Clientes'!$B$6:$B$39,'Vendedores y Clientes'!$C$6:$C$39&amp;" "&amp;_xlfn.XLOOKUP(Ventas!G1443,'Vendedores y Clientes'!$B$6:$B$39,'Vendedores y Clientes'!$D$6:$D$39))</f>
        <v>JayJay Barriga</v>
      </c>
      <c r="P1443" s="13" t="str">
        <f>_xlfn.XLOOKUP(H1443,Productos!$B$5:$B$16,Productos!$C$5:$C$16)</f>
        <v>Estante Metalico 2mts alt</v>
      </c>
      <c r="Q1443" s="13" t="str">
        <f>VLOOKUP(H1443,Productos!$B$4:$E$16,3,0)</f>
        <v>Leymas</v>
      </c>
      <c r="R1443" s="14">
        <f t="shared" si="32"/>
        <v>0</v>
      </c>
      <c r="S1443" s="15">
        <f>VLOOKUP(Ventas!H1443,Productos!$B$23:$I$34,MATCH(Ventas!M1443,Productos!$D$22:$I$22)+2,FALSE)</f>
        <v>10000</v>
      </c>
      <c r="T1443" s="16">
        <f t="shared" si="35"/>
        <v>2390000</v>
      </c>
    </row>
    <row r="1444" spans="2:20" ht="14.25" customHeight="1">
      <c r="B1444" s="10" t="str">
        <f t="shared" si="31"/>
        <v>7-201262010junioG12</v>
      </c>
      <c r="C1444" s="17">
        <v>7</v>
      </c>
      <c r="D1444" s="17">
        <v>20</v>
      </c>
      <c r="E1444" s="18">
        <v>40341</v>
      </c>
      <c r="F1444" s="17">
        <v>13</v>
      </c>
      <c r="G1444" s="17">
        <v>5</v>
      </c>
      <c r="H1444" s="17" t="s">
        <v>25</v>
      </c>
      <c r="I1444" s="79">
        <f>_xlfn.XLOOKUP(H1444,Productos!$B$5:$B$16,Productos!$E$5:$E$16)</f>
        <v>800000</v>
      </c>
      <c r="J1444" s="17">
        <v>3</v>
      </c>
      <c r="K1444" s="99"/>
      <c r="L1444" s="13" t="str">
        <f>_xlfn.XLOOKUP(Ventas!C1444,'Tienda y Sucursal'!$B$5:$B$19,'Tienda y Sucursal'!$C$5:$C$19)</f>
        <v>Blanco y En Calada</v>
      </c>
      <c r="M1444" s="13" t="str">
        <f>_xlfn.XLOOKUP(D1444,'Tienda y Sucursal'!$E$5:$E$10,'Tienda y Sucursal'!$F$5:$F$10)</f>
        <v>Sucursal 5</v>
      </c>
      <c r="N1444" s="13" t="str">
        <f>HLOOKUP(F1444,'Vendedores y Clientes'!$F$5:$M$7,2,0)&amp;" "&amp;HLOOKUP(F1444,'Vendedores y Clientes'!$F$5:$M$7,3,0)</f>
        <v>Caesar Ortencia</v>
      </c>
      <c r="O1444" s="13" t="str" cm="1">
        <f t="array" ref="O1444">_xlfn.XLOOKUP(G1444,'Vendedores y Clientes'!$B$6:$B$39,'Vendedores y Clientes'!$C$6:$C$39&amp;" "&amp;_xlfn.XLOOKUP(Ventas!G1444,'Vendedores y Clientes'!$B$6:$B$39,'Vendedores y Clientes'!$D$6:$D$39))</f>
        <v>Alexandra Bully</v>
      </c>
      <c r="P1444" s="13" t="str">
        <f>_xlfn.XLOOKUP(H1444,Productos!$B$5:$B$16,Productos!$C$5:$C$16)</f>
        <v>Estante Metalico 2mts alt</v>
      </c>
      <c r="Q1444" s="13" t="str">
        <f>VLOOKUP(H1444,Productos!$B$4:$E$16,3,0)</f>
        <v>Leymas</v>
      </c>
      <c r="R1444" s="14">
        <f t="shared" si="32"/>
        <v>0</v>
      </c>
      <c r="S1444" s="15">
        <f>VLOOKUP(Ventas!H1444,Productos!$B$23:$I$34,MATCH(Ventas!M1444,Productos!$D$22:$I$22)+2,FALSE)</f>
        <v>10000</v>
      </c>
      <c r="T1444" s="16">
        <f t="shared" si="35"/>
        <v>2390000</v>
      </c>
    </row>
    <row r="1445" spans="2:20" ht="14.25" customHeight="1">
      <c r="B1445" s="10" t="str">
        <f t="shared" si="31"/>
        <v>5-10013102009octubreE20</v>
      </c>
      <c r="C1445" s="17">
        <v>5</v>
      </c>
      <c r="D1445" s="17">
        <v>100</v>
      </c>
      <c r="E1445" s="18">
        <v>40099</v>
      </c>
      <c r="F1445" s="17">
        <v>13</v>
      </c>
      <c r="G1445" s="17">
        <v>28</v>
      </c>
      <c r="H1445" s="17" t="s">
        <v>28</v>
      </c>
      <c r="I1445" s="79">
        <f>_xlfn.XLOOKUP(H1445,Productos!$B$5:$B$16,Productos!$E$5:$E$16)</f>
        <v>650000</v>
      </c>
      <c r="J1445" s="17">
        <v>4</v>
      </c>
      <c r="K1445" s="99"/>
      <c r="L1445" s="13" t="str">
        <f>_xlfn.XLOOKUP(Ventas!C1445,'Tienda y Sucursal'!$B$5:$B$19,'Tienda y Sucursal'!$C$5:$C$19)</f>
        <v>Muebles El Oso</v>
      </c>
      <c r="M1445" s="13" t="str">
        <f>_xlfn.XLOOKUP(D1445,'Tienda y Sucursal'!$E$5:$E$10,'Tienda y Sucursal'!$F$5:$F$10)</f>
        <v>Sucursal 4</v>
      </c>
      <c r="N1445" s="13" t="str">
        <f>HLOOKUP(F1445,'Vendedores y Clientes'!$F$5:$M$7,2,0)&amp;" "&amp;HLOOKUP(F1445,'Vendedores y Clientes'!$F$5:$M$7,3,0)</f>
        <v>Caesar Ortencia</v>
      </c>
      <c r="O1445" s="13" t="str" cm="1">
        <f t="array" ref="O1445">_xlfn.XLOOKUP(G1445,'Vendedores y Clientes'!$B$6:$B$39,'Vendedores y Clientes'!$C$6:$C$39&amp;" "&amp;_xlfn.XLOOKUP(Ventas!G1445,'Vendedores y Clientes'!$B$6:$B$39,'Vendedores y Clientes'!$D$6:$D$39))</f>
        <v>Sebastián  Venegas</v>
      </c>
      <c r="P1445" s="13" t="str">
        <f>_xlfn.XLOOKUP(H1445,Productos!$B$5:$B$16,Productos!$C$5:$C$16)</f>
        <v>Escritorio Madera 3 Espacios</v>
      </c>
      <c r="Q1445" s="13" t="str">
        <f>VLOOKUP(H1445,Productos!$B$4:$E$16,3,0)</f>
        <v>Bellmack</v>
      </c>
      <c r="R1445" s="14">
        <f t="shared" si="32"/>
        <v>0.05</v>
      </c>
      <c r="S1445" s="15">
        <f>VLOOKUP(Ventas!H1445,Productos!$B$23:$I$34,MATCH(Ventas!M1445,Productos!$D$22:$I$22)+2,FALSE)</f>
        <v>1000000</v>
      </c>
      <c r="T1445" s="16">
        <f t="shared" si="35"/>
        <v>1470000</v>
      </c>
    </row>
    <row r="1446" spans="2:20" ht="14.25" customHeight="1">
      <c r="B1446" s="10" t="str">
        <f t="shared" si="31"/>
        <v>9-208102009octubreB18</v>
      </c>
      <c r="C1446" s="17">
        <v>9</v>
      </c>
      <c r="D1446" s="17">
        <v>20</v>
      </c>
      <c r="E1446" s="18">
        <v>40094</v>
      </c>
      <c r="F1446" s="17">
        <v>15</v>
      </c>
      <c r="G1446" s="17">
        <v>18</v>
      </c>
      <c r="H1446" s="17" t="s">
        <v>31</v>
      </c>
      <c r="I1446" s="79">
        <f>_xlfn.XLOOKUP(H1446,Productos!$B$5:$B$16,Productos!$E$5:$E$16)</f>
        <v>350000</v>
      </c>
      <c r="J1446" s="17">
        <v>7</v>
      </c>
      <c r="K1446" s="99"/>
      <c r="L1446" s="13" t="str">
        <f>_xlfn.XLOOKUP(Ventas!C1446,'Tienda y Sucursal'!$B$5:$B$19,'Tienda y Sucursal'!$C$5:$C$19)</f>
        <v>Sucursal San Bernardo</v>
      </c>
      <c r="M1446" s="13" t="str">
        <f>_xlfn.XLOOKUP(D1446,'Tienda y Sucursal'!$E$5:$E$10,'Tienda y Sucursal'!$F$5:$F$10)</f>
        <v>Sucursal 5</v>
      </c>
      <c r="N1446" s="13" t="str">
        <f>HLOOKUP(F1446,'Vendedores y Clientes'!$F$5:$M$7,2,0)&amp;" "&amp;HLOOKUP(F1446,'Vendedores y Clientes'!$F$5:$M$7,3,0)</f>
        <v>Suárez Mujica</v>
      </c>
      <c r="O1446" s="13" t="str" cm="1">
        <f t="array" ref="O1446">_xlfn.XLOOKUP(G1446,'Vendedores y Clientes'!$B$6:$B$39,'Vendedores y Clientes'!$C$6:$C$39&amp;" "&amp;_xlfn.XLOOKUP(Ventas!G1446,'Vendedores y Clientes'!$B$6:$B$39,'Vendedores y Clientes'!$D$6:$D$39))</f>
        <v>Di Angelo Bonini</v>
      </c>
      <c r="P1446" s="13" t="str">
        <f>_xlfn.XLOOKUP(H1446,Productos!$B$5:$B$16,Productos!$C$5:$C$16)</f>
        <v>Escritorio Vidrio 1,38x50</v>
      </c>
      <c r="Q1446" s="13" t="str">
        <f>VLOOKUP(H1446,Productos!$B$4:$E$16,3,0)</f>
        <v>Bellmack</v>
      </c>
      <c r="R1446" s="14">
        <f t="shared" si="32"/>
        <v>0.08</v>
      </c>
      <c r="S1446" s="15">
        <f>VLOOKUP(Ventas!H1446,Productos!$B$23:$I$34,MATCH(Ventas!M1446,Productos!$D$22:$I$22)+2,FALSE)</f>
        <v>1500000</v>
      </c>
      <c r="T1446" s="16">
        <f t="shared" si="35"/>
        <v>754000</v>
      </c>
    </row>
    <row r="1447" spans="2:20" ht="14.25" customHeight="1">
      <c r="B1447" s="10" t="str">
        <f t="shared" si="31"/>
        <v>9-20272010julioB18</v>
      </c>
      <c r="C1447" s="17">
        <v>9</v>
      </c>
      <c r="D1447" s="17">
        <v>20</v>
      </c>
      <c r="E1447" s="18">
        <v>40361</v>
      </c>
      <c r="F1447" s="17">
        <v>12</v>
      </c>
      <c r="G1447" s="17">
        <v>15</v>
      </c>
      <c r="H1447" s="17" t="s">
        <v>31</v>
      </c>
      <c r="I1447" s="79">
        <f>_xlfn.XLOOKUP(H1447,Productos!$B$5:$B$16,Productos!$E$5:$E$16)</f>
        <v>350000</v>
      </c>
      <c r="J1447" s="17">
        <v>7</v>
      </c>
      <c r="K1447" s="99"/>
      <c r="L1447" s="13" t="str">
        <f>_xlfn.XLOOKUP(Ventas!C1447,'Tienda y Sucursal'!$B$5:$B$19,'Tienda y Sucursal'!$C$5:$C$19)</f>
        <v>Sucursal San Bernardo</v>
      </c>
      <c r="M1447" s="13" t="str">
        <f>_xlfn.XLOOKUP(D1447,'Tienda y Sucursal'!$E$5:$E$10,'Tienda y Sucursal'!$F$5:$F$10)</f>
        <v>Sucursal 5</v>
      </c>
      <c r="N1447" s="13" t="str">
        <f>HLOOKUP(F1447,'Vendedores y Clientes'!$F$5:$M$7,2,0)&amp;" "&amp;HLOOKUP(F1447,'Vendedores y Clientes'!$F$5:$M$7,3,0)</f>
        <v>Feibian Bizancio</v>
      </c>
      <c r="O1447" s="13" t="str" cm="1">
        <f t="array" ref="O1447">_xlfn.XLOOKUP(G1447,'Vendedores y Clientes'!$B$6:$B$39,'Vendedores y Clientes'!$C$6:$C$39&amp;" "&amp;_xlfn.XLOOKUP(Ventas!G1447,'Vendedores y Clientes'!$B$6:$B$39,'Vendedores y Clientes'!$D$6:$D$39))</f>
        <v>Maki Parachute</v>
      </c>
      <c r="P1447" s="13" t="str">
        <f>_xlfn.XLOOKUP(H1447,Productos!$B$5:$B$16,Productos!$C$5:$C$16)</f>
        <v>Escritorio Vidrio 1,38x50</v>
      </c>
      <c r="Q1447" s="13" t="str">
        <f>VLOOKUP(H1447,Productos!$B$4:$E$16,3,0)</f>
        <v>Bellmack</v>
      </c>
      <c r="R1447" s="14">
        <f t="shared" si="32"/>
        <v>0.08</v>
      </c>
      <c r="S1447" s="15">
        <f>VLOOKUP(Ventas!H1447,Productos!$B$23:$I$34,MATCH(Ventas!M1447,Productos!$D$22:$I$22)+2,FALSE)</f>
        <v>1500000</v>
      </c>
      <c r="T1447" s="16">
        <f t="shared" si="35"/>
        <v>754000</v>
      </c>
    </row>
    <row r="1448" spans="2:20" ht="14.25" customHeight="1">
      <c r="B1448" s="10" t="str">
        <f t="shared" si="31"/>
        <v>5-20112010eneroB18</v>
      </c>
      <c r="C1448" s="17">
        <v>5</v>
      </c>
      <c r="D1448" s="17">
        <v>20</v>
      </c>
      <c r="E1448" s="18">
        <v>40179</v>
      </c>
      <c r="F1448" s="17">
        <v>16</v>
      </c>
      <c r="G1448" s="17">
        <v>29</v>
      </c>
      <c r="H1448" s="17" t="s">
        <v>31</v>
      </c>
      <c r="I1448" s="79">
        <f>_xlfn.XLOOKUP(H1448,Productos!$B$5:$B$16,Productos!$E$5:$E$16)</f>
        <v>350000</v>
      </c>
      <c r="J1448" s="17">
        <v>7</v>
      </c>
      <c r="K1448" s="99"/>
      <c r="L1448" s="13" t="str">
        <f>_xlfn.XLOOKUP(Ventas!C1448,'Tienda y Sucursal'!$B$5:$B$19,'Tienda y Sucursal'!$C$5:$C$19)</f>
        <v>Muebles El Oso</v>
      </c>
      <c r="M1448" s="13" t="str">
        <f>_xlfn.XLOOKUP(D1448,'Tienda y Sucursal'!$E$5:$E$10,'Tienda y Sucursal'!$F$5:$F$10)</f>
        <v>Sucursal 5</v>
      </c>
      <c r="N1448" s="13" t="str">
        <f>HLOOKUP(F1448,'Vendedores y Clientes'!$F$5:$M$7,2,0)&amp;" "&amp;HLOOKUP(F1448,'Vendedores y Clientes'!$F$5:$M$7,3,0)</f>
        <v>Michael Tree</v>
      </c>
      <c r="O1448" s="13" t="str" cm="1">
        <f t="array" ref="O1448">_xlfn.XLOOKUP(G1448,'Vendedores y Clientes'!$B$6:$B$39,'Vendedores y Clientes'!$C$6:$C$39&amp;" "&amp;_xlfn.XLOOKUP(Ventas!G1448,'Vendedores y Clientes'!$B$6:$B$39,'Vendedores y Clientes'!$D$6:$D$39))</f>
        <v>Reina Queen</v>
      </c>
      <c r="P1448" s="13" t="str">
        <f>_xlfn.XLOOKUP(H1448,Productos!$B$5:$B$16,Productos!$C$5:$C$16)</f>
        <v>Escritorio Vidrio 1,38x50</v>
      </c>
      <c r="Q1448" s="13" t="str">
        <f>VLOOKUP(H1448,Productos!$B$4:$E$16,3,0)</f>
        <v>Bellmack</v>
      </c>
      <c r="R1448" s="14">
        <f t="shared" si="32"/>
        <v>0.08</v>
      </c>
      <c r="S1448" s="15">
        <f>VLOOKUP(Ventas!H1448,Productos!$B$23:$I$34,MATCH(Ventas!M1448,Productos!$D$22:$I$22)+2,FALSE)</f>
        <v>1500000</v>
      </c>
      <c r="T1448" s="16">
        <f t="shared" si="35"/>
        <v>754000</v>
      </c>
    </row>
    <row r="1449" spans="2:20" ht="14.25" customHeight="1">
      <c r="B1449" s="10" t="str">
        <f t="shared" si="31"/>
        <v>3-1001232010marzoB18</v>
      </c>
      <c r="C1449" s="17">
        <v>3</v>
      </c>
      <c r="D1449" s="17">
        <v>100</v>
      </c>
      <c r="E1449" s="18">
        <v>40249</v>
      </c>
      <c r="F1449" s="17">
        <v>13</v>
      </c>
      <c r="G1449" s="17">
        <v>20</v>
      </c>
      <c r="H1449" s="17" t="s">
        <v>31</v>
      </c>
      <c r="I1449" s="79">
        <f>_xlfn.XLOOKUP(H1449,Productos!$B$5:$B$16,Productos!$E$5:$E$16)</f>
        <v>350000</v>
      </c>
      <c r="J1449" s="17">
        <v>7</v>
      </c>
      <c r="K1449" s="99"/>
      <c r="L1449" s="13" t="str">
        <f>_xlfn.XLOOKUP(Ventas!C1449,'Tienda y Sucursal'!$B$5:$B$19,'Tienda y Sucursal'!$C$5:$C$19)</f>
        <v>Damiens</v>
      </c>
      <c r="M1449" s="13" t="str">
        <f>_xlfn.XLOOKUP(D1449,'Tienda y Sucursal'!$E$5:$E$10,'Tienda y Sucursal'!$F$5:$F$10)</f>
        <v>Sucursal 4</v>
      </c>
      <c r="N1449" s="13" t="str">
        <f>HLOOKUP(F1449,'Vendedores y Clientes'!$F$5:$M$7,2,0)&amp;" "&amp;HLOOKUP(F1449,'Vendedores y Clientes'!$F$5:$M$7,3,0)</f>
        <v>Caesar Ortencia</v>
      </c>
      <c r="O1449" s="13" t="str" cm="1">
        <f t="array" ref="O1449">_xlfn.XLOOKUP(G1449,'Vendedores y Clientes'!$B$6:$B$39,'Vendedores y Clientes'!$C$6:$C$39&amp;" "&amp;_xlfn.XLOOKUP(Ventas!G1449,'Vendedores y Clientes'!$B$6:$B$39,'Vendedores y Clientes'!$D$6:$D$39))</f>
        <v>Tatán Linterna</v>
      </c>
      <c r="P1449" s="13" t="str">
        <f>_xlfn.XLOOKUP(H1449,Productos!$B$5:$B$16,Productos!$C$5:$C$16)</f>
        <v>Escritorio Vidrio 1,38x50</v>
      </c>
      <c r="Q1449" s="13" t="str">
        <f>VLOOKUP(H1449,Productos!$B$4:$E$16,3,0)</f>
        <v>Bellmack</v>
      </c>
      <c r="R1449" s="14">
        <f t="shared" si="32"/>
        <v>0.08</v>
      </c>
      <c r="S1449" s="15">
        <f>VLOOKUP(Ventas!H1449,Productos!$B$23:$I$34,MATCH(Ventas!M1449,Productos!$D$22:$I$22)+2,FALSE)</f>
        <v>300000</v>
      </c>
      <c r="T1449" s="16">
        <f t="shared" si="35"/>
        <v>1954000</v>
      </c>
    </row>
    <row r="1450" spans="2:20" ht="14.25" customHeight="1">
      <c r="B1450" s="10" t="str">
        <f t="shared" si="31"/>
        <v>1-102522010febreroB18</v>
      </c>
      <c r="C1450" s="17">
        <v>1</v>
      </c>
      <c r="D1450" s="17">
        <v>10</v>
      </c>
      <c r="E1450" s="18">
        <v>40234</v>
      </c>
      <c r="F1450" s="17">
        <v>14</v>
      </c>
      <c r="G1450" s="17">
        <v>17</v>
      </c>
      <c r="H1450" s="17" t="s">
        <v>31</v>
      </c>
      <c r="I1450" s="79">
        <f>_xlfn.XLOOKUP(H1450,Productos!$B$5:$B$16,Productos!$E$5:$E$16)</f>
        <v>350000</v>
      </c>
      <c r="J1450" s="17">
        <v>7</v>
      </c>
      <c r="K1450" s="99"/>
      <c r="L1450" s="13" t="str">
        <f>_xlfn.XLOOKUP(Ventas!C1450,'Tienda y Sucursal'!$B$5:$B$19,'Tienda y Sucursal'!$C$5:$C$19)</f>
        <v>Sucursal Peñalolen Alto</v>
      </c>
      <c r="M1450" s="13" t="str">
        <f>_xlfn.XLOOKUP(D1450,'Tienda y Sucursal'!$E$5:$E$10,'Tienda y Sucursal'!$F$5:$F$10)</f>
        <v>Sucursal 6</v>
      </c>
      <c r="N1450" s="13" t="str">
        <f>HLOOKUP(F1450,'Vendedores y Clientes'!$F$5:$M$7,2,0)&amp;" "&amp;HLOOKUP(F1450,'Vendedores y Clientes'!$F$5:$M$7,3,0)</f>
        <v>Hortuiti Felier</v>
      </c>
      <c r="O1450" s="13" t="str" cm="1">
        <f t="array" ref="O1450">_xlfn.XLOOKUP(G1450,'Vendedores y Clientes'!$B$6:$B$39,'Vendedores y Clientes'!$C$6:$C$39&amp;" "&amp;_xlfn.XLOOKUP(Ventas!G1450,'Vendedores y Clientes'!$B$6:$B$39,'Vendedores y Clientes'!$D$6:$D$39))</f>
        <v>Mathias Albus</v>
      </c>
      <c r="P1450" s="13" t="str">
        <f>_xlfn.XLOOKUP(H1450,Productos!$B$5:$B$16,Productos!$C$5:$C$16)</f>
        <v>Escritorio Vidrio 1,38x50</v>
      </c>
      <c r="Q1450" s="13" t="str">
        <f>VLOOKUP(H1450,Productos!$B$4:$E$16,3,0)</f>
        <v>Bellmack</v>
      </c>
      <c r="R1450" s="14">
        <f t="shared" si="32"/>
        <v>0.08</v>
      </c>
      <c r="S1450" s="15">
        <f>VLOOKUP(Ventas!H1450,Productos!$B$23:$I$34,MATCH(Ventas!M1450,Productos!$D$22:$I$22)+2,FALSE)</f>
        <v>100000</v>
      </c>
      <c r="T1450" s="16">
        <f t="shared" si="35"/>
        <v>2154000</v>
      </c>
    </row>
    <row r="1451" spans="2:20" ht="14.25" customHeight="1">
      <c r="B1451" s="10" t="str">
        <f t="shared" si="31"/>
        <v>10-200682009agostoB18</v>
      </c>
      <c r="C1451" s="17">
        <v>10</v>
      </c>
      <c r="D1451" s="17">
        <v>200</v>
      </c>
      <c r="E1451" s="18">
        <v>40031</v>
      </c>
      <c r="F1451" s="17">
        <v>17</v>
      </c>
      <c r="G1451" s="17">
        <v>15</v>
      </c>
      <c r="H1451" s="17" t="s">
        <v>31</v>
      </c>
      <c r="I1451" s="79">
        <f>_xlfn.XLOOKUP(H1451,Productos!$B$5:$B$16,Productos!$E$5:$E$16)</f>
        <v>350000</v>
      </c>
      <c r="J1451" s="17">
        <v>7</v>
      </c>
      <c r="K1451" s="99"/>
      <c r="L1451" s="13" t="str">
        <f>_xlfn.XLOOKUP(Ventas!C1451,'Tienda y Sucursal'!$B$5:$B$19,'Tienda y Sucursal'!$C$5:$C$19)</f>
        <v>Sacrilegios Gloria</v>
      </c>
      <c r="M1451" s="13" t="str">
        <f>_xlfn.XLOOKUP(D1451,'Tienda y Sucursal'!$E$5:$E$10,'Tienda y Sucursal'!$F$5:$F$10)</f>
        <v>Sucursal 1</v>
      </c>
      <c r="N1451" s="13" t="str">
        <f>HLOOKUP(F1451,'Vendedores y Clientes'!$F$5:$M$7,2,0)&amp;" "&amp;HLOOKUP(F1451,'Vendedores y Clientes'!$F$5:$M$7,3,0)</f>
        <v>Gabriel Manzanero</v>
      </c>
      <c r="O1451" s="13" t="str" cm="1">
        <f t="array" ref="O1451">_xlfn.XLOOKUP(G1451,'Vendedores y Clientes'!$B$6:$B$39,'Vendedores y Clientes'!$C$6:$C$39&amp;" "&amp;_xlfn.XLOOKUP(Ventas!G1451,'Vendedores y Clientes'!$B$6:$B$39,'Vendedores y Clientes'!$D$6:$D$39))</f>
        <v>Maki Parachute</v>
      </c>
      <c r="P1451" s="13" t="str">
        <f>_xlfn.XLOOKUP(H1451,Productos!$B$5:$B$16,Productos!$C$5:$C$16)</f>
        <v>Escritorio Vidrio 1,38x50</v>
      </c>
      <c r="Q1451" s="13" t="str">
        <f>VLOOKUP(H1451,Productos!$B$4:$E$16,3,0)</f>
        <v>Bellmack</v>
      </c>
      <c r="R1451" s="14">
        <f t="shared" si="32"/>
        <v>0.08</v>
      </c>
      <c r="S1451" s="15">
        <f>VLOOKUP(Ventas!H1451,Productos!$B$23:$I$34,MATCH(Ventas!M1451,Productos!$D$22:$I$22)+2,FALSE)</f>
        <v>100000</v>
      </c>
      <c r="T1451" s="16">
        <f t="shared" si="35"/>
        <v>2154000</v>
      </c>
    </row>
    <row r="1452" spans="2:20" ht="14.25" customHeight="1">
      <c r="B1452" s="10" t="str">
        <f t="shared" si="31"/>
        <v>10-101622009febreroB18</v>
      </c>
      <c r="C1452" s="17">
        <v>10</v>
      </c>
      <c r="D1452" s="17">
        <v>10</v>
      </c>
      <c r="E1452" s="18">
        <v>39860</v>
      </c>
      <c r="F1452" s="17">
        <v>16</v>
      </c>
      <c r="G1452" s="17">
        <v>28</v>
      </c>
      <c r="H1452" s="17" t="s">
        <v>31</v>
      </c>
      <c r="I1452" s="79">
        <f>_xlfn.XLOOKUP(H1452,Productos!$B$5:$B$16,Productos!$E$5:$E$16)</f>
        <v>350000</v>
      </c>
      <c r="J1452" s="17">
        <v>7</v>
      </c>
      <c r="K1452" s="99"/>
      <c r="L1452" s="13" t="str">
        <f>_xlfn.XLOOKUP(Ventas!C1452,'Tienda y Sucursal'!$B$5:$B$19,'Tienda y Sucursal'!$C$5:$C$19)</f>
        <v>Sacrilegios Gloria</v>
      </c>
      <c r="M1452" s="13" t="str">
        <f>_xlfn.XLOOKUP(D1452,'Tienda y Sucursal'!$E$5:$E$10,'Tienda y Sucursal'!$F$5:$F$10)</f>
        <v>Sucursal 6</v>
      </c>
      <c r="N1452" s="13" t="str">
        <f>HLOOKUP(F1452,'Vendedores y Clientes'!$F$5:$M$7,2,0)&amp;" "&amp;HLOOKUP(F1452,'Vendedores y Clientes'!$F$5:$M$7,3,0)</f>
        <v>Michael Tree</v>
      </c>
      <c r="O1452" s="13" t="str" cm="1">
        <f t="array" ref="O1452">_xlfn.XLOOKUP(G1452,'Vendedores y Clientes'!$B$6:$B$39,'Vendedores y Clientes'!$C$6:$C$39&amp;" "&amp;_xlfn.XLOOKUP(Ventas!G1452,'Vendedores y Clientes'!$B$6:$B$39,'Vendedores y Clientes'!$D$6:$D$39))</f>
        <v>Sebastián  Venegas</v>
      </c>
      <c r="P1452" s="13" t="str">
        <f>_xlfn.XLOOKUP(H1452,Productos!$B$5:$B$16,Productos!$C$5:$C$16)</f>
        <v>Escritorio Vidrio 1,38x50</v>
      </c>
      <c r="Q1452" s="13" t="str">
        <f>VLOOKUP(H1452,Productos!$B$4:$E$16,3,0)</f>
        <v>Bellmack</v>
      </c>
      <c r="R1452" s="14">
        <f t="shared" si="32"/>
        <v>0.08</v>
      </c>
      <c r="S1452" s="15">
        <f>VLOOKUP(Ventas!H1452,Productos!$B$23:$I$34,MATCH(Ventas!M1452,Productos!$D$22:$I$22)+2,FALSE)</f>
        <v>100000</v>
      </c>
      <c r="T1452" s="16">
        <f t="shared" si="35"/>
        <v>2154000</v>
      </c>
    </row>
    <row r="1453" spans="2:20" ht="14.25" customHeight="1">
      <c r="B1453" s="10" t="str">
        <f t="shared" si="31"/>
        <v>4-301532010marzoB18</v>
      </c>
      <c r="C1453" s="17">
        <v>4</v>
      </c>
      <c r="D1453" s="17">
        <v>30</v>
      </c>
      <c r="E1453" s="18">
        <v>40252</v>
      </c>
      <c r="F1453" s="17">
        <v>16</v>
      </c>
      <c r="G1453" s="17">
        <v>25</v>
      </c>
      <c r="H1453" s="17" t="s">
        <v>31</v>
      </c>
      <c r="I1453" s="79">
        <f>_xlfn.XLOOKUP(H1453,Productos!$B$5:$B$16,Productos!$E$5:$E$16)</f>
        <v>350000</v>
      </c>
      <c r="J1453" s="17">
        <v>7</v>
      </c>
      <c r="K1453" s="99"/>
      <c r="L1453" s="13" t="str">
        <f>_xlfn.XLOOKUP(Ventas!C1453,'Tienda y Sucursal'!$B$5:$B$19,'Tienda y Sucursal'!$C$5:$C$19)</f>
        <v>Galería Ñuble</v>
      </c>
      <c r="M1453" s="13" t="str">
        <f>_xlfn.XLOOKUP(D1453,'Tienda y Sucursal'!$E$5:$E$10,'Tienda y Sucursal'!$F$5:$F$10)</f>
        <v>Sucursal 2</v>
      </c>
      <c r="N1453" s="13" t="str">
        <f>HLOOKUP(F1453,'Vendedores y Clientes'!$F$5:$M$7,2,0)&amp;" "&amp;HLOOKUP(F1453,'Vendedores y Clientes'!$F$5:$M$7,3,0)</f>
        <v>Michael Tree</v>
      </c>
      <c r="O1453" s="13" t="str" cm="1">
        <f t="array" ref="O1453">_xlfn.XLOOKUP(G1453,'Vendedores y Clientes'!$B$6:$B$39,'Vendedores y Clientes'!$C$6:$C$39&amp;" "&amp;_xlfn.XLOOKUP(Ventas!G1453,'Vendedores y Clientes'!$B$6:$B$39,'Vendedores y Clientes'!$D$6:$D$39))</f>
        <v>Felipe Medero</v>
      </c>
      <c r="P1453" s="13" t="str">
        <f>_xlfn.XLOOKUP(H1453,Productos!$B$5:$B$16,Productos!$C$5:$C$16)</f>
        <v>Escritorio Vidrio 1,38x50</v>
      </c>
      <c r="Q1453" s="13" t="str">
        <f>VLOOKUP(H1453,Productos!$B$4:$E$16,3,0)</f>
        <v>Bellmack</v>
      </c>
      <c r="R1453" s="14">
        <f t="shared" si="32"/>
        <v>0.08</v>
      </c>
      <c r="S1453" s="15">
        <f>VLOOKUP(Ventas!H1453,Productos!$B$23:$I$34,MATCH(Ventas!M1453,Productos!$D$22:$I$22)+2,FALSE)</f>
        <v>100000</v>
      </c>
      <c r="T1453" s="16">
        <f t="shared" si="35"/>
        <v>2154000</v>
      </c>
    </row>
    <row r="1454" spans="2:20" ht="14.25" customHeight="1">
      <c r="B1454" s="10" t="str">
        <f t="shared" si="31"/>
        <v>12-301872010julioB18</v>
      </c>
      <c r="C1454" s="17">
        <v>12</v>
      </c>
      <c r="D1454" s="17">
        <v>30</v>
      </c>
      <c r="E1454" s="18">
        <v>40377</v>
      </c>
      <c r="F1454" s="17">
        <v>18</v>
      </c>
      <c r="G1454" s="17">
        <v>9</v>
      </c>
      <c r="H1454" s="17" t="s">
        <v>31</v>
      </c>
      <c r="I1454" s="79">
        <f>_xlfn.XLOOKUP(H1454,Productos!$B$5:$B$16,Productos!$E$5:$E$16)</f>
        <v>350000</v>
      </c>
      <c r="J1454" s="17">
        <v>7</v>
      </c>
      <c r="K1454" s="99"/>
      <c r="L1454" s="13" t="str">
        <f>_xlfn.XLOOKUP(Ventas!C1454,'Tienda y Sucursal'!$B$5:$B$19,'Tienda y Sucursal'!$C$5:$C$19)</f>
        <v>El Deleite</v>
      </c>
      <c r="M1454" s="13" t="str">
        <f>_xlfn.XLOOKUP(D1454,'Tienda y Sucursal'!$E$5:$E$10,'Tienda y Sucursal'!$F$5:$F$10)</f>
        <v>Sucursal 2</v>
      </c>
      <c r="N1454" s="13" t="str">
        <f>HLOOKUP(F1454,'Vendedores y Clientes'!$F$5:$M$7,2,0)&amp;" "&amp;HLOOKUP(F1454,'Vendedores y Clientes'!$F$5:$M$7,3,0)</f>
        <v>Gato Lizana</v>
      </c>
      <c r="O1454" s="13" t="str" cm="1">
        <f t="array" ref="O1454">_xlfn.XLOOKUP(G1454,'Vendedores y Clientes'!$B$6:$B$39,'Vendedores y Clientes'!$C$6:$C$39&amp;" "&amp;_xlfn.XLOOKUP(Ventas!G1454,'Vendedores y Clientes'!$B$6:$B$39,'Vendedores y Clientes'!$D$6:$D$39))</f>
        <v>Camilo Parranda</v>
      </c>
      <c r="P1454" s="13" t="str">
        <f>_xlfn.XLOOKUP(H1454,Productos!$B$5:$B$16,Productos!$C$5:$C$16)</f>
        <v>Escritorio Vidrio 1,38x50</v>
      </c>
      <c r="Q1454" s="13" t="str">
        <f>VLOOKUP(H1454,Productos!$B$4:$E$16,3,0)</f>
        <v>Bellmack</v>
      </c>
      <c r="R1454" s="14">
        <f t="shared" si="32"/>
        <v>0.08</v>
      </c>
      <c r="S1454" s="15">
        <f>VLOOKUP(Ventas!H1454,Productos!$B$23:$I$34,MATCH(Ventas!M1454,Productos!$D$22:$I$22)+2,FALSE)</f>
        <v>100000</v>
      </c>
      <c r="T1454" s="16">
        <f t="shared" si="35"/>
        <v>2154000</v>
      </c>
    </row>
    <row r="1455" spans="2:20" ht="14.25" customHeight="1">
      <c r="B1455" s="10" t="str">
        <f t="shared" si="31"/>
        <v>12-3010112010noviembreB18</v>
      </c>
      <c r="C1455" s="17">
        <v>12</v>
      </c>
      <c r="D1455" s="17">
        <v>30</v>
      </c>
      <c r="E1455" s="18">
        <v>40492</v>
      </c>
      <c r="F1455" s="17">
        <v>14</v>
      </c>
      <c r="G1455" s="17">
        <v>32</v>
      </c>
      <c r="H1455" s="17" t="s">
        <v>31</v>
      </c>
      <c r="I1455" s="79">
        <f>_xlfn.XLOOKUP(H1455,Productos!$B$5:$B$16,Productos!$E$5:$E$16)</f>
        <v>350000</v>
      </c>
      <c r="J1455" s="17">
        <v>7</v>
      </c>
      <c r="K1455" s="99"/>
      <c r="L1455" s="13" t="str">
        <f>_xlfn.XLOOKUP(Ventas!C1455,'Tienda y Sucursal'!$B$5:$B$19,'Tienda y Sucursal'!$C$5:$C$19)</f>
        <v>El Deleite</v>
      </c>
      <c r="M1455" s="13" t="str">
        <f>_xlfn.XLOOKUP(D1455,'Tienda y Sucursal'!$E$5:$E$10,'Tienda y Sucursal'!$F$5:$F$10)</f>
        <v>Sucursal 2</v>
      </c>
      <c r="N1455" s="13" t="str">
        <f>HLOOKUP(F1455,'Vendedores y Clientes'!$F$5:$M$7,2,0)&amp;" "&amp;HLOOKUP(F1455,'Vendedores y Clientes'!$F$5:$M$7,3,0)</f>
        <v>Hortuiti Felier</v>
      </c>
      <c r="O1455" s="13" t="str" cm="1">
        <f t="array" ref="O1455">_xlfn.XLOOKUP(G1455,'Vendedores y Clientes'!$B$6:$B$39,'Vendedores y Clientes'!$C$6:$C$39&amp;" "&amp;_xlfn.XLOOKUP(Ventas!G1455,'Vendedores y Clientes'!$B$6:$B$39,'Vendedores y Clientes'!$D$6:$D$39))</f>
        <v>Manu Bililar</v>
      </c>
      <c r="P1455" s="13" t="str">
        <f>_xlfn.XLOOKUP(H1455,Productos!$B$5:$B$16,Productos!$C$5:$C$16)</f>
        <v>Escritorio Vidrio 1,38x50</v>
      </c>
      <c r="Q1455" s="13" t="str">
        <f>VLOOKUP(H1455,Productos!$B$4:$E$16,3,0)</f>
        <v>Bellmack</v>
      </c>
      <c r="R1455" s="14">
        <f t="shared" si="32"/>
        <v>0.08</v>
      </c>
      <c r="S1455" s="15">
        <f>VLOOKUP(Ventas!H1455,Productos!$B$23:$I$34,MATCH(Ventas!M1455,Productos!$D$22:$I$22)+2,FALSE)</f>
        <v>100000</v>
      </c>
      <c r="T1455" s="16">
        <f t="shared" si="35"/>
        <v>2154000</v>
      </c>
    </row>
    <row r="1456" spans="2:20" ht="14.25" customHeight="1">
      <c r="B1456" s="10" t="str">
        <f t="shared" si="31"/>
        <v>7-301972010julioB18</v>
      </c>
      <c r="C1456" s="17">
        <v>7</v>
      </c>
      <c r="D1456" s="17">
        <v>30</v>
      </c>
      <c r="E1456" s="18">
        <v>40378</v>
      </c>
      <c r="F1456" s="17">
        <v>14</v>
      </c>
      <c r="G1456" s="17">
        <v>15</v>
      </c>
      <c r="H1456" s="17" t="s">
        <v>31</v>
      </c>
      <c r="I1456" s="79">
        <f>_xlfn.XLOOKUP(H1456,Productos!$B$5:$B$16,Productos!$E$5:$E$16)</f>
        <v>350000</v>
      </c>
      <c r="J1456" s="17">
        <v>7</v>
      </c>
      <c r="K1456" s="99"/>
      <c r="L1456" s="13" t="str">
        <f>_xlfn.XLOOKUP(Ventas!C1456,'Tienda y Sucursal'!$B$5:$B$19,'Tienda y Sucursal'!$C$5:$C$19)</f>
        <v>Blanco y En Calada</v>
      </c>
      <c r="M1456" s="13" t="str">
        <f>_xlfn.XLOOKUP(D1456,'Tienda y Sucursal'!$E$5:$E$10,'Tienda y Sucursal'!$F$5:$F$10)</f>
        <v>Sucursal 2</v>
      </c>
      <c r="N1456" s="13" t="str">
        <f>HLOOKUP(F1456,'Vendedores y Clientes'!$F$5:$M$7,2,0)&amp;" "&amp;HLOOKUP(F1456,'Vendedores y Clientes'!$F$5:$M$7,3,0)</f>
        <v>Hortuiti Felier</v>
      </c>
      <c r="O1456" s="13" t="str" cm="1">
        <f t="array" ref="O1456">_xlfn.XLOOKUP(G1456,'Vendedores y Clientes'!$B$6:$B$39,'Vendedores y Clientes'!$C$6:$C$39&amp;" "&amp;_xlfn.XLOOKUP(Ventas!G1456,'Vendedores y Clientes'!$B$6:$B$39,'Vendedores y Clientes'!$D$6:$D$39))</f>
        <v>Maki Parachute</v>
      </c>
      <c r="P1456" s="13" t="str">
        <f>_xlfn.XLOOKUP(H1456,Productos!$B$5:$B$16,Productos!$C$5:$C$16)</f>
        <v>Escritorio Vidrio 1,38x50</v>
      </c>
      <c r="Q1456" s="13" t="str">
        <f>VLOOKUP(H1456,Productos!$B$4:$E$16,3,0)</f>
        <v>Bellmack</v>
      </c>
      <c r="R1456" s="14">
        <f t="shared" si="32"/>
        <v>0.08</v>
      </c>
      <c r="S1456" s="15">
        <f>VLOOKUP(Ventas!H1456,Productos!$B$23:$I$34,MATCH(Ventas!M1456,Productos!$D$22:$I$22)+2,FALSE)</f>
        <v>100000</v>
      </c>
      <c r="T1456" s="16">
        <f t="shared" si="35"/>
        <v>2154000</v>
      </c>
    </row>
    <row r="1457" spans="2:20" ht="14.25" customHeight="1">
      <c r="B1457" s="10" t="str">
        <f t="shared" si="31"/>
        <v>15-301052009mayoB18</v>
      </c>
      <c r="C1457" s="17">
        <v>15</v>
      </c>
      <c r="D1457" s="17">
        <v>30</v>
      </c>
      <c r="E1457" s="18">
        <v>39943</v>
      </c>
      <c r="F1457" s="17">
        <v>16</v>
      </c>
      <c r="G1457" s="17">
        <v>14</v>
      </c>
      <c r="H1457" s="17" t="s">
        <v>31</v>
      </c>
      <c r="I1457" s="79">
        <f>_xlfn.XLOOKUP(H1457,Productos!$B$5:$B$16,Productos!$E$5:$E$16)</f>
        <v>350000</v>
      </c>
      <c r="J1457" s="17">
        <v>7</v>
      </c>
      <c r="K1457" s="99"/>
      <c r="L1457" s="13" t="str">
        <f>_xlfn.XLOOKUP(Ventas!C1457,'Tienda y Sucursal'!$B$5:$B$19,'Tienda y Sucursal'!$C$5:$C$19)</f>
        <v>Galería la Tubería</v>
      </c>
      <c r="M1457" s="13" t="str">
        <f>_xlfn.XLOOKUP(D1457,'Tienda y Sucursal'!$E$5:$E$10,'Tienda y Sucursal'!$F$5:$F$10)</f>
        <v>Sucursal 2</v>
      </c>
      <c r="N1457" s="13" t="str">
        <f>HLOOKUP(F1457,'Vendedores y Clientes'!$F$5:$M$7,2,0)&amp;" "&amp;HLOOKUP(F1457,'Vendedores y Clientes'!$F$5:$M$7,3,0)</f>
        <v>Michael Tree</v>
      </c>
      <c r="O1457" s="13" t="str" cm="1">
        <f t="array" ref="O1457">_xlfn.XLOOKUP(G1457,'Vendedores y Clientes'!$B$6:$B$39,'Vendedores y Clientes'!$C$6:$C$39&amp;" "&amp;_xlfn.XLOOKUP(Ventas!G1457,'Vendedores y Clientes'!$B$6:$B$39,'Vendedores y Clientes'!$D$6:$D$39))</f>
        <v>Guillermo Franco</v>
      </c>
      <c r="P1457" s="13" t="str">
        <f>_xlfn.XLOOKUP(H1457,Productos!$B$5:$B$16,Productos!$C$5:$C$16)</f>
        <v>Escritorio Vidrio 1,38x50</v>
      </c>
      <c r="Q1457" s="13" t="str">
        <f>VLOOKUP(H1457,Productos!$B$4:$E$16,3,0)</f>
        <v>Bellmack</v>
      </c>
      <c r="R1457" s="14">
        <f t="shared" si="32"/>
        <v>0.08</v>
      </c>
      <c r="S1457" s="15">
        <f>VLOOKUP(Ventas!H1457,Productos!$B$23:$I$34,MATCH(Ventas!M1457,Productos!$D$22:$I$22)+2,FALSE)</f>
        <v>100000</v>
      </c>
      <c r="T1457" s="16">
        <f t="shared" si="35"/>
        <v>2154000</v>
      </c>
    </row>
    <row r="1458" spans="2:20" ht="14.25" customHeight="1">
      <c r="B1458" s="10" t="str">
        <f t="shared" si="31"/>
        <v>12-30018112009noviembreB18</v>
      </c>
      <c r="C1458" s="17">
        <v>12</v>
      </c>
      <c r="D1458" s="17">
        <v>300</v>
      </c>
      <c r="E1458" s="18">
        <v>40135</v>
      </c>
      <c r="F1458" s="17">
        <v>14</v>
      </c>
      <c r="G1458" s="17">
        <v>3</v>
      </c>
      <c r="H1458" s="17" t="s">
        <v>31</v>
      </c>
      <c r="I1458" s="79">
        <f>_xlfn.XLOOKUP(H1458,Productos!$B$5:$B$16,Productos!$E$5:$E$16)</f>
        <v>350000</v>
      </c>
      <c r="J1458" s="17">
        <v>7</v>
      </c>
      <c r="K1458" s="99"/>
      <c r="L1458" s="13" t="str">
        <f>_xlfn.XLOOKUP(Ventas!C1458,'Tienda y Sucursal'!$B$5:$B$19,'Tienda y Sucursal'!$C$5:$C$19)</f>
        <v>El Deleite</v>
      </c>
      <c r="M1458" s="13" t="str">
        <f>_xlfn.XLOOKUP(D1458,'Tienda y Sucursal'!$E$5:$E$10,'Tienda y Sucursal'!$F$5:$F$10)</f>
        <v>Sucursal 3</v>
      </c>
      <c r="N1458" s="13" t="str">
        <f>HLOOKUP(F1458,'Vendedores y Clientes'!$F$5:$M$7,2,0)&amp;" "&amp;HLOOKUP(F1458,'Vendedores y Clientes'!$F$5:$M$7,3,0)</f>
        <v>Hortuiti Felier</v>
      </c>
      <c r="O1458" s="13" t="str" cm="1">
        <f t="array" ref="O1458">_xlfn.XLOOKUP(G1458,'Vendedores y Clientes'!$B$6:$B$39,'Vendedores y Clientes'!$C$6:$C$39&amp;" "&amp;_xlfn.XLOOKUP(Ventas!G1458,'Vendedores y Clientes'!$B$6:$B$39,'Vendedores y Clientes'!$D$6:$D$39))</f>
        <v>Johny Negrero</v>
      </c>
      <c r="P1458" s="13" t="str">
        <f>_xlfn.XLOOKUP(H1458,Productos!$B$5:$B$16,Productos!$C$5:$C$16)</f>
        <v>Escritorio Vidrio 1,38x50</v>
      </c>
      <c r="Q1458" s="13" t="str">
        <f>VLOOKUP(H1458,Productos!$B$4:$E$16,3,0)</f>
        <v>Bellmack</v>
      </c>
      <c r="R1458" s="14">
        <f t="shared" si="32"/>
        <v>0.08</v>
      </c>
      <c r="S1458" s="15">
        <f>VLOOKUP(Ventas!H1458,Productos!$B$23:$I$34,MATCH(Ventas!M1458,Productos!$D$22:$I$22)+2,FALSE)</f>
        <v>100000</v>
      </c>
      <c r="T1458" s="16">
        <f t="shared" si="35"/>
        <v>2154000</v>
      </c>
    </row>
    <row r="1459" spans="2:20" ht="14.25" customHeight="1">
      <c r="B1459" s="10" t="str">
        <f t="shared" si="31"/>
        <v>1-201932009marzoA18</v>
      </c>
      <c r="C1459" s="17">
        <v>1</v>
      </c>
      <c r="D1459" s="17">
        <v>20</v>
      </c>
      <c r="E1459" s="18">
        <v>39891</v>
      </c>
      <c r="F1459" s="17">
        <v>15</v>
      </c>
      <c r="G1459" s="17">
        <v>13</v>
      </c>
      <c r="H1459" s="17" t="s">
        <v>26</v>
      </c>
      <c r="I1459" s="79">
        <f>_xlfn.XLOOKUP(H1459,Productos!$B$5:$B$16,Productos!$E$5:$E$16)</f>
        <v>750000</v>
      </c>
      <c r="J1459" s="17">
        <v>3</v>
      </c>
      <c r="K1459" s="99"/>
      <c r="L1459" s="13" t="str">
        <f>_xlfn.XLOOKUP(Ventas!C1459,'Tienda y Sucursal'!$B$5:$B$19,'Tienda y Sucursal'!$C$5:$C$19)</f>
        <v>Sucursal Peñalolen Alto</v>
      </c>
      <c r="M1459" s="13" t="str">
        <f>_xlfn.XLOOKUP(D1459,'Tienda y Sucursal'!$E$5:$E$10,'Tienda y Sucursal'!$F$5:$F$10)</f>
        <v>Sucursal 5</v>
      </c>
      <c r="N1459" s="13" t="str">
        <f>HLOOKUP(F1459,'Vendedores y Clientes'!$F$5:$M$7,2,0)&amp;" "&amp;HLOOKUP(F1459,'Vendedores y Clientes'!$F$5:$M$7,3,0)</f>
        <v>Suárez Mujica</v>
      </c>
      <c r="O1459" s="13" t="str" cm="1">
        <f t="array" ref="O1459">_xlfn.XLOOKUP(G1459,'Vendedores y Clientes'!$B$6:$B$39,'Vendedores y Clientes'!$C$6:$C$39&amp;" "&amp;_xlfn.XLOOKUP(Ventas!G1459,'Vendedores y Clientes'!$B$6:$B$39,'Vendedores y Clientes'!$D$6:$D$39))</f>
        <v>Peter Contreras</v>
      </c>
      <c r="P1459" s="13" t="str">
        <f>_xlfn.XLOOKUP(H1459,Productos!$B$5:$B$16,Productos!$C$5:$C$16)</f>
        <v>Sillón Cama 3 Cuerpos</v>
      </c>
      <c r="Q1459" s="13" t="str">
        <f>VLOOKUP(H1459,Productos!$B$4:$E$16,3,0)</f>
        <v>Bellmack</v>
      </c>
      <c r="R1459" s="14">
        <f t="shared" si="32"/>
        <v>0</v>
      </c>
      <c r="S1459" s="15">
        <f>VLOOKUP(Ventas!H1459,Productos!$B$23:$I$34,MATCH(Ventas!M1459,Productos!$D$22:$I$22)+2,FALSE)</f>
        <v>30000</v>
      </c>
      <c r="T1459" s="16">
        <f t="shared" si="35"/>
        <v>2220000</v>
      </c>
    </row>
    <row r="1460" spans="2:20" ht="14.25" customHeight="1">
      <c r="B1460" s="10" t="str">
        <f t="shared" si="31"/>
        <v>4-1002532009marzoA18</v>
      </c>
      <c r="C1460" s="17">
        <v>4</v>
      </c>
      <c r="D1460" s="17">
        <v>100</v>
      </c>
      <c r="E1460" s="18">
        <v>39897</v>
      </c>
      <c r="F1460" s="17">
        <v>16</v>
      </c>
      <c r="G1460" s="17">
        <v>20</v>
      </c>
      <c r="H1460" s="17" t="s">
        <v>26</v>
      </c>
      <c r="I1460" s="79">
        <f>_xlfn.XLOOKUP(H1460,Productos!$B$5:$B$16,Productos!$E$5:$E$16)</f>
        <v>750000</v>
      </c>
      <c r="J1460" s="17">
        <v>3</v>
      </c>
      <c r="K1460" s="99"/>
      <c r="L1460" s="13" t="str">
        <f>_xlfn.XLOOKUP(Ventas!C1460,'Tienda y Sucursal'!$B$5:$B$19,'Tienda y Sucursal'!$C$5:$C$19)</f>
        <v>Galería Ñuble</v>
      </c>
      <c r="M1460" s="13" t="str">
        <f>_xlfn.XLOOKUP(D1460,'Tienda y Sucursal'!$E$5:$E$10,'Tienda y Sucursal'!$F$5:$F$10)</f>
        <v>Sucursal 4</v>
      </c>
      <c r="N1460" s="13" t="str">
        <f>HLOOKUP(F1460,'Vendedores y Clientes'!$F$5:$M$7,2,0)&amp;" "&amp;HLOOKUP(F1460,'Vendedores y Clientes'!$F$5:$M$7,3,0)</f>
        <v>Michael Tree</v>
      </c>
      <c r="O1460" s="13" t="str" cm="1">
        <f t="array" ref="O1460">_xlfn.XLOOKUP(G1460,'Vendedores y Clientes'!$B$6:$B$39,'Vendedores y Clientes'!$C$6:$C$39&amp;" "&amp;_xlfn.XLOOKUP(Ventas!G1460,'Vendedores y Clientes'!$B$6:$B$39,'Vendedores y Clientes'!$D$6:$D$39))</f>
        <v>Tatán Linterna</v>
      </c>
      <c r="P1460" s="13" t="str">
        <f>_xlfn.XLOOKUP(H1460,Productos!$B$5:$B$16,Productos!$C$5:$C$16)</f>
        <v>Sillón Cama 3 Cuerpos</v>
      </c>
      <c r="Q1460" s="13" t="str">
        <f>VLOOKUP(H1460,Productos!$B$4:$E$16,3,0)</f>
        <v>Bellmack</v>
      </c>
      <c r="R1460" s="14">
        <f t="shared" si="32"/>
        <v>0</v>
      </c>
      <c r="S1460" s="15">
        <f>VLOOKUP(Ventas!H1460,Productos!$B$23:$I$34,MATCH(Ventas!M1460,Productos!$D$22:$I$22)+2,FALSE)</f>
        <v>20000</v>
      </c>
      <c r="T1460" s="16">
        <f t="shared" si="35"/>
        <v>2230000</v>
      </c>
    </row>
    <row r="1461" spans="2:20" ht="14.25" customHeight="1">
      <c r="B1461" s="10" t="str">
        <f t="shared" si="31"/>
        <v>12-1021112010noviembreG16</v>
      </c>
      <c r="C1461" s="17">
        <v>12</v>
      </c>
      <c r="D1461" s="17">
        <v>10</v>
      </c>
      <c r="E1461" s="18">
        <v>40503</v>
      </c>
      <c r="F1461" s="17">
        <v>12</v>
      </c>
      <c r="G1461" s="17">
        <v>23</v>
      </c>
      <c r="H1461" s="17" t="s">
        <v>30</v>
      </c>
      <c r="I1461" s="79">
        <f>_xlfn.XLOOKUP(H1461,Productos!$B$5:$B$16,Productos!$E$5:$E$16)</f>
        <v>550000</v>
      </c>
      <c r="J1461" s="17">
        <v>5</v>
      </c>
      <c r="K1461" s="99"/>
      <c r="L1461" s="13" t="str">
        <f>_xlfn.XLOOKUP(Ventas!C1461,'Tienda y Sucursal'!$B$5:$B$19,'Tienda y Sucursal'!$C$5:$C$19)</f>
        <v>El Deleite</v>
      </c>
      <c r="M1461" s="13" t="str">
        <f>_xlfn.XLOOKUP(D1461,'Tienda y Sucursal'!$E$5:$E$10,'Tienda y Sucursal'!$F$5:$F$10)</f>
        <v>Sucursal 6</v>
      </c>
      <c r="N1461" s="13" t="str">
        <f>HLOOKUP(F1461,'Vendedores y Clientes'!$F$5:$M$7,2,0)&amp;" "&amp;HLOOKUP(F1461,'Vendedores y Clientes'!$F$5:$M$7,3,0)</f>
        <v>Feibian Bizancio</v>
      </c>
      <c r="O1461" s="13" t="str" cm="1">
        <f t="array" ref="O1461">_xlfn.XLOOKUP(G1461,'Vendedores y Clientes'!$B$6:$B$39,'Vendedores y Clientes'!$C$6:$C$39&amp;" "&amp;_xlfn.XLOOKUP(Ventas!G1461,'Vendedores y Clientes'!$B$6:$B$39,'Vendedores y Clientes'!$D$6:$D$39))</f>
        <v>Ismael Olavarrieta</v>
      </c>
      <c r="P1461" s="13" t="str">
        <f>_xlfn.XLOOKUP(H1461,Productos!$B$5:$B$16,Productos!$C$5:$C$16)</f>
        <v>Cómoda 2 cuerpos, 2x1x1,5</v>
      </c>
      <c r="Q1461" s="13" t="str">
        <f>VLOOKUP(H1461,Productos!$B$4:$E$16,3,0)</f>
        <v>Deplos</v>
      </c>
      <c r="R1461" s="14">
        <f t="shared" si="32"/>
        <v>0.05</v>
      </c>
      <c r="S1461" s="15">
        <f>VLOOKUP(Ventas!H1461,Productos!$B$23:$I$34,MATCH(Ventas!M1461,Productos!$D$22:$I$22)+2,FALSE)</f>
        <v>300000</v>
      </c>
      <c r="T1461" s="16">
        <f t="shared" si="35"/>
        <v>2312500</v>
      </c>
    </row>
    <row r="1462" spans="2:20" ht="14.25" customHeight="1">
      <c r="B1462" s="10" t="str">
        <f t="shared" si="31"/>
        <v>12-30015112009noviembreJ15</v>
      </c>
      <c r="C1462" s="17">
        <v>12</v>
      </c>
      <c r="D1462" s="17">
        <v>300</v>
      </c>
      <c r="E1462" s="18">
        <v>40132</v>
      </c>
      <c r="F1462" s="17">
        <v>18</v>
      </c>
      <c r="G1462" s="17">
        <v>33</v>
      </c>
      <c r="H1462" s="17" t="s">
        <v>21</v>
      </c>
      <c r="I1462" s="79">
        <f>_xlfn.XLOOKUP(H1462,Productos!$B$5:$B$16,Productos!$E$5:$E$16)</f>
        <v>1800000</v>
      </c>
      <c r="J1462" s="17">
        <v>2</v>
      </c>
      <c r="K1462" s="99"/>
      <c r="L1462" s="13" t="str">
        <f>_xlfn.XLOOKUP(Ventas!C1462,'Tienda y Sucursal'!$B$5:$B$19,'Tienda y Sucursal'!$C$5:$C$19)</f>
        <v>El Deleite</v>
      </c>
      <c r="M1462" s="13" t="str">
        <f>_xlfn.XLOOKUP(D1462,'Tienda y Sucursal'!$E$5:$E$10,'Tienda y Sucursal'!$F$5:$F$10)</f>
        <v>Sucursal 3</v>
      </c>
      <c r="N1462" s="13" t="str">
        <f>HLOOKUP(F1462,'Vendedores y Clientes'!$F$5:$M$7,2,0)&amp;" "&amp;HLOOKUP(F1462,'Vendedores y Clientes'!$F$5:$M$7,3,0)</f>
        <v>Gato Lizana</v>
      </c>
      <c r="O1462" s="13" t="str" cm="1">
        <f t="array" ref="O1462">_xlfn.XLOOKUP(G1462,'Vendedores y Clientes'!$B$6:$B$39,'Vendedores y Clientes'!$C$6:$C$39&amp;" "&amp;_xlfn.XLOOKUP(Ventas!G1462,'Vendedores y Clientes'!$B$6:$B$39,'Vendedores y Clientes'!$D$6:$D$39))</f>
        <v>Maricela Zapur</v>
      </c>
      <c r="P1462" s="13" t="str">
        <f>_xlfn.XLOOKUP(H1462,Productos!$B$5:$B$16,Productos!$C$5:$C$16)</f>
        <v>Bar L Sobredimensionado</v>
      </c>
      <c r="Q1462" s="13" t="str">
        <f>VLOOKUP(H1462,Productos!$B$4:$E$16,3,0)</f>
        <v>Qwerty</v>
      </c>
      <c r="R1462" s="14">
        <f t="shared" si="32"/>
        <v>0</v>
      </c>
      <c r="S1462" s="15">
        <f>VLOOKUP(Ventas!H1462,Productos!$B$23:$I$34,MATCH(Ventas!M1462,Productos!$D$22:$I$22)+2,FALSE)</f>
        <v>1500000</v>
      </c>
      <c r="T1462" s="16">
        <f t="shared" si="35"/>
        <v>2100000</v>
      </c>
    </row>
    <row r="1463" spans="2:20" ht="14.25" customHeight="1">
      <c r="B1463" s="10" t="str">
        <f t="shared" si="31"/>
        <v>6-204102009octubreJ15</v>
      </c>
      <c r="C1463" s="17">
        <v>6</v>
      </c>
      <c r="D1463" s="17">
        <v>20</v>
      </c>
      <c r="E1463" s="18">
        <v>40090</v>
      </c>
      <c r="F1463" s="17">
        <v>14</v>
      </c>
      <c r="G1463" s="17">
        <v>4</v>
      </c>
      <c r="H1463" s="17" t="s">
        <v>21</v>
      </c>
      <c r="I1463" s="79">
        <f>_xlfn.XLOOKUP(H1463,Productos!$B$5:$B$16,Productos!$E$5:$E$16)</f>
        <v>1800000</v>
      </c>
      <c r="J1463" s="17">
        <v>2</v>
      </c>
      <c r="K1463" s="99"/>
      <c r="L1463" s="13" t="str">
        <f>_xlfn.XLOOKUP(Ventas!C1463,'Tienda y Sucursal'!$B$5:$B$19,'Tienda y Sucursal'!$C$5:$C$19)</f>
        <v>Sucursal Ñuñoa</v>
      </c>
      <c r="M1463" s="13" t="str">
        <f>_xlfn.XLOOKUP(D1463,'Tienda y Sucursal'!$E$5:$E$10,'Tienda y Sucursal'!$F$5:$F$10)</f>
        <v>Sucursal 5</v>
      </c>
      <c r="N1463" s="13" t="str">
        <f>HLOOKUP(F1463,'Vendedores y Clientes'!$F$5:$M$7,2,0)&amp;" "&amp;HLOOKUP(F1463,'Vendedores y Clientes'!$F$5:$M$7,3,0)</f>
        <v>Hortuiti Felier</v>
      </c>
      <c r="O1463" s="13" t="str" cm="1">
        <f t="array" ref="O1463">_xlfn.XLOOKUP(G1463,'Vendedores y Clientes'!$B$6:$B$39,'Vendedores y Clientes'!$C$6:$C$39&amp;" "&amp;_xlfn.XLOOKUP(Ventas!G1463,'Vendedores y Clientes'!$B$6:$B$39,'Vendedores y Clientes'!$D$6:$D$39))</f>
        <v>JayJay Barriga</v>
      </c>
      <c r="P1463" s="13" t="str">
        <f>_xlfn.XLOOKUP(H1463,Productos!$B$5:$B$16,Productos!$C$5:$C$16)</f>
        <v>Bar L Sobredimensionado</v>
      </c>
      <c r="Q1463" s="13" t="str">
        <f>VLOOKUP(H1463,Productos!$B$4:$E$16,3,0)</f>
        <v>Qwerty</v>
      </c>
      <c r="R1463" s="14">
        <f t="shared" si="32"/>
        <v>0</v>
      </c>
      <c r="S1463" s="15">
        <f>VLOOKUP(Ventas!H1463,Productos!$B$23:$I$34,MATCH(Ventas!M1463,Productos!$D$22:$I$22)+2,FALSE)</f>
        <v>20000</v>
      </c>
      <c r="T1463" s="16">
        <f t="shared" si="35"/>
        <v>3580000</v>
      </c>
    </row>
    <row r="1464" spans="2:20" ht="14.25" customHeight="1">
      <c r="B1464" s="10" t="str">
        <f t="shared" si="31"/>
        <v>10-201492009septiembreG16</v>
      </c>
      <c r="C1464" s="17">
        <v>10</v>
      </c>
      <c r="D1464" s="17">
        <v>20</v>
      </c>
      <c r="E1464" s="18">
        <v>40070</v>
      </c>
      <c r="F1464" s="17">
        <v>13</v>
      </c>
      <c r="G1464" s="17">
        <v>33</v>
      </c>
      <c r="H1464" s="17" t="s">
        <v>30</v>
      </c>
      <c r="I1464" s="79">
        <f>_xlfn.XLOOKUP(H1464,Productos!$B$5:$B$16,Productos!$E$5:$E$16)</f>
        <v>550000</v>
      </c>
      <c r="J1464" s="17">
        <v>4</v>
      </c>
      <c r="K1464" s="99"/>
      <c r="L1464" s="13" t="str">
        <f>_xlfn.XLOOKUP(Ventas!C1464,'Tienda y Sucursal'!$B$5:$B$19,'Tienda y Sucursal'!$C$5:$C$19)</f>
        <v>Sacrilegios Gloria</v>
      </c>
      <c r="M1464" s="13" t="str">
        <f>_xlfn.XLOOKUP(D1464,'Tienda y Sucursal'!$E$5:$E$10,'Tienda y Sucursal'!$F$5:$F$10)</f>
        <v>Sucursal 5</v>
      </c>
      <c r="N1464" s="13" t="str">
        <f>HLOOKUP(F1464,'Vendedores y Clientes'!$F$5:$M$7,2,0)&amp;" "&amp;HLOOKUP(F1464,'Vendedores y Clientes'!$F$5:$M$7,3,0)</f>
        <v>Caesar Ortencia</v>
      </c>
      <c r="O1464" s="13" t="str" cm="1">
        <f t="array" ref="O1464">_xlfn.XLOOKUP(G1464,'Vendedores y Clientes'!$B$6:$B$39,'Vendedores y Clientes'!$C$6:$C$39&amp;" "&amp;_xlfn.XLOOKUP(Ventas!G1464,'Vendedores y Clientes'!$B$6:$B$39,'Vendedores y Clientes'!$D$6:$D$39))</f>
        <v>Maricela Zapur</v>
      </c>
      <c r="P1464" s="13" t="str">
        <f>_xlfn.XLOOKUP(H1464,Productos!$B$5:$B$16,Productos!$C$5:$C$16)</f>
        <v>Cómoda 2 cuerpos, 2x1x1,5</v>
      </c>
      <c r="Q1464" s="13" t="str">
        <f>VLOOKUP(H1464,Productos!$B$4:$E$16,3,0)</f>
        <v>Deplos</v>
      </c>
      <c r="R1464" s="14">
        <f t="shared" si="32"/>
        <v>0.05</v>
      </c>
      <c r="S1464" s="15">
        <f>VLOOKUP(Ventas!H1464,Productos!$B$23:$I$34,MATCH(Ventas!M1464,Productos!$D$22:$I$22)+2,FALSE)</f>
        <v>300000</v>
      </c>
      <c r="T1464" s="16">
        <f t="shared" si="35"/>
        <v>1790000</v>
      </c>
    </row>
    <row r="1465" spans="2:20" ht="14.25" customHeight="1">
      <c r="B1465" s="10" t="str">
        <f t="shared" si="31"/>
        <v>11-10192010septiembreG16</v>
      </c>
      <c r="C1465" s="17">
        <v>11</v>
      </c>
      <c r="D1465" s="17">
        <v>10</v>
      </c>
      <c r="E1465" s="18">
        <v>40422</v>
      </c>
      <c r="F1465" s="17">
        <v>13</v>
      </c>
      <c r="G1465" s="17">
        <v>21</v>
      </c>
      <c r="H1465" s="17" t="s">
        <v>30</v>
      </c>
      <c r="I1465" s="79">
        <f>_xlfn.XLOOKUP(H1465,Productos!$B$5:$B$16,Productos!$E$5:$E$16)</f>
        <v>550000</v>
      </c>
      <c r="J1465" s="17">
        <v>4</v>
      </c>
      <c r="K1465" s="99"/>
      <c r="L1465" s="13" t="str">
        <f>_xlfn.XLOOKUP(Ventas!C1465,'Tienda y Sucursal'!$B$5:$B$19,'Tienda y Sucursal'!$C$5:$C$19)</f>
        <v>Antiguedades FL</v>
      </c>
      <c r="M1465" s="13" t="str">
        <f>_xlfn.XLOOKUP(D1465,'Tienda y Sucursal'!$E$5:$E$10,'Tienda y Sucursal'!$F$5:$F$10)</f>
        <v>Sucursal 6</v>
      </c>
      <c r="N1465" s="13" t="str">
        <f>HLOOKUP(F1465,'Vendedores y Clientes'!$F$5:$M$7,2,0)&amp;" "&amp;HLOOKUP(F1465,'Vendedores y Clientes'!$F$5:$M$7,3,0)</f>
        <v>Caesar Ortencia</v>
      </c>
      <c r="O1465" s="13" t="str" cm="1">
        <f t="array" ref="O1465">_xlfn.XLOOKUP(G1465,'Vendedores y Clientes'!$B$6:$B$39,'Vendedores y Clientes'!$C$6:$C$39&amp;" "&amp;_xlfn.XLOOKUP(Ventas!G1465,'Vendedores y Clientes'!$B$6:$B$39,'Vendedores y Clientes'!$D$6:$D$39))</f>
        <v>Alvarón Moledero</v>
      </c>
      <c r="P1465" s="13" t="str">
        <f>_xlfn.XLOOKUP(H1465,Productos!$B$5:$B$16,Productos!$C$5:$C$16)</f>
        <v>Cómoda 2 cuerpos, 2x1x1,5</v>
      </c>
      <c r="Q1465" s="13" t="str">
        <f>VLOOKUP(H1465,Productos!$B$4:$E$16,3,0)</f>
        <v>Deplos</v>
      </c>
      <c r="R1465" s="14">
        <f t="shared" si="32"/>
        <v>0.05</v>
      </c>
      <c r="S1465" s="15">
        <f>VLOOKUP(Ventas!H1465,Productos!$B$23:$I$34,MATCH(Ventas!M1465,Productos!$D$22:$I$22)+2,FALSE)</f>
        <v>300000</v>
      </c>
      <c r="T1465" s="16">
        <f t="shared" si="35"/>
        <v>1790000</v>
      </c>
    </row>
    <row r="1466" spans="2:20" ht="14.25" customHeight="1">
      <c r="B1466" s="10" t="str">
        <f t="shared" si="31"/>
        <v>12-10020122009diciembreG16</v>
      </c>
      <c r="C1466" s="17">
        <v>12</v>
      </c>
      <c r="D1466" s="17">
        <v>100</v>
      </c>
      <c r="E1466" s="18">
        <v>40167</v>
      </c>
      <c r="F1466" s="17">
        <v>17</v>
      </c>
      <c r="G1466" s="17">
        <v>23</v>
      </c>
      <c r="H1466" s="17" t="s">
        <v>30</v>
      </c>
      <c r="I1466" s="79">
        <f>_xlfn.XLOOKUP(H1466,Productos!$B$5:$B$16,Productos!$E$5:$E$16)</f>
        <v>550000</v>
      </c>
      <c r="J1466" s="17">
        <v>4</v>
      </c>
      <c r="K1466" s="99"/>
      <c r="L1466" s="13" t="str">
        <f>_xlfn.XLOOKUP(Ventas!C1466,'Tienda y Sucursal'!$B$5:$B$19,'Tienda y Sucursal'!$C$5:$C$19)</f>
        <v>El Deleite</v>
      </c>
      <c r="M1466" s="13" t="str">
        <f>_xlfn.XLOOKUP(D1466,'Tienda y Sucursal'!$E$5:$E$10,'Tienda y Sucursal'!$F$5:$F$10)</f>
        <v>Sucursal 4</v>
      </c>
      <c r="N1466" s="13" t="str">
        <f>HLOOKUP(F1466,'Vendedores y Clientes'!$F$5:$M$7,2,0)&amp;" "&amp;HLOOKUP(F1466,'Vendedores y Clientes'!$F$5:$M$7,3,0)</f>
        <v>Gabriel Manzanero</v>
      </c>
      <c r="O1466" s="13" t="str" cm="1">
        <f t="array" ref="O1466">_xlfn.XLOOKUP(G1466,'Vendedores y Clientes'!$B$6:$B$39,'Vendedores y Clientes'!$C$6:$C$39&amp;" "&amp;_xlfn.XLOOKUP(Ventas!G1466,'Vendedores y Clientes'!$B$6:$B$39,'Vendedores y Clientes'!$D$6:$D$39))</f>
        <v>Ismael Olavarrieta</v>
      </c>
      <c r="P1466" s="13" t="str">
        <f>_xlfn.XLOOKUP(H1466,Productos!$B$5:$B$16,Productos!$C$5:$C$16)</f>
        <v>Cómoda 2 cuerpos, 2x1x1,5</v>
      </c>
      <c r="Q1466" s="13" t="str">
        <f>VLOOKUP(H1466,Productos!$B$4:$E$16,3,0)</f>
        <v>Deplos</v>
      </c>
      <c r="R1466" s="14">
        <f t="shared" si="32"/>
        <v>0.05</v>
      </c>
      <c r="S1466" s="15">
        <f>VLOOKUP(Ventas!H1466,Productos!$B$23:$I$34,MATCH(Ventas!M1466,Productos!$D$22:$I$22)+2,FALSE)</f>
        <v>20000</v>
      </c>
      <c r="T1466" s="16">
        <f t="shared" si="35"/>
        <v>2070000</v>
      </c>
    </row>
    <row r="1467" spans="2:20" ht="14.25" customHeight="1">
      <c r="B1467" s="10" t="str">
        <f t="shared" si="31"/>
        <v>3-10282010agostoG16</v>
      </c>
      <c r="C1467" s="17">
        <v>3</v>
      </c>
      <c r="D1467" s="17">
        <v>10</v>
      </c>
      <c r="E1467" s="18">
        <v>40392</v>
      </c>
      <c r="F1467" s="17">
        <v>14</v>
      </c>
      <c r="G1467" s="17">
        <v>22</v>
      </c>
      <c r="H1467" s="17" t="s">
        <v>30</v>
      </c>
      <c r="I1467" s="79">
        <f>_xlfn.XLOOKUP(H1467,Productos!$B$5:$B$16,Productos!$E$5:$E$16)</f>
        <v>550000</v>
      </c>
      <c r="J1467" s="17">
        <v>4</v>
      </c>
      <c r="K1467" s="99"/>
      <c r="L1467" s="13" t="str">
        <f>_xlfn.XLOOKUP(Ventas!C1467,'Tienda y Sucursal'!$B$5:$B$19,'Tienda y Sucursal'!$C$5:$C$19)</f>
        <v>Damiens</v>
      </c>
      <c r="M1467" s="13" t="str">
        <f>_xlfn.XLOOKUP(D1467,'Tienda y Sucursal'!$E$5:$E$10,'Tienda y Sucursal'!$F$5:$F$10)</f>
        <v>Sucursal 6</v>
      </c>
      <c r="N1467" s="13" t="str">
        <f>HLOOKUP(F1467,'Vendedores y Clientes'!$F$5:$M$7,2,0)&amp;" "&amp;HLOOKUP(F1467,'Vendedores y Clientes'!$F$5:$M$7,3,0)</f>
        <v>Hortuiti Felier</v>
      </c>
      <c r="O1467" s="13" t="str" cm="1">
        <f t="array" ref="O1467">_xlfn.XLOOKUP(G1467,'Vendedores y Clientes'!$B$6:$B$39,'Vendedores y Clientes'!$C$6:$C$39&amp;" "&amp;_xlfn.XLOOKUP(Ventas!G1467,'Vendedores y Clientes'!$B$6:$B$39,'Vendedores y Clientes'!$D$6:$D$39))</f>
        <v>Sergio Oliva</v>
      </c>
      <c r="P1467" s="13" t="str">
        <f>_xlfn.XLOOKUP(H1467,Productos!$B$5:$B$16,Productos!$C$5:$C$16)</f>
        <v>Cómoda 2 cuerpos, 2x1x1,5</v>
      </c>
      <c r="Q1467" s="13" t="str">
        <f>VLOOKUP(H1467,Productos!$B$4:$E$16,3,0)</f>
        <v>Deplos</v>
      </c>
      <c r="R1467" s="14">
        <f t="shared" si="32"/>
        <v>0.05</v>
      </c>
      <c r="S1467" s="15">
        <f>VLOOKUP(Ventas!H1467,Productos!$B$23:$I$34,MATCH(Ventas!M1467,Productos!$D$22:$I$22)+2,FALSE)</f>
        <v>300000</v>
      </c>
      <c r="T1467" s="16">
        <f t="shared" si="35"/>
        <v>1790000</v>
      </c>
    </row>
    <row r="1468" spans="2:20" ht="14.25" customHeight="1">
      <c r="B1468" s="10" t="str">
        <f t="shared" si="31"/>
        <v>2-3023102010octubreG16</v>
      </c>
      <c r="C1468" s="17">
        <v>2</v>
      </c>
      <c r="D1468" s="17">
        <v>30</v>
      </c>
      <c r="E1468" s="18">
        <v>40474</v>
      </c>
      <c r="F1468" s="17">
        <v>15</v>
      </c>
      <c r="G1468" s="17">
        <v>11</v>
      </c>
      <c r="H1468" s="17" t="s">
        <v>30</v>
      </c>
      <c r="I1468" s="79">
        <f>_xlfn.XLOOKUP(H1468,Productos!$B$5:$B$16,Productos!$E$5:$E$16)</f>
        <v>550000</v>
      </c>
      <c r="J1468" s="17">
        <v>4</v>
      </c>
      <c r="K1468" s="99"/>
      <c r="L1468" s="13" t="str">
        <f>_xlfn.XLOOKUP(Ventas!C1468,'Tienda y Sucursal'!$B$5:$B$19,'Tienda y Sucursal'!$C$5:$C$19)</f>
        <v>Muebles San Genaro</v>
      </c>
      <c r="M1468" s="13" t="str">
        <f>_xlfn.XLOOKUP(D1468,'Tienda y Sucursal'!$E$5:$E$10,'Tienda y Sucursal'!$F$5:$F$10)</f>
        <v>Sucursal 2</v>
      </c>
      <c r="N1468" s="13" t="str">
        <f>HLOOKUP(F1468,'Vendedores y Clientes'!$F$5:$M$7,2,0)&amp;" "&amp;HLOOKUP(F1468,'Vendedores y Clientes'!$F$5:$M$7,3,0)</f>
        <v>Suárez Mujica</v>
      </c>
      <c r="O1468" s="13" t="str" cm="1">
        <f t="array" ref="O1468">_xlfn.XLOOKUP(G1468,'Vendedores y Clientes'!$B$6:$B$39,'Vendedores y Clientes'!$C$6:$C$39&amp;" "&amp;_xlfn.XLOOKUP(Ventas!G1468,'Vendedores y Clientes'!$B$6:$B$39,'Vendedores y Clientes'!$D$6:$D$39))</f>
        <v>Diva Torrengra</v>
      </c>
      <c r="P1468" s="13" t="str">
        <f>_xlfn.XLOOKUP(H1468,Productos!$B$5:$B$16,Productos!$C$5:$C$16)</f>
        <v>Cómoda 2 cuerpos, 2x1x1,5</v>
      </c>
      <c r="Q1468" s="13" t="str">
        <f>VLOOKUP(H1468,Productos!$B$4:$E$16,3,0)</f>
        <v>Deplos</v>
      </c>
      <c r="R1468" s="14">
        <f t="shared" si="32"/>
        <v>0.05</v>
      </c>
      <c r="S1468" s="15">
        <f>VLOOKUP(Ventas!H1468,Productos!$B$23:$I$34,MATCH(Ventas!M1468,Productos!$D$22:$I$22)+2,FALSE)</f>
        <v>500000</v>
      </c>
      <c r="T1468" s="16">
        <f t="shared" si="35"/>
        <v>1590000</v>
      </c>
    </row>
    <row r="1469" spans="2:20" ht="14.25" customHeight="1">
      <c r="B1469" s="10" t="str">
        <f t="shared" si="31"/>
        <v>7-100122009febreroF16</v>
      </c>
      <c r="C1469" s="17">
        <v>7</v>
      </c>
      <c r="D1469" s="17">
        <v>100</v>
      </c>
      <c r="E1469" s="18">
        <v>39845</v>
      </c>
      <c r="F1469" s="17">
        <v>16</v>
      </c>
      <c r="G1469" s="17">
        <v>23</v>
      </c>
      <c r="H1469" s="17" t="s">
        <v>29</v>
      </c>
      <c r="I1469" s="79">
        <f>_xlfn.XLOOKUP(H1469,Productos!$B$5:$B$16,Productos!$E$5:$E$16)</f>
        <v>550000</v>
      </c>
      <c r="J1469" s="17">
        <v>4</v>
      </c>
      <c r="K1469" s="99"/>
      <c r="L1469" s="13" t="str">
        <f>_xlfn.XLOOKUP(Ventas!C1469,'Tienda y Sucursal'!$B$5:$B$19,'Tienda y Sucursal'!$C$5:$C$19)</f>
        <v>Blanco y En Calada</v>
      </c>
      <c r="M1469" s="13" t="str">
        <f>_xlfn.XLOOKUP(D1469,'Tienda y Sucursal'!$E$5:$E$10,'Tienda y Sucursal'!$F$5:$F$10)</f>
        <v>Sucursal 4</v>
      </c>
      <c r="N1469" s="13" t="str">
        <f>HLOOKUP(F1469,'Vendedores y Clientes'!$F$5:$M$7,2,0)&amp;" "&amp;HLOOKUP(F1469,'Vendedores y Clientes'!$F$5:$M$7,3,0)</f>
        <v>Michael Tree</v>
      </c>
      <c r="O1469" s="13" t="str" cm="1">
        <f t="array" ref="O1469">_xlfn.XLOOKUP(G1469,'Vendedores y Clientes'!$B$6:$B$39,'Vendedores y Clientes'!$C$6:$C$39&amp;" "&amp;_xlfn.XLOOKUP(Ventas!G1469,'Vendedores y Clientes'!$B$6:$B$39,'Vendedores y Clientes'!$D$6:$D$39))</f>
        <v>Ismael Olavarrieta</v>
      </c>
      <c r="P1469" s="13" t="str">
        <f>_xlfn.XLOOKUP(H1469,Productos!$B$5:$B$16,Productos!$C$5:$C$16)</f>
        <v>Cama 2 Plazas</v>
      </c>
      <c r="Q1469" s="13" t="str">
        <f>VLOOKUP(H1469,Productos!$B$4:$E$16,3,0)</f>
        <v>Dardunes</v>
      </c>
      <c r="R1469" s="14">
        <f t="shared" si="32"/>
        <v>0.05</v>
      </c>
      <c r="S1469" s="15">
        <f>VLOOKUP(Ventas!H1469,Productos!$B$23:$I$34,MATCH(Ventas!M1469,Productos!$D$22:$I$22)+2,FALSE)</f>
        <v>200000</v>
      </c>
      <c r="T1469" s="16">
        <f t="shared" si="35"/>
        <v>1890000</v>
      </c>
    </row>
    <row r="1470" spans="2:20" ht="14.25" customHeight="1">
      <c r="B1470" s="10" t="str">
        <f t="shared" si="31"/>
        <v>13-102562010junioF16</v>
      </c>
      <c r="C1470" s="17">
        <v>13</v>
      </c>
      <c r="D1470" s="17">
        <v>10</v>
      </c>
      <c r="E1470" s="18">
        <v>40354</v>
      </c>
      <c r="F1470" s="17">
        <v>14</v>
      </c>
      <c r="G1470" s="17">
        <v>33</v>
      </c>
      <c r="H1470" s="17" t="s">
        <v>29</v>
      </c>
      <c r="I1470" s="79">
        <f>_xlfn.XLOOKUP(H1470,Productos!$B$5:$B$16,Productos!$E$5:$E$16)</f>
        <v>550000</v>
      </c>
      <c r="J1470" s="17">
        <v>4</v>
      </c>
      <c r="K1470" s="99"/>
      <c r="L1470" s="13" t="str">
        <f>_xlfn.XLOOKUP(Ventas!C1470,'Tienda y Sucursal'!$B$5:$B$19,'Tienda y Sucursal'!$C$5:$C$19)</f>
        <v>Sales</v>
      </c>
      <c r="M1470" s="13" t="str">
        <f>_xlfn.XLOOKUP(D1470,'Tienda y Sucursal'!$E$5:$E$10,'Tienda y Sucursal'!$F$5:$F$10)</f>
        <v>Sucursal 6</v>
      </c>
      <c r="N1470" s="13" t="str">
        <f>HLOOKUP(F1470,'Vendedores y Clientes'!$F$5:$M$7,2,0)&amp;" "&amp;HLOOKUP(F1470,'Vendedores y Clientes'!$F$5:$M$7,3,0)</f>
        <v>Hortuiti Felier</v>
      </c>
      <c r="O1470" s="13" t="str" cm="1">
        <f t="array" ref="O1470">_xlfn.XLOOKUP(G1470,'Vendedores y Clientes'!$B$6:$B$39,'Vendedores y Clientes'!$C$6:$C$39&amp;" "&amp;_xlfn.XLOOKUP(Ventas!G1470,'Vendedores y Clientes'!$B$6:$B$39,'Vendedores y Clientes'!$D$6:$D$39))</f>
        <v>Maricela Zapur</v>
      </c>
      <c r="P1470" s="13" t="str">
        <f>_xlfn.XLOOKUP(H1470,Productos!$B$5:$B$16,Productos!$C$5:$C$16)</f>
        <v>Cama 2 Plazas</v>
      </c>
      <c r="Q1470" s="13" t="str">
        <f>VLOOKUP(H1470,Productos!$B$4:$E$16,3,0)</f>
        <v>Dardunes</v>
      </c>
      <c r="R1470" s="14">
        <f t="shared" si="32"/>
        <v>0.05</v>
      </c>
      <c r="S1470" s="15">
        <f>VLOOKUP(Ventas!H1470,Productos!$B$23:$I$34,MATCH(Ventas!M1470,Productos!$D$22:$I$22)+2,FALSE)</f>
        <v>10000</v>
      </c>
      <c r="T1470" s="16">
        <f t="shared" si="35"/>
        <v>2080000</v>
      </c>
    </row>
    <row r="1471" spans="2:20" ht="14.25" customHeight="1">
      <c r="B1471" s="10" t="str">
        <f t="shared" si="31"/>
        <v>10-200382009agostoF16</v>
      </c>
      <c r="C1471" s="17">
        <v>10</v>
      </c>
      <c r="D1471" s="17">
        <v>200</v>
      </c>
      <c r="E1471" s="18">
        <v>40028</v>
      </c>
      <c r="F1471" s="17">
        <v>13</v>
      </c>
      <c r="G1471" s="17">
        <v>18</v>
      </c>
      <c r="H1471" s="17" t="s">
        <v>29</v>
      </c>
      <c r="I1471" s="79">
        <f>_xlfn.XLOOKUP(H1471,Productos!$B$5:$B$16,Productos!$E$5:$E$16)</f>
        <v>550000</v>
      </c>
      <c r="J1471" s="17">
        <v>4</v>
      </c>
      <c r="K1471" s="99"/>
      <c r="L1471" s="13" t="str">
        <f>_xlfn.XLOOKUP(Ventas!C1471,'Tienda y Sucursal'!$B$5:$B$19,'Tienda y Sucursal'!$C$5:$C$19)</f>
        <v>Sacrilegios Gloria</v>
      </c>
      <c r="M1471" s="13" t="str">
        <f>_xlfn.XLOOKUP(D1471,'Tienda y Sucursal'!$E$5:$E$10,'Tienda y Sucursal'!$F$5:$F$10)</f>
        <v>Sucursal 1</v>
      </c>
      <c r="N1471" s="13" t="str">
        <f>HLOOKUP(F1471,'Vendedores y Clientes'!$F$5:$M$7,2,0)&amp;" "&amp;HLOOKUP(F1471,'Vendedores y Clientes'!$F$5:$M$7,3,0)</f>
        <v>Caesar Ortencia</v>
      </c>
      <c r="O1471" s="13" t="str" cm="1">
        <f t="array" ref="O1471">_xlfn.XLOOKUP(G1471,'Vendedores y Clientes'!$B$6:$B$39,'Vendedores y Clientes'!$C$6:$C$39&amp;" "&amp;_xlfn.XLOOKUP(Ventas!G1471,'Vendedores y Clientes'!$B$6:$B$39,'Vendedores y Clientes'!$D$6:$D$39))</f>
        <v>Di Angelo Bonini</v>
      </c>
      <c r="P1471" s="13" t="str">
        <f>_xlfn.XLOOKUP(H1471,Productos!$B$5:$B$16,Productos!$C$5:$C$16)</f>
        <v>Cama 2 Plazas</v>
      </c>
      <c r="Q1471" s="13" t="str">
        <f>VLOOKUP(H1471,Productos!$B$4:$E$16,3,0)</f>
        <v>Dardunes</v>
      </c>
      <c r="R1471" s="14">
        <f t="shared" si="32"/>
        <v>0.05</v>
      </c>
      <c r="S1471" s="15">
        <f>VLOOKUP(Ventas!H1471,Productos!$B$23:$I$34,MATCH(Ventas!M1471,Productos!$D$22:$I$22)+2,FALSE)</f>
        <v>30000</v>
      </c>
      <c r="T1471" s="16">
        <f t="shared" si="35"/>
        <v>2060000</v>
      </c>
    </row>
    <row r="1472" spans="2:20" ht="14.25" customHeight="1">
      <c r="B1472" s="10" t="str">
        <f t="shared" si="31"/>
        <v>5-102092009septiembreG16</v>
      </c>
      <c r="C1472" s="17">
        <v>5</v>
      </c>
      <c r="D1472" s="17">
        <v>10</v>
      </c>
      <c r="E1472" s="18">
        <v>40076</v>
      </c>
      <c r="F1472" s="17">
        <v>15</v>
      </c>
      <c r="G1472" s="17">
        <v>1</v>
      </c>
      <c r="H1472" s="17" t="s">
        <v>30</v>
      </c>
      <c r="I1472" s="79">
        <f>_xlfn.XLOOKUP(H1472,Productos!$B$5:$B$16,Productos!$E$5:$E$16)</f>
        <v>550000</v>
      </c>
      <c r="J1472" s="17">
        <v>4</v>
      </c>
      <c r="K1472" s="99"/>
      <c r="L1472" s="13" t="str">
        <f>_xlfn.XLOOKUP(Ventas!C1472,'Tienda y Sucursal'!$B$5:$B$19,'Tienda y Sucursal'!$C$5:$C$19)</f>
        <v>Muebles El Oso</v>
      </c>
      <c r="M1472" s="13" t="str">
        <f>_xlfn.XLOOKUP(D1472,'Tienda y Sucursal'!$E$5:$E$10,'Tienda y Sucursal'!$F$5:$F$10)</f>
        <v>Sucursal 6</v>
      </c>
      <c r="N1472" s="13" t="str">
        <f>HLOOKUP(F1472,'Vendedores y Clientes'!$F$5:$M$7,2,0)&amp;" "&amp;HLOOKUP(F1472,'Vendedores y Clientes'!$F$5:$M$7,3,0)</f>
        <v>Suárez Mujica</v>
      </c>
      <c r="O1472" s="13" t="str" cm="1">
        <f t="array" ref="O1472">_xlfn.XLOOKUP(G1472,'Vendedores y Clientes'!$B$6:$B$39,'Vendedores y Clientes'!$C$6:$C$39&amp;" "&amp;_xlfn.XLOOKUP(Ventas!G1472,'Vendedores y Clientes'!$B$6:$B$39,'Vendedores y Clientes'!$D$6:$D$39))</f>
        <v>Alejandro Moledero</v>
      </c>
      <c r="P1472" s="13" t="str">
        <f>_xlfn.XLOOKUP(H1472,Productos!$B$5:$B$16,Productos!$C$5:$C$16)</f>
        <v>Cómoda 2 cuerpos, 2x1x1,5</v>
      </c>
      <c r="Q1472" s="13" t="str">
        <f>VLOOKUP(H1472,Productos!$B$4:$E$16,3,0)</f>
        <v>Deplos</v>
      </c>
      <c r="R1472" s="14">
        <f t="shared" si="32"/>
        <v>0.05</v>
      </c>
      <c r="S1472" s="15">
        <f>VLOOKUP(Ventas!H1472,Productos!$B$23:$I$34,MATCH(Ventas!M1472,Productos!$D$22:$I$22)+2,FALSE)</f>
        <v>300000</v>
      </c>
      <c r="T1472" s="16">
        <f t="shared" si="35"/>
        <v>1790000</v>
      </c>
    </row>
    <row r="1473" spans="2:20" ht="14.25" customHeight="1">
      <c r="B1473" s="10" t="str">
        <f t="shared" si="31"/>
        <v>4-300872009julioF16</v>
      </c>
      <c r="C1473" s="17">
        <v>4</v>
      </c>
      <c r="D1473" s="17">
        <v>300</v>
      </c>
      <c r="E1473" s="18">
        <v>40002</v>
      </c>
      <c r="F1473" s="17">
        <v>13</v>
      </c>
      <c r="G1473" s="17">
        <v>16</v>
      </c>
      <c r="H1473" s="17" t="s">
        <v>29</v>
      </c>
      <c r="I1473" s="79">
        <f>_xlfn.XLOOKUP(H1473,Productos!$B$5:$B$16,Productos!$E$5:$E$16)</f>
        <v>550000</v>
      </c>
      <c r="J1473" s="17">
        <v>4</v>
      </c>
      <c r="K1473" s="99"/>
      <c r="L1473" s="13" t="str">
        <f>_xlfn.XLOOKUP(Ventas!C1473,'Tienda y Sucursal'!$B$5:$B$19,'Tienda y Sucursal'!$C$5:$C$19)</f>
        <v>Galería Ñuble</v>
      </c>
      <c r="M1473" s="13" t="str">
        <f>_xlfn.XLOOKUP(D1473,'Tienda y Sucursal'!$E$5:$E$10,'Tienda y Sucursal'!$F$5:$F$10)</f>
        <v>Sucursal 3</v>
      </c>
      <c r="N1473" s="13" t="str">
        <f>HLOOKUP(F1473,'Vendedores y Clientes'!$F$5:$M$7,2,0)&amp;" "&amp;HLOOKUP(F1473,'Vendedores y Clientes'!$F$5:$M$7,3,0)</f>
        <v>Caesar Ortencia</v>
      </c>
      <c r="O1473" s="13" t="str" cm="1">
        <f t="array" ref="O1473">_xlfn.XLOOKUP(G1473,'Vendedores y Clientes'!$B$6:$B$39,'Vendedores y Clientes'!$C$6:$C$39&amp;" "&amp;_xlfn.XLOOKUP(Ventas!G1473,'Vendedores y Clientes'!$B$6:$B$39,'Vendedores y Clientes'!$D$6:$D$39))</f>
        <v>Go Leslier</v>
      </c>
      <c r="P1473" s="13" t="str">
        <f>_xlfn.XLOOKUP(H1473,Productos!$B$5:$B$16,Productos!$C$5:$C$16)</f>
        <v>Cama 2 Plazas</v>
      </c>
      <c r="Q1473" s="13" t="str">
        <f>VLOOKUP(H1473,Productos!$B$4:$E$16,3,0)</f>
        <v>Dardunes</v>
      </c>
      <c r="R1473" s="14">
        <f t="shared" si="32"/>
        <v>0.05</v>
      </c>
      <c r="S1473" s="15">
        <f>VLOOKUP(Ventas!H1473,Productos!$B$23:$I$34,MATCH(Ventas!M1473,Productos!$D$22:$I$22)+2,FALSE)</f>
        <v>30000</v>
      </c>
      <c r="T1473" s="16">
        <f t="shared" si="35"/>
        <v>2060000</v>
      </c>
    </row>
    <row r="1474" spans="2:20" ht="14.25" customHeight="1">
      <c r="B1474" s="10" t="str">
        <f t="shared" si="31"/>
        <v>13-30812010eneroF16</v>
      </c>
      <c r="C1474" s="17">
        <v>13</v>
      </c>
      <c r="D1474" s="17">
        <v>30</v>
      </c>
      <c r="E1474" s="18">
        <v>40186</v>
      </c>
      <c r="F1474" s="17">
        <v>16</v>
      </c>
      <c r="G1474" s="17">
        <v>4</v>
      </c>
      <c r="H1474" s="17" t="s">
        <v>29</v>
      </c>
      <c r="I1474" s="79">
        <f>_xlfn.XLOOKUP(H1474,Productos!$B$5:$B$16,Productos!$E$5:$E$16)</f>
        <v>550000</v>
      </c>
      <c r="J1474" s="17">
        <v>4</v>
      </c>
      <c r="K1474" s="99"/>
      <c r="L1474" s="13" t="str">
        <f>_xlfn.XLOOKUP(Ventas!C1474,'Tienda y Sucursal'!$B$5:$B$19,'Tienda y Sucursal'!$C$5:$C$19)</f>
        <v>Sales</v>
      </c>
      <c r="M1474" s="13" t="str">
        <f>_xlfn.XLOOKUP(D1474,'Tienda y Sucursal'!$E$5:$E$10,'Tienda y Sucursal'!$F$5:$F$10)</f>
        <v>Sucursal 2</v>
      </c>
      <c r="N1474" s="13" t="str">
        <f>HLOOKUP(F1474,'Vendedores y Clientes'!$F$5:$M$7,2,0)&amp;" "&amp;HLOOKUP(F1474,'Vendedores y Clientes'!$F$5:$M$7,3,0)</f>
        <v>Michael Tree</v>
      </c>
      <c r="O1474" s="13" t="str" cm="1">
        <f t="array" ref="O1474">_xlfn.XLOOKUP(G1474,'Vendedores y Clientes'!$B$6:$B$39,'Vendedores y Clientes'!$C$6:$C$39&amp;" "&amp;_xlfn.XLOOKUP(Ventas!G1474,'Vendedores y Clientes'!$B$6:$B$39,'Vendedores y Clientes'!$D$6:$D$39))</f>
        <v>JayJay Barriga</v>
      </c>
      <c r="P1474" s="13" t="str">
        <f>_xlfn.XLOOKUP(H1474,Productos!$B$5:$B$16,Productos!$C$5:$C$16)</f>
        <v>Cama 2 Plazas</v>
      </c>
      <c r="Q1474" s="13" t="str">
        <f>VLOOKUP(H1474,Productos!$B$4:$E$16,3,0)</f>
        <v>Dardunes</v>
      </c>
      <c r="R1474" s="14">
        <f t="shared" si="32"/>
        <v>0.05</v>
      </c>
      <c r="S1474" s="15">
        <f>VLOOKUP(Ventas!H1474,Productos!$B$23:$I$34,MATCH(Ventas!M1474,Productos!$D$22:$I$22)+2,FALSE)</f>
        <v>100000</v>
      </c>
      <c r="T1474" s="16">
        <f t="shared" si="35"/>
        <v>1990000</v>
      </c>
    </row>
    <row r="1475" spans="2:20" ht="14.25" customHeight="1">
      <c r="B1475" s="10" t="str">
        <f t="shared" si="31"/>
        <v>11-200352010mayoF16</v>
      </c>
      <c r="C1475" s="17">
        <v>11</v>
      </c>
      <c r="D1475" s="17">
        <v>200</v>
      </c>
      <c r="E1475" s="18">
        <v>40301</v>
      </c>
      <c r="F1475" s="17">
        <v>12</v>
      </c>
      <c r="G1475" s="17">
        <v>24</v>
      </c>
      <c r="H1475" s="17" t="s">
        <v>29</v>
      </c>
      <c r="I1475" s="79">
        <f>_xlfn.XLOOKUP(H1475,Productos!$B$5:$B$16,Productos!$E$5:$E$16)</f>
        <v>550000</v>
      </c>
      <c r="J1475" s="17">
        <v>4</v>
      </c>
      <c r="K1475" s="99"/>
      <c r="L1475" s="13" t="str">
        <f>_xlfn.XLOOKUP(Ventas!C1475,'Tienda y Sucursal'!$B$5:$B$19,'Tienda y Sucursal'!$C$5:$C$19)</f>
        <v>Antiguedades FL</v>
      </c>
      <c r="M1475" s="13" t="str">
        <f>_xlfn.XLOOKUP(D1475,'Tienda y Sucursal'!$E$5:$E$10,'Tienda y Sucursal'!$F$5:$F$10)</f>
        <v>Sucursal 1</v>
      </c>
      <c r="N1475" s="13" t="str">
        <f>HLOOKUP(F1475,'Vendedores y Clientes'!$F$5:$M$7,2,0)&amp;" "&amp;HLOOKUP(F1475,'Vendedores y Clientes'!$F$5:$M$7,3,0)</f>
        <v>Feibian Bizancio</v>
      </c>
      <c r="O1475" s="13" t="str" cm="1">
        <f t="array" ref="O1475">_xlfn.XLOOKUP(G1475,'Vendedores y Clientes'!$B$6:$B$39,'Vendedores y Clientes'!$C$6:$C$39&amp;" "&amp;_xlfn.XLOOKUP(Ventas!G1475,'Vendedores y Clientes'!$B$6:$B$39,'Vendedores y Clientes'!$D$6:$D$39))</f>
        <v>Andrea Panda</v>
      </c>
      <c r="P1475" s="13" t="str">
        <f>_xlfn.XLOOKUP(H1475,Productos!$B$5:$B$16,Productos!$C$5:$C$16)</f>
        <v>Cama 2 Plazas</v>
      </c>
      <c r="Q1475" s="13" t="str">
        <f>VLOOKUP(H1475,Productos!$B$4:$E$16,3,0)</f>
        <v>Dardunes</v>
      </c>
      <c r="R1475" s="14">
        <f t="shared" si="32"/>
        <v>0.05</v>
      </c>
      <c r="S1475" s="15">
        <f>VLOOKUP(Ventas!H1475,Productos!$B$23:$I$34,MATCH(Ventas!M1475,Productos!$D$22:$I$22)+2,FALSE)</f>
        <v>30000</v>
      </c>
      <c r="T1475" s="16">
        <f t="shared" si="35"/>
        <v>2060000</v>
      </c>
    </row>
    <row r="1476" spans="2:20" ht="14.25" customHeight="1">
      <c r="B1476" s="10" t="str">
        <f t="shared" si="31"/>
        <v>14-200162009junioF16</v>
      </c>
      <c r="C1476" s="17">
        <v>14</v>
      </c>
      <c r="D1476" s="17">
        <v>200</v>
      </c>
      <c r="E1476" s="18">
        <v>39965</v>
      </c>
      <c r="F1476" s="17">
        <v>18</v>
      </c>
      <c r="G1476" s="17">
        <v>22</v>
      </c>
      <c r="H1476" s="17" t="s">
        <v>29</v>
      </c>
      <c r="I1476" s="79">
        <f>_xlfn.XLOOKUP(H1476,Productos!$B$5:$B$16,Productos!$E$5:$E$16)</f>
        <v>550000</v>
      </c>
      <c r="J1476" s="17">
        <v>4</v>
      </c>
      <c r="K1476" s="99"/>
      <c r="L1476" s="13" t="str">
        <f>_xlfn.XLOOKUP(Ventas!C1476,'Tienda y Sucursal'!$B$5:$B$19,'Tienda y Sucursal'!$C$5:$C$19)</f>
        <v>Antiguedades FV</v>
      </c>
      <c r="M1476" s="13" t="str">
        <f>_xlfn.XLOOKUP(D1476,'Tienda y Sucursal'!$E$5:$E$10,'Tienda y Sucursal'!$F$5:$F$10)</f>
        <v>Sucursal 1</v>
      </c>
      <c r="N1476" s="13" t="str">
        <f>HLOOKUP(F1476,'Vendedores y Clientes'!$F$5:$M$7,2,0)&amp;" "&amp;HLOOKUP(F1476,'Vendedores y Clientes'!$F$5:$M$7,3,0)</f>
        <v>Gato Lizana</v>
      </c>
      <c r="O1476" s="13" t="str" cm="1">
        <f t="array" ref="O1476">_xlfn.XLOOKUP(G1476,'Vendedores y Clientes'!$B$6:$B$39,'Vendedores y Clientes'!$C$6:$C$39&amp;" "&amp;_xlfn.XLOOKUP(Ventas!G1476,'Vendedores y Clientes'!$B$6:$B$39,'Vendedores y Clientes'!$D$6:$D$39))</f>
        <v>Sergio Oliva</v>
      </c>
      <c r="P1476" s="13" t="str">
        <f>_xlfn.XLOOKUP(H1476,Productos!$B$5:$B$16,Productos!$C$5:$C$16)</f>
        <v>Cama 2 Plazas</v>
      </c>
      <c r="Q1476" s="13" t="str">
        <f>VLOOKUP(H1476,Productos!$B$4:$E$16,3,0)</f>
        <v>Dardunes</v>
      </c>
      <c r="R1476" s="14">
        <f t="shared" si="32"/>
        <v>0.05</v>
      </c>
      <c r="S1476" s="15">
        <f>VLOOKUP(Ventas!H1476,Productos!$B$23:$I$34,MATCH(Ventas!M1476,Productos!$D$22:$I$22)+2,FALSE)</f>
        <v>30000</v>
      </c>
      <c r="T1476" s="16">
        <f t="shared" si="35"/>
        <v>2060000</v>
      </c>
    </row>
    <row r="1477" spans="2:20" ht="14.25" customHeight="1">
      <c r="B1477" s="10" t="str">
        <f t="shared" si="31"/>
        <v>1-3001332009marzoG13</v>
      </c>
      <c r="C1477" s="17">
        <v>1</v>
      </c>
      <c r="D1477" s="17">
        <v>300</v>
      </c>
      <c r="E1477" s="18">
        <v>39885</v>
      </c>
      <c r="F1477" s="17">
        <v>13</v>
      </c>
      <c r="G1477" s="17">
        <v>2</v>
      </c>
      <c r="H1477" s="17" t="s">
        <v>32</v>
      </c>
      <c r="I1477" s="79">
        <f>_xlfn.XLOOKUP(H1477,Productos!$B$5:$B$16,Productos!$E$5:$E$16)</f>
        <v>150000</v>
      </c>
      <c r="J1477" s="17">
        <v>15</v>
      </c>
      <c r="K1477" s="99"/>
      <c r="L1477" s="13" t="str">
        <f>_xlfn.XLOOKUP(Ventas!C1477,'Tienda y Sucursal'!$B$5:$B$19,'Tienda y Sucursal'!$C$5:$C$19)</f>
        <v>Sucursal Peñalolen Alto</v>
      </c>
      <c r="M1477" s="13" t="str">
        <f>_xlfn.XLOOKUP(D1477,'Tienda y Sucursal'!$E$5:$E$10,'Tienda y Sucursal'!$F$5:$F$10)</f>
        <v>Sucursal 3</v>
      </c>
      <c r="N1477" s="13" t="str">
        <f>HLOOKUP(F1477,'Vendedores y Clientes'!$F$5:$M$7,2,0)&amp;" "&amp;HLOOKUP(F1477,'Vendedores y Clientes'!$F$5:$M$7,3,0)</f>
        <v>Caesar Ortencia</v>
      </c>
      <c r="O1477" s="13" t="str" cm="1">
        <f t="array" ref="O1477">_xlfn.XLOOKUP(G1477,'Vendedores y Clientes'!$B$6:$B$39,'Vendedores y Clientes'!$C$6:$C$39&amp;" "&amp;_xlfn.XLOOKUP(Ventas!G1477,'Vendedores y Clientes'!$B$6:$B$39,'Vendedores y Clientes'!$D$6:$D$39))</f>
        <v>John Chepicano</v>
      </c>
      <c r="P1477" s="13" t="str">
        <f>_xlfn.XLOOKUP(H1477,Productos!$B$5:$B$16,Productos!$C$5:$C$16)</f>
        <v>Mesa de Centro 1,5x2 Cuadrada</v>
      </c>
      <c r="Q1477" s="13" t="str">
        <f>VLOOKUP(H1477,Productos!$B$4:$E$16,3,0)</f>
        <v>Dardunes</v>
      </c>
      <c r="R1477" s="14">
        <f t="shared" si="32"/>
        <v>0.08</v>
      </c>
      <c r="S1477" s="15">
        <f>VLOOKUP(Ventas!H1477,Productos!$B$23:$I$34,MATCH(Ventas!M1477,Productos!$D$22:$I$22)+2,FALSE)</f>
        <v>200000</v>
      </c>
      <c r="T1477" s="16">
        <f t="shared" si="35"/>
        <v>1870000</v>
      </c>
    </row>
    <row r="1478" spans="2:20" ht="14.25" customHeight="1">
      <c r="B1478" s="10" t="str">
        <f t="shared" si="31"/>
        <v>1-30020112009noviembreG13</v>
      </c>
      <c r="C1478" s="17">
        <v>1</v>
      </c>
      <c r="D1478" s="17">
        <v>300</v>
      </c>
      <c r="E1478" s="18">
        <v>40137</v>
      </c>
      <c r="F1478" s="17">
        <v>16</v>
      </c>
      <c r="G1478" s="17">
        <v>15</v>
      </c>
      <c r="H1478" s="17" t="s">
        <v>32</v>
      </c>
      <c r="I1478" s="79">
        <f>_xlfn.XLOOKUP(H1478,Productos!$B$5:$B$16,Productos!$E$5:$E$16)</f>
        <v>150000</v>
      </c>
      <c r="J1478" s="17">
        <v>15</v>
      </c>
      <c r="K1478" s="99"/>
      <c r="L1478" s="13" t="str">
        <f>_xlfn.XLOOKUP(Ventas!C1478,'Tienda y Sucursal'!$B$5:$B$19,'Tienda y Sucursal'!$C$5:$C$19)</f>
        <v>Sucursal Peñalolen Alto</v>
      </c>
      <c r="M1478" s="13" t="str">
        <f>_xlfn.XLOOKUP(D1478,'Tienda y Sucursal'!$E$5:$E$10,'Tienda y Sucursal'!$F$5:$F$10)</f>
        <v>Sucursal 3</v>
      </c>
      <c r="N1478" s="13" t="str">
        <f>HLOOKUP(F1478,'Vendedores y Clientes'!$F$5:$M$7,2,0)&amp;" "&amp;HLOOKUP(F1478,'Vendedores y Clientes'!$F$5:$M$7,3,0)</f>
        <v>Michael Tree</v>
      </c>
      <c r="O1478" s="13" t="str" cm="1">
        <f t="array" ref="O1478">_xlfn.XLOOKUP(G1478,'Vendedores y Clientes'!$B$6:$B$39,'Vendedores y Clientes'!$C$6:$C$39&amp;" "&amp;_xlfn.XLOOKUP(Ventas!G1478,'Vendedores y Clientes'!$B$6:$B$39,'Vendedores y Clientes'!$D$6:$D$39))</f>
        <v>Maki Parachute</v>
      </c>
      <c r="P1478" s="13" t="str">
        <f>_xlfn.XLOOKUP(H1478,Productos!$B$5:$B$16,Productos!$C$5:$C$16)</f>
        <v>Mesa de Centro 1,5x2 Cuadrada</v>
      </c>
      <c r="Q1478" s="13" t="str">
        <f>VLOOKUP(H1478,Productos!$B$4:$E$16,3,0)</f>
        <v>Dardunes</v>
      </c>
      <c r="R1478" s="14">
        <f t="shared" si="32"/>
        <v>0.08</v>
      </c>
      <c r="S1478" s="15">
        <f>VLOOKUP(Ventas!H1478,Productos!$B$23:$I$34,MATCH(Ventas!M1478,Productos!$D$22:$I$22)+2,FALSE)</f>
        <v>200000</v>
      </c>
      <c r="T1478" s="16">
        <f t="shared" si="35"/>
        <v>1870000</v>
      </c>
    </row>
    <row r="1479" spans="2:20" ht="14.25" customHeight="1">
      <c r="B1479" s="10" t="str">
        <f t="shared" si="31"/>
        <v>14-301582009agostoA18</v>
      </c>
      <c r="C1479" s="17">
        <v>14</v>
      </c>
      <c r="D1479" s="17">
        <v>30</v>
      </c>
      <c r="E1479" s="18">
        <v>40040</v>
      </c>
      <c r="F1479" s="17">
        <v>15</v>
      </c>
      <c r="G1479" s="17">
        <v>23</v>
      </c>
      <c r="H1479" s="17" t="s">
        <v>26</v>
      </c>
      <c r="I1479" s="79">
        <f>_xlfn.XLOOKUP(H1479,Productos!$B$5:$B$16,Productos!$E$5:$E$16)</f>
        <v>750000</v>
      </c>
      <c r="J1479" s="17">
        <v>3</v>
      </c>
      <c r="K1479" s="99"/>
      <c r="L1479" s="13" t="str">
        <f>_xlfn.XLOOKUP(Ventas!C1479,'Tienda y Sucursal'!$B$5:$B$19,'Tienda y Sucursal'!$C$5:$C$19)</f>
        <v>Antiguedades FV</v>
      </c>
      <c r="M1479" s="13" t="str">
        <f>_xlfn.XLOOKUP(D1479,'Tienda y Sucursal'!$E$5:$E$10,'Tienda y Sucursal'!$F$5:$F$10)</f>
        <v>Sucursal 2</v>
      </c>
      <c r="N1479" s="13" t="str">
        <f>HLOOKUP(F1479,'Vendedores y Clientes'!$F$5:$M$7,2,0)&amp;" "&amp;HLOOKUP(F1479,'Vendedores y Clientes'!$F$5:$M$7,3,0)</f>
        <v>Suárez Mujica</v>
      </c>
      <c r="O1479" s="13" t="str" cm="1">
        <f t="array" ref="O1479">_xlfn.XLOOKUP(G1479,'Vendedores y Clientes'!$B$6:$B$39,'Vendedores y Clientes'!$C$6:$C$39&amp;" "&amp;_xlfn.XLOOKUP(Ventas!G1479,'Vendedores y Clientes'!$B$6:$B$39,'Vendedores y Clientes'!$D$6:$D$39))</f>
        <v>Ismael Olavarrieta</v>
      </c>
      <c r="P1479" s="13" t="str">
        <f>_xlfn.XLOOKUP(H1479,Productos!$B$5:$B$16,Productos!$C$5:$C$16)</f>
        <v>Sillón Cama 3 Cuerpos</v>
      </c>
      <c r="Q1479" s="13" t="str">
        <f>VLOOKUP(H1479,Productos!$B$4:$E$16,3,0)</f>
        <v>Bellmack</v>
      </c>
      <c r="R1479" s="14">
        <f t="shared" si="32"/>
        <v>0</v>
      </c>
      <c r="S1479" s="15">
        <f>VLOOKUP(Ventas!H1479,Productos!$B$23:$I$34,MATCH(Ventas!M1479,Productos!$D$22:$I$22)+2,FALSE)</f>
        <v>300000</v>
      </c>
      <c r="T1479" s="16">
        <f t="shared" ref="T1479:T1542" si="36">I1479*J1479-(R1479*I1479*J1479)-S1479</f>
        <v>1950000</v>
      </c>
    </row>
    <row r="1480" spans="2:20" ht="14.25" customHeight="1">
      <c r="B1480" s="10" t="str">
        <f t="shared" si="31"/>
        <v>5-2001882009agostoA18</v>
      </c>
      <c r="C1480" s="17">
        <v>5</v>
      </c>
      <c r="D1480" s="17">
        <v>200</v>
      </c>
      <c r="E1480" s="18">
        <v>40043</v>
      </c>
      <c r="F1480" s="17">
        <v>14</v>
      </c>
      <c r="G1480" s="17">
        <v>26</v>
      </c>
      <c r="H1480" s="17" t="s">
        <v>26</v>
      </c>
      <c r="I1480" s="79">
        <f>_xlfn.XLOOKUP(H1480,Productos!$B$5:$B$16,Productos!$E$5:$E$16)</f>
        <v>750000</v>
      </c>
      <c r="J1480" s="17">
        <v>3</v>
      </c>
      <c r="K1480" s="99"/>
      <c r="L1480" s="13" t="str">
        <f>_xlfn.XLOOKUP(Ventas!C1480,'Tienda y Sucursal'!$B$5:$B$19,'Tienda y Sucursal'!$C$5:$C$19)</f>
        <v>Muebles El Oso</v>
      </c>
      <c r="M1480" s="13" t="str">
        <f>_xlfn.XLOOKUP(D1480,'Tienda y Sucursal'!$E$5:$E$10,'Tienda y Sucursal'!$F$5:$F$10)</f>
        <v>Sucursal 1</v>
      </c>
      <c r="N1480" s="13" t="str">
        <f>HLOOKUP(F1480,'Vendedores y Clientes'!$F$5:$M$7,2,0)&amp;" "&amp;HLOOKUP(F1480,'Vendedores y Clientes'!$F$5:$M$7,3,0)</f>
        <v>Hortuiti Felier</v>
      </c>
      <c r="O1480" s="13" t="str" cm="1">
        <f t="array" ref="O1480">_xlfn.XLOOKUP(G1480,'Vendedores y Clientes'!$B$6:$B$39,'Vendedores y Clientes'!$C$6:$C$39&amp;" "&amp;_xlfn.XLOOKUP(Ventas!G1480,'Vendedores y Clientes'!$B$6:$B$39,'Vendedores y Clientes'!$D$6:$D$39))</f>
        <v>Edward Phycka</v>
      </c>
      <c r="P1480" s="13" t="str">
        <f>_xlfn.XLOOKUP(H1480,Productos!$B$5:$B$16,Productos!$C$5:$C$16)</f>
        <v>Sillón Cama 3 Cuerpos</v>
      </c>
      <c r="Q1480" s="13" t="str">
        <f>VLOOKUP(H1480,Productos!$B$4:$E$16,3,0)</f>
        <v>Bellmack</v>
      </c>
      <c r="R1480" s="14">
        <f t="shared" si="32"/>
        <v>0</v>
      </c>
      <c r="S1480" s="15">
        <f>VLOOKUP(Ventas!H1480,Productos!$B$23:$I$34,MATCH(Ventas!M1480,Productos!$D$22:$I$22)+2,FALSE)</f>
        <v>100000</v>
      </c>
      <c r="T1480" s="16">
        <f t="shared" si="36"/>
        <v>2150000</v>
      </c>
    </row>
    <row r="1481" spans="2:20" ht="14.25" customHeight="1">
      <c r="B1481" s="10" t="str">
        <f t="shared" si="31"/>
        <v>2-200972009julioG13</v>
      </c>
      <c r="C1481" s="17">
        <v>2</v>
      </c>
      <c r="D1481" s="17">
        <v>200</v>
      </c>
      <c r="E1481" s="18">
        <v>40003</v>
      </c>
      <c r="F1481" s="17">
        <v>18</v>
      </c>
      <c r="G1481" s="17">
        <v>8</v>
      </c>
      <c r="H1481" s="17" t="s">
        <v>32</v>
      </c>
      <c r="I1481" s="79">
        <f>_xlfn.XLOOKUP(H1481,Productos!$B$5:$B$16,Productos!$E$5:$E$16)</f>
        <v>150000</v>
      </c>
      <c r="J1481" s="17">
        <v>15</v>
      </c>
      <c r="K1481" s="99"/>
      <c r="L1481" s="13" t="str">
        <f>_xlfn.XLOOKUP(Ventas!C1481,'Tienda y Sucursal'!$B$5:$B$19,'Tienda y Sucursal'!$C$5:$C$19)</f>
        <v>Muebles San Genaro</v>
      </c>
      <c r="M1481" s="13" t="str">
        <f>_xlfn.XLOOKUP(D1481,'Tienda y Sucursal'!$E$5:$E$10,'Tienda y Sucursal'!$F$5:$F$10)</f>
        <v>Sucursal 1</v>
      </c>
      <c r="N1481" s="13" t="str">
        <f>HLOOKUP(F1481,'Vendedores y Clientes'!$F$5:$M$7,2,0)&amp;" "&amp;HLOOKUP(F1481,'Vendedores y Clientes'!$F$5:$M$7,3,0)</f>
        <v>Gato Lizana</v>
      </c>
      <c r="O1481" s="13" t="str" cm="1">
        <f t="array" ref="O1481">_xlfn.XLOOKUP(G1481,'Vendedores y Clientes'!$B$6:$B$39,'Vendedores y Clientes'!$C$6:$C$39&amp;" "&amp;_xlfn.XLOOKUP(Ventas!G1481,'Vendedores y Clientes'!$B$6:$B$39,'Vendedores y Clientes'!$D$6:$D$39))</f>
        <v>Nicolás Red</v>
      </c>
      <c r="P1481" s="13" t="str">
        <f>_xlfn.XLOOKUP(H1481,Productos!$B$5:$B$16,Productos!$C$5:$C$16)</f>
        <v>Mesa de Centro 1,5x2 Cuadrada</v>
      </c>
      <c r="Q1481" s="13" t="str">
        <f>VLOOKUP(H1481,Productos!$B$4:$E$16,3,0)</f>
        <v>Dardunes</v>
      </c>
      <c r="R1481" s="14">
        <f t="shared" si="32"/>
        <v>0.08</v>
      </c>
      <c r="S1481" s="15">
        <f>VLOOKUP(Ventas!H1481,Productos!$B$23:$I$34,MATCH(Ventas!M1481,Productos!$D$22:$I$22)+2,FALSE)</f>
        <v>20000</v>
      </c>
      <c r="T1481" s="16">
        <f t="shared" si="36"/>
        <v>2050000</v>
      </c>
    </row>
    <row r="1482" spans="2:20" ht="14.25" customHeight="1">
      <c r="B1482" s="10" t="str">
        <f t="shared" si="31"/>
        <v>7-202182009agostoA18</v>
      </c>
      <c r="C1482" s="17">
        <v>7</v>
      </c>
      <c r="D1482" s="17">
        <v>20</v>
      </c>
      <c r="E1482" s="18">
        <v>40046</v>
      </c>
      <c r="F1482" s="17">
        <v>18</v>
      </c>
      <c r="G1482" s="17">
        <v>18</v>
      </c>
      <c r="H1482" s="17" t="s">
        <v>26</v>
      </c>
      <c r="I1482" s="79">
        <f>_xlfn.XLOOKUP(H1482,Productos!$B$5:$B$16,Productos!$E$5:$E$16)</f>
        <v>750000</v>
      </c>
      <c r="J1482" s="17">
        <v>3</v>
      </c>
      <c r="K1482" s="99"/>
      <c r="L1482" s="13" t="str">
        <f>_xlfn.XLOOKUP(Ventas!C1482,'Tienda y Sucursal'!$B$5:$B$19,'Tienda y Sucursal'!$C$5:$C$19)</f>
        <v>Blanco y En Calada</v>
      </c>
      <c r="M1482" s="13" t="str">
        <f>_xlfn.XLOOKUP(D1482,'Tienda y Sucursal'!$E$5:$E$10,'Tienda y Sucursal'!$F$5:$F$10)</f>
        <v>Sucursal 5</v>
      </c>
      <c r="N1482" s="13" t="str">
        <f>HLOOKUP(F1482,'Vendedores y Clientes'!$F$5:$M$7,2,0)&amp;" "&amp;HLOOKUP(F1482,'Vendedores y Clientes'!$F$5:$M$7,3,0)</f>
        <v>Gato Lizana</v>
      </c>
      <c r="O1482" s="13" t="str" cm="1">
        <f t="array" ref="O1482">_xlfn.XLOOKUP(G1482,'Vendedores y Clientes'!$B$6:$B$39,'Vendedores y Clientes'!$C$6:$C$39&amp;" "&amp;_xlfn.XLOOKUP(Ventas!G1482,'Vendedores y Clientes'!$B$6:$B$39,'Vendedores y Clientes'!$D$6:$D$39))</f>
        <v>Di Angelo Bonini</v>
      </c>
      <c r="P1482" s="13" t="str">
        <f>_xlfn.XLOOKUP(H1482,Productos!$B$5:$B$16,Productos!$C$5:$C$16)</f>
        <v>Sillón Cama 3 Cuerpos</v>
      </c>
      <c r="Q1482" s="13" t="str">
        <f>VLOOKUP(H1482,Productos!$B$4:$E$16,3,0)</f>
        <v>Bellmack</v>
      </c>
      <c r="R1482" s="14">
        <f t="shared" si="32"/>
        <v>0</v>
      </c>
      <c r="S1482" s="15">
        <f>VLOOKUP(Ventas!H1482,Productos!$B$23:$I$34,MATCH(Ventas!M1482,Productos!$D$22:$I$22)+2,FALSE)</f>
        <v>30000</v>
      </c>
      <c r="T1482" s="16">
        <f t="shared" si="36"/>
        <v>2220000</v>
      </c>
    </row>
    <row r="1483" spans="2:20" ht="14.25" customHeight="1">
      <c r="B1483" s="10" t="str">
        <f t="shared" si="31"/>
        <v>10-202152009mayoA18</v>
      </c>
      <c r="C1483" s="17">
        <v>10</v>
      </c>
      <c r="D1483" s="17">
        <v>20</v>
      </c>
      <c r="E1483" s="18">
        <v>39954</v>
      </c>
      <c r="F1483" s="17">
        <v>13</v>
      </c>
      <c r="G1483" s="17">
        <v>33</v>
      </c>
      <c r="H1483" s="17" t="s">
        <v>26</v>
      </c>
      <c r="I1483" s="79">
        <f>_xlfn.XLOOKUP(H1483,Productos!$B$5:$B$16,Productos!$E$5:$E$16)</f>
        <v>750000</v>
      </c>
      <c r="J1483" s="17">
        <v>3</v>
      </c>
      <c r="K1483" s="99"/>
      <c r="L1483" s="13" t="str">
        <f>_xlfn.XLOOKUP(Ventas!C1483,'Tienda y Sucursal'!$B$5:$B$19,'Tienda y Sucursal'!$C$5:$C$19)</f>
        <v>Sacrilegios Gloria</v>
      </c>
      <c r="M1483" s="13" t="str">
        <f>_xlfn.XLOOKUP(D1483,'Tienda y Sucursal'!$E$5:$E$10,'Tienda y Sucursal'!$F$5:$F$10)</f>
        <v>Sucursal 5</v>
      </c>
      <c r="N1483" s="13" t="str">
        <f>HLOOKUP(F1483,'Vendedores y Clientes'!$F$5:$M$7,2,0)&amp;" "&amp;HLOOKUP(F1483,'Vendedores y Clientes'!$F$5:$M$7,3,0)</f>
        <v>Caesar Ortencia</v>
      </c>
      <c r="O1483" s="13" t="str" cm="1">
        <f t="array" ref="O1483">_xlfn.XLOOKUP(G1483,'Vendedores y Clientes'!$B$6:$B$39,'Vendedores y Clientes'!$C$6:$C$39&amp;" "&amp;_xlfn.XLOOKUP(Ventas!G1483,'Vendedores y Clientes'!$B$6:$B$39,'Vendedores y Clientes'!$D$6:$D$39))</f>
        <v>Maricela Zapur</v>
      </c>
      <c r="P1483" s="13" t="str">
        <f>_xlfn.XLOOKUP(H1483,Productos!$B$5:$B$16,Productos!$C$5:$C$16)</f>
        <v>Sillón Cama 3 Cuerpos</v>
      </c>
      <c r="Q1483" s="13" t="str">
        <f>VLOOKUP(H1483,Productos!$B$4:$E$16,3,0)</f>
        <v>Bellmack</v>
      </c>
      <c r="R1483" s="14">
        <f t="shared" si="32"/>
        <v>0</v>
      </c>
      <c r="S1483" s="15">
        <f>VLOOKUP(Ventas!H1483,Productos!$B$23:$I$34,MATCH(Ventas!M1483,Productos!$D$22:$I$22)+2,FALSE)</f>
        <v>30000</v>
      </c>
      <c r="T1483" s="16">
        <f t="shared" si="36"/>
        <v>2220000</v>
      </c>
    </row>
    <row r="1484" spans="2:20" ht="14.25" customHeight="1">
      <c r="B1484" s="10" t="str">
        <f t="shared" si="31"/>
        <v>15-201132009marzoA18</v>
      </c>
      <c r="C1484" s="17">
        <v>15</v>
      </c>
      <c r="D1484" s="17">
        <v>20</v>
      </c>
      <c r="E1484" s="18">
        <v>39883</v>
      </c>
      <c r="F1484" s="17">
        <v>14</v>
      </c>
      <c r="G1484" s="17">
        <v>10</v>
      </c>
      <c r="H1484" s="17" t="s">
        <v>26</v>
      </c>
      <c r="I1484" s="79">
        <f>_xlfn.XLOOKUP(H1484,Productos!$B$5:$B$16,Productos!$E$5:$E$16)</f>
        <v>750000</v>
      </c>
      <c r="J1484" s="17">
        <v>3</v>
      </c>
      <c r="K1484" s="99"/>
      <c r="L1484" s="13" t="str">
        <f>_xlfn.XLOOKUP(Ventas!C1484,'Tienda y Sucursal'!$B$5:$B$19,'Tienda y Sucursal'!$C$5:$C$19)</f>
        <v>Galería la Tubería</v>
      </c>
      <c r="M1484" s="13" t="str">
        <f>_xlfn.XLOOKUP(D1484,'Tienda y Sucursal'!$E$5:$E$10,'Tienda y Sucursal'!$F$5:$F$10)</f>
        <v>Sucursal 5</v>
      </c>
      <c r="N1484" s="13" t="str">
        <f>HLOOKUP(F1484,'Vendedores y Clientes'!$F$5:$M$7,2,0)&amp;" "&amp;HLOOKUP(F1484,'Vendedores y Clientes'!$F$5:$M$7,3,0)</f>
        <v>Hortuiti Felier</v>
      </c>
      <c r="O1484" s="13" t="str" cm="1">
        <f t="array" ref="O1484">_xlfn.XLOOKUP(G1484,'Vendedores y Clientes'!$B$6:$B$39,'Vendedores y Clientes'!$C$6:$C$39&amp;" "&amp;_xlfn.XLOOKUP(Ventas!G1484,'Vendedores y Clientes'!$B$6:$B$39,'Vendedores y Clientes'!$D$6:$D$39))</f>
        <v>Natalia Safer</v>
      </c>
      <c r="P1484" s="13" t="str">
        <f>_xlfn.XLOOKUP(H1484,Productos!$B$5:$B$16,Productos!$C$5:$C$16)</f>
        <v>Sillón Cama 3 Cuerpos</v>
      </c>
      <c r="Q1484" s="13" t="str">
        <f>VLOOKUP(H1484,Productos!$B$4:$E$16,3,0)</f>
        <v>Bellmack</v>
      </c>
      <c r="R1484" s="14">
        <f t="shared" si="32"/>
        <v>0</v>
      </c>
      <c r="S1484" s="15">
        <f>VLOOKUP(Ventas!H1484,Productos!$B$23:$I$34,MATCH(Ventas!M1484,Productos!$D$22:$I$22)+2,FALSE)</f>
        <v>30000</v>
      </c>
      <c r="T1484" s="16">
        <f t="shared" si="36"/>
        <v>2220000</v>
      </c>
    </row>
    <row r="1485" spans="2:20" ht="14.25" customHeight="1">
      <c r="B1485" s="10" t="str">
        <f t="shared" si="31"/>
        <v>11-1002322009febreroA18</v>
      </c>
      <c r="C1485" s="17">
        <v>11</v>
      </c>
      <c r="D1485" s="17">
        <v>100</v>
      </c>
      <c r="E1485" s="18">
        <v>39867</v>
      </c>
      <c r="F1485" s="17">
        <v>13</v>
      </c>
      <c r="G1485" s="17">
        <v>14</v>
      </c>
      <c r="H1485" s="17" t="s">
        <v>26</v>
      </c>
      <c r="I1485" s="79">
        <f>_xlfn.XLOOKUP(H1485,Productos!$B$5:$B$16,Productos!$E$5:$E$16)</f>
        <v>750000</v>
      </c>
      <c r="J1485" s="17">
        <v>3</v>
      </c>
      <c r="K1485" s="99"/>
      <c r="L1485" s="13" t="str">
        <f>_xlfn.XLOOKUP(Ventas!C1485,'Tienda y Sucursal'!$B$5:$B$19,'Tienda y Sucursal'!$C$5:$C$19)</f>
        <v>Antiguedades FL</v>
      </c>
      <c r="M1485" s="13" t="str">
        <f>_xlfn.XLOOKUP(D1485,'Tienda y Sucursal'!$E$5:$E$10,'Tienda y Sucursal'!$F$5:$F$10)</f>
        <v>Sucursal 4</v>
      </c>
      <c r="N1485" s="13" t="str">
        <f>HLOOKUP(F1485,'Vendedores y Clientes'!$F$5:$M$7,2,0)&amp;" "&amp;HLOOKUP(F1485,'Vendedores y Clientes'!$F$5:$M$7,3,0)</f>
        <v>Caesar Ortencia</v>
      </c>
      <c r="O1485" s="13" t="str" cm="1">
        <f t="array" ref="O1485">_xlfn.XLOOKUP(G1485,'Vendedores y Clientes'!$B$6:$B$39,'Vendedores y Clientes'!$C$6:$C$39&amp;" "&amp;_xlfn.XLOOKUP(Ventas!G1485,'Vendedores y Clientes'!$B$6:$B$39,'Vendedores y Clientes'!$D$6:$D$39))</f>
        <v>Guillermo Franco</v>
      </c>
      <c r="P1485" s="13" t="str">
        <f>_xlfn.XLOOKUP(H1485,Productos!$B$5:$B$16,Productos!$C$5:$C$16)</f>
        <v>Sillón Cama 3 Cuerpos</v>
      </c>
      <c r="Q1485" s="13" t="str">
        <f>VLOOKUP(H1485,Productos!$B$4:$E$16,3,0)</f>
        <v>Bellmack</v>
      </c>
      <c r="R1485" s="14">
        <f t="shared" si="32"/>
        <v>0</v>
      </c>
      <c r="S1485" s="15">
        <f>VLOOKUP(Ventas!H1485,Productos!$B$23:$I$34,MATCH(Ventas!M1485,Productos!$D$22:$I$22)+2,FALSE)</f>
        <v>20000</v>
      </c>
      <c r="T1485" s="16">
        <f t="shared" si="36"/>
        <v>2230000</v>
      </c>
    </row>
    <row r="1486" spans="2:20" ht="14.25" customHeight="1">
      <c r="B1486" s="10" t="str">
        <f t="shared" si="31"/>
        <v>9-20292009septiembreB18</v>
      </c>
      <c r="C1486" s="17">
        <v>9</v>
      </c>
      <c r="D1486" s="17">
        <v>20</v>
      </c>
      <c r="E1486" s="18">
        <v>40058</v>
      </c>
      <c r="F1486" s="17">
        <v>13</v>
      </c>
      <c r="G1486" s="17">
        <v>26</v>
      </c>
      <c r="H1486" s="17" t="s">
        <v>31</v>
      </c>
      <c r="I1486" s="79">
        <f>_xlfn.XLOOKUP(H1486,Productos!$B$5:$B$16,Productos!$E$5:$E$16)</f>
        <v>350000</v>
      </c>
      <c r="J1486" s="17">
        <v>11</v>
      </c>
      <c r="K1486" s="99"/>
      <c r="L1486" s="13" t="str">
        <f>_xlfn.XLOOKUP(Ventas!C1486,'Tienda y Sucursal'!$B$5:$B$19,'Tienda y Sucursal'!$C$5:$C$19)</f>
        <v>Sucursal San Bernardo</v>
      </c>
      <c r="M1486" s="13" t="str">
        <f>_xlfn.XLOOKUP(D1486,'Tienda y Sucursal'!$E$5:$E$10,'Tienda y Sucursal'!$F$5:$F$10)</f>
        <v>Sucursal 5</v>
      </c>
      <c r="N1486" s="13" t="str">
        <f>HLOOKUP(F1486,'Vendedores y Clientes'!$F$5:$M$7,2,0)&amp;" "&amp;HLOOKUP(F1486,'Vendedores y Clientes'!$F$5:$M$7,3,0)</f>
        <v>Caesar Ortencia</v>
      </c>
      <c r="O1486" s="13" t="str" cm="1">
        <f t="array" ref="O1486">_xlfn.XLOOKUP(G1486,'Vendedores y Clientes'!$B$6:$B$39,'Vendedores y Clientes'!$C$6:$C$39&amp;" "&amp;_xlfn.XLOOKUP(Ventas!G1486,'Vendedores y Clientes'!$B$6:$B$39,'Vendedores y Clientes'!$D$6:$D$39))</f>
        <v>Edward Phycka</v>
      </c>
      <c r="P1486" s="13" t="str">
        <f>_xlfn.XLOOKUP(H1486,Productos!$B$5:$B$16,Productos!$C$5:$C$16)</f>
        <v>Escritorio Vidrio 1,38x50</v>
      </c>
      <c r="Q1486" s="13" t="str">
        <f>VLOOKUP(H1486,Productos!$B$4:$E$16,3,0)</f>
        <v>Bellmack</v>
      </c>
      <c r="R1486" s="14">
        <f t="shared" si="32"/>
        <v>0.08</v>
      </c>
      <c r="S1486" s="15">
        <f>VLOOKUP(Ventas!H1486,Productos!$B$23:$I$34,MATCH(Ventas!M1486,Productos!$D$22:$I$22)+2,FALSE)</f>
        <v>1500000</v>
      </c>
      <c r="T1486" s="16">
        <f t="shared" si="36"/>
        <v>2042000</v>
      </c>
    </row>
    <row r="1487" spans="2:20" ht="14.25" customHeight="1">
      <c r="B1487" s="10" t="str">
        <f t="shared" si="31"/>
        <v>14-1002172010julioB18</v>
      </c>
      <c r="C1487" s="17">
        <v>14</v>
      </c>
      <c r="D1487" s="17">
        <v>100</v>
      </c>
      <c r="E1487" s="18">
        <v>40380</v>
      </c>
      <c r="F1487" s="17">
        <v>13</v>
      </c>
      <c r="G1487" s="17">
        <v>10</v>
      </c>
      <c r="H1487" s="17" t="s">
        <v>31</v>
      </c>
      <c r="I1487" s="79">
        <f>_xlfn.XLOOKUP(H1487,Productos!$B$5:$B$16,Productos!$E$5:$E$16)</f>
        <v>350000</v>
      </c>
      <c r="J1487" s="17">
        <v>11</v>
      </c>
      <c r="K1487" s="99"/>
      <c r="L1487" s="13" t="str">
        <f>_xlfn.XLOOKUP(Ventas!C1487,'Tienda y Sucursal'!$B$5:$B$19,'Tienda y Sucursal'!$C$5:$C$19)</f>
        <v>Antiguedades FV</v>
      </c>
      <c r="M1487" s="13" t="str">
        <f>_xlfn.XLOOKUP(D1487,'Tienda y Sucursal'!$E$5:$E$10,'Tienda y Sucursal'!$F$5:$F$10)</f>
        <v>Sucursal 4</v>
      </c>
      <c r="N1487" s="13" t="str">
        <f>HLOOKUP(F1487,'Vendedores y Clientes'!$F$5:$M$7,2,0)&amp;" "&amp;HLOOKUP(F1487,'Vendedores y Clientes'!$F$5:$M$7,3,0)</f>
        <v>Caesar Ortencia</v>
      </c>
      <c r="O1487" s="13" t="str" cm="1">
        <f t="array" ref="O1487">_xlfn.XLOOKUP(G1487,'Vendedores y Clientes'!$B$6:$B$39,'Vendedores y Clientes'!$C$6:$C$39&amp;" "&amp;_xlfn.XLOOKUP(Ventas!G1487,'Vendedores y Clientes'!$B$6:$B$39,'Vendedores y Clientes'!$D$6:$D$39))</f>
        <v>Natalia Safer</v>
      </c>
      <c r="P1487" s="13" t="str">
        <f>_xlfn.XLOOKUP(H1487,Productos!$B$5:$B$16,Productos!$C$5:$C$16)</f>
        <v>Escritorio Vidrio 1,38x50</v>
      </c>
      <c r="Q1487" s="13" t="str">
        <f>VLOOKUP(H1487,Productos!$B$4:$E$16,3,0)</f>
        <v>Bellmack</v>
      </c>
      <c r="R1487" s="14">
        <f t="shared" si="32"/>
        <v>0.08</v>
      </c>
      <c r="S1487" s="15">
        <f>VLOOKUP(Ventas!H1487,Productos!$B$23:$I$34,MATCH(Ventas!M1487,Productos!$D$22:$I$22)+2,FALSE)</f>
        <v>300000</v>
      </c>
      <c r="T1487" s="16">
        <f t="shared" si="36"/>
        <v>3242000</v>
      </c>
    </row>
    <row r="1488" spans="2:20" ht="14.25" customHeight="1">
      <c r="B1488" s="10" t="str">
        <f t="shared" si="31"/>
        <v>13-2002112009noviembreB18</v>
      </c>
      <c r="C1488" s="17">
        <v>13</v>
      </c>
      <c r="D1488" s="17">
        <v>200</v>
      </c>
      <c r="E1488" s="18">
        <v>40119</v>
      </c>
      <c r="F1488" s="17">
        <v>15</v>
      </c>
      <c r="G1488" s="17">
        <v>4</v>
      </c>
      <c r="H1488" s="17" t="s">
        <v>31</v>
      </c>
      <c r="I1488" s="79">
        <f>_xlfn.XLOOKUP(H1488,Productos!$B$5:$B$16,Productos!$E$5:$E$16)</f>
        <v>350000</v>
      </c>
      <c r="J1488" s="17">
        <v>11</v>
      </c>
      <c r="K1488" s="99"/>
      <c r="L1488" s="13" t="str">
        <f>_xlfn.XLOOKUP(Ventas!C1488,'Tienda y Sucursal'!$B$5:$B$19,'Tienda y Sucursal'!$C$5:$C$19)</f>
        <v>Sales</v>
      </c>
      <c r="M1488" s="13" t="str">
        <f>_xlfn.XLOOKUP(D1488,'Tienda y Sucursal'!$E$5:$E$10,'Tienda y Sucursal'!$F$5:$F$10)</f>
        <v>Sucursal 1</v>
      </c>
      <c r="N1488" s="13" t="str">
        <f>HLOOKUP(F1488,'Vendedores y Clientes'!$F$5:$M$7,2,0)&amp;" "&amp;HLOOKUP(F1488,'Vendedores y Clientes'!$F$5:$M$7,3,0)</f>
        <v>Suárez Mujica</v>
      </c>
      <c r="O1488" s="13" t="str" cm="1">
        <f t="array" ref="O1488">_xlfn.XLOOKUP(G1488,'Vendedores y Clientes'!$B$6:$B$39,'Vendedores y Clientes'!$C$6:$C$39&amp;" "&amp;_xlfn.XLOOKUP(Ventas!G1488,'Vendedores y Clientes'!$B$6:$B$39,'Vendedores y Clientes'!$D$6:$D$39))</f>
        <v>JayJay Barriga</v>
      </c>
      <c r="P1488" s="13" t="str">
        <f>_xlfn.XLOOKUP(H1488,Productos!$B$5:$B$16,Productos!$C$5:$C$16)</f>
        <v>Escritorio Vidrio 1,38x50</v>
      </c>
      <c r="Q1488" s="13" t="str">
        <f>VLOOKUP(H1488,Productos!$B$4:$E$16,3,0)</f>
        <v>Bellmack</v>
      </c>
      <c r="R1488" s="14">
        <f t="shared" si="32"/>
        <v>0.08</v>
      </c>
      <c r="S1488" s="15">
        <f>VLOOKUP(Ventas!H1488,Productos!$B$23:$I$34,MATCH(Ventas!M1488,Productos!$D$22:$I$22)+2,FALSE)</f>
        <v>100000</v>
      </c>
      <c r="T1488" s="16">
        <f t="shared" si="36"/>
        <v>3442000</v>
      </c>
    </row>
    <row r="1489" spans="2:20" ht="14.25" customHeight="1">
      <c r="B1489" s="10" t="str">
        <f t="shared" si="31"/>
        <v>10-3001342009abrilG13</v>
      </c>
      <c r="C1489" s="17">
        <v>10</v>
      </c>
      <c r="D1489" s="17">
        <v>300</v>
      </c>
      <c r="E1489" s="18">
        <v>39916</v>
      </c>
      <c r="F1489" s="17">
        <v>16</v>
      </c>
      <c r="G1489" s="17">
        <v>1</v>
      </c>
      <c r="H1489" s="17" t="s">
        <v>32</v>
      </c>
      <c r="I1489" s="79">
        <f>_xlfn.XLOOKUP(H1489,Productos!$B$5:$B$16,Productos!$E$5:$E$16)</f>
        <v>150000</v>
      </c>
      <c r="J1489" s="17">
        <v>15</v>
      </c>
      <c r="K1489" s="99"/>
      <c r="L1489" s="13" t="str">
        <f>_xlfn.XLOOKUP(Ventas!C1489,'Tienda y Sucursal'!$B$5:$B$19,'Tienda y Sucursal'!$C$5:$C$19)</f>
        <v>Sacrilegios Gloria</v>
      </c>
      <c r="M1489" s="13" t="str">
        <f>_xlfn.XLOOKUP(D1489,'Tienda y Sucursal'!$E$5:$E$10,'Tienda y Sucursal'!$F$5:$F$10)</f>
        <v>Sucursal 3</v>
      </c>
      <c r="N1489" s="13" t="str">
        <f>HLOOKUP(F1489,'Vendedores y Clientes'!$F$5:$M$7,2,0)&amp;" "&amp;HLOOKUP(F1489,'Vendedores y Clientes'!$F$5:$M$7,3,0)</f>
        <v>Michael Tree</v>
      </c>
      <c r="O1489" s="13" t="str" cm="1">
        <f t="array" ref="O1489">_xlfn.XLOOKUP(G1489,'Vendedores y Clientes'!$B$6:$B$39,'Vendedores y Clientes'!$C$6:$C$39&amp;" "&amp;_xlfn.XLOOKUP(Ventas!G1489,'Vendedores y Clientes'!$B$6:$B$39,'Vendedores y Clientes'!$D$6:$D$39))</f>
        <v>Alejandro Moledero</v>
      </c>
      <c r="P1489" s="13" t="str">
        <f>_xlfn.XLOOKUP(H1489,Productos!$B$5:$B$16,Productos!$C$5:$C$16)</f>
        <v>Mesa de Centro 1,5x2 Cuadrada</v>
      </c>
      <c r="Q1489" s="13" t="str">
        <f>VLOOKUP(H1489,Productos!$B$4:$E$16,3,0)</f>
        <v>Dardunes</v>
      </c>
      <c r="R1489" s="14">
        <f t="shared" si="32"/>
        <v>0.08</v>
      </c>
      <c r="S1489" s="15">
        <f>VLOOKUP(Ventas!H1489,Productos!$B$23:$I$34,MATCH(Ventas!M1489,Productos!$D$22:$I$22)+2,FALSE)</f>
        <v>200000</v>
      </c>
      <c r="T1489" s="16">
        <f t="shared" si="36"/>
        <v>1870000</v>
      </c>
    </row>
    <row r="1490" spans="2:20" ht="14.25" customHeight="1">
      <c r="B1490" s="10" t="str">
        <f t="shared" si="31"/>
        <v>1-201332009marzoG13</v>
      </c>
      <c r="C1490" s="17">
        <v>1</v>
      </c>
      <c r="D1490" s="17">
        <v>20</v>
      </c>
      <c r="E1490" s="18">
        <v>39885</v>
      </c>
      <c r="F1490" s="17">
        <v>12</v>
      </c>
      <c r="G1490" s="17">
        <v>12</v>
      </c>
      <c r="H1490" s="17" t="s">
        <v>32</v>
      </c>
      <c r="I1490" s="79">
        <f>_xlfn.XLOOKUP(H1490,Productos!$B$5:$B$16,Productos!$E$5:$E$16)</f>
        <v>150000</v>
      </c>
      <c r="J1490" s="17">
        <v>15</v>
      </c>
      <c r="K1490" s="99"/>
      <c r="L1490" s="13" t="str">
        <f>_xlfn.XLOOKUP(Ventas!C1490,'Tienda y Sucursal'!$B$5:$B$19,'Tienda y Sucursal'!$C$5:$C$19)</f>
        <v>Sucursal Peñalolen Alto</v>
      </c>
      <c r="M1490" s="13" t="str">
        <f>_xlfn.XLOOKUP(D1490,'Tienda y Sucursal'!$E$5:$E$10,'Tienda y Sucursal'!$F$5:$F$10)</f>
        <v>Sucursal 5</v>
      </c>
      <c r="N1490" s="13" t="str">
        <f>HLOOKUP(F1490,'Vendedores y Clientes'!$F$5:$M$7,2,0)&amp;" "&amp;HLOOKUP(F1490,'Vendedores y Clientes'!$F$5:$M$7,3,0)</f>
        <v>Feibian Bizancio</v>
      </c>
      <c r="O1490" s="13" t="str" cm="1">
        <f t="array" ref="O1490">_xlfn.XLOOKUP(G1490,'Vendedores y Clientes'!$B$6:$B$39,'Vendedores y Clientes'!$C$6:$C$39&amp;" "&amp;_xlfn.XLOOKUP(Ventas!G1490,'Vendedores y Clientes'!$B$6:$B$39,'Vendedores y Clientes'!$D$6:$D$39))</f>
        <v>Nga Escandinavo</v>
      </c>
      <c r="P1490" s="13" t="str">
        <f>_xlfn.XLOOKUP(H1490,Productos!$B$5:$B$16,Productos!$C$5:$C$16)</f>
        <v>Mesa de Centro 1,5x2 Cuadrada</v>
      </c>
      <c r="Q1490" s="13" t="str">
        <f>VLOOKUP(H1490,Productos!$B$4:$E$16,3,0)</f>
        <v>Dardunes</v>
      </c>
      <c r="R1490" s="14">
        <f t="shared" si="32"/>
        <v>0.08</v>
      </c>
      <c r="S1490" s="15">
        <f>VLOOKUP(Ventas!H1490,Productos!$B$23:$I$34,MATCH(Ventas!M1490,Productos!$D$22:$I$22)+2,FALSE)</f>
        <v>20000</v>
      </c>
      <c r="T1490" s="16">
        <f t="shared" si="36"/>
        <v>2050000</v>
      </c>
    </row>
    <row r="1491" spans="2:20" ht="14.25" customHeight="1">
      <c r="B1491" s="10" t="str">
        <f t="shared" si="31"/>
        <v>8-2014112010noviembreG16</v>
      </c>
      <c r="C1491" s="17">
        <v>8</v>
      </c>
      <c r="D1491" s="17">
        <v>20</v>
      </c>
      <c r="E1491" s="18">
        <v>40496</v>
      </c>
      <c r="F1491" s="17">
        <v>15</v>
      </c>
      <c r="G1491" s="17">
        <v>30</v>
      </c>
      <c r="H1491" s="17" t="s">
        <v>30</v>
      </c>
      <c r="I1491" s="79">
        <f>_xlfn.XLOOKUP(H1491,Productos!$B$5:$B$16,Productos!$E$5:$E$16)</f>
        <v>550000</v>
      </c>
      <c r="J1491" s="17">
        <v>4</v>
      </c>
      <c r="K1491" s="99"/>
      <c r="L1491" s="13" t="str">
        <f>_xlfn.XLOOKUP(Ventas!C1491,'Tienda y Sucursal'!$B$5:$B$19,'Tienda y Sucursal'!$C$5:$C$19)</f>
        <v>El Rincón de la Madera</v>
      </c>
      <c r="M1491" s="13" t="str">
        <f>_xlfn.XLOOKUP(D1491,'Tienda y Sucursal'!$E$5:$E$10,'Tienda y Sucursal'!$F$5:$F$10)</f>
        <v>Sucursal 5</v>
      </c>
      <c r="N1491" s="13" t="str">
        <f>HLOOKUP(F1491,'Vendedores y Clientes'!$F$5:$M$7,2,0)&amp;" "&amp;HLOOKUP(F1491,'Vendedores y Clientes'!$F$5:$M$7,3,0)</f>
        <v>Suárez Mujica</v>
      </c>
      <c r="O1491" s="13" t="str" cm="1">
        <f t="array" ref="O1491">_xlfn.XLOOKUP(G1491,'Vendedores y Clientes'!$B$6:$B$39,'Vendedores y Clientes'!$C$6:$C$39&amp;" "&amp;_xlfn.XLOOKUP(Ventas!G1491,'Vendedores y Clientes'!$B$6:$B$39,'Vendedores y Clientes'!$D$6:$D$39))</f>
        <v>Javiera Walder</v>
      </c>
      <c r="P1491" s="13" t="str">
        <f>_xlfn.XLOOKUP(H1491,Productos!$B$5:$B$16,Productos!$C$5:$C$16)</f>
        <v>Cómoda 2 cuerpos, 2x1x1,5</v>
      </c>
      <c r="Q1491" s="13" t="str">
        <f>VLOOKUP(H1491,Productos!$B$4:$E$16,3,0)</f>
        <v>Deplos</v>
      </c>
      <c r="R1491" s="14">
        <f t="shared" si="32"/>
        <v>0.05</v>
      </c>
      <c r="S1491" s="15">
        <f>VLOOKUP(Ventas!H1491,Productos!$B$23:$I$34,MATCH(Ventas!M1491,Productos!$D$22:$I$22)+2,FALSE)</f>
        <v>300000</v>
      </c>
      <c r="T1491" s="16">
        <f t="shared" si="36"/>
        <v>1790000</v>
      </c>
    </row>
    <row r="1492" spans="2:20" ht="14.25" customHeight="1">
      <c r="B1492" s="10" t="str">
        <f t="shared" si="31"/>
        <v>9-302052009mayoG16</v>
      </c>
      <c r="C1492" s="17">
        <v>9</v>
      </c>
      <c r="D1492" s="17">
        <v>30</v>
      </c>
      <c r="E1492" s="18">
        <v>39953</v>
      </c>
      <c r="F1492" s="17">
        <v>16</v>
      </c>
      <c r="G1492" s="17">
        <v>29</v>
      </c>
      <c r="H1492" s="17" t="s">
        <v>30</v>
      </c>
      <c r="I1492" s="79">
        <f>_xlfn.XLOOKUP(H1492,Productos!$B$5:$B$16,Productos!$E$5:$E$16)</f>
        <v>550000</v>
      </c>
      <c r="J1492" s="17">
        <v>4</v>
      </c>
      <c r="K1492" s="99"/>
      <c r="L1492" s="13" t="str">
        <f>_xlfn.XLOOKUP(Ventas!C1492,'Tienda y Sucursal'!$B$5:$B$19,'Tienda y Sucursal'!$C$5:$C$19)</f>
        <v>Sucursal San Bernardo</v>
      </c>
      <c r="M1492" s="13" t="str">
        <f>_xlfn.XLOOKUP(D1492,'Tienda y Sucursal'!$E$5:$E$10,'Tienda y Sucursal'!$F$5:$F$10)</f>
        <v>Sucursal 2</v>
      </c>
      <c r="N1492" s="13" t="str">
        <f>HLOOKUP(F1492,'Vendedores y Clientes'!$F$5:$M$7,2,0)&amp;" "&amp;HLOOKUP(F1492,'Vendedores y Clientes'!$F$5:$M$7,3,0)</f>
        <v>Michael Tree</v>
      </c>
      <c r="O1492" s="13" t="str" cm="1">
        <f t="array" ref="O1492">_xlfn.XLOOKUP(G1492,'Vendedores y Clientes'!$B$6:$B$39,'Vendedores y Clientes'!$C$6:$C$39&amp;" "&amp;_xlfn.XLOOKUP(Ventas!G1492,'Vendedores y Clientes'!$B$6:$B$39,'Vendedores y Clientes'!$D$6:$D$39))</f>
        <v>Reina Queen</v>
      </c>
      <c r="P1492" s="13" t="str">
        <f>_xlfn.XLOOKUP(H1492,Productos!$B$5:$B$16,Productos!$C$5:$C$16)</f>
        <v>Cómoda 2 cuerpos, 2x1x1,5</v>
      </c>
      <c r="Q1492" s="13" t="str">
        <f>VLOOKUP(H1492,Productos!$B$4:$E$16,3,0)</f>
        <v>Deplos</v>
      </c>
      <c r="R1492" s="14">
        <f t="shared" si="32"/>
        <v>0.05</v>
      </c>
      <c r="S1492" s="15">
        <f>VLOOKUP(Ventas!H1492,Productos!$B$23:$I$34,MATCH(Ventas!M1492,Productos!$D$22:$I$22)+2,FALSE)</f>
        <v>500000</v>
      </c>
      <c r="T1492" s="16">
        <f t="shared" si="36"/>
        <v>1590000</v>
      </c>
    </row>
    <row r="1493" spans="2:20" ht="14.25" customHeight="1">
      <c r="B1493" s="10" t="str">
        <f t="shared" si="31"/>
        <v>2-20952009mayoG16</v>
      </c>
      <c r="C1493" s="17">
        <v>2</v>
      </c>
      <c r="D1493" s="17">
        <v>20</v>
      </c>
      <c r="E1493" s="18">
        <v>39942</v>
      </c>
      <c r="F1493" s="17">
        <v>15</v>
      </c>
      <c r="G1493" s="17">
        <v>21</v>
      </c>
      <c r="H1493" s="17" t="s">
        <v>30</v>
      </c>
      <c r="I1493" s="79">
        <f>_xlfn.XLOOKUP(H1493,Productos!$B$5:$B$16,Productos!$E$5:$E$16)</f>
        <v>550000</v>
      </c>
      <c r="J1493" s="17">
        <v>4</v>
      </c>
      <c r="K1493" s="99"/>
      <c r="L1493" s="13" t="str">
        <f>_xlfn.XLOOKUP(Ventas!C1493,'Tienda y Sucursal'!$B$5:$B$19,'Tienda y Sucursal'!$C$5:$C$19)</f>
        <v>Muebles San Genaro</v>
      </c>
      <c r="M1493" s="13" t="str">
        <f>_xlfn.XLOOKUP(D1493,'Tienda y Sucursal'!$E$5:$E$10,'Tienda y Sucursal'!$F$5:$F$10)</f>
        <v>Sucursal 5</v>
      </c>
      <c r="N1493" s="13" t="str">
        <f>HLOOKUP(F1493,'Vendedores y Clientes'!$F$5:$M$7,2,0)&amp;" "&amp;HLOOKUP(F1493,'Vendedores y Clientes'!$F$5:$M$7,3,0)</f>
        <v>Suárez Mujica</v>
      </c>
      <c r="O1493" s="13" t="str" cm="1">
        <f t="array" ref="O1493">_xlfn.XLOOKUP(G1493,'Vendedores y Clientes'!$B$6:$B$39,'Vendedores y Clientes'!$C$6:$C$39&amp;" "&amp;_xlfn.XLOOKUP(Ventas!G1493,'Vendedores y Clientes'!$B$6:$B$39,'Vendedores y Clientes'!$D$6:$D$39))</f>
        <v>Alvarón Moledero</v>
      </c>
      <c r="P1493" s="13" t="str">
        <f>_xlfn.XLOOKUP(H1493,Productos!$B$5:$B$16,Productos!$C$5:$C$16)</f>
        <v>Cómoda 2 cuerpos, 2x1x1,5</v>
      </c>
      <c r="Q1493" s="13" t="str">
        <f>VLOOKUP(H1493,Productos!$B$4:$E$16,3,0)</f>
        <v>Deplos</v>
      </c>
      <c r="R1493" s="14">
        <f t="shared" si="32"/>
        <v>0.05</v>
      </c>
      <c r="S1493" s="15">
        <f>VLOOKUP(Ventas!H1493,Productos!$B$23:$I$34,MATCH(Ventas!M1493,Productos!$D$22:$I$22)+2,FALSE)</f>
        <v>300000</v>
      </c>
      <c r="T1493" s="16">
        <f t="shared" si="36"/>
        <v>1790000</v>
      </c>
    </row>
    <row r="1494" spans="2:20" ht="14.25" customHeight="1">
      <c r="B1494" s="10" t="str">
        <f t="shared" si="31"/>
        <v>12-1002382009agostoF16</v>
      </c>
      <c r="C1494" s="17">
        <v>12</v>
      </c>
      <c r="D1494" s="17">
        <v>100</v>
      </c>
      <c r="E1494" s="18">
        <v>40048</v>
      </c>
      <c r="F1494" s="17">
        <v>16</v>
      </c>
      <c r="G1494" s="17">
        <v>33</v>
      </c>
      <c r="H1494" s="17" t="s">
        <v>29</v>
      </c>
      <c r="I1494" s="79">
        <f>_xlfn.XLOOKUP(H1494,Productos!$B$5:$B$16,Productos!$E$5:$E$16)</f>
        <v>550000</v>
      </c>
      <c r="J1494" s="17">
        <v>4</v>
      </c>
      <c r="K1494" s="99"/>
      <c r="L1494" s="13" t="str">
        <f>_xlfn.XLOOKUP(Ventas!C1494,'Tienda y Sucursal'!$B$5:$B$19,'Tienda y Sucursal'!$C$5:$C$19)</f>
        <v>El Deleite</v>
      </c>
      <c r="M1494" s="13" t="str">
        <f>_xlfn.XLOOKUP(D1494,'Tienda y Sucursal'!$E$5:$E$10,'Tienda y Sucursal'!$F$5:$F$10)</f>
        <v>Sucursal 4</v>
      </c>
      <c r="N1494" s="13" t="str">
        <f>HLOOKUP(F1494,'Vendedores y Clientes'!$F$5:$M$7,2,0)&amp;" "&amp;HLOOKUP(F1494,'Vendedores y Clientes'!$F$5:$M$7,3,0)</f>
        <v>Michael Tree</v>
      </c>
      <c r="O1494" s="13" t="str" cm="1">
        <f t="array" ref="O1494">_xlfn.XLOOKUP(G1494,'Vendedores y Clientes'!$B$6:$B$39,'Vendedores y Clientes'!$C$6:$C$39&amp;" "&amp;_xlfn.XLOOKUP(Ventas!G1494,'Vendedores y Clientes'!$B$6:$B$39,'Vendedores y Clientes'!$D$6:$D$39))</f>
        <v>Maricela Zapur</v>
      </c>
      <c r="P1494" s="13" t="str">
        <f>_xlfn.XLOOKUP(H1494,Productos!$B$5:$B$16,Productos!$C$5:$C$16)</f>
        <v>Cama 2 Plazas</v>
      </c>
      <c r="Q1494" s="13" t="str">
        <f>VLOOKUP(H1494,Productos!$B$4:$E$16,3,0)</f>
        <v>Dardunes</v>
      </c>
      <c r="R1494" s="14">
        <f t="shared" si="32"/>
        <v>0.05</v>
      </c>
      <c r="S1494" s="15">
        <f>VLOOKUP(Ventas!H1494,Productos!$B$23:$I$34,MATCH(Ventas!M1494,Productos!$D$22:$I$22)+2,FALSE)</f>
        <v>200000</v>
      </c>
      <c r="T1494" s="16">
        <f t="shared" si="36"/>
        <v>1890000</v>
      </c>
    </row>
    <row r="1495" spans="2:20" ht="14.25" customHeight="1">
      <c r="B1495" s="10" t="str">
        <f t="shared" si="31"/>
        <v>14-10018112009noviembreF16</v>
      </c>
      <c r="C1495" s="17">
        <v>14</v>
      </c>
      <c r="D1495" s="17">
        <v>100</v>
      </c>
      <c r="E1495" s="18">
        <v>40135</v>
      </c>
      <c r="F1495" s="17">
        <v>15</v>
      </c>
      <c r="G1495" s="17">
        <v>23</v>
      </c>
      <c r="H1495" s="17" t="s">
        <v>29</v>
      </c>
      <c r="I1495" s="79">
        <f>_xlfn.XLOOKUP(H1495,Productos!$B$5:$B$16,Productos!$E$5:$E$16)</f>
        <v>550000</v>
      </c>
      <c r="J1495" s="17">
        <v>4</v>
      </c>
      <c r="K1495" s="99"/>
      <c r="L1495" s="13" t="str">
        <f>_xlfn.XLOOKUP(Ventas!C1495,'Tienda y Sucursal'!$B$5:$B$19,'Tienda y Sucursal'!$C$5:$C$19)</f>
        <v>Antiguedades FV</v>
      </c>
      <c r="M1495" s="13" t="str">
        <f>_xlfn.XLOOKUP(D1495,'Tienda y Sucursal'!$E$5:$E$10,'Tienda y Sucursal'!$F$5:$F$10)</f>
        <v>Sucursal 4</v>
      </c>
      <c r="N1495" s="13" t="str">
        <f>HLOOKUP(F1495,'Vendedores y Clientes'!$F$5:$M$7,2,0)&amp;" "&amp;HLOOKUP(F1495,'Vendedores y Clientes'!$F$5:$M$7,3,0)</f>
        <v>Suárez Mujica</v>
      </c>
      <c r="O1495" s="13" t="str" cm="1">
        <f t="array" ref="O1495">_xlfn.XLOOKUP(G1495,'Vendedores y Clientes'!$B$6:$B$39,'Vendedores y Clientes'!$C$6:$C$39&amp;" "&amp;_xlfn.XLOOKUP(Ventas!G1495,'Vendedores y Clientes'!$B$6:$B$39,'Vendedores y Clientes'!$D$6:$D$39))</f>
        <v>Ismael Olavarrieta</v>
      </c>
      <c r="P1495" s="13" t="str">
        <f>_xlfn.XLOOKUP(H1495,Productos!$B$5:$B$16,Productos!$C$5:$C$16)</f>
        <v>Cama 2 Plazas</v>
      </c>
      <c r="Q1495" s="13" t="str">
        <f>VLOOKUP(H1495,Productos!$B$4:$E$16,3,0)</f>
        <v>Dardunes</v>
      </c>
      <c r="R1495" s="14">
        <f t="shared" si="32"/>
        <v>0.05</v>
      </c>
      <c r="S1495" s="15">
        <f>VLOOKUP(Ventas!H1495,Productos!$B$23:$I$34,MATCH(Ventas!M1495,Productos!$D$22:$I$22)+2,FALSE)</f>
        <v>200000</v>
      </c>
      <c r="T1495" s="16">
        <f t="shared" si="36"/>
        <v>1890000</v>
      </c>
    </row>
    <row r="1496" spans="2:20" ht="14.25" customHeight="1">
      <c r="B1496" s="10" t="str">
        <f t="shared" si="31"/>
        <v>7-300152009mayoG16</v>
      </c>
      <c r="C1496" s="17">
        <v>7</v>
      </c>
      <c r="D1496" s="17">
        <v>300</v>
      </c>
      <c r="E1496" s="18">
        <v>39934</v>
      </c>
      <c r="F1496" s="17">
        <v>14</v>
      </c>
      <c r="G1496" s="17">
        <v>34</v>
      </c>
      <c r="H1496" s="17" t="s">
        <v>30</v>
      </c>
      <c r="I1496" s="79">
        <f>_xlfn.XLOOKUP(H1496,Productos!$B$5:$B$16,Productos!$E$5:$E$16)</f>
        <v>550000</v>
      </c>
      <c r="J1496" s="17">
        <v>4</v>
      </c>
      <c r="K1496" s="99"/>
      <c r="L1496" s="13" t="str">
        <f>_xlfn.XLOOKUP(Ventas!C1496,'Tienda y Sucursal'!$B$5:$B$19,'Tienda y Sucursal'!$C$5:$C$19)</f>
        <v>Blanco y En Calada</v>
      </c>
      <c r="M1496" s="13" t="str">
        <f>_xlfn.XLOOKUP(D1496,'Tienda y Sucursal'!$E$5:$E$10,'Tienda y Sucursal'!$F$5:$F$10)</f>
        <v>Sucursal 3</v>
      </c>
      <c r="N1496" s="13" t="str">
        <f>HLOOKUP(F1496,'Vendedores y Clientes'!$F$5:$M$7,2,0)&amp;" "&amp;HLOOKUP(F1496,'Vendedores y Clientes'!$F$5:$M$7,3,0)</f>
        <v>Hortuiti Felier</v>
      </c>
      <c r="O1496" s="13" t="str" cm="1">
        <f t="array" ref="O1496">_xlfn.XLOOKUP(G1496,'Vendedores y Clientes'!$B$6:$B$39,'Vendedores y Clientes'!$C$6:$C$39&amp;" "&amp;_xlfn.XLOOKUP(Ventas!G1496,'Vendedores y Clientes'!$B$6:$B$39,'Vendedores y Clientes'!$D$6:$D$39))</f>
        <v>JP Farfanas</v>
      </c>
      <c r="P1496" s="13" t="str">
        <f>_xlfn.XLOOKUP(H1496,Productos!$B$5:$B$16,Productos!$C$5:$C$16)</f>
        <v>Cómoda 2 cuerpos, 2x1x1,5</v>
      </c>
      <c r="Q1496" s="13" t="str">
        <f>VLOOKUP(H1496,Productos!$B$4:$E$16,3,0)</f>
        <v>Deplos</v>
      </c>
      <c r="R1496" s="14">
        <f t="shared" si="32"/>
        <v>0.05</v>
      </c>
      <c r="S1496" s="15">
        <f>VLOOKUP(Ventas!H1496,Productos!$B$23:$I$34,MATCH(Ventas!M1496,Productos!$D$22:$I$22)+2,FALSE)</f>
        <v>30000</v>
      </c>
      <c r="T1496" s="16">
        <f t="shared" si="36"/>
        <v>2060000</v>
      </c>
    </row>
    <row r="1497" spans="2:20" ht="14.25" customHeight="1">
      <c r="B1497" s="10" t="str">
        <f t="shared" si="31"/>
        <v>6-20252009mayoF16</v>
      </c>
      <c r="C1497" s="17">
        <v>6</v>
      </c>
      <c r="D1497" s="17">
        <v>20</v>
      </c>
      <c r="E1497" s="18">
        <v>39935</v>
      </c>
      <c r="F1497" s="17">
        <v>15</v>
      </c>
      <c r="G1497" s="17">
        <v>12</v>
      </c>
      <c r="H1497" s="17" t="s">
        <v>29</v>
      </c>
      <c r="I1497" s="79">
        <f>_xlfn.XLOOKUP(H1497,Productos!$B$5:$B$16,Productos!$E$5:$E$16)</f>
        <v>550000</v>
      </c>
      <c r="J1497" s="17">
        <v>4</v>
      </c>
      <c r="K1497" s="99"/>
      <c r="L1497" s="13" t="str">
        <f>_xlfn.XLOOKUP(Ventas!C1497,'Tienda y Sucursal'!$B$5:$B$19,'Tienda y Sucursal'!$C$5:$C$19)</f>
        <v>Sucursal Ñuñoa</v>
      </c>
      <c r="M1497" s="13" t="str">
        <f>_xlfn.XLOOKUP(D1497,'Tienda y Sucursal'!$E$5:$E$10,'Tienda y Sucursal'!$F$5:$F$10)</f>
        <v>Sucursal 5</v>
      </c>
      <c r="N1497" s="13" t="str">
        <f>HLOOKUP(F1497,'Vendedores y Clientes'!$F$5:$M$7,2,0)&amp;" "&amp;HLOOKUP(F1497,'Vendedores y Clientes'!$F$5:$M$7,3,0)</f>
        <v>Suárez Mujica</v>
      </c>
      <c r="O1497" s="13" t="str" cm="1">
        <f t="array" ref="O1497">_xlfn.XLOOKUP(G1497,'Vendedores y Clientes'!$B$6:$B$39,'Vendedores y Clientes'!$C$6:$C$39&amp;" "&amp;_xlfn.XLOOKUP(Ventas!G1497,'Vendedores y Clientes'!$B$6:$B$39,'Vendedores y Clientes'!$D$6:$D$39))</f>
        <v>Nga Escandinavo</v>
      </c>
      <c r="P1497" s="13" t="str">
        <f>_xlfn.XLOOKUP(H1497,Productos!$B$5:$B$16,Productos!$C$5:$C$16)</f>
        <v>Cama 2 Plazas</v>
      </c>
      <c r="Q1497" s="13" t="str">
        <f>VLOOKUP(H1497,Productos!$B$4:$E$16,3,0)</f>
        <v>Dardunes</v>
      </c>
      <c r="R1497" s="14">
        <f t="shared" si="32"/>
        <v>0.05</v>
      </c>
      <c r="S1497" s="15">
        <f>VLOOKUP(Ventas!H1497,Productos!$B$23:$I$34,MATCH(Ventas!M1497,Productos!$D$22:$I$22)+2,FALSE)</f>
        <v>30000</v>
      </c>
      <c r="T1497" s="16">
        <f t="shared" si="36"/>
        <v>2060000</v>
      </c>
    </row>
    <row r="1498" spans="2:20" ht="14.25" customHeight="1">
      <c r="B1498" s="10" t="str">
        <f t="shared" si="31"/>
        <v>10-201062009junioB18</v>
      </c>
      <c r="C1498" s="17">
        <v>10</v>
      </c>
      <c r="D1498" s="17">
        <v>20</v>
      </c>
      <c r="E1498" s="18">
        <v>39974</v>
      </c>
      <c r="F1498" s="17">
        <v>18</v>
      </c>
      <c r="G1498" s="17">
        <v>17</v>
      </c>
      <c r="H1498" s="17" t="s">
        <v>31</v>
      </c>
      <c r="I1498" s="79">
        <f>_xlfn.XLOOKUP(H1498,Productos!$B$5:$B$16,Productos!$E$5:$E$16)</f>
        <v>350000</v>
      </c>
      <c r="J1498" s="17">
        <v>7</v>
      </c>
      <c r="K1498" s="99"/>
      <c r="L1498" s="13" t="str">
        <f>_xlfn.XLOOKUP(Ventas!C1498,'Tienda y Sucursal'!$B$5:$B$19,'Tienda y Sucursal'!$C$5:$C$19)</f>
        <v>Sacrilegios Gloria</v>
      </c>
      <c r="M1498" s="13" t="str">
        <f>_xlfn.XLOOKUP(D1498,'Tienda y Sucursal'!$E$5:$E$10,'Tienda y Sucursal'!$F$5:$F$10)</f>
        <v>Sucursal 5</v>
      </c>
      <c r="N1498" s="13" t="str">
        <f>HLOOKUP(F1498,'Vendedores y Clientes'!$F$5:$M$7,2,0)&amp;" "&amp;HLOOKUP(F1498,'Vendedores y Clientes'!$F$5:$M$7,3,0)</f>
        <v>Gato Lizana</v>
      </c>
      <c r="O1498" s="13" t="str" cm="1">
        <f t="array" ref="O1498">_xlfn.XLOOKUP(G1498,'Vendedores y Clientes'!$B$6:$B$39,'Vendedores y Clientes'!$C$6:$C$39&amp;" "&amp;_xlfn.XLOOKUP(Ventas!G1498,'Vendedores y Clientes'!$B$6:$B$39,'Vendedores y Clientes'!$D$6:$D$39))</f>
        <v>Mathias Albus</v>
      </c>
      <c r="P1498" s="13" t="str">
        <f>_xlfn.XLOOKUP(H1498,Productos!$B$5:$B$16,Productos!$C$5:$C$16)</f>
        <v>Escritorio Vidrio 1,38x50</v>
      </c>
      <c r="Q1498" s="13" t="str">
        <f>VLOOKUP(H1498,Productos!$B$4:$E$16,3,0)</f>
        <v>Bellmack</v>
      </c>
      <c r="R1498" s="14">
        <f t="shared" si="32"/>
        <v>0.08</v>
      </c>
      <c r="S1498" s="15">
        <f>VLOOKUP(Ventas!H1498,Productos!$B$23:$I$34,MATCH(Ventas!M1498,Productos!$D$22:$I$22)+2,FALSE)</f>
        <v>1500000</v>
      </c>
      <c r="T1498" s="16">
        <f t="shared" si="36"/>
        <v>754000</v>
      </c>
    </row>
    <row r="1499" spans="2:20" ht="14.25" customHeight="1">
      <c r="B1499" s="10" t="str">
        <f t="shared" si="31"/>
        <v>15-1001172010julioB18</v>
      </c>
      <c r="C1499" s="17">
        <v>15</v>
      </c>
      <c r="D1499" s="17">
        <v>100</v>
      </c>
      <c r="E1499" s="18">
        <v>40370</v>
      </c>
      <c r="F1499" s="17">
        <v>12</v>
      </c>
      <c r="G1499" s="17">
        <v>20</v>
      </c>
      <c r="H1499" s="17" t="s">
        <v>31</v>
      </c>
      <c r="I1499" s="79">
        <f>_xlfn.XLOOKUP(H1499,Productos!$B$5:$B$16,Productos!$E$5:$E$16)</f>
        <v>350000</v>
      </c>
      <c r="J1499" s="17">
        <v>7</v>
      </c>
      <c r="K1499" s="99"/>
      <c r="L1499" s="13" t="str">
        <f>_xlfn.XLOOKUP(Ventas!C1499,'Tienda y Sucursal'!$B$5:$B$19,'Tienda y Sucursal'!$C$5:$C$19)</f>
        <v>Galería la Tubería</v>
      </c>
      <c r="M1499" s="13" t="str">
        <f>_xlfn.XLOOKUP(D1499,'Tienda y Sucursal'!$E$5:$E$10,'Tienda y Sucursal'!$F$5:$F$10)</f>
        <v>Sucursal 4</v>
      </c>
      <c r="N1499" s="13" t="str">
        <f>HLOOKUP(F1499,'Vendedores y Clientes'!$F$5:$M$7,2,0)&amp;" "&amp;HLOOKUP(F1499,'Vendedores y Clientes'!$F$5:$M$7,3,0)</f>
        <v>Feibian Bizancio</v>
      </c>
      <c r="O1499" s="13" t="str" cm="1">
        <f t="array" ref="O1499">_xlfn.XLOOKUP(G1499,'Vendedores y Clientes'!$B$6:$B$39,'Vendedores y Clientes'!$C$6:$C$39&amp;" "&amp;_xlfn.XLOOKUP(Ventas!G1499,'Vendedores y Clientes'!$B$6:$B$39,'Vendedores y Clientes'!$D$6:$D$39))</f>
        <v>Tatán Linterna</v>
      </c>
      <c r="P1499" s="13" t="str">
        <f>_xlfn.XLOOKUP(H1499,Productos!$B$5:$B$16,Productos!$C$5:$C$16)</f>
        <v>Escritorio Vidrio 1,38x50</v>
      </c>
      <c r="Q1499" s="13" t="str">
        <f>VLOOKUP(H1499,Productos!$B$4:$E$16,3,0)</f>
        <v>Bellmack</v>
      </c>
      <c r="R1499" s="14">
        <f t="shared" si="32"/>
        <v>0.08</v>
      </c>
      <c r="S1499" s="15">
        <f>VLOOKUP(Ventas!H1499,Productos!$B$23:$I$34,MATCH(Ventas!M1499,Productos!$D$22:$I$22)+2,FALSE)</f>
        <v>300000</v>
      </c>
      <c r="T1499" s="16">
        <f t="shared" si="36"/>
        <v>1954000</v>
      </c>
    </row>
    <row r="1500" spans="2:20" ht="14.25" customHeight="1">
      <c r="B1500" s="10" t="str">
        <f t="shared" si="31"/>
        <v>2-201532009marzoA18</v>
      </c>
      <c r="C1500" s="17">
        <v>2</v>
      </c>
      <c r="D1500" s="17">
        <v>20</v>
      </c>
      <c r="E1500" s="18">
        <v>39887</v>
      </c>
      <c r="F1500" s="17">
        <v>15</v>
      </c>
      <c r="G1500" s="17">
        <v>28</v>
      </c>
      <c r="H1500" s="17" t="s">
        <v>26</v>
      </c>
      <c r="I1500" s="79">
        <f>_xlfn.XLOOKUP(H1500,Productos!$B$5:$B$16,Productos!$E$5:$E$16)</f>
        <v>750000</v>
      </c>
      <c r="J1500" s="17">
        <v>3</v>
      </c>
      <c r="K1500" s="99"/>
      <c r="L1500" s="13" t="str">
        <f>_xlfn.XLOOKUP(Ventas!C1500,'Tienda y Sucursal'!$B$5:$B$19,'Tienda y Sucursal'!$C$5:$C$19)</f>
        <v>Muebles San Genaro</v>
      </c>
      <c r="M1500" s="13" t="str">
        <f>_xlfn.XLOOKUP(D1500,'Tienda y Sucursal'!$E$5:$E$10,'Tienda y Sucursal'!$F$5:$F$10)</f>
        <v>Sucursal 5</v>
      </c>
      <c r="N1500" s="13" t="str">
        <f>HLOOKUP(F1500,'Vendedores y Clientes'!$F$5:$M$7,2,0)&amp;" "&amp;HLOOKUP(F1500,'Vendedores y Clientes'!$F$5:$M$7,3,0)</f>
        <v>Suárez Mujica</v>
      </c>
      <c r="O1500" s="13" t="str" cm="1">
        <f t="array" ref="O1500">_xlfn.XLOOKUP(G1500,'Vendedores y Clientes'!$B$6:$B$39,'Vendedores y Clientes'!$C$6:$C$39&amp;" "&amp;_xlfn.XLOOKUP(Ventas!G1500,'Vendedores y Clientes'!$B$6:$B$39,'Vendedores y Clientes'!$D$6:$D$39))</f>
        <v>Sebastián  Venegas</v>
      </c>
      <c r="P1500" s="13" t="str">
        <f>_xlfn.XLOOKUP(H1500,Productos!$B$5:$B$16,Productos!$C$5:$C$16)</f>
        <v>Sillón Cama 3 Cuerpos</v>
      </c>
      <c r="Q1500" s="13" t="str">
        <f>VLOOKUP(H1500,Productos!$B$4:$E$16,3,0)</f>
        <v>Bellmack</v>
      </c>
      <c r="R1500" s="14">
        <f t="shared" si="32"/>
        <v>0</v>
      </c>
      <c r="S1500" s="15">
        <f>VLOOKUP(Ventas!H1500,Productos!$B$23:$I$34,MATCH(Ventas!M1500,Productos!$D$22:$I$22)+2,FALSE)</f>
        <v>30000</v>
      </c>
      <c r="T1500" s="16">
        <f t="shared" si="36"/>
        <v>2220000</v>
      </c>
    </row>
    <row r="1501" spans="2:20" ht="14.25" customHeight="1">
      <c r="B1501" s="10" t="str">
        <f t="shared" si="31"/>
        <v>14-1001582010agostoE20</v>
      </c>
      <c r="C1501" s="17">
        <v>14</v>
      </c>
      <c r="D1501" s="17">
        <v>100</v>
      </c>
      <c r="E1501" s="18">
        <v>40405</v>
      </c>
      <c r="F1501" s="17">
        <v>17</v>
      </c>
      <c r="G1501" s="17">
        <v>30</v>
      </c>
      <c r="H1501" s="17" t="s">
        <v>28</v>
      </c>
      <c r="I1501" s="79">
        <f>_xlfn.XLOOKUP(H1501,Productos!$B$5:$B$16,Productos!$E$5:$E$16)</f>
        <v>650000</v>
      </c>
      <c r="J1501" s="17">
        <v>3</v>
      </c>
      <c r="K1501" s="99"/>
      <c r="L1501" s="13" t="str">
        <f>_xlfn.XLOOKUP(Ventas!C1501,'Tienda y Sucursal'!$B$5:$B$19,'Tienda y Sucursal'!$C$5:$C$19)</f>
        <v>Antiguedades FV</v>
      </c>
      <c r="M1501" s="13" t="str">
        <f>_xlfn.XLOOKUP(D1501,'Tienda y Sucursal'!$E$5:$E$10,'Tienda y Sucursal'!$F$5:$F$10)</f>
        <v>Sucursal 4</v>
      </c>
      <c r="N1501" s="13" t="str">
        <f>HLOOKUP(F1501,'Vendedores y Clientes'!$F$5:$M$7,2,0)&amp;" "&amp;HLOOKUP(F1501,'Vendedores y Clientes'!$F$5:$M$7,3,0)</f>
        <v>Gabriel Manzanero</v>
      </c>
      <c r="O1501" s="13" t="str" cm="1">
        <f t="array" ref="O1501">_xlfn.XLOOKUP(G1501,'Vendedores y Clientes'!$B$6:$B$39,'Vendedores y Clientes'!$C$6:$C$39&amp;" "&amp;_xlfn.XLOOKUP(Ventas!G1501,'Vendedores y Clientes'!$B$6:$B$39,'Vendedores y Clientes'!$D$6:$D$39))</f>
        <v>Javiera Walder</v>
      </c>
      <c r="P1501" s="13" t="str">
        <f>_xlfn.XLOOKUP(H1501,Productos!$B$5:$B$16,Productos!$C$5:$C$16)</f>
        <v>Escritorio Madera 3 Espacios</v>
      </c>
      <c r="Q1501" s="13" t="str">
        <f>VLOOKUP(H1501,Productos!$B$4:$E$16,3,0)</f>
        <v>Bellmack</v>
      </c>
      <c r="R1501" s="14">
        <f t="shared" si="32"/>
        <v>0</v>
      </c>
      <c r="S1501" s="15">
        <f>VLOOKUP(Ventas!H1501,Productos!$B$23:$I$34,MATCH(Ventas!M1501,Productos!$D$22:$I$22)+2,FALSE)</f>
        <v>1000000</v>
      </c>
      <c r="T1501" s="16">
        <f t="shared" si="36"/>
        <v>950000</v>
      </c>
    </row>
    <row r="1502" spans="2:20" ht="14.25" customHeight="1">
      <c r="B1502" s="10" t="str">
        <f t="shared" si="31"/>
        <v>5-3001052010mayoG13</v>
      </c>
      <c r="C1502" s="17">
        <v>5</v>
      </c>
      <c r="D1502" s="17">
        <v>300</v>
      </c>
      <c r="E1502" s="18">
        <v>40308</v>
      </c>
      <c r="F1502" s="17">
        <v>13</v>
      </c>
      <c r="G1502" s="17">
        <v>18</v>
      </c>
      <c r="H1502" s="17" t="s">
        <v>32</v>
      </c>
      <c r="I1502" s="79">
        <f>_xlfn.XLOOKUP(H1502,Productos!$B$5:$B$16,Productos!$E$5:$E$16)</f>
        <v>150000</v>
      </c>
      <c r="J1502" s="17">
        <v>14</v>
      </c>
      <c r="K1502" s="99"/>
      <c r="L1502" s="13" t="str">
        <f>_xlfn.XLOOKUP(Ventas!C1502,'Tienda y Sucursal'!$B$5:$B$19,'Tienda y Sucursal'!$C$5:$C$19)</f>
        <v>Muebles El Oso</v>
      </c>
      <c r="M1502" s="13" t="str">
        <f>_xlfn.XLOOKUP(D1502,'Tienda y Sucursal'!$E$5:$E$10,'Tienda y Sucursal'!$F$5:$F$10)</f>
        <v>Sucursal 3</v>
      </c>
      <c r="N1502" s="13" t="str">
        <f>HLOOKUP(F1502,'Vendedores y Clientes'!$F$5:$M$7,2,0)&amp;" "&amp;HLOOKUP(F1502,'Vendedores y Clientes'!$F$5:$M$7,3,0)</f>
        <v>Caesar Ortencia</v>
      </c>
      <c r="O1502" s="13" t="str" cm="1">
        <f t="array" ref="O1502">_xlfn.XLOOKUP(G1502,'Vendedores y Clientes'!$B$6:$B$39,'Vendedores y Clientes'!$C$6:$C$39&amp;" "&amp;_xlfn.XLOOKUP(Ventas!G1502,'Vendedores y Clientes'!$B$6:$B$39,'Vendedores y Clientes'!$D$6:$D$39))</f>
        <v>Di Angelo Bonini</v>
      </c>
      <c r="P1502" s="13" t="str">
        <f>_xlfn.XLOOKUP(H1502,Productos!$B$5:$B$16,Productos!$C$5:$C$16)</f>
        <v>Mesa de Centro 1,5x2 Cuadrada</v>
      </c>
      <c r="Q1502" s="13" t="str">
        <f>VLOOKUP(H1502,Productos!$B$4:$E$16,3,0)</f>
        <v>Dardunes</v>
      </c>
      <c r="R1502" s="14">
        <f t="shared" si="32"/>
        <v>0.08</v>
      </c>
      <c r="S1502" s="15">
        <f>VLOOKUP(Ventas!H1502,Productos!$B$23:$I$34,MATCH(Ventas!M1502,Productos!$D$22:$I$22)+2,FALSE)</f>
        <v>200000</v>
      </c>
      <c r="T1502" s="16">
        <f t="shared" si="36"/>
        <v>1732000</v>
      </c>
    </row>
    <row r="1503" spans="2:20" ht="14.25" customHeight="1">
      <c r="B1503" s="10" t="str">
        <f t="shared" si="31"/>
        <v>1-10972010julioG13</v>
      </c>
      <c r="C1503" s="17">
        <v>1</v>
      </c>
      <c r="D1503" s="17">
        <v>10</v>
      </c>
      <c r="E1503" s="18">
        <v>40368</v>
      </c>
      <c r="F1503" s="17">
        <v>14</v>
      </c>
      <c r="G1503" s="17">
        <v>21</v>
      </c>
      <c r="H1503" s="17" t="s">
        <v>32</v>
      </c>
      <c r="I1503" s="79">
        <f>_xlfn.XLOOKUP(H1503,Productos!$B$5:$B$16,Productos!$E$5:$E$16)</f>
        <v>150000</v>
      </c>
      <c r="J1503" s="17">
        <v>14</v>
      </c>
      <c r="K1503" s="99"/>
      <c r="L1503" s="13" t="str">
        <f>_xlfn.XLOOKUP(Ventas!C1503,'Tienda y Sucursal'!$B$5:$B$19,'Tienda y Sucursal'!$C$5:$C$19)</f>
        <v>Sucursal Peñalolen Alto</v>
      </c>
      <c r="M1503" s="13" t="str">
        <f>_xlfn.XLOOKUP(D1503,'Tienda y Sucursal'!$E$5:$E$10,'Tienda y Sucursal'!$F$5:$F$10)</f>
        <v>Sucursal 6</v>
      </c>
      <c r="N1503" s="13" t="str">
        <f>HLOOKUP(F1503,'Vendedores y Clientes'!$F$5:$M$7,2,0)&amp;" "&amp;HLOOKUP(F1503,'Vendedores y Clientes'!$F$5:$M$7,3,0)</f>
        <v>Hortuiti Felier</v>
      </c>
      <c r="O1503" s="13" t="str" cm="1">
        <f t="array" ref="O1503">_xlfn.XLOOKUP(G1503,'Vendedores y Clientes'!$B$6:$B$39,'Vendedores y Clientes'!$C$6:$C$39&amp;" "&amp;_xlfn.XLOOKUP(Ventas!G1503,'Vendedores y Clientes'!$B$6:$B$39,'Vendedores y Clientes'!$D$6:$D$39))</f>
        <v>Alvarón Moledero</v>
      </c>
      <c r="P1503" s="13" t="str">
        <f>_xlfn.XLOOKUP(H1503,Productos!$B$5:$B$16,Productos!$C$5:$C$16)</f>
        <v>Mesa de Centro 1,5x2 Cuadrada</v>
      </c>
      <c r="Q1503" s="13" t="str">
        <f>VLOOKUP(H1503,Productos!$B$4:$E$16,3,0)</f>
        <v>Dardunes</v>
      </c>
      <c r="R1503" s="14">
        <f t="shared" si="32"/>
        <v>0.08</v>
      </c>
      <c r="S1503" s="15">
        <f>VLOOKUP(Ventas!H1503,Productos!$B$23:$I$34,MATCH(Ventas!M1503,Productos!$D$22:$I$22)+2,FALSE)</f>
        <v>30000</v>
      </c>
      <c r="T1503" s="16">
        <f t="shared" si="36"/>
        <v>1902000</v>
      </c>
    </row>
    <row r="1504" spans="2:20" ht="14.25" customHeight="1">
      <c r="B1504" s="10" t="str">
        <f t="shared" si="31"/>
        <v>11-2001792010septiembreG13</v>
      </c>
      <c r="C1504" s="17">
        <v>11</v>
      </c>
      <c r="D1504" s="17">
        <v>200</v>
      </c>
      <c r="E1504" s="18">
        <v>40438</v>
      </c>
      <c r="F1504" s="17">
        <v>16</v>
      </c>
      <c r="G1504" s="17">
        <v>28</v>
      </c>
      <c r="H1504" s="17" t="s">
        <v>32</v>
      </c>
      <c r="I1504" s="79">
        <f>_xlfn.XLOOKUP(H1504,Productos!$B$5:$B$16,Productos!$E$5:$E$16)</f>
        <v>150000</v>
      </c>
      <c r="J1504" s="17">
        <v>14</v>
      </c>
      <c r="K1504" s="99"/>
      <c r="L1504" s="13" t="str">
        <f>_xlfn.XLOOKUP(Ventas!C1504,'Tienda y Sucursal'!$B$5:$B$19,'Tienda y Sucursal'!$C$5:$C$19)</f>
        <v>Antiguedades FL</v>
      </c>
      <c r="M1504" s="13" t="str">
        <f>_xlfn.XLOOKUP(D1504,'Tienda y Sucursal'!$E$5:$E$10,'Tienda y Sucursal'!$F$5:$F$10)</f>
        <v>Sucursal 1</v>
      </c>
      <c r="N1504" s="13" t="str">
        <f>HLOOKUP(F1504,'Vendedores y Clientes'!$F$5:$M$7,2,0)&amp;" "&amp;HLOOKUP(F1504,'Vendedores y Clientes'!$F$5:$M$7,3,0)</f>
        <v>Michael Tree</v>
      </c>
      <c r="O1504" s="13" t="str" cm="1">
        <f t="array" ref="O1504">_xlfn.XLOOKUP(G1504,'Vendedores y Clientes'!$B$6:$B$39,'Vendedores y Clientes'!$C$6:$C$39&amp;" "&amp;_xlfn.XLOOKUP(Ventas!G1504,'Vendedores y Clientes'!$B$6:$B$39,'Vendedores y Clientes'!$D$6:$D$39))</f>
        <v>Sebastián  Venegas</v>
      </c>
      <c r="P1504" s="13" t="str">
        <f>_xlfn.XLOOKUP(H1504,Productos!$B$5:$B$16,Productos!$C$5:$C$16)</f>
        <v>Mesa de Centro 1,5x2 Cuadrada</v>
      </c>
      <c r="Q1504" s="13" t="str">
        <f>VLOOKUP(H1504,Productos!$B$4:$E$16,3,0)</f>
        <v>Dardunes</v>
      </c>
      <c r="R1504" s="14">
        <f t="shared" si="32"/>
        <v>0.08</v>
      </c>
      <c r="S1504" s="15">
        <f>VLOOKUP(Ventas!H1504,Productos!$B$23:$I$34,MATCH(Ventas!M1504,Productos!$D$22:$I$22)+2,FALSE)</f>
        <v>20000</v>
      </c>
      <c r="T1504" s="16">
        <f t="shared" si="36"/>
        <v>1912000</v>
      </c>
    </row>
    <row r="1505" spans="2:20" ht="14.25" customHeight="1">
      <c r="B1505" s="10" t="str">
        <f t="shared" si="31"/>
        <v>8-30682010agostoG13</v>
      </c>
      <c r="C1505" s="17">
        <v>8</v>
      </c>
      <c r="D1505" s="17">
        <v>30</v>
      </c>
      <c r="E1505" s="18">
        <v>40396</v>
      </c>
      <c r="F1505" s="17">
        <v>17</v>
      </c>
      <c r="G1505" s="17">
        <v>9</v>
      </c>
      <c r="H1505" s="17" t="s">
        <v>32</v>
      </c>
      <c r="I1505" s="79">
        <f>_xlfn.XLOOKUP(H1505,Productos!$B$5:$B$16,Productos!$E$5:$E$16)</f>
        <v>150000</v>
      </c>
      <c r="J1505" s="17">
        <v>14</v>
      </c>
      <c r="K1505" s="99"/>
      <c r="L1505" s="13" t="str">
        <f>_xlfn.XLOOKUP(Ventas!C1505,'Tienda y Sucursal'!$B$5:$B$19,'Tienda y Sucursal'!$C$5:$C$19)</f>
        <v>El Rincón de la Madera</v>
      </c>
      <c r="M1505" s="13" t="str">
        <f>_xlfn.XLOOKUP(D1505,'Tienda y Sucursal'!$E$5:$E$10,'Tienda y Sucursal'!$F$5:$F$10)</f>
        <v>Sucursal 2</v>
      </c>
      <c r="N1505" s="13" t="str">
        <f>HLOOKUP(F1505,'Vendedores y Clientes'!$F$5:$M$7,2,0)&amp;" "&amp;HLOOKUP(F1505,'Vendedores y Clientes'!$F$5:$M$7,3,0)</f>
        <v>Gabriel Manzanero</v>
      </c>
      <c r="O1505" s="13" t="str" cm="1">
        <f t="array" ref="O1505">_xlfn.XLOOKUP(G1505,'Vendedores y Clientes'!$B$6:$B$39,'Vendedores y Clientes'!$C$6:$C$39&amp;" "&amp;_xlfn.XLOOKUP(Ventas!G1505,'Vendedores y Clientes'!$B$6:$B$39,'Vendedores y Clientes'!$D$6:$D$39))</f>
        <v>Camilo Parranda</v>
      </c>
      <c r="P1505" s="13" t="str">
        <f>_xlfn.XLOOKUP(H1505,Productos!$B$5:$B$16,Productos!$C$5:$C$16)</f>
        <v>Mesa de Centro 1,5x2 Cuadrada</v>
      </c>
      <c r="Q1505" s="13" t="str">
        <f>VLOOKUP(H1505,Productos!$B$4:$E$16,3,0)</f>
        <v>Dardunes</v>
      </c>
      <c r="R1505" s="14">
        <f t="shared" si="32"/>
        <v>0.08</v>
      </c>
      <c r="S1505" s="15">
        <f>VLOOKUP(Ventas!H1505,Productos!$B$23:$I$34,MATCH(Ventas!M1505,Productos!$D$22:$I$22)+2,FALSE)</f>
        <v>100000</v>
      </c>
      <c r="T1505" s="16">
        <f t="shared" si="36"/>
        <v>1832000</v>
      </c>
    </row>
    <row r="1506" spans="2:20" ht="14.25" customHeight="1">
      <c r="B1506" s="10" t="str">
        <f t="shared" si="31"/>
        <v>4-20014122010diciembreG13</v>
      </c>
      <c r="C1506" s="17">
        <v>4</v>
      </c>
      <c r="D1506" s="17">
        <v>200</v>
      </c>
      <c r="E1506" s="18">
        <v>40526</v>
      </c>
      <c r="F1506" s="17">
        <v>18</v>
      </c>
      <c r="G1506" s="17">
        <v>13</v>
      </c>
      <c r="H1506" s="17" t="s">
        <v>32</v>
      </c>
      <c r="I1506" s="79">
        <f>_xlfn.XLOOKUP(H1506,Productos!$B$5:$B$16,Productos!$E$5:$E$16)</f>
        <v>150000</v>
      </c>
      <c r="J1506" s="17">
        <v>14</v>
      </c>
      <c r="K1506" s="99"/>
      <c r="L1506" s="13" t="str">
        <f>_xlfn.XLOOKUP(Ventas!C1506,'Tienda y Sucursal'!$B$5:$B$19,'Tienda y Sucursal'!$C$5:$C$19)</f>
        <v>Galería Ñuble</v>
      </c>
      <c r="M1506" s="13" t="str">
        <f>_xlfn.XLOOKUP(D1506,'Tienda y Sucursal'!$E$5:$E$10,'Tienda y Sucursal'!$F$5:$F$10)</f>
        <v>Sucursal 1</v>
      </c>
      <c r="N1506" s="13" t="str">
        <f>HLOOKUP(F1506,'Vendedores y Clientes'!$F$5:$M$7,2,0)&amp;" "&amp;HLOOKUP(F1506,'Vendedores y Clientes'!$F$5:$M$7,3,0)</f>
        <v>Gato Lizana</v>
      </c>
      <c r="O1506" s="13" t="str" cm="1">
        <f t="array" ref="O1506">_xlfn.XLOOKUP(G1506,'Vendedores y Clientes'!$B$6:$B$39,'Vendedores y Clientes'!$C$6:$C$39&amp;" "&amp;_xlfn.XLOOKUP(Ventas!G1506,'Vendedores y Clientes'!$B$6:$B$39,'Vendedores y Clientes'!$D$6:$D$39))</f>
        <v>Peter Contreras</v>
      </c>
      <c r="P1506" s="13" t="str">
        <f>_xlfn.XLOOKUP(H1506,Productos!$B$5:$B$16,Productos!$C$5:$C$16)</f>
        <v>Mesa de Centro 1,5x2 Cuadrada</v>
      </c>
      <c r="Q1506" s="13" t="str">
        <f>VLOOKUP(H1506,Productos!$B$4:$E$16,3,0)</f>
        <v>Dardunes</v>
      </c>
      <c r="R1506" s="14">
        <f t="shared" si="32"/>
        <v>0.08</v>
      </c>
      <c r="S1506" s="15">
        <f>VLOOKUP(Ventas!H1506,Productos!$B$23:$I$34,MATCH(Ventas!M1506,Productos!$D$22:$I$22)+2,FALSE)</f>
        <v>20000</v>
      </c>
      <c r="T1506" s="16">
        <f t="shared" si="36"/>
        <v>1912000</v>
      </c>
    </row>
    <row r="1507" spans="2:20" ht="14.25" customHeight="1">
      <c r="B1507" s="10" t="str">
        <f t="shared" si="31"/>
        <v>14-3001022009febreroA14</v>
      </c>
      <c r="C1507" s="17">
        <v>14</v>
      </c>
      <c r="D1507" s="17">
        <v>300</v>
      </c>
      <c r="E1507" s="18">
        <v>39854</v>
      </c>
      <c r="F1507" s="17">
        <v>13</v>
      </c>
      <c r="G1507" s="17">
        <v>15</v>
      </c>
      <c r="H1507" s="17" t="s">
        <v>27</v>
      </c>
      <c r="I1507" s="79">
        <f>_xlfn.XLOOKUP(H1507,Productos!$B$5:$B$16,Productos!$E$5:$E$16)</f>
        <v>670000</v>
      </c>
      <c r="J1507" s="17">
        <v>3</v>
      </c>
      <c r="K1507" s="99"/>
      <c r="L1507" s="13" t="str">
        <f>_xlfn.XLOOKUP(Ventas!C1507,'Tienda y Sucursal'!$B$5:$B$19,'Tienda y Sucursal'!$C$5:$C$19)</f>
        <v>Antiguedades FV</v>
      </c>
      <c r="M1507" s="13" t="str">
        <f>_xlfn.XLOOKUP(D1507,'Tienda y Sucursal'!$E$5:$E$10,'Tienda y Sucursal'!$F$5:$F$10)</f>
        <v>Sucursal 3</v>
      </c>
      <c r="N1507" s="13" t="str">
        <f>HLOOKUP(F1507,'Vendedores y Clientes'!$F$5:$M$7,2,0)&amp;" "&amp;HLOOKUP(F1507,'Vendedores y Clientes'!$F$5:$M$7,3,0)</f>
        <v>Caesar Ortencia</v>
      </c>
      <c r="O1507" s="13" t="str" cm="1">
        <f t="array" ref="O1507">_xlfn.XLOOKUP(G1507,'Vendedores y Clientes'!$B$6:$B$39,'Vendedores y Clientes'!$C$6:$C$39&amp;" "&amp;_xlfn.XLOOKUP(Ventas!G1507,'Vendedores y Clientes'!$B$6:$B$39,'Vendedores y Clientes'!$D$6:$D$39))</f>
        <v>Maki Parachute</v>
      </c>
      <c r="P1507" s="13" t="str">
        <f>_xlfn.XLOOKUP(H1507,Productos!$B$5:$B$16,Productos!$C$5:$C$16)</f>
        <v>Cama 1,5 plazas</v>
      </c>
      <c r="Q1507" s="13" t="str">
        <f>VLOOKUP(H1507,Productos!$B$4:$E$16,3,0)</f>
        <v>Dardunes</v>
      </c>
      <c r="R1507" s="14">
        <f t="shared" si="32"/>
        <v>0</v>
      </c>
      <c r="S1507" s="15">
        <f>VLOOKUP(Ventas!H1507,Productos!$B$23:$I$34,MATCH(Ventas!M1507,Productos!$D$22:$I$22)+2,FALSE)</f>
        <v>300000</v>
      </c>
      <c r="T1507" s="16">
        <f t="shared" si="36"/>
        <v>1710000</v>
      </c>
    </row>
    <row r="1508" spans="2:20" ht="14.25" customHeight="1">
      <c r="B1508" s="10" t="str">
        <f t="shared" si="31"/>
        <v>6-1002112010eneroA14</v>
      </c>
      <c r="C1508" s="17">
        <v>6</v>
      </c>
      <c r="D1508" s="17">
        <v>100</v>
      </c>
      <c r="E1508" s="18">
        <v>40199</v>
      </c>
      <c r="F1508" s="17">
        <v>16</v>
      </c>
      <c r="G1508" s="17">
        <v>28</v>
      </c>
      <c r="H1508" s="17" t="s">
        <v>27</v>
      </c>
      <c r="I1508" s="79">
        <f>_xlfn.XLOOKUP(H1508,Productos!$B$5:$B$16,Productos!$E$5:$E$16)</f>
        <v>670000</v>
      </c>
      <c r="J1508" s="17">
        <v>3</v>
      </c>
      <c r="K1508" s="99"/>
      <c r="L1508" s="13" t="str">
        <f>_xlfn.XLOOKUP(Ventas!C1508,'Tienda y Sucursal'!$B$5:$B$19,'Tienda y Sucursal'!$C$5:$C$19)</f>
        <v>Sucursal Ñuñoa</v>
      </c>
      <c r="M1508" s="13" t="str">
        <f>_xlfn.XLOOKUP(D1508,'Tienda y Sucursal'!$E$5:$E$10,'Tienda y Sucursal'!$F$5:$F$10)</f>
        <v>Sucursal 4</v>
      </c>
      <c r="N1508" s="13" t="str">
        <f>HLOOKUP(F1508,'Vendedores y Clientes'!$F$5:$M$7,2,0)&amp;" "&amp;HLOOKUP(F1508,'Vendedores y Clientes'!$F$5:$M$7,3,0)</f>
        <v>Michael Tree</v>
      </c>
      <c r="O1508" s="13" t="str" cm="1">
        <f t="array" ref="O1508">_xlfn.XLOOKUP(G1508,'Vendedores y Clientes'!$B$6:$B$39,'Vendedores y Clientes'!$C$6:$C$39&amp;" "&amp;_xlfn.XLOOKUP(Ventas!G1508,'Vendedores y Clientes'!$B$6:$B$39,'Vendedores y Clientes'!$D$6:$D$39))</f>
        <v>Sebastián  Venegas</v>
      </c>
      <c r="P1508" s="13" t="str">
        <f>_xlfn.XLOOKUP(H1508,Productos!$B$5:$B$16,Productos!$C$5:$C$16)</f>
        <v>Cama 1,5 plazas</v>
      </c>
      <c r="Q1508" s="13" t="str">
        <f>VLOOKUP(H1508,Productos!$B$4:$E$16,3,0)</f>
        <v>Dardunes</v>
      </c>
      <c r="R1508" s="14">
        <f t="shared" si="32"/>
        <v>0</v>
      </c>
      <c r="S1508" s="15">
        <f>VLOOKUP(Ventas!H1508,Productos!$B$23:$I$34,MATCH(Ventas!M1508,Productos!$D$22:$I$22)+2,FALSE)</f>
        <v>10000</v>
      </c>
      <c r="T1508" s="16">
        <f t="shared" si="36"/>
        <v>2000000</v>
      </c>
    </row>
    <row r="1509" spans="2:20" ht="14.25" customHeight="1">
      <c r="B1509" s="10" t="str">
        <f t="shared" si="31"/>
        <v>13-201282009agostoG13</v>
      </c>
      <c r="C1509" s="17">
        <v>13</v>
      </c>
      <c r="D1509" s="17">
        <v>20</v>
      </c>
      <c r="E1509" s="18">
        <v>40037</v>
      </c>
      <c r="F1509" s="17">
        <v>16</v>
      </c>
      <c r="G1509" s="17">
        <v>24</v>
      </c>
      <c r="H1509" s="17" t="s">
        <v>32</v>
      </c>
      <c r="I1509" s="79">
        <f>_xlfn.XLOOKUP(H1509,Productos!$B$5:$B$16,Productos!$E$5:$E$16)</f>
        <v>150000</v>
      </c>
      <c r="J1509" s="17">
        <v>14</v>
      </c>
      <c r="K1509" s="99"/>
      <c r="L1509" s="13" t="str">
        <f>_xlfn.XLOOKUP(Ventas!C1509,'Tienda y Sucursal'!$B$5:$B$19,'Tienda y Sucursal'!$C$5:$C$19)</f>
        <v>Sales</v>
      </c>
      <c r="M1509" s="13" t="str">
        <f>_xlfn.XLOOKUP(D1509,'Tienda y Sucursal'!$E$5:$E$10,'Tienda y Sucursal'!$F$5:$F$10)</f>
        <v>Sucursal 5</v>
      </c>
      <c r="N1509" s="13" t="str">
        <f>HLOOKUP(F1509,'Vendedores y Clientes'!$F$5:$M$7,2,0)&amp;" "&amp;HLOOKUP(F1509,'Vendedores y Clientes'!$F$5:$M$7,3,0)</f>
        <v>Michael Tree</v>
      </c>
      <c r="O1509" s="13" t="str" cm="1">
        <f t="array" ref="O1509">_xlfn.XLOOKUP(G1509,'Vendedores y Clientes'!$B$6:$B$39,'Vendedores y Clientes'!$C$6:$C$39&amp;" "&amp;_xlfn.XLOOKUP(Ventas!G1509,'Vendedores y Clientes'!$B$6:$B$39,'Vendedores y Clientes'!$D$6:$D$39))</f>
        <v>Andrea Panda</v>
      </c>
      <c r="P1509" s="13" t="str">
        <f>_xlfn.XLOOKUP(H1509,Productos!$B$5:$B$16,Productos!$C$5:$C$16)</f>
        <v>Mesa de Centro 1,5x2 Cuadrada</v>
      </c>
      <c r="Q1509" s="13" t="str">
        <f>VLOOKUP(H1509,Productos!$B$4:$E$16,3,0)</f>
        <v>Dardunes</v>
      </c>
      <c r="R1509" s="14">
        <f t="shared" si="32"/>
        <v>0.08</v>
      </c>
      <c r="S1509" s="15">
        <f>VLOOKUP(Ventas!H1509,Productos!$B$23:$I$34,MATCH(Ventas!M1509,Productos!$D$22:$I$22)+2,FALSE)</f>
        <v>20000</v>
      </c>
      <c r="T1509" s="16">
        <f t="shared" si="36"/>
        <v>1912000</v>
      </c>
    </row>
    <row r="1510" spans="2:20" ht="14.25" customHeight="1">
      <c r="B1510" s="10" t="str">
        <f t="shared" si="31"/>
        <v>8-102542009abrilJ16</v>
      </c>
      <c r="C1510" s="17">
        <v>8</v>
      </c>
      <c r="D1510" s="17">
        <v>10</v>
      </c>
      <c r="E1510" s="18">
        <v>39928</v>
      </c>
      <c r="F1510" s="17">
        <v>13</v>
      </c>
      <c r="G1510" s="17">
        <v>12</v>
      </c>
      <c r="H1510" s="17" t="s">
        <v>22</v>
      </c>
      <c r="I1510" s="79">
        <f>_xlfn.XLOOKUP(H1510,Productos!$B$5:$B$16,Productos!$E$5:$E$16)</f>
        <v>1450000</v>
      </c>
      <c r="J1510" s="17">
        <v>2</v>
      </c>
      <c r="K1510" s="99"/>
      <c r="L1510" s="13" t="str">
        <f>_xlfn.XLOOKUP(Ventas!C1510,'Tienda y Sucursal'!$B$5:$B$19,'Tienda y Sucursal'!$C$5:$C$19)</f>
        <v>El Rincón de la Madera</v>
      </c>
      <c r="M1510" s="13" t="str">
        <f>_xlfn.XLOOKUP(D1510,'Tienda y Sucursal'!$E$5:$E$10,'Tienda y Sucursal'!$F$5:$F$10)</f>
        <v>Sucursal 6</v>
      </c>
      <c r="N1510" s="13" t="str">
        <f>HLOOKUP(F1510,'Vendedores y Clientes'!$F$5:$M$7,2,0)&amp;" "&amp;HLOOKUP(F1510,'Vendedores y Clientes'!$F$5:$M$7,3,0)</f>
        <v>Caesar Ortencia</v>
      </c>
      <c r="O1510" s="13" t="str" cm="1">
        <f t="array" ref="O1510">_xlfn.XLOOKUP(G1510,'Vendedores y Clientes'!$B$6:$B$39,'Vendedores y Clientes'!$C$6:$C$39&amp;" "&amp;_xlfn.XLOOKUP(Ventas!G1510,'Vendedores y Clientes'!$B$6:$B$39,'Vendedores y Clientes'!$D$6:$D$39))</f>
        <v>Nga Escandinavo</v>
      </c>
      <c r="P1510" s="13" t="str">
        <f>_xlfn.XLOOKUP(H1510,Productos!$B$5:$B$16,Productos!$C$5:$C$16)</f>
        <v>Silla de Gargas</v>
      </c>
      <c r="Q1510" s="13" t="str">
        <f>VLOOKUP(H1510,Productos!$B$4:$E$16,3,0)</f>
        <v>Bellmack</v>
      </c>
      <c r="R1510" s="14">
        <f t="shared" si="32"/>
        <v>0</v>
      </c>
      <c r="S1510" s="15">
        <f>VLOOKUP(Ventas!H1510,Productos!$B$23:$I$34,MATCH(Ventas!M1510,Productos!$D$22:$I$22)+2,FALSE)</f>
        <v>1000000</v>
      </c>
      <c r="T1510" s="16">
        <f t="shared" si="36"/>
        <v>1900000</v>
      </c>
    </row>
    <row r="1511" spans="2:20" ht="14.25" customHeight="1">
      <c r="B1511" s="10" t="str">
        <f t="shared" si="31"/>
        <v>3-101522009febreroJ16</v>
      </c>
      <c r="C1511" s="17">
        <v>3</v>
      </c>
      <c r="D1511" s="17">
        <v>10</v>
      </c>
      <c r="E1511" s="18">
        <v>39859</v>
      </c>
      <c r="F1511" s="17">
        <v>16</v>
      </c>
      <c r="G1511" s="17">
        <v>25</v>
      </c>
      <c r="H1511" s="17" t="s">
        <v>22</v>
      </c>
      <c r="I1511" s="79">
        <f>_xlfn.XLOOKUP(H1511,Productos!$B$5:$B$16,Productos!$E$5:$E$16)</f>
        <v>1450000</v>
      </c>
      <c r="J1511" s="17">
        <v>2</v>
      </c>
      <c r="K1511" s="99"/>
      <c r="L1511" s="13" t="str">
        <f>_xlfn.XLOOKUP(Ventas!C1511,'Tienda y Sucursal'!$B$5:$B$19,'Tienda y Sucursal'!$C$5:$C$19)</f>
        <v>Damiens</v>
      </c>
      <c r="M1511" s="13" t="str">
        <f>_xlfn.XLOOKUP(D1511,'Tienda y Sucursal'!$E$5:$E$10,'Tienda y Sucursal'!$F$5:$F$10)</f>
        <v>Sucursal 6</v>
      </c>
      <c r="N1511" s="13" t="str">
        <f>HLOOKUP(F1511,'Vendedores y Clientes'!$F$5:$M$7,2,0)&amp;" "&amp;HLOOKUP(F1511,'Vendedores y Clientes'!$F$5:$M$7,3,0)</f>
        <v>Michael Tree</v>
      </c>
      <c r="O1511" s="13" t="str" cm="1">
        <f t="array" ref="O1511">_xlfn.XLOOKUP(G1511,'Vendedores y Clientes'!$B$6:$B$39,'Vendedores y Clientes'!$C$6:$C$39&amp;" "&amp;_xlfn.XLOOKUP(Ventas!G1511,'Vendedores y Clientes'!$B$6:$B$39,'Vendedores y Clientes'!$D$6:$D$39))</f>
        <v>Felipe Medero</v>
      </c>
      <c r="P1511" s="13" t="str">
        <f>_xlfn.XLOOKUP(H1511,Productos!$B$5:$B$16,Productos!$C$5:$C$16)</f>
        <v>Silla de Gargas</v>
      </c>
      <c r="Q1511" s="13" t="str">
        <f>VLOOKUP(H1511,Productos!$B$4:$E$16,3,0)</f>
        <v>Bellmack</v>
      </c>
      <c r="R1511" s="14">
        <f t="shared" si="32"/>
        <v>0</v>
      </c>
      <c r="S1511" s="15">
        <f>VLOOKUP(Ventas!H1511,Productos!$B$23:$I$34,MATCH(Ventas!M1511,Productos!$D$22:$I$22)+2,FALSE)</f>
        <v>1000000</v>
      </c>
      <c r="T1511" s="16">
        <f t="shared" si="36"/>
        <v>1900000</v>
      </c>
    </row>
    <row r="1512" spans="2:20" ht="14.25" customHeight="1">
      <c r="B1512" s="10" t="str">
        <f t="shared" si="31"/>
        <v>7-10024112010noviembreJ16</v>
      </c>
      <c r="C1512" s="17">
        <v>7</v>
      </c>
      <c r="D1512" s="17">
        <v>100</v>
      </c>
      <c r="E1512" s="18">
        <v>40506</v>
      </c>
      <c r="F1512" s="17">
        <v>15</v>
      </c>
      <c r="G1512" s="17">
        <v>18</v>
      </c>
      <c r="H1512" s="17" t="s">
        <v>22</v>
      </c>
      <c r="I1512" s="79">
        <f>_xlfn.XLOOKUP(H1512,Productos!$B$5:$B$16,Productos!$E$5:$E$16)</f>
        <v>1450000</v>
      </c>
      <c r="J1512" s="17">
        <v>2</v>
      </c>
      <c r="K1512" s="99"/>
      <c r="L1512" s="13" t="str">
        <f>_xlfn.XLOOKUP(Ventas!C1512,'Tienda y Sucursal'!$B$5:$B$19,'Tienda y Sucursal'!$C$5:$C$19)</f>
        <v>Blanco y En Calada</v>
      </c>
      <c r="M1512" s="13" t="str">
        <f>_xlfn.XLOOKUP(D1512,'Tienda y Sucursal'!$E$5:$E$10,'Tienda y Sucursal'!$F$5:$F$10)</f>
        <v>Sucursal 4</v>
      </c>
      <c r="N1512" s="13" t="str">
        <f>HLOOKUP(F1512,'Vendedores y Clientes'!$F$5:$M$7,2,0)&amp;" "&amp;HLOOKUP(F1512,'Vendedores y Clientes'!$F$5:$M$7,3,0)</f>
        <v>Suárez Mujica</v>
      </c>
      <c r="O1512" s="13" t="str" cm="1">
        <f t="array" ref="O1512">_xlfn.XLOOKUP(G1512,'Vendedores y Clientes'!$B$6:$B$39,'Vendedores y Clientes'!$C$6:$C$39&amp;" "&amp;_xlfn.XLOOKUP(Ventas!G1512,'Vendedores y Clientes'!$B$6:$B$39,'Vendedores y Clientes'!$D$6:$D$39))</f>
        <v>Di Angelo Bonini</v>
      </c>
      <c r="P1512" s="13" t="str">
        <f>_xlfn.XLOOKUP(H1512,Productos!$B$5:$B$16,Productos!$C$5:$C$16)</f>
        <v>Silla de Gargas</v>
      </c>
      <c r="Q1512" s="13" t="str">
        <f>VLOOKUP(H1512,Productos!$B$4:$E$16,3,0)</f>
        <v>Bellmack</v>
      </c>
      <c r="R1512" s="14">
        <f t="shared" si="32"/>
        <v>0</v>
      </c>
      <c r="S1512" s="15">
        <f>VLOOKUP(Ventas!H1512,Productos!$B$23:$I$34,MATCH(Ventas!M1512,Productos!$D$22:$I$22)+2,FALSE)</f>
        <v>500000</v>
      </c>
      <c r="T1512" s="16">
        <f t="shared" si="36"/>
        <v>2400000</v>
      </c>
    </row>
    <row r="1513" spans="2:20" ht="14.25" customHeight="1">
      <c r="B1513" s="10" t="str">
        <f t="shared" si="31"/>
        <v>2-100582009agostoB18</v>
      </c>
      <c r="C1513" s="17">
        <v>2</v>
      </c>
      <c r="D1513" s="17">
        <v>100</v>
      </c>
      <c r="E1513" s="18">
        <v>40030</v>
      </c>
      <c r="F1513" s="17">
        <v>16</v>
      </c>
      <c r="G1513" s="17">
        <v>22</v>
      </c>
      <c r="H1513" s="17" t="s">
        <v>31</v>
      </c>
      <c r="I1513" s="79">
        <f>_xlfn.XLOOKUP(H1513,Productos!$B$5:$B$16,Productos!$E$5:$E$16)</f>
        <v>350000</v>
      </c>
      <c r="J1513" s="17">
        <v>6</v>
      </c>
      <c r="K1513" s="99"/>
      <c r="L1513" s="13" t="str">
        <f>_xlfn.XLOOKUP(Ventas!C1513,'Tienda y Sucursal'!$B$5:$B$19,'Tienda y Sucursal'!$C$5:$C$19)</f>
        <v>Muebles San Genaro</v>
      </c>
      <c r="M1513" s="13" t="str">
        <f>_xlfn.XLOOKUP(D1513,'Tienda y Sucursal'!$E$5:$E$10,'Tienda y Sucursal'!$F$5:$F$10)</f>
        <v>Sucursal 4</v>
      </c>
      <c r="N1513" s="13" t="str">
        <f>HLOOKUP(F1513,'Vendedores y Clientes'!$F$5:$M$7,2,0)&amp;" "&amp;HLOOKUP(F1513,'Vendedores y Clientes'!$F$5:$M$7,3,0)</f>
        <v>Michael Tree</v>
      </c>
      <c r="O1513" s="13" t="str" cm="1">
        <f t="array" ref="O1513">_xlfn.XLOOKUP(G1513,'Vendedores y Clientes'!$B$6:$B$39,'Vendedores y Clientes'!$C$6:$C$39&amp;" "&amp;_xlfn.XLOOKUP(Ventas!G1513,'Vendedores y Clientes'!$B$6:$B$39,'Vendedores y Clientes'!$D$6:$D$39))</f>
        <v>Sergio Oliva</v>
      </c>
      <c r="P1513" s="13" t="str">
        <f>_xlfn.XLOOKUP(H1513,Productos!$B$5:$B$16,Productos!$C$5:$C$16)</f>
        <v>Escritorio Vidrio 1,38x50</v>
      </c>
      <c r="Q1513" s="13" t="str">
        <f>VLOOKUP(H1513,Productos!$B$4:$E$16,3,0)</f>
        <v>Bellmack</v>
      </c>
      <c r="R1513" s="14">
        <f t="shared" si="32"/>
        <v>0.05</v>
      </c>
      <c r="S1513" s="15">
        <f>VLOOKUP(Ventas!H1513,Productos!$B$23:$I$34,MATCH(Ventas!M1513,Productos!$D$22:$I$22)+2,FALSE)</f>
        <v>300000</v>
      </c>
      <c r="T1513" s="16">
        <f t="shared" si="36"/>
        <v>1695000</v>
      </c>
    </row>
    <row r="1514" spans="2:20" ht="14.25" customHeight="1">
      <c r="B1514" s="10" t="str">
        <f t="shared" si="31"/>
        <v>6-3001582010agostoB18</v>
      </c>
      <c r="C1514" s="17">
        <v>6</v>
      </c>
      <c r="D1514" s="17">
        <v>300</v>
      </c>
      <c r="E1514" s="18">
        <v>40405</v>
      </c>
      <c r="F1514" s="17">
        <v>13</v>
      </c>
      <c r="G1514" s="17">
        <v>24</v>
      </c>
      <c r="H1514" s="17" t="s">
        <v>31</v>
      </c>
      <c r="I1514" s="79">
        <f>_xlfn.XLOOKUP(H1514,Productos!$B$5:$B$16,Productos!$E$5:$E$16)</f>
        <v>350000</v>
      </c>
      <c r="J1514" s="17">
        <v>6</v>
      </c>
      <c r="K1514" s="99"/>
      <c r="L1514" s="13" t="str">
        <f>_xlfn.XLOOKUP(Ventas!C1514,'Tienda y Sucursal'!$B$5:$B$19,'Tienda y Sucursal'!$C$5:$C$19)</f>
        <v>Sucursal Ñuñoa</v>
      </c>
      <c r="M1514" s="13" t="str">
        <f>_xlfn.XLOOKUP(D1514,'Tienda y Sucursal'!$E$5:$E$10,'Tienda y Sucursal'!$F$5:$F$10)</f>
        <v>Sucursal 3</v>
      </c>
      <c r="N1514" s="13" t="str">
        <f>HLOOKUP(F1514,'Vendedores y Clientes'!$F$5:$M$7,2,0)&amp;" "&amp;HLOOKUP(F1514,'Vendedores y Clientes'!$F$5:$M$7,3,0)</f>
        <v>Caesar Ortencia</v>
      </c>
      <c r="O1514" s="13" t="str" cm="1">
        <f t="array" ref="O1514">_xlfn.XLOOKUP(G1514,'Vendedores y Clientes'!$B$6:$B$39,'Vendedores y Clientes'!$C$6:$C$39&amp;" "&amp;_xlfn.XLOOKUP(Ventas!G1514,'Vendedores y Clientes'!$B$6:$B$39,'Vendedores y Clientes'!$D$6:$D$39))</f>
        <v>Andrea Panda</v>
      </c>
      <c r="P1514" s="13" t="str">
        <f>_xlfn.XLOOKUP(H1514,Productos!$B$5:$B$16,Productos!$C$5:$C$16)</f>
        <v>Escritorio Vidrio 1,38x50</v>
      </c>
      <c r="Q1514" s="13" t="str">
        <f>VLOOKUP(H1514,Productos!$B$4:$E$16,3,0)</f>
        <v>Bellmack</v>
      </c>
      <c r="R1514" s="14">
        <f t="shared" si="32"/>
        <v>0.05</v>
      </c>
      <c r="S1514" s="15">
        <f>VLOOKUP(Ventas!H1514,Productos!$B$23:$I$34,MATCH(Ventas!M1514,Productos!$D$22:$I$22)+2,FALSE)</f>
        <v>100000</v>
      </c>
      <c r="T1514" s="16">
        <f t="shared" si="36"/>
        <v>1895000</v>
      </c>
    </row>
    <row r="1515" spans="2:20" ht="14.25" customHeight="1">
      <c r="B1515" s="10" t="str">
        <f t="shared" si="31"/>
        <v>7-3001722010febreroB18</v>
      </c>
      <c r="C1515" s="17">
        <v>7</v>
      </c>
      <c r="D1515" s="17">
        <v>300</v>
      </c>
      <c r="E1515" s="18">
        <v>40226</v>
      </c>
      <c r="F1515" s="17">
        <v>18</v>
      </c>
      <c r="G1515" s="17">
        <v>9</v>
      </c>
      <c r="H1515" s="17" t="s">
        <v>31</v>
      </c>
      <c r="I1515" s="79">
        <f>_xlfn.XLOOKUP(H1515,Productos!$B$5:$B$16,Productos!$E$5:$E$16)</f>
        <v>350000</v>
      </c>
      <c r="J1515" s="17">
        <v>6</v>
      </c>
      <c r="K1515" s="99"/>
      <c r="L1515" s="13" t="str">
        <f>_xlfn.XLOOKUP(Ventas!C1515,'Tienda y Sucursal'!$B$5:$B$19,'Tienda y Sucursal'!$C$5:$C$19)</f>
        <v>Blanco y En Calada</v>
      </c>
      <c r="M1515" s="13" t="str">
        <f>_xlfn.XLOOKUP(D1515,'Tienda y Sucursal'!$E$5:$E$10,'Tienda y Sucursal'!$F$5:$F$10)</f>
        <v>Sucursal 3</v>
      </c>
      <c r="N1515" s="13" t="str">
        <f>HLOOKUP(F1515,'Vendedores y Clientes'!$F$5:$M$7,2,0)&amp;" "&amp;HLOOKUP(F1515,'Vendedores y Clientes'!$F$5:$M$7,3,0)</f>
        <v>Gato Lizana</v>
      </c>
      <c r="O1515" s="13" t="str" cm="1">
        <f t="array" ref="O1515">_xlfn.XLOOKUP(G1515,'Vendedores y Clientes'!$B$6:$B$39,'Vendedores y Clientes'!$C$6:$C$39&amp;" "&amp;_xlfn.XLOOKUP(Ventas!G1515,'Vendedores y Clientes'!$B$6:$B$39,'Vendedores y Clientes'!$D$6:$D$39))</f>
        <v>Camilo Parranda</v>
      </c>
      <c r="P1515" s="13" t="str">
        <f>_xlfn.XLOOKUP(H1515,Productos!$B$5:$B$16,Productos!$C$5:$C$16)</f>
        <v>Escritorio Vidrio 1,38x50</v>
      </c>
      <c r="Q1515" s="13" t="str">
        <f>VLOOKUP(H1515,Productos!$B$4:$E$16,3,0)</f>
        <v>Bellmack</v>
      </c>
      <c r="R1515" s="14">
        <f t="shared" si="32"/>
        <v>0.05</v>
      </c>
      <c r="S1515" s="15">
        <f>VLOOKUP(Ventas!H1515,Productos!$B$23:$I$34,MATCH(Ventas!M1515,Productos!$D$22:$I$22)+2,FALSE)</f>
        <v>100000</v>
      </c>
      <c r="T1515" s="16">
        <f t="shared" si="36"/>
        <v>1895000</v>
      </c>
    </row>
    <row r="1516" spans="2:20" ht="14.25" customHeight="1">
      <c r="B1516" s="10" t="str">
        <f t="shared" si="31"/>
        <v>14-301412010eneroB18</v>
      </c>
      <c r="C1516" s="17">
        <v>14</v>
      </c>
      <c r="D1516" s="17">
        <v>30</v>
      </c>
      <c r="E1516" s="18">
        <v>40192</v>
      </c>
      <c r="F1516" s="17">
        <v>18</v>
      </c>
      <c r="G1516" s="17">
        <v>33</v>
      </c>
      <c r="H1516" s="17" t="s">
        <v>31</v>
      </c>
      <c r="I1516" s="79">
        <f>_xlfn.XLOOKUP(H1516,Productos!$B$5:$B$16,Productos!$E$5:$E$16)</f>
        <v>350000</v>
      </c>
      <c r="J1516" s="17">
        <v>6</v>
      </c>
      <c r="K1516" s="99"/>
      <c r="L1516" s="13" t="str">
        <f>_xlfn.XLOOKUP(Ventas!C1516,'Tienda y Sucursal'!$B$5:$B$19,'Tienda y Sucursal'!$C$5:$C$19)</f>
        <v>Antiguedades FV</v>
      </c>
      <c r="M1516" s="13" t="str">
        <f>_xlfn.XLOOKUP(D1516,'Tienda y Sucursal'!$E$5:$E$10,'Tienda y Sucursal'!$F$5:$F$10)</f>
        <v>Sucursal 2</v>
      </c>
      <c r="N1516" s="13" t="str">
        <f>HLOOKUP(F1516,'Vendedores y Clientes'!$F$5:$M$7,2,0)&amp;" "&amp;HLOOKUP(F1516,'Vendedores y Clientes'!$F$5:$M$7,3,0)</f>
        <v>Gato Lizana</v>
      </c>
      <c r="O1516" s="13" t="str" cm="1">
        <f t="array" ref="O1516">_xlfn.XLOOKUP(G1516,'Vendedores y Clientes'!$B$6:$B$39,'Vendedores y Clientes'!$C$6:$C$39&amp;" "&amp;_xlfn.XLOOKUP(Ventas!G1516,'Vendedores y Clientes'!$B$6:$B$39,'Vendedores y Clientes'!$D$6:$D$39))</f>
        <v>Maricela Zapur</v>
      </c>
      <c r="P1516" s="13" t="str">
        <f>_xlfn.XLOOKUP(H1516,Productos!$B$5:$B$16,Productos!$C$5:$C$16)</f>
        <v>Escritorio Vidrio 1,38x50</v>
      </c>
      <c r="Q1516" s="13" t="str">
        <f>VLOOKUP(H1516,Productos!$B$4:$E$16,3,0)</f>
        <v>Bellmack</v>
      </c>
      <c r="R1516" s="14">
        <f t="shared" si="32"/>
        <v>0.05</v>
      </c>
      <c r="S1516" s="15">
        <f>VLOOKUP(Ventas!H1516,Productos!$B$23:$I$34,MATCH(Ventas!M1516,Productos!$D$22:$I$22)+2,FALSE)</f>
        <v>100000</v>
      </c>
      <c r="T1516" s="16">
        <f t="shared" si="36"/>
        <v>1895000</v>
      </c>
    </row>
    <row r="1517" spans="2:20" ht="14.25" customHeight="1">
      <c r="B1517" s="10" t="str">
        <f t="shared" si="31"/>
        <v>6-102222010febreroB18</v>
      </c>
      <c r="C1517" s="17">
        <v>6</v>
      </c>
      <c r="D1517" s="17">
        <v>10</v>
      </c>
      <c r="E1517" s="18">
        <v>40231</v>
      </c>
      <c r="F1517" s="17">
        <v>17</v>
      </c>
      <c r="G1517" s="17">
        <v>18</v>
      </c>
      <c r="H1517" s="17" t="s">
        <v>31</v>
      </c>
      <c r="I1517" s="79">
        <f>_xlfn.XLOOKUP(H1517,Productos!$B$5:$B$16,Productos!$E$5:$E$16)</f>
        <v>350000</v>
      </c>
      <c r="J1517" s="17">
        <v>6</v>
      </c>
      <c r="K1517" s="99"/>
      <c r="L1517" s="13" t="str">
        <f>_xlfn.XLOOKUP(Ventas!C1517,'Tienda y Sucursal'!$B$5:$B$19,'Tienda y Sucursal'!$C$5:$C$19)</f>
        <v>Sucursal Ñuñoa</v>
      </c>
      <c r="M1517" s="13" t="str">
        <f>_xlfn.XLOOKUP(D1517,'Tienda y Sucursal'!$E$5:$E$10,'Tienda y Sucursal'!$F$5:$F$10)</f>
        <v>Sucursal 6</v>
      </c>
      <c r="N1517" s="13" t="str">
        <f>HLOOKUP(F1517,'Vendedores y Clientes'!$F$5:$M$7,2,0)&amp;" "&amp;HLOOKUP(F1517,'Vendedores y Clientes'!$F$5:$M$7,3,0)</f>
        <v>Gabriel Manzanero</v>
      </c>
      <c r="O1517" s="13" t="str" cm="1">
        <f t="array" ref="O1517">_xlfn.XLOOKUP(G1517,'Vendedores y Clientes'!$B$6:$B$39,'Vendedores y Clientes'!$C$6:$C$39&amp;" "&amp;_xlfn.XLOOKUP(Ventas!G1517,'Vendedores y Clientes'!$B$6:$B$39,'Vendedores y Clientes'!$D$6:$D$39))</f>
        <v>Di Angelo Bonini</v>
      </c>
      <c r="P1517" s="13" t="str">
        <f>_xlfn.XLOOKUP(H1517,Productos!$B$5:$B$16,Productos!$C$5:$C$16)</f>
        <v>Escritorio Vidrio 1,38x50</v>
      </c>
      <c r="Q1517" s="13" t="str">
        <f>VLOOKUP(H1517,Productos!$B$4:$E$16,3,0)</f>
        <v>Bellmack</v>
      </c>
      <c r="R1517" s="14">
        <f t="shared" si="32"/>
        <v>0.05</v>
      </c>
      <c r="S1517" s="15">
        <f>VLOOKUP(Ventas!H1517,Productos!$B$23:$I$34,MATCH(Ventas!M1517,Productos!$D$22:$I$22)+2,FALSE)</f>
        <v>100000</v>
      </c>
      <c r="T1517" s="16">
        <f t="shared" si="36"/>
        <v>1895000</v>
      </c>
    </row>
    <row r="1518" spans="2:20" ht="14.25" customHeight="1">
      <c r="B1518" s="10" t="str">
        <f t="shared" si="31"/>
        <v>14-303112009noviembreF16</v>
      </c>
      <c r="C1518" s="17">
        <v>14</v>
      </c>
      <c r="D1518" s="17">
        <v>30</v>
      </c>
      <c r="E1518" s="18">
        <v>40120</v>
      </c>
      <c r="F1518" s="17">
        <v>15</v>
      </c>
      <c r="G1518" s="17">
        <v>32</v>
      </c>
      <c r="H1518" s="17" t="s">
        <v>29</v>
      </c>
      <c r="I1518" s="79">
        <f>_xlfn.XLOOKUP(H1518,Productos!$B$5:$B$16,Productos!$E$5:$E$16)</f>
        <v>550000</v>
      </c>
      <c r="J1518" s="17">
        <v>4</v>
      </c>
      <c r="K1518" s="99"/>
      <c r="L1518" s="13" t="str">
        <f>_xlfn.XLOOKUP(Ventas!C1518,'Tienda y Sucursal'!$B$5:$B$19,'Tienda y Sucursal'!$C$5:$C$19)</f>
        <v>Antiguedades FV</v>
      </c>
      <c r="M1518" s="13" t="str">
        <f>_xlfn.XLOOKUP(D1518,'Tienda y Sucursal'!$E$5:$E$10,'Tienda y Sucursal'!$F$5:$F$10)</f>
        <v>Sucursal 2</v>
      </c>
      <c r="N1518" s="13" t="str">
        <f>HLOOKUP(F1518,'Vendedores y Clientes'!$F$5:$M$7,2,0)&amp;" "&amp;HLOOKUP(F1518,'Vendedores y Clientes'!$F$5:$M$7,3,0)</f>
        <v>Suárez Mujica</v>
      </c>
      <c r="O1518" s="13" t="str" cm="1">
        <f t="array" ref="O1518">_xlfn.XLOOKUP(G1518,'Vendedores y Clientes'!$B$6:$B$39,'Vendedores y Clientes'!$C$6:$C$39&amp;" "&amp;_xlfn.XLOOKUP(Ventas!G1518,'Vendedores y Clientes'!$B$6:$B$39,'Vendedores y Clientes'!$D$6:$D$39))</f>
        <v>Manu Bililar</v>
      </c>
      <c r="P1518" s="13" t="str">
        <f>_xlfn.XLOOKUP(H1518,Productos!$B$5:$B$16,Productos!$C$5:$C$16)</f>
        <v>Cama 2 Plazas</v>
      </c>
      <c r="Q1518" s="13" t="str">
        <f>VLOOKUP(H1518,Productos!$B$4:$E$16,3,0)</f>
        <v>Dardunes</v>
      </c>
      <c r="R1518" s="14">
        <f t="shared" si="32"/>
        <v>0.05</v>
      </c>
      <c r="S1518" s="15">
        <f>VLOOKUP(Ventas!H1518,Productos!$B$23:$I$34,MATCH(Ventas!M1518,Productos!$D$22:$I$22)+2,FALSE)</f>
        <v>100000</v>
      </c>
      <c r="T1518" s="16">
        <f t="shared" si="36"/>
        <v>1990000</v>
      </c>
    </row>
    <row r="1519" spans="2:20" ht="14.25" customHeight="1">
      <c r="B1519" s="10" t="str">
        <f t="shared" si="31"/>
        <v>13-30442010abrilF16</v>
      </c>
      <c r="C1519" s="17">
        <v>13</v>
      </c>
      <c r="D1519" s="17">
        <v>30</v>
      </c>
      <c r="E1519" s="18">
        <v>40272</v>
      </c>
      <c r="F1519" s="17">
        <v>12</v>
      </c>
      <c r="G1519" s="17">
        <v>14</v>
      </c>
      <c r="H1519" s="17" t="s">
        <v>29</v>
      </c>
      <c r="I1519" s="79">
        <f>_xlfn.XLOOKUP(H1519,Productos!$B$5:$B$16,Productos!$E$5:$E$16)</f>
        <v>550000</v>
      </c>
      <c r="J1519" s="17">
        <v>4</v>
      </c>
      <c r="K1519" s="99"/>
      <c r="L1519" s="13" t="str">
        <f>_xlfn.XLOOKUP(Ventas!C1519,'Tienda y Sucursal'!$B$5:$B$19,'Tienda y Sucursal'!$C$5:$C$19)</f>
        <v>Sales</v>
      </c>
      <c r="M1519" s="13" t="str">
        <f>_xlfn.XLOOKUP(D1519,'Tienda y Sucursal'!$E$5:$E$10,'Tienda y Sucursal'!$F$5:$F$10)</f>
        <v>Sucursal 2</v>
      </c>
      <c r="N1519" s="13" t="str">
        <f>HLOOKUP(F1519,'Vendedores y Clientes'!$F$5:$M$7,2,0)&amp;" "&amp;HLOOKUP(F1519,'Vendedores y Clientes'!$F$5:$M$7,3,0)</f>
        <v>Feibian Bizancio</v>
      </c>
      <c r="O1519" s="13" t="str" cm="1">
        <f t="array" ref="O1519">_xlfn.XLOOKUP(G1519,'Vendedores y Clientes'!$B$6:$B$39,'Vendedores y Clientes'!$C$6:$C$39&amp;" "&amp;_xlfn.XLOOKUP(Ventas!G1519,'Vendedores y Clientes'!$B$6:$B$39,'Vendedores y Clientes'!$D$6:$D$39))</f>
        <v>Guillermo Franco</v>
      </c>
      <c r="P1519" s="13" t="str">
        <f>_xlfn.XLOOKUP(H1519,Productos!$B$5:$B$16,Productos!$C$5:$C$16)</f>
        <v>Cama 2 Plazas</v>
      </c>
      <c r="Q1519" s="13" t="str">
        <f>VLOOKUP(H1519,Productos!$B$4:$E$16,3,0)</f>
        <v>Dardunes</v>
      </c>
      <c r="R1519" s="14">
        <f t="shared" si="32"/>
        <v>0.05</v>
      </c>
      <c r="S1519" s="15">
        <f>VLOOKUP(Ventas!H1519,Productos!$B$23:$I$34,MATCH(Ventas!M1519,Productos!$D$22:$I$22)+2,FALSE)</f>
        <v>100000</v>
      </c>
      <c r="T1519" s="16">
        <f t="shared" si="36"/>
        <v>1990000</v>
      </c>
    </row>
    <row r="1520" spans="2:20" ht="14.25" customHeight="1">
      <c r="B1520" s="10" t="str">
        <f t="shared" si="31"/>
        <v>13-301272010julioF16</v>
      </c>
      <c r="C1520" s="17">
        <v>13</v>
      </c>
      <c r="D1520" s="17">
        <v>30</v>
      </c>
      <c r="E1520" s="18">
        <v>40371</v>
      </c>
      <c r="F1520" s="17">
        <v>12</v>
      </c>
      <c r="G1520" s="17">
        <v>5</v>
      </c>
      <c r="H1520" s="17" t="s">
        <v>29</v>
      </c>
      <c r="I1520" s="79">
        <f>_xlfn.XLOOKUP(H1520,Productos!$B$5:$B$16,Productos!$E$5:$E$16)</f>
        <v>550000</v>
      </c>
      <c r="J1520" s="17">
        <v>4</v>
      </c>
      <c r="K1520" s="99"/>
      <c r="L1520" s="13" t="str">
        <f>_xlfn.XLOOKUP(Ventas!C1520,'Tienda y Sucursal'!$B$5:$B$19,'Tienda y Sucursal'!$C$5:$C$19)</f>
        <v>Sales</v>
      </c>
      <c r="M1520" s="13" t="str">
        <f>_xlfn.XLOOKUP(D1520,'Tienda y Sucursal'!$E$5:$E$10,'Tienda y Sucursal'!$F$5:$F$10)</f>
        <v>Sucursal 2</v>
      </c>
      <c r="N1520" s="13" t="str">
        <f>HLOOKUP(F1520,'Vendedores y Clientes'!$F$5:$M$7,2,0)&amp;" "&amp;HLOOKUP(F1520,'Vendedores y Clientes'!$F$5:$M$7,3,0)</f>
        <v>Feibian Bizancio</v>
      </c>
      <c r="O1520" s="13" t="str" cm="1">
        <f t="array" ref="O1520">_xlfn.XLOOKUP(G1520,'Vendedores y Clientes'!$B$6:$B$39,'Vendedores y Clientes'!$C$6:$C$39&amp;" "&amp;_xlfn.XLOOKUP(Ventas!G1520,'Vendedores y Clientes'!$B$6:$B$39,'Vendedores y Clientes'!$D$6:$D$39))</f>
        <v>Alexandra Bully</v>
      </c>
      <c r="P1520" s="13" t="str">
        <f>_xlfn.XLOOKUP(H1520,Productos!$B$5:$B$16,Productos!$C$5:$C$16)</f>
        <v>Cama 2 Plazas</v>
      </c>
      <c r="Q1520" s="13" t="str">
        <f>VLOOKUP(H1520,Productos!$B$4:$E$16,3,0)</f>
        <v>Dardunes</v>
      </c>
      <c r="R1520" s="14">
        <f t="shared" si="32"/>
        <v>0.05</v>
      </c>
      <c r="S1520" s="15">
        <f>VLOOKUP(Ventas!H1520,Productos!$B$23:$I$34,MATCH(Ventas!M1520,Productos!$D$22:$I$22)+2,FALSE)</f>
        <v>100000</v>
      </c>
      <c r="T1520" s="16">
        <f t="shared" si="36"/>
        <v>1990000</v>
      </c>
    </row>
    <row r="1521" spans="2:20" ht="14.25" customHeight="1">
      <c r="B1521" s="10" t="str">
        <f t="shared" si="31"/>
        <v>13-20010112009noviembreF16</v>
      </c>
      <c r="C1521" s="17">
        <v>13</v>
      </c>
      <c r="D1521" s="17">
        <v>200</v>
      </c>
      <c r="E1521" s="18">
        <v>40127</v>
      </c>
      <c r="F1521" s="17">
        <v>15</v>
      </c>
      <c r="G1521" s="17">
        <v>29</v>
      </c>
      <c r="H1521" s="17" t="s">
        <v>29</v>
      </c>
      <c r="I1521" s="79">
        <f>_xlfn.XLOOKUP(H1521,Productos!$B$5:$B$16,Productos!$E$5:$E$16)</f>
        <v>550000</v>
      </c>
      <c r="J1521" s="17">
        <v>4</v>
      </c>
      <c r="K1521" s="99"/>
      <c r="L1521" s="13" t="str">
        <f>_xlfn.XLOOKUP(Ventas!C1521,'Tienda y Sucursal'!$B$5:$B$19,'Tienda y Sucursal'!$C$5:$C$19)</f>
        <v>Sales</v>
      </c>
      <c r="M1521" s="13" t="str">
        <f>_xlfn.XLOOKUP(D1521,'Tienda y Sucursal'!$E$5:$E$10,'Tienda y Sucursal'!$F$5:$F$10)</f>
        <v>Sucursal 1</v>
      </c>
      <c r="N1521" s="13" t="str">
        <f>HLOOKUP(F1521,'Vendedores y Clientes'!$F$5:$M$7,2,0)&amp;" "&amp;HLOOKUP(F1521,'Vendedores y Clientes'!$F$5:$M$7,3,0)</f>
        <v>Suárez Mujica</v>
      </c>
      <c r="O1521" s="13" t="str" cm="1">
        <f t="array" ref="O1521">_xlfn.XLOOKUP(G1521,'Vendedores y Clientes'!$B$6:$B$39,'Vendedores y Clientes'!$C$6:$C$39&amp;" "&amp;_xlfn.XLOOKUP(Ventas!G1521,'Vendedores y Clientes'!$B$6:$B$39,'Vendedores y Clientes'!$D$6:$D$39))</f>
        <v>Reina Queen</v>
      </c>
      <c r="P1521" s="13" t="str">
        <f>_xlfn.XLOOKUP(H1521,Productos!$B$5:$B$16,Productos!$C$5:$C$16)</f>
        <v>Cama 2 Plazas</v>
      </c>
      <c r="Q1521" s="13" t="str">
        <f>VLOOKUP(H1521,Productos!$B$4:$E$16,3,0)</f>
        <v>Dardunes</v>
      </c>
      <c r="R1521" s="14">
        <f t="shared" si="32"/>
        <v>0.05</v>
      </c>
      <c r="S1521" s="15">
        <f>VLOOKUP(Ventas!H1521,Productos!$B$23:$I$34,MATCH(Ventas!M1521,Productos!$D$22:$I$22)+2,FALSE)</f>
        <v>30000</v>
      </c>
      <c r="T1521" s="16">
        <f t="shared" si="36"/>
        <v>2060000</v>
      </c>
    </row>
    <row r="1522" spans="2:20" ht="14.25" customHeight="1">
      <c r="B1522" s="10" t="str">
        <f t="shared" si="31"/>
        <v>3-1001752009mayoG13</v>
      </c>
      <c r="C1522" s="17">
        <v>3</v>
      </c>
      <c r="D1522" s="17">
        <v>100</v>
      </c>
      <c r="E1522" s="18">
        <v>39950</v>
      </c>
      <c r="F1522" s="17">
        <v>17</v>
      </c>
      <c r="G1522" s="17">
        <v>17</v>
      </c>
      <c r="H1522" s="17" t="s">
        <v>32</v>
      </c>
      <c r="I1522" s="79">
        <f>_xlfn.XLOOKUP(H1522,Productos!$B$5:$B$16,Productos!$E$5:$E$16)</f>
        <v>150000</v>
      </c>
      <c r="J1522" s="17">
        <v>15</v>
      </c>
      <c r="K1522" s="99"/>
      <c r="L1522" s="13" t="str">
        <f>_xlfn.XLOOKUP(Ventas!C1522,'Tienda y Sucursal'!$B$5:$B$19,'Tienda y Sucursal'!$C$5:$C$19)</f>
        <v>Damiens</v>
      </c>
      <c r="M1522" s="13" t="str">
        <f>_xlfn.XLOOKUP(D1522,'Tienda y Sucursal'!$E$5:$E$10,'Tienda y Sucursal'!$F$5:$F$10)</f>
        <v>Sucursal 4</v>
      </c>
      <c r="N1522" s="13" t="str">
        <f>HLOOKUP(F1522,'Vendedores y Clientes'!$F$5:$M$7,2,0)&amp;" "&amp;HLOOKUP(F1522,'Vendedores y Clientes'!$F$5:$M$7,3,0)</f>
        <v>Gabriel Manzanero</v>
      </c>
      <c r="O1522" s="13" t="str" cm="1">
        <f t="array" ref="O1522">_xlfn.XLOOKUP(G1522,'Vendedores y Clientes'!$B$6:$B$39,'Vendedores y Clientes'!$C$6:$C$39&amp;" "&amp;_xlfn.XLOOKUP(Ventas!G1522,'Vendedores y Clientes'!$B$6:$B$39,'Vendedores y Clientes'!$D$6:$D$39))</f>
        <v>Mathias Albus</v>
      </c>
      <c r="P1522" s="13" t="str">
        <f>_xlfn.XLOOKUP(H1522,Productos!$B$5:$B$16,Productos!$C$5:$C$16)</f>
        <v>Mesa de Centro 1,5x2 Cuadrada</v>
      </c>
      <c r="Q1522" s="13" t="str">
        <f>VLOOKUP(H1522,Productos!$B$4:$E$16,3,0)</f>
        <v>Dardunes</v>
      </c>
      <c r="R1522" s="14">
        <f t="shared" si="32"/>
        <v>0.08</v>
      </c>
      <c r="S1522" s="15">
        <f>VLOOKUP(Ventas!H1522,Productos!$B$23:$I$34,MATCH(Ventas!M1522,Productos!$D$22:$I$22)+2,FALSE)</f>
        <v>300000</v>
      </c>
      <c r="T1522" s="16">
        <f t="shared" si="36"/>
        <v>1770000</v>
      </c>
    </row>
    <row r="1523" spans="2:20" ht="14.25" customHeight="1">
      <c r="B1523" s="10" t="str">
        <f t="shared" si="31"/>
        <v>11-300172010julioG13</v>
      </c>
      <c r="C1523" s="17">
        <v>11</v>
      </c>
      <c r="D1523" s="17">
        <v>300</v>
      </c>
      <c r="E1523" s="18">
        <v>40360</v>
      </c>
      <c r="F1523" s="17">
        <v>12</v>
      </c>
      <c r="G1523" s="17">
        <v>23</v>
      </c>
      <c r="H1523" s="17" t="s">
        <v>32</v>
      </c>
      <c r="I1523" s="79">
        <f>_xlfn.XLOOKUP(H1523,Productos!$B$5:$B$16,Productos!$E$5:$E$16)</f>
        <v>150000</v>
      </c>
      <c r="J1523" s="17">
        <v>15</v>
      </c>
      <c r="K1523" s="99"/>
      <c r="L1523" s="13" t="str">
        <f>_xlfn.XLOOKUP(Ventas!C1523,'Tienda y Sucursal'!$B$5:$B$19,'Tienda y Sucursal'!$C$5:$C$19)</f>
        <v>Antiguedades FL</v>
      </c>
      <c r="M1523" s="13" t="str">
        <f>_xlfn.XLOOKUP(D1523,'Tienda y Sucursal'!$E$5:$E$10,'Tienda y Sucursal'!$F$5:$F$10)</f>
        <v>Sucursal 3</v>
      </c>
      <c r="N1523" s="13" t="str">
        <f>HLOOKUP(F1523,'Vendedores y Clientes'!$F$5:$M$7,2,0)&amp;" "&amp;HLOOKUP(F1523,'Vendedores y Clientes'!$F$5:$M$7,3,0)</f>
        <v>Feibian Bizancio</v>
      </c>
      <c r="O1523" s="13" t="str" cm="1">
        <f t="array" ref="O1523">_xlfn.XLOOKUP(G1523,'Vendedores y Clientes'!$B$6:$B$39,'Vendedores y Clientes'!$C$6:$C$39&amp;" "&amp;_xlfn.XLOOKUP(Ventas!G1523,'Vendedores y Clientes'!$B$6:$B$39,'Vendedores y Clientes'!$D$6:$D$39))</f>
        <v>Ismael Olavarrieta</v>
      </c>
      <c r="P1523" s="13" t="str">
        <f>_xlfn.XLOOKUP(H1523,Productos!$B$5:$B$16,Productos!$C$5:$C$16)</f>
        <v>Mesa de Centro 1,5x2 Cuadrada</v>
      </c>
      <c r="Q1523" s="13" t="str">
        <f>VLOOKUP(H1523,Productos!$B$4:$E$16,3,0)</f>
        <v>Dardunes</v>
      </c>
      <c r="R1523" s="14">
        <f t="shared" si="32"/>
        <v>0.08</v>
      </c>
      <c r="S1523" s="15">
        <f>VLOOKUP(Ventas!H1523,Productos!$B$23:$I$34,MATCH(Ventas!M1523,Productos!$D$22:$I$22)+2,FALSE)</f>
        <v>200000</v>
      </c>
      <c r="T1523" s="16">
        <f t="shared" si="36"/>
        <v>1870000</v>
      </c>
    </row>
    <row r="1524" spans="2:20" ht="14.25" customHeight="1">
      <c r="B1524" s="10" t="str">
        <f t="shared" si="31"/>
        <v>5-2001792010septiembreG13</v>
      </c>
      <c r="C1524" s="17">
        <v>5</v>
      </c>
      <c r="D1524" s="17">
        <v>200</v>
      </c>
      <c r="E1524" s="18">
        <v>40438</v>
      </c>
      <c r="F1524" s="17">
        <v>16</v>
      </c>
      <c r="G1524" s="17">
        <v>8</v>
      </c>
      <c r="H1524" s="17" t="s">
        <v>32</v>
      </c>
      <c r="I1524" s="79">
        <f>_xlfn.XLOOKUP(H1524,Productos!$B$5:$B$16,Productos!$E$5:$E$16)</f>
        <v>150000</v>
      </c>
      <c r="J1524" s="17">
        <v>15</v>
      </c>
      <c r="K1524" s="99"/>
      <c r="L1524" s="13" t="str">
        <f>_xlfn.XLOOKUP(Ventas!C1524,'Tienda y Sucursal'!$B$5:$B$19,'Tienda y Sucursal'!$C$5:$C$19)</f>
        <v>Muebles El Oso</v>
      </c>
      <c r="M1524" s="13" t="str">
        <f>_xlfn.XLOOKUP(D1524,'Tienda y Sucursal'!$E$5:$E$10,'Tienda y Sucursal'!$F$5:$F$10)</f>
        <v>Sucursal 1</v>
      </c>
      <c r="N1524" s="13" t="str">
        <f>HLOOKUP(F1524,'Vendedores y Clientes'!$F$5:$M$7,2,0)&amp;" "&amp;HLOOKUP(F1524,'Vendedores y Clientes'!$F$5:$M$7,3,0)</f>
        <v>Michael Tree</v>
      </c>
      <c r="O1524" s="13" t="str" cm="1">
        <f t="array" ref="O1524">_xlfn.XLOOKUP(G1524,'Vendedores y Clientes'!$B$6:$B$39,'Vendedores y Clientes'!$C$6:$C$39&amp;" "&amp;_xlfn.XLOOKUP(Ventas!G1524,'Vendedores y Clientes'!$B$6:$B$39,'Vendedores y Clientes'!$D$6:$D$39))</f>
        <v>Nicolás Red</v>
      </c>
      <c r="P1524" s="13" t="str">
        <f>_xlfn.XLOOKUP(H1524,Productos!$B$5:$B$16,Productos!$C$5:$C$16)</f>
        <v>Mesa de Centro 1,5x2 Cuadrada</v>
      </c>
      <c r="Q1524" s="13" t="str">
        <f>VLOOKUP(H1524,Productos!$B$4:$E$16,3,0)</f>
        <v>Dardunes</v>
      </c>
      <c r="R1524" s="14">
        <f t="shared" si="32"/>
        <v>0.08</v>
      </c>
      <c r="S1524" s="15">
        <f>VLOOKUP(Ventas!H1524,Productos!$B$23:$I$34,MATCH(Ventas!M1524,Productos!$D$22:$I$22)+2,FALSE)</f>
        <v>20000</v>
      </c>
      <c r="T1524" s="16">
        <f t="shared" si="36"/>
        <v>2050000</v>
      </c>
    </row>
    <row r="1525" spans="2:20" ht="14.25" customHeight="1">
      <c r="B1525" s="10" t="str">
        <f t="shared" si="31"/>
        <v>8-3002392010septiembreE20</v>
      </c>
      <c r="C1525" s="17">
        <v>8</v>
      </c>
      <c r="D1525" s="17">
        <v>300</v>
      </c>
      <c r="E1525" s="18">
        <v>40444</v>
      </c>
      <c r="F1525" s="17">
        <v>12</v>
      </c>
      <c r="G1525" s="17">
        <v>25</v>
      </c>
      <c r="H1525" s="17" t="s">
        <v>28</v>
      </c>
      <c r="I1525" s="79">
        <f>_xlfn.XLOOKUP(H1525,Productos!$B$5:$B$16,Productos!$E$5:$E$16)</f>
        <v>650000</v>
      </c>
      <c r="J1525" s="17">
        <v>3</v>
      </c>
      <c r="K1525" s="99"/>
      <c r="L1525" s="13" t="str">
        <f>_xlfn.XLOOKUP(Ventas!C1525,'Tienda y Sucursal'!$B$5:$B$19,'Tienda y Sucursal'!$C$5:$C$19)</f>
        <v>El Rincón de la Madera</v>
      </c>
      <c r="M1525" s="13" t="str">
        <f>_xlfn.XLOOKUP(D1525,'Tienda y Sucursal'!$E$5:$E$10,'Tienda y Sucursal'!$F$5:$F$10)</f>
        <v>Sucursal 3</v>
      </c>
      <c r="N1525" s="13" t="str">
        <f>HLOOKUP(F1525,'Vendedores y Clientes'!$F$5:$M$7,2,0)&amp;" "&amp;HLOOKUP(F1525,'Vendedores y Clientes'!$F$5:$M$7,3,0)</f>
        <v>Feibian Bizancio</v>
      </c>
      <c r="O1525" s="13" t="str" cm="1">
        <f t="array" ref="O1525">_xlfn.XLOOKUP(G1525,'Vendedores y Clientes'!$B$6:$B$39,'Vendedores y Clientes'!$C$6:$C$39&amp;" "&amp;_xlfn.XLOOKUP(Ventas!G1525,'Vendedores y Clientes'!$B$6:$B$39,'Vendedores y Clientes'!$D$6:$D$39))</f>
        <v>Felipe Medero</v>
      </c>
      <c r="P1525" s="13" t="str">
        <f>_xlfn.XLOOKUP(H1525,Productos!$B$5:$B$16,Productos!$C$5:$C$16)</f>
        <v>Escritorio Madera 3 Espacios</v>
      </c>
      <c r="Q1525" s="13" t="str">
        <f>VLOOKUP(H1525,Productos!$B$4:$E$16,3,0)</f>
        <v>Bellmack</v>
      </c>
      <c r="R1525" s="14">
        <f t="shared" si="32"/>
        <v>0</v>
      </c>
      <c r="S1525" s="15">
        <f>VLOOKUP(Ventas!H1525,Productos!$B$23:$I$34,MATCH(Ventas!M1525,Productos!$D$22:$I$22)+2,FALSE)</f>
        <v>100000</v>
      </c>
      <c r="T1525" s="16">
        <f t="shared" si="36"/>
        <v>1850000</v>
      </c>
    </row>
    <row r="1526" spans="2:20" ht="14.25" customHeight="1">
      <c r="B1526" s="10" t="str">
        <f t="shared" si="31"/>
        <v>10-301352009mayoE20</v>
      </c>
      <c r="C1526" s="17">
        <v>10</v>
      </c>
      <c r="D1526" s="17">
        <v>30</v>
      </c>
      <c r="E1526" s="18">
        <v>39946</v>
      </c>
      <c r="F1526" s="17">
        <v>14</v>
      </c>
      <c r="G1526" s="17">
        <v>7</v>
      </c>
      <c r="H1526" s="17" t="s">
        <v>28</v>
      </c>
      <c r="I1526" s="79">
        <f>_xlfn.XLOOKUP(H1526,Productos!$B$5:$B$16,Productos!$E$5:$E$16)</f>
        <v>650000</v>
      </c>
      <c r="J1526" s="17">
        <v>3</v>
      </c>
      <c r="K1526" s="99"/>
      <c r="L1526" s="13" t="str">
        <f>_xlfn.XLOOKUP(Ventas!C1526,'Tienda y Sucursal'!$B$5:$B$19,'Tienda y Sucursal'!$C$5:$C$19)</f>
        <v>Sacrilegios Gloria</v>
      </c>
      <c r="M1526" s="13" t="str">
        <f>_xlfn.XLOOKUP(D1526,'Tienda y Sucursal'!$E$5:$E$10,'Tienda y Sucursal'!$F$5:$F$10)</f>
        <v>Sucursal 2</v>
      </c>
      <c r="N1526" s="13" t="str">
        <f>HLOOKUP(F1526,'Vendedores y Clientes'!$F$5:$M$7,2,0)&amp;" "&amp;HLOOKUP(F1526,'Vendedores y Clientes'!$F$5:$M$7,3,0)</f>
        <v>Hortuiti Felier</v>
      </c>
      <c r="O1526" s="13" t="str" cm="1">
        <f t="array" ref="O1526">_xlfn.XLOOKUP(G1526,'Vendedores y Clientes'!$B$6:$B$39,'Vendedores y Clientes'!$C$6:$C$39&amp;" "&amp;_xlfn.XLOOKUP(Ventas!G1526,'Vendedores y Clientes'!$B$6:$B$39,'Vendedores y Clientes'!$D$6:$D$39))</f>
        <v>Veraz Dedal</v>
      </c>
      <c r="P1526" s="13" t="str">
        <f>_xlfn.XLOOKUP(H1526,Productos!$B$5:$B$16,Productos!$C$5:$C$16)</f>
        <v>Escritorio Madera 3 Espacios</v>
      </c>
      <c r="Q1526" s="13" t="str">
        <f>VLOOKUP(H1526,Productos!$B$4:$E$16,3,0)</f>
        <v>Bellmack</v>
      </c>
      <c r="R1526" s="14">
        <f t="shared" si="32"/>
        <v>0</v>
      </c>
      <c r="S1526" s="15">
        <f>VLOOKUP(Ventas!H1526,Productos!$B$23:$I$34,MATCH(Ventas!M1526,Productos!$D$22:$I$22)+2,FALSE)</f>
        <v>300000</v>
      </c>
      <c r="T1526" s="16">
        <f t="shared" si="36"/>
        <v>1650000</v>
      </c>
    </row>
    <row r="1527" spans="2:20" ht="14.25" customHeight="1">
      <c r="B1527" s="10" t="str">
        <f t="shared" si="31"/>
        <v>3-300452009mayoG13</v>
      </c>
      <c r="C1527" s="17">
        <v>3</v>
      </c>
      <c r="D1527" s="17">
        <v>300</v>
      </c>
      <c r="E1527" s="18">
        <v>39937</v>
      </c>
      <c r="F1527" s="17">
        <v>16</v>
      </c>
      <c r="G1527" s="17">
        <v>20</v>
      </c>
      <c r="H1527" s="17" t="s">
        <v>32</v>
      </c>
      <c r="I1527" s="79">
        <f>_xlfn.XLOOKUP(H1527,Productos!$B$5:$B$16,Productos!$E$5:$E$16)</f>
        <v>150000</v>
      </c>
      <c r="J1527" s="17">
        <v>14</v>
      </c>
      <c r="K1527" s="99"/>
      <c r="L1527" s="13" t="str">
        <f>_xlfn.XLOOKUP(Ventas!C1527,'Tienda y Sucursal'!$B$5:$B$19,'Tienda y Sucursal'!$C$5:$C$19)</f>
        <v>Damiens</v>
      </c>
      <c r="M1527" s="13" t="str">
        <f>_xlfn.XLOOKUP(D1527,'Tienda y Sucursal'!$E$5:$E$10,'Tienda y Sucursal'!$F$5:$F$10)</f>
        <v>Sucursal 3</v>
      </c>
      <c r="N1527" s="13" t="str">
        <f>HLOOKUP(F1527,'Vendedores y Clientes'!$F$5:$M$7,2,0)&amp;" "&amp;HLOOKUP(F1527,'Vendedores y Clientes'!$F$5:$M$7,3,0)</f>
        <v>Michael Tree</v>
      </c>
      <c r="O1527" s="13" t="str" cm="1">
        <f t="array" ref="O1527">_xlfn.XLOOKUP(G1527,'Vendedores y Clientes'!$B$6:$B$39,'Vendedores y Clientes'!$C$6:$C$39&amp;" "&amp;_xlfn.XLOOKUP(Ventas!G1527,'Vendedores y Clientes'!$B$6:$B$39,'Vendedores y Clientes'!$D$6:$D$39))</f>
        <v>Tatán Linterna</v>
      </c>
      <c r="P1527" s="13" t="str">
        <f>_xlfn.XLOOKUP(H1527,Productos!$B$5:$B$16,Productos!$C$5:$C$16)</f>
        <v>Mesa de Centro 1,5x2 Cuadrada</v>
      </c>
      <c r="Q1527" s="13" t="str">
        <f>VLOOKUP(H1527,Productos!$B$4:$E$16,3,0)</f>
        <v>Dardunes</v>
      </c>
      <c r="R1527" s="14">
        <f t="shared" si="32"/>
        <v>0.08</v>
      </c>
      <c r="S1527" s="15">
        <f>VLOOKUP(Ventas!H1527,Productos!$B$23:$I$34,MATCH(Ventas!M1527,Productos!$D$22:$I$22)+2,FALSE)</f>
        <v>200000</v>
      </c>
      <c r="T1527" s="16">
        <f t="shared" si="36"/>
        <v>1732000</v>
      </c>
    </row>
    <row r="1528" spans="2:20" ht="14.25" customHeight="1">
      <c r="B1528" s="10" t="str">
        <f t="shared" si="31"/>
        <v>15-101912010eneroG13</v>
      </c>
      <c r="C1528" s="17">
        <v>15</v>
      </c>
      <c r="D1528" s="17">
        <v>10</v>
      </c>
      <c r="E1528" s="18">
        <v>40197</v>
      </c>
      <c r="F1528" s="17">
        <v>17</v>
      </c>
      <c r="G1528" s="17">
        <v>31</v>
      </c>
      <c r="H1528" s="17" t="s">
        <v>32</v>
      </c>
      <c r="I1528" s="79">
        <f>_xlfn.XLOOKUP(H1528,Productos!$B$5:$B$16,Productos!$E$5:$E$16)</f>
        <v>150000</v>
      </c>
      <c r="J1528" s="17">
        <v>14</v>
      </c>
      <c r="K1528" s="99"/>
      <c r="L1528" s="13" t="str">
        <f>_xlfn.XLOOKUP(Ventas!C1528,'Tienda y Sucursal'!$B$5:$B$19,'Tienda y Sucursal'!$C$5:$C$19)</f>
        <v>Galería la Tubería</v>
      </c>
      <c r="M1528" s="13" t="str">
        <f>_xlfn.XLOOKUP(D1528,'Tienda y Sucursal'!$E$5:$E$10,'Tienda y Sucursal'!$F$5:$F$10)</f>
        <v>Sucursal 6</v>
      </c>
      <c r="N1528" s="13" t="str">
        <f>HLOOKUP(F1528,'Vendedores y Clientes'!$F$5:$M$7,2,0)&amp;" "&amp;HLOOKUP(F1528,'Vendedores y Clientes'!$F$5:$M$7,3,0)</f>
        <v>Gabriel Manzanero</v>
      </c>
      <c r="O1528" s="13" t="str" cm="1">
        <f t="array" ref="O1528">_xlfn.XLOOKUP(G1528,'Vendedores y Clientes'!$B$6:$B$39,'Vendedores y Clientes'!$C$6:$C$39&amp;" "&amp;_xlfn.XLOOKUP(Ventas!G1528,'Vendedores y Clientes'!$B$6:$B$39,'Vendedores y Clientes'!$D$6:$D$39))</f>
        <v>Sofia Uribe</v>
      </c>
      <c r="P1528" s="13" t="str">
        <f>_xlfn.XLOOKUP(H1528,Productos!$B$5:$B$16,Productos!$C$5:$C$16)</f>
        <v>Mesa de Centro 1,5x2 Cuadrada</v>
      </c>
      <c r="Q1528" s="13" t="str">
        <f>VLOOKUP(H1528,Productos!$B$4:$E$16,3,0)</f>
        <v>Dardunes</v>
      </c>
      <c r="R1528" s="14">
        <f t="shared" si="32"/>
        <v>0.08</v>
      </c>
      <c r="S1528" s="15">
        <f>VLOOKUP(Ventas!H1528,Productos!$B$23:$I$34,MATCH(Ventas!M1528,Productos!$D$22:$I$22)+2,FALSE)</f>
        <v>30000</v>
      </c>
      <c r="T1528" s="16">
        <f t="shared" si="36"/>
        <v>1902000</v>
      </c>
    </row>
    <row r="1529" spans="2:20" ht="14.25" customHeight="1">
      <c r="B1529" s="10" t="str">
        <f t="shared" si="31"/>
        <v>3-10822010febreroA14</v>
      </c>
      <c r="C1529" s="17">
        <v>3</v>
      </c>
      <c r="D1529" s="17">
        <v>10</v>
      </c>
      <c r="E1529" s="18">
        <v>40217</v>
      </c>
      <c r="F1529" s="17">
        <v>17</v>
      </c>
      <c r="G1529" s="17">
        <v>22</v>
      </c>
      <c r="H1529" s="17" t="s">
        <v>27</v>
      </c>
      <c r="I1529" s="79">
        <f>_xlfn.XLOOKUP(H1529,Productos!$B$5:$B$16,Productos!$E$5:$E$16)</f>
        <v>670000</v>
      </c>
      <c r="J1529" s="17">
        <v>3</v>
      </c>
      <c r="K1529" s="99"/>
      <c r="L1529" s="13" t="str">
        <f>_xlfn.XLOOKUP(Ventas!C1529,'Tienda y Sucursal'!$B$5:$B$19,'Tienda y Sucursal'!$C$5:$C$19)</f>
        <v>Damiens</v>
      </c>
      <c r="M1529" s="13" t="str">
        <f>_xlfn.XLOOKUP(D1529,'Tienda y Sucursal'!$E$5:$E$10,'Tienda y Sucursal'!$F$5:$F$10)</f>
        <v>Sucursal 6</v>
      </c>
      <c r="N1529" s="13" t="str">
        <f>HLOOKUP(F1529,'Vendedores y Clientes'!$F$5:$M$7,2,0)&amp;" "&amp;HLOOKUP(F1529,'Vendedores y Clientes'!$F$5:$M$7,3,0)</f>
        <v>Gabriel Manzanero</v>
      </c>
      <c r="O1529" s="13" t="str" cm="1">
        <f t="array" ref="O1529">_xlfn.XLOOKUP(G1529,'Vendedores y Clientes'!$B$6:$B$39,'Vendedores y Clientes'!$C$6:$C$39&amp;" "&amp;_xlfn.XLOOKUP(Ventas!G1529,'Vendedores y Clientes'!$B$6:$B$39,'Vendedores y Clientes'!$D$6:$D$39))</f>
        <v>Sergio Oliva</v>
      </c>
      <c r="P1529" s="13" t="str">
        <f>_xlfn.XLOOKUP(H1529,Productos!$B$5:$B$16,Productos!$C$5:$C$16)</f>
        <v>Cama 1,5 plazas</v>
      </c>
      <c r="Q1529" s="13" t="str">
        <f>VLOOKUP(H1529,Productos!$B$4:$E$16,3,0)</f>
        <v>Dardunes</v>
      </c>
      <c r="R1529" s="14">
        <f t="shared" si="32"/>
        <v>0</v>
      </c>
      <c r="S1529" s="15">
        <f>VLOOKUP(Ventas!H1529,Productos!$B$23:$I$34,MATCH(Ventas!M1529,Productos!$D$22:$I$22)+2,FALSE)</f>
        <v>200000</v>
      </c>
      <c r="T1529" s="16">
        <f t="shared" si="36"/>
        <v>1810000</v>
      </c>
    </row>
    <row r="1530" spans="2:20" ht="14.25" customHeight="1">
      <c r="B1530" s="10" t="str">
        <f t="shared" si="31"/>
        <v>13-1024102010octubreA14</v>
      </c>
      <c r="C1530" s="17">
        <v>13</v>
      </c>
      <c r="D1530" s="17">
        <v>10</v>
      </c>
      <c r="E1530" s="18">
        <v>40475</v>
      </c>
      <c r="F1530" s="17">
        <v>15</v>
      </c>
      <c r="G1530" s="17">
        <v>4</v>
      </c>
      <c r="H1530" s="17" t="s">
        <v>27</v>
      </c>
      <c r="I1530" s="79">
        <f>_xlfn.XLOOKUP(H1530,Productos!$B$5:$B$16,Productos!$E$5:$E$16)</f>
        <v>670000</v>
      </c>
      <c r="J1530" s="17">
        <v>3</v>
      </c>
      <c r="K1530" s="99"/>
      <c r="L1530" s="13" t="str">
        <f>_xlfn.XLOOKUP(Ventas!C1530,'Tienda y Sucursal'!$B$5:$B$19,'Tienda y Sucursal'!$C$5:$C$19)</f>
        <v>Sales</v>
      </c>
      <c r="M1530" s="13" t="str">
        <f>_xlfn.XLOOKUP(D1530,'Tienda y Sucursal'!$E$5:$E$10,'Tienda y Sucursal'!$F$5:$F$10)</f>
        <v>Sucursal 6</v>
      </c>
      <c r="N1530" s="13" t="str">
        <f>HLOOKUP(F1530,'Vendedores y Clientes'!$F$5:$M$7,2,0)&amp;" "&amp;HLOOKUP(F1530,'Vendedores y Clientes'!$F$5:$M$7,3,0)</f>
        <v>Suárez Mujica</v>
      </c>
      <c r="O1530" s="13" t="str" cm="1">
        <f t="array" ref="O1530">_xlfn.XLOOKUP(G1530,'Vendedores y Clientes'!$B$6:$B$39,'Vendedores y Clientes'!$C$6:$C$39&amp;" "&amp;_xlfn.XLOOKUP(Ventas!G1530,'Vendedores y Clientes'!$B$6:$B$39,'Vendedores y Clientes'!$D$6:$D$39))</f>
        <v>JayJay Barriga</v>
      </c>
      <c r="P1530" s="13" t="str">
        <f>_xlfn.XLOOKUP(H1530,Productos!$B$5:$B$16,Productos!$C$5:$C$16)</f>
        <v>Cama 1,5 plazas</v>
      </c>
      <c r="Q1530" s="13" t="str">
        <f>VLOOKUP(H1530,Productos!$B$4:$E$16,3,0)</f>
        <v>Dardunes</v>
      </c>
      <c r="R1530" s="14">
        <f t="shared" si="32"/>
        <v>0</v>
      </c>
      <c r="S1530" s="15">
        <f>VLOOKUP(Ventas!H1530,Productos!$B$23:$I$34,MATCH(Ventas!M1530,Productos!$D$22:$I$22)+2,FALSE)</f>
        <v>200000</v>
      </c>
      <c r="T1530" s="16">
        <f t="shared" si="36"/>
        <v>1810000</v>
      </c>
    </row>
    <row r="1531" spans="2:20" ht="14.25" customHeight="1">
      <c r="B1531" s="10" t="str">
        <f t="shared" si="31"/>
        <v>2-2001622009febreroA14</v>
      </c>
      <c r="C1531" s="17">
        <v>2</v>
      </c>
      <c r="D1531" s="17">
        <v>200</v>
      </c>
      <c r="E1531" s="18">
        <v>39860</v>
      </c>
      <c r="F1531" s="17">
        <v>13</v>
      </c>
      <c r="G1531" s="17">
        <v>9</v>
      </c>
      <c r="H1531" s="17" t="s">
        <v>27</v>
      </c>
      <c r="I1531" s="79">
        <f>_xlfn.XLOOKUP(H1531,Productos!$B$5:$B$16,Productos!$E$5:$E$16)</f>
        <v>670000</v>
      </c>
      <c r="J1531" s="17">
        <v>3</v>
      </c>
      <c r="K1531" s="99"/>
      <c r="L1531" s="13" t="str">
        <f>_xlfn.XLOOKUP(Ventas!C1531,'Tienda y Sucursal'!$B$5:$B$19,'Tienda y Sucursal'!$C$5:$C$19)</f>
        <v>Muebles San Genaro</v>
      </c>
      <c r="M1531" s="13" t="str">
        <f>_xlfn.XLOOKUP(D1531,'Tienda y Sucursal'!$E$5:$E$10,'Tienda y Sucursal'!$F$5:$F$10)</f>
        <v>Sucursal 1</v>
      </c>
      <c r="N1531" s="13" t="str">
        <f>HLOOKUP(F1531,'Vendedores y Clientes'!$F$5:$M$7,2,0)&amp;" "&amp;HLOOKUP(F1531,'Vendedores y Clientes'!$F$5:$M$7,3,0)</f>
        <v>Caesar Ortencia</v>
      </c>
      <c r="O1531" s="13" t="str" cm="1">
        <f t="array" ref="O1531">_xlfn.XLOOKUP(G1531,'Vendedores y Clientes'!$B$6:$B$39,'Vendedores y Clientes'!$C$6:$C$39&amp;" "&amp;_xlfn.XLOOKUP(Ventas!G1531,'Vendedores y Clientes'!$B$6:$B$39,'Vendedores y Clientes'!$D$6:$D$39))</f>
        <v>Camilo Parranda</v>
      </c>
      <c r="P1531" s="13" t="str">
        <f>_xlfn.XLOOKUP(H1531,Productos!$B$5:$B$16,Productos!$C$5:$C$16)</f>
        <v>Cama 1,5 plazas</v>
      </c>
      <c r="Q1531" s="13" t="str">
        <f>VLOOKUP(H1531,Productos!$B$4:$E$16,3,0)</f>
        <v>Dardunes</v>
      </c>
      <c r="R1531" s="14">
        <f t="shared" si="32"/>
        <v>0</v>
      </c>
      <c r="S1531" s="15">
        <f>VLOOKUP(Ventas!H1531,Productos!$B$23:$I$34,MATCH(Ventas!M1531,Productos!$D$22:$I$22)+2,FALSE)</f>
        <v>200000</v>
      </c>
      <c r="T1531" s="16">
        <f t="shared" si="36"/>
        <v>1810000</v>
      </c>
    </row>
    <row r="1532" spans="2:20" ht="14.25" customHeight="1">
      <c r="B1532" s="10" t="str">
        <f t="shared" si="31"/>
        <v>4-2001432009marzoA14</v>
      </c>
      <c r="C1532" s="17">
        <v>4</v>
      </c>
      <c r="D1532" s="17">
        <v>200</v>
      </c>
      <c r="E1532" s="18">
        <v>39886</v>
      </c>
      <c r="F1532" s="17">
        <v>18</v>
      </c>
      <c r="G1532" s="17">
        <v>16</v>
      </c>
      <c r="H1532" s="17" t="s">
        <v>27</v>
      </c>
      <c r="I1532" s="79">
        <f>_xlfn.XLOOKUP(H1532,Productos!$B$5:$B$16,Productos!$E$5:$E$16)</f>
        <v>670000</v>
      </c>
      <c r="J1532" s="17">
        <v>3</v>
      </c>
      <c r="K1532" s="99"/>
      <c r="L1532" s="13" t="str">
        <f>_xlfn.XLOOKUP(Ventas!C1532,'Tienda y Sucursal'!$B$5:$B$19,'Tienda y Sucursal'!$C$5:$C$19)</f>
        <v>Galería Ñuble</v>
      </c>
      <c r="M1532" s="13" t="str">
        <f>_xlfn.XLOOKUP(D1532,'Tienda y Sucursal'!$E$5:$E$10,'Tienda y Sucursal'!$F$5:$F$10)</f>
        <v>Sucursal 1</v>
      </c>
      <c r="N1532" s="13" t="str">
        <f>HLOOKUP(F1532,'Vendedores y Clientes'!$F$5:$M$7,2,0)&amp;" "&amp;HLOOKUP(F1532,'Vendedores y Clientes'!$F$5:$M$7,3,0)</f>
        <v>Gato Lizana</v>
      </c>
      <c r="O1532" s="13" t="str" cm="1">
        <f t="array" ref="O1532">_xlfn.XLOOKUP(G1532,'Vendedores y Clientes'!$B$6:$B$39,'Vendedores y Clientes'!$C$6:$C$39&amp;" "&amp;_xlfn.XLOOKUP(Ventas!G1532,'Vendedores y Clientes'!$B$6:$B$39,'Vendedores y Clientes'!$D$6:$D$39))</f>
        <v>Go Leslier</v>
      </c>
      <c r="P1532" s="13" t="str">
        <f>_xlfn.XLOOKUP(H1532,Productos!$B$5:$B$16,Productos!$C$5:$C$16)</f>
        <v>Cama 1,5 plazas</v>
      </c>
      <c r="Q1532" s="13" t="str">
        <f>VLOOKUP(H1532,Productos!$B$4:$E$16,3,0)</f>
        <v>Dardunes</v>
      </c>
      <c r="R1532" s="14">
        <f t="shared" si="32"/>
        <v>0</v>
      </c>
      <c r="S1532" s="15">
        <f>VLOOKUP(Ventas!H1532,Productos!$B$23:$I$34,MATCH(Ventas!M1532,Productos!$D$22:$I$22)+2,FALSE)</f>
        <v>200000</v>
      </c>
      <c r="T1532" s="16">
        <f t="shared" si="36"/>
        <v>1810000</v>
      </c>
    </row>
    <row r="1533" spans="2:20" ht="14.25" customHeight="1">
      <c r="B1533" s="10" t="str">
        <f t="shared" si="31"/>
        <v>2-302112010eneroA14</v>
      </c>
      <c r="C1533" s="17">
        <v>2</v>
      </c>
      <c r="D1533" s="17">
        <v>30</v>
      </c>
      <c r="E1533" s="18">
        <v>40199</v>
      </c>
      <c r="F1533" s="17">
        <v>17</v>
      </c>
      <c r="G1533" s="17">
        <v>26</v>
      </c>
      <c r="H1533" s="17" t="s">
        <v>27</v>
      </c>
      <c r="I1533" s="79">
        <f>_xlfn.XLOOKUP(H1533,Productos!$B$5:$B$16,Productos!$E$5:$E$16)</f>
        <v>670000</v>
      </c>
      <c r="J1533" s="17">
        <v>3</v>
      </c>
      <c r="K1533" s="99"/>
      <c r="L1533" s="13" t="str">
        <f>_xlfn.XLOOKUP(Ventas!C1533,'Tienda y Sucursal'!$B$5:$B$19,'Tienda y Sucursal'!$C$5:$C$19)</f>
        <v>Muebles San Genaro</v>
      </c>
      <c r="M1533" s="13" t="str">
        <f>_xlfn.XLOOKUP(D1533,'Tienda y Sucursal'!$E$5:$E$10,'Tienda y Sucursal'!$F$5:$F$10)</f>
        <v>Sucursal 2</v>
      </c>
      <c r="N1533" s="13" t="str">
        <f>HLOOKUP(F1533,'Vendedores y Clientes'!$F$5:$M$7,2,0)&amp;" "&amp;HLOOKUP(F1533,'Vendedores y Clientes'!$F$5:$M$7,3,0)</f>
        <v>Gabriel Manzanero</v>
      </c>
      <c r="O1533" s="13" t="str" cm="1">
        <f t="array" ref="O1533">_xlfn.XLOOKUP(G1533,'Vendedores y Clientes'!$B$6:$B$39,'Vendedores y Clientes'!$C$6:$C$39&amp;" "&amp;_xlfn.XLOOKUP(Ventas!G1533,'Vendedores y Clientes'!$B$6:$B$39,'Vendedores y Clientes'!$D$6:$D$39))</f>
        <v>Edward Phycka</v>
      </c>
      <c r="P1533" s="13" t="str">
        <f>_xlfn.XLOOKUP(H1533,Productos!$B$5:$B$16,Productos!$C$5:$C$16)</f>
        <v>Cama 1,5 plazas</v>
      </c>
      <c r="Q1533" s="13" t="str">
        <f>VLOOKUP(H1533,Productos!$B$4:$E$16,3,0)</f>
        <v>Dardunes</v>
      </c>
      <c r="R1533" s="14">
        <f t="shared" si="32"/>
        <v>0</v>
      </c>
      <c r="S1533" s="15">
        <f>VLOOKUP(Ventas!H1533,Productos!$B$23:$I$34,MATCH(Ventas!M1533,Productos!$D$22:$I$22)+2,FALSE)</f>
        <v>200000</v>
      </c>
      <c r="T1533" s="16">
        <f t="shared" si="36"/>
        <v>1810000</v>
      </c>
    </row>
    <row r="1534" spans="2:20" ht="14.25" customHeight="1">
      <c r="B1534" s="10" t="str">
        <f t="shared" si="31"/>
        <v>8-201842009abrilA14</v>
      </c>
      <c r="C1534" s="17">
        <v>8</v>
      </c>
      <c r="D1534" s="17">
        <v>20</v>
      </c>
      <c r="E1534" s="18">
        <v>39921</v>
      </c>
      <c r="F1534" s="17">
        <v>13</v>
      </c>
      <c r="G1534" s="17">
        <v>23</v>
      </c>
      <c r="H1534" s="17" t="s">
        <v>27</v>
      </c>
      <c r="I1534" s="79">
        <f>_xlfn.XLOOKUP(H1534,Productos!$B$5:$B$16,Productos!$E$5:$E$16)</f>
        <v>670000</v>
      </c>
      <c r="J1534" s="17">
        <v>3</v>
      </c>
      <c r="K1534" s="99"/>
      <c r="L1534" s="13" t="str">
        <f>_xlfn.XLOOKUP(Ventas!C1534,'Tienda y Sucursal'!$B$5:$B$19,'Tienda y Sucursal'!$C$5:$C$19)</f>
        <v>El Rincón de la Madera</v>
      </c>
      <c r="M1534" s="13" t="str">
        <f>_xlfn.XLOOKUP(D1534,'Tienda y Sucursal'!$E$5:$E$10,'Tienda y Sucursal'!$F$5:$F$10)</f>
        <v>Sucursal 5</v>
      </c>
      <c r="N1534" s="13" t="str">
        <f>HLOOKUP(F1534,'Vendedores y Clientes'!$F$5:$M$7,2,0)&amp;" "&amp;HLOOKUP(F1534,'Vendedores y Clientes'!$F$5:$M$7,3,0)</f>
        <v>Caesar Ortencia</v>
      </c>
      <c r="O1534" s="13" t="str" cm="1">
        <f t="array" ref="O1534">_xlfn.XLOOKUP(G1534,'Vendedores y Clientes'!$B$6:$B$39,'Vendedores y Clientes'!$C$6:$C$39&amp;" "&amp;_xlfn.XLOOKUP(Ventas!G1534,'Vendedores y Clientes'!$B$6:$B$39,'Vendedores y Clientes'!$D$6:$D$39))</f>
        <v>Ismael Olavarrieta</v>
      </c>
      <c r="P1534" s="13" t="str">
        <f>_xlfn.XLOOKUP(H1534,Productos!$B$5:$B$16,Productos!$C$5:$C$16)</f>
        <v>Cama 1,5 plazas</v>
      </c>
      <c r="Q1534" s="13" t="str">
        <f>VLOOKUP(H1534,Productos!$B$4:$E$16,3,0)</f>
        <v>Dardunes</v>
      </c>
      <c r="R1534" s="14">
        <f t="shared" si="32"/>
        <v>0</v>
      </c>
      <c r="S1534" s="15">
        <f>VLOOKUP(Ventas!H1534,Productos!$B$23:$I$34,MATCH(Ventas!M1534,Productos!$D$22:$I$22)+2,FALSE)</f>
        <v>100000</v>
      </c>
      <c r="T1534" s="16">
        <f t="shared" si="36"/>
        <v>1910000</v>
      </c>
    </row>
    <row r="1535" spans="2:20" ht="14.25" customHeight="1">
      <c r="B1535" s="10" t="str">
        <f t="shared" si="31"/>
        <v>4-20742009abrilA14</v>
      </c>
      <c r="C1535" s="17">
        <v>4</v>
      </c>
      <c r="D1535" s="17">
        <v>20</v>
      </c>
      <c r="E1535" s="18">
        <v>39910</v>
      </c>
      <c r="F1535" s="17">
        <v>15</v>
      </c>
      <c r="G1535" s="17">
        <v>6</v>
      </c>
      <c r="H1535" s="17" t="s">
        <v>27</v>
      </c>
      <c r="I1535" s="79">
        <f>_xlfn.XLOOKUP(H1535,Productos!$B$5:$B$16,Productos!$E$5:$E$16)</f>
        <v>670000</v>
      </c>
      <c r="J1535" s="17">
        <v>3</v>
      </c>
      <c r="K1535" s="99"/>
      <c r="L1535" s="13" t="str">
        <f>_xlfn.XLOOKUP(Ventas!C1535,'Tienda y Sucursal'!$B$5:$B$19,'Tienda y Sucursal'!$C$5:$C$19)</f>
        <v>Galería Ñuble</v>
      </c>
      <c r="M1535" s="13" t="str">
        <f>_xlfn.XLOOKUP(D1535,'Tienda y Sucursal'!$E$5:$E$10,'Tienda y Sucursal'!$F$5:$F$10)</f>
        <v>Sucursal 5</v>
      </c>
      <c r="N1535" s="13" t="str">
        <f>HLOOKUP(F1535,'Vendedores y Clientes'!$F$5:$M$7,2,0)&amp;" "&amp;HLOOKUP(F1535,'Vendedores y Clientes'!$F$5:$M$7,3,0)</f>
        <v>Suárez Mujica</v>
      </c>
      <c r="O1535" s="13" t="str" cm="1">
        <f t="array" ref="O1535">_xlfn.XLOOKUP(G1535,'Vendedores y Clientes'!$B$6:$B$39,'Vendedores y Clientes'!$C$6:$C$39&amp;" "&amp;_xlfn.XLOOKUP(Ventas!G1535,'Vendedores y Clientes'!$B$6:$B$39,'Vendedores y Clientes'!$D$6:$D$39))</f>
        <v>Deco Valenti</v>
      </c>
      <c r="P1535" s="13" t="str">
        <f>_xlfn.XLOOKUP(H1535,Productos!$B$5:$B$16,Productos!$C$5:$C$16)</f>
        <v>Cama 1,5 plazas</v>
      </c>
      <c r="Q1535" s="13" t="str">
        <f>VLOOKUP(H1535,Productos!$B$4:$E$16,3,0)</f>
        <v>Dardunes</v>
      </c>
      <c r="R1535" s="14">
        <f t="shared" si="32"/>
        <v>0</v>
      </c>
      <c r="S1535" s="15">
        <f>VLOOKUP(Ventas!H1535,Productos!$B$23:$I$34,MATCH(Ventas!M1535,Productos!$D$22:$I$22)+2,FALSE)</f>
        <v>100000</v>
      </c>
      <c r="T1535" s="16">
        <f t="shared" si="36"/>
        <v>1910000</v>
      </c>
    </row>
    <row r="1536" spans="2:20" ht="14.25" customHeight="1">
      <c r="B1536" s="10" t="str">
        <f t="shared" ref="B1536:B1790" si="37">CONCATENATE(C1536,"-",D1536,DAY(E1536),MONTH(E1536),YEAR(E1536),TEXT(E1536,"mmmm"),LEFT(H1536,1)&amp;RIGHT(H1536,2))</f>
        <v>13-302482009agostoG16</v>
      </c>
      <c r="C1536" s="17">
        <v>13</v>
      </c>
      <c r="D1536" s="17">
        <v>30</v>
      </c>
      <c r="E1536" s="18">
        <v>40049</v>
      </c>
      <c r="F1536" s="17">
        <v>18</v>
      </c>
      <c r="G1536" s="17">
        <v>13</v>
      </c>
      <c r="H1536" s="17" t="s">
        <v>30</v>
      </c>
      <c r="I1536" s="79">
        <f>_xlfn.XLOOKUP(H1536,Productos!$B$5:$B$16,Productos!$E$5:$E$16)</f>
        <v>550000</v>
      </c>
      <c r="J1536" s="17">
        <v>4</v>
      </c>
      <c r="K1536" s="99"/>
      <c r="L1536" s="13" t="str">
        <f>_xlfn.XLOOKUP(Ventas!C1536,'Tienda y Sucursal'!$B$5:$B$19,'Tienda y Sucursal'!$C$5:$C$19)</f>
        <v>Sales</v>
      </c>
      <c r="M1536" s="13" t="str">
        <f>_xlfn.XLOOKUP(D1536,'Tienda y Sucursal'!$E$5:$E$10,'Tienda y Sucursal'!$F$5:$F$10)</f>
        <v>Sucursal 2</v>
      </c>
      <c r="N1536" s="13" t="str">
        <f>HLOOKUP(F1536,'Vendedores y Clientes'!$F$5:$M$7,2,0)&amp;" "&amp;HLOOKUP(F1536,'Vendedores y Clientes'!$F$5:$M$7,3,0)</f>
        <v>Gato Lizana</v>
      </c>
      <c r="O1536" s="13" t="str" cm="1">
        <f t="array" ref="O1536">_xlfn.XLOOKUP(G1536,'Vendedores y Clientes'!$B$6:$B$39,'Vendedores y Clientes'!$C$6:$C$39&amp;" "&amp;_xlfn.XLOOKUP(Ventas!G1536,'Vendedores y Clientes'!$B$6:$B$39,'Vendedores y Clientes'!$D$6:$D$39))</f>
        <v>Peter Contreras</v>
      </c>
      <c r="P1536" s="13" t="str">
        <f>_xlfn.XLOOKUP(H1536,Productos!$B$5:$B$16,Productos!$C$5:$C$16)</f>
        <v>Cómoda 2 cuerpos, 2x1x1,5</v>
      </c>
      <c r="Q1536" s="13" t="str">
        <f>VLOOKUP(H1536,Productos!$B$4:$E$16,3,0)</f>
        <v>Deplos</v>
      </c>
      <c r="R1536" s="14">
        <f t="shared" ref="R1536:R1790" si="38">IF(AND(J1536&gt;=1,J1536&lt;=3),0,IF(AND(J1536&gt;=4,J1536&lt;=6),0.05,IF(J1536&gt;=7,0.08,"")))</f>
        <v>0.05</v>
      </c>
      <c r="S1536" s="15">
        <f>VLOOKUP(Ventas!H1536,Productos!$B$23:$I$34,MATCH(Ventas!M1536,Productos!$D$22:$I$22)+2,FALSE)</f>
        <v>500000</v>
      </c>
      <c r="T1536" s="16">
        <f t="shared" si="36"/>
        <v>1590000</v>
      </c>
    </row>
    <row r="1537" spans="2:20" ht="14.25" customHeight="1">
      <c r="B1537" s="10" t="str">
        <f t="shared" si="37"/>
        <v>14-2001662010junioG16</v>
      </c>
      <c r="C1537" s="17">
        <v>14</v>
      </c>
      <c r="D1537" s="17">
        <v>200</v>
      </c>
      <c r="E1537" s="18">
        <v>40345</v>
      </c>
      <c r="F1537" s="17">
        <v>12</v>
      </c>
      <c r="G1537" s="17">
        <v>16</v>
      </c>
      <c r="H1537" s="17" t="s">
        <v>30</v>
      </c>
      <c r="I1537" s="79">
        <f>_xlfn.XLOOKUP(H1537,Productos!$B$5:$B$16,Productos!$E$5:$E$16)</f>
        <v>550000</v>
      </c>
      <c r="J1537" s="17">
        <v>4</v>
      </c>
      <c r="K1537" s="99"/>
      <c r="L1537" s="13" t="str">
        <f>_xlfn.XLOOKUP(Ventas!C1537,'Tienda y Sucursal'!$B$5:$B$19,'Tienda y Sucursal'!$C$5:$C$19)</f>
        <v>Antiguedades FV</v>
      </c>
      <c r="M1537" s="13" t="str">
        <f>_xlfn.XLOOKUP(D1537,'Tienda y Sucursal'!$E$5:$E$10,'Tienda y Sucursal'!$F$5:$F$10)</f>
        <v>Sucursal 1</v>
      </c>
      <c r="N1537" s="13" t="str">
        <f>HLOOKUP(F1537,'Vendedores y Clientes'!$F$5:$M$7,2,0)&amp;" "&amp;HLOOKUP(F1537,'Vendedores y Clientes'!$F$5:$M$7,3,0)</f>
        <v>Feibian Bizancio</v>
      </c>
      <c r="O1537" s="13" t="str" cm="1">
        <f t="array" ref="O1537">_xlfn.XLOOKUP(G1537,'Vendedores y Clientes'!$B$6:$B$39,'Vendedores y Clientes'!$C$6:$C$39&amp;" "&amp;_xlfn.XLOOKUP(Ventas!G1537,'Vendedores y Clientes'!$B$6:$B$39,'Vendedores y Clientes'!$D$6:$D$39))</f>
        <v>Go Leslier</v>
      </c>
      <c r="P1537" s="13" t="str">
        <f>_xlfn.XLOOKUP(H1537,Productos!$B$5:$B$16,Productos!$C$5:$C$16)</f>
        <v>Cómoda 2 cuerpos, 2x1x1,5</v>
      </c>
      <c r="Q1537" s="13" t="str">
        <f>VLOOKUP(H1537,Productos!$B$4:$E$16,3,0)</f>
        <v>Deplos</v>
      </c>
      <c r="R1537" s="14">
        <f t="shared" si="38"/>
        <v>0.05</v>
      </c>
      <c r="S1537" s="15">
        <f>VLOOKUP(Ventas!H1537,Productos!$B$23:$I$34,MATCH(Ventas!M1537,Productos!$D$22:$I$22)+2,FALSE)</f>
        <v>100000</v>
      </c>
      <c r="T1537" s="16">
        <f t="shared" si="36"/>
        <v>1990000</v>
      </c>
    </row>
    <row r="1538" spans="2:20" ht="14.25" customHeight="1">
      <c r="B1538" s="10" t="str">
        <f t="shared" si="37"/>
        <v>15-30015112009noviembreG16</v>
      </c>
      <c r="C1538" s="17">
        <v>15</v>
      </c>
      <c r="D1538" s="17">
        <v>300</v>
      </c>
      <c r="E1538" s="18">
        <v>40132</v>
      </c>
      <c r="F1538" s="17">
        <v>13</v>
      </c>
      <c r="G1538" s="17">
        <v>19</v>
      </c>
      <c r="H1538" s="17" t="s">
        <v>30</v>
      </c>
      <c r="I1538" s="79">
        <f>_xlfn.XLOOKUP(H1538,Productos!$B$5:$B$16,Productos!$E$5:$E$16)</f>
        <v>550000</v>
      </c>
      <c r="J1538" s="17">
        <v>4</v>
      </c>
      <c r="K1538" s="99"/>
      <c r="L1538" s="13" t="str">
        <f>_xlfn.XLOOKUP(Ventas!C1538,'Tienda y Sucursal'!$B$5:$B$19,'Tienda y Sucursal'!$C$5:$C$19)</f>
        <v>Galería la Tubería</v>
      </c>
      <c r="M1538" s="13" t="str">
        <f>_xlfn.XLOOKUP(D1538,'Tienda y Sucursal'!$E$5:$E$10,'Tienda y Sucursal'!$F$5:$F$10)</f>
        <v>Sucursal 3</v>
      </c>
      <c r="N1538" s="13" t="str">
        <f>HLOOKUP(F1538,'Vendedores y Clientes'!$F$5:$M$7,2,0)&amp;" "&amp;HLOOKUP(F1538,'Vendedores y Clientes'!$F$5:$M$7,3,0)</f>
        <v>Caesar Ortencia</v>
      </c>
      <c r="O1538" s="13" t="str" cm="1">
        <f t="array" ref="O1538">_xlfn.XLOOKUP(G1538,'Vendedores y Clientes'!$B$6:$B$39,'Vendedores y Clientes'!$C$6:$C$39&amp;" "&amp;_xlfn.XLOOKUP(Ventas!G1538,'Vendedores y Clientes'!$B$6:$B$39,'Vendedores y Clientes'!$D$6:$D$39))</f>
        <v>Andrea Disappear</v>
      </c>
      <c r="P1538" s="13" t="str">
        <f>_xlfn.XLOOKUP(H1538,Productos!$B$5:$B$16,Productos!$C$5:$C$16)</f>
        <v>Cómoda 2 cuerpos, 2x1x1,5</v>
      </c>
      <c r="Q1538" s="13" t="str">
        <f>VLOOKUP(H1538,Productos!$B$4:$E$16,3,0)</f>
        <v>Deplos</v>
      </c>
      <c r="R1538" s="14">
        <f t="shared" si="38"/>
        <v>0.05</v>
      </c>
      <c r="S1538" s="15">
        <f>VLOOKUP(Ventas!H1538,Productos!$B$23:$I$34,MATCH(Ventas!M1538,Productos!$D$22:$I$22)+2,FALSE)</f>
        <v>30000</v>
      </c>
      <c r="T1538" s="16">
        <f t="shared" si="36"/>
        <v>2060000</v>
      </c>
    </row>
    <row r="1539" spans="2:20" ht="14.25" customHeight="1">
      <c r="B1539" s="10" t="str">
        <f t="shared" si="37"/>
        <v>1-100562009junioG16</v>
      </c>
      <c r="C1539" s="17">
        <v>1</v>
      </c>
      <c r="D1539" s="17">
        <v>100</v>
      </c>
      <c r="E1539" s="18">
        <v>39969</v>
      </c>
      <c r="F1539" s="17">
        <v>15</v>
      </c>
      <c r="G1539" s="17">
        <v>26</v>
      </c>
      <c r="H1539" s="17" t="s">
        <v>30</v>
      </c>
      <c r="I1539" s="79">
        <f>_xlfn.XLOOKUP(H1539,Productos!$B$5:$B$16,Productos!$E$5:$E$16)</f>
        <v>550000</v>
      </c>
      <c r="J1539" s="17">
        <v>4</v>
      </c>
      <c r="K1539" s="99"/>
      <c r="L1539" s="13" t="str">
        <f>_xlfn.XLOOKUP(Ventas!C1539,'Tienda y Sucursal'!$B$5:$B$19,'Tienda y Sucursal'!$C$5:$C$19)</f>
        <v>Sucursal Peñalolen Alto</v>
      </c>
      <c r="M1539" s="13" t="str">
        <f>_xlfn.XLOOKUP(D1539,'Tienda y Sucursal'!$E$5:$E$10,'Tienda y Sucursal'!$F$5:$F$10)</f>
        <v>Sucursal 4</v>
      </c>
      <c r="N1539" s="13" t="str">
        <f>HLOOKUP(F1539,'Vendedores y Clientes'!$F$5:$M$7,2,0)&amp;" "&amp;HLOOKUP(F1539,'Vendedores y Clientes'!$F$5:$M$7,3,0)</f>
        <v>Suárez Mujica</v>
      </c>
      <c r="O1539" s="13" t="str" cm="1">
        <f t="array" ref="O1539">_xlfn.XLOOKUP(G1539,'Vendedores y Clientes'!$B$6:$B$39,'Vendedores y Clientes'!$C$6:$C$39&amp;" "&amp;_xlfn.XLOOKUP(Ventas!G1539,'Vendedores y Clientes'!$B$6:$B$39,'Vendedores y Clientes'!$D$6:$D$39))</f>
        <v>Edward Phycka</v>
      </c>
      <c r="P1539" s="13" t="str">
        <f>_xlfn.XLOOKUP(H1539,Productos!$B$5:$B$16,Productos!$C$5:$C$16)</f>
        <v>Cómoda 2 cuerpos, 2x1x1,5</v>
      </c>
      <c r="Q1539" s="13" t="str">
        <f>VLOOKUP(H1539,Productos!$B$4:$E$16,3,0)</f>
        <v>Deplos</v>
      </c>
      <c r="R1539" s="14">
        <f t="shared" si="38"/>
        <v>0.05</v>
      </c>
      <c r="S1539" s="15">
        <f>VLOOKUP(Ventas!H1539,Productos!$B$23:$I$34,MATCH(Ventas!M1539,Productos!$D$22:$I$22)+2,FALSE)</f>
        <v>20000</v>
      </c>
      <c r="T1539" s="16">
        <f t="shared" si="36"/>
        <v>2070000</v>
      </c>
    </row>
    <row r="1540" spans="2:20" ht="14.25" customHeight="1">
      <c r="B1540" s="10" t="str">
        <f t="shared" si="37"/>
        <v>3-1002522010febreroG16</v>
      </c>
      <c r="C1540" s="17">
        <v>3</v>
      </c>
      <c r="D1540" s="17">
        <v>100</v>
      </c>
      <c r="E1540" s="18">
        <v>40234</v>
      </c>
      <c r="F1540" s="17">
        <v>18</v>
      </c>
      <c r="G1540" s="17">
        <v>8</v>
      </c>
      <c r="H1540" s="17" t="s">
        <v>30</v>
      </c>
      <c r="I1540" s="79">
        <f>_xlfn.XLOOKUP(H1540,Productos!$B$5:$B$16,Productos!$E$5:$E$16)</f>
        <v>550000</v>
      </c>
      <c r="J1540" s="17">
        <v>4</v>
      </c>
      <c r="K1540" s="99"/>
      <c r="L1540" s="13" t="str">
        <f>_xlfn.XLOOKUP(Ventas!C1540,'Tienda y Sucursal'!$B$5:$B$19,'Tienda y Sucursal'!$C$5:$C$19)</f>
        <v>Damiens</v>
      </c>
      <c r="M1540" s="13" t="str">
        <f>_xlfn.XLOOKUP(D1540,'Tienda y Sucursal'!$E$5:$E$10,'Tienda y Sucursal'!$F$5:$F$10)</f>
        <v>Sucursal 4</v>
      </c>
      <c r="N1540" s="13" t="str">
        <f>HLOOKUP(F1540,'Vendedores y Clientes'!$F$5:$M$7,2,0)&amp;" "&amp;HLOOKUP(F1540,'Vendedores y Clientes'!$F$5:$M$7,3,0)</f>
        <v>Gato Lizana</v>
      </c>
      <c r="O1540" s="13" t="str" cm="1">
        <f t="array" ref="O1540">_xlfn.XLOOKUP(G1540,'Vendedores y Clientes'!$B$6:$B$39,'Vendedores y Clientes'!$C$6:$C$39&amp;" "&amp;_xlfn.XLOOKUP(Ventas!G1540,'Vendedores y Clientes'!$B$6:$B$39,'Vendedores y Clientes'!$D$6:$D$39))</f>
        <v>Nicolás Red</v>
      </c>
      <c r="P1540" s="13" t="str">
        <f>_xlfn.XLOOKUP(H1540,Productos!$B$5:$B$16,Productos!$C$5:$C$16)</f>
        <v>Cómoda 2 cuerpos, 2x1x1,5</v>
      </c>
      <c r="Q1540" s="13" t="str">
        <f>VLOOKUP(H1540,Productos!$B$4:$E$16,3,0)</f>
        <v>Deplos</v>
      </c>
      <c r="R1540" s="14">
        <f t="shared" si="38"/>
        <v>0.05</v>
      </c>
      <c r="S1540" s="15">
        <f>VLOOKUP(Ventas!H1540,Productos!$B$23:$I$34,MATCH(Ventas!M1540,Productos!$D$22:$I$22)+2,FALSE)</f>
        <v>20000</v>
      </c>
      <c r="T1540" s="16">
        <f t="shared" si="36"/>
        <v>2070000</v>
      </c>
    </row>
    <row r="1541" spans="2:20" ht="14.25" customHeight="1">
      <c r="B1541" s="10" t="str">
        <f t="shared" si="37"/>
        <v>4-302372010julioJ15</v>
      </c>
      <c r="C1541" s="17">
        <v>4</v>
      </c>
      <c r="D1541" s="17">
        <v>30</v>
      </c>
      <c r="E1541" s="18">
        <v>40382</v>
      </c>
      <c r="F1541" s="17">
        <v>18</v>
      </c>
      <c r="G1541" s="17">
        <v>13</v>
      </c>
      <c r="H1541" s="17" t="s">
        <v>21</v>
      </c>
      <c r="I1541" s="79">
        <f>_xlfn.XLOOKUP(H1541,Productos!$B$5:$B$16,Productos!$E$5:$E$16)</f>
        <v>1800000</v>
      </c>
      <c r="J1541" s="17">
        <v>1</v>
      </c>
      <c r="K1541" s="99"/>
      <c r="L1541" s="13" t="str">
        <f>_xlfn.XLOOKUP(Ventas!C1541,'Tienda y Sucursal'!$B$5:$B$19,'Tienda y Sucursal'!$C$5:$C$19)</f>
        <v>Galería Ñuble</v>
      </c>
      <c r="M1541" s="13" t="str">
        <f>_xlfn.XLOOKUP(D1541,'Tienda y Sucursal'!$E$5:$E$10,'Tienda y Sucursal'!$F$5:$F$10)</f>
        <v>Sucursal 2</v>
      </c>
      <c r="N1541" s="13" t="str">
        <f>HLOOKUP(F1541,'Vendedores y Clientes'!$F$5:$M$7,2,0)&amp;" "&amp;HLOOKUP(F1541,'Vendedores y Clientes'!$F$5:$M$7,3,0)</f>
        <v>Gato Lizana</v>
      </c>
      <c r="O1541" s="13" t="str" cm="1">
        <f t="array" ref="O1541">_xlfn.XLOOKUP(G1541,'Vendedores y Clientes'!$B$6:$B$39,'Vendedores y Clientes'!$C$6:$C$39&amp;" "&amp;_xlfn.XLOOKUP(Ventas!G1541,'Vendedores y Clientes'!$B$6:$B$39,'Vendedores y Clientes'!$D$6:$D$39))</f>
        <v>Peter Contreras</v>
      </c>
      <c r="P1541" s="13" t="str">
        <f>_xlfn.XLOOKUP(H1541,Productos!$B$5:$B$16,Productos!$C$5:$C$16)</f>
        <v>Bar L Sobredimensionado</v>
      </c>
      <c r="Q1541" s="13" t="str">
        <f>VLOOKUP(H1541,Productos!$B$4:$E$16,3,0)</f>
        <v>Qwerty</v>
      </c>
      <c r="R1541" s="14">
        <f t="shared" si="38"/>
        <v>0</v>
      </c>
      <c r="S1541" s="15">
        <f>VLOOKUP(Ventas!H1541,Productos!$B$23:$I$34,MATCH(Ventas!M1541,Productos!$D$22:$I$22)+2,FALSE)</f>
        <v>300000</v>
      </c>
      <c r="T1541" s="16">
        <f t="shared" si="36"/>
        <v>1500000</v>
      </c>
    </row>
    <row r="1542" spans="2:20" ht="14.25" customHeight="1">
      <c r="B1542" s="10" t="str">
        <f t="shared" si="37"/>
        <v>12-3001392009septiembreG13</v>
      </c>
      <c r="C1542" s="17">
        <v>12</v>
      </c>
      <c r="D1542" s="17">
        <v>300</v>
      </c>
      <c r="E1542" s="18">
        <v>40069</v>
      </c>
      <c r="F1542" s="17">
        <v>17</v>
      </c>
      <c r="G1542" s="17">
        <v>12</v>
      </c>
      <c r="H1542" s="17" t="s">
        <v>32</v>
      </c>
      <c r="I1542" s="79">
        <f>_xlfn.XLOOKUP(H1542,Productos!$B$5:$B$16,Productos!$E$5:$E$16)</f>
        <v>150000</v>
      </c>
      <c r="J1542" s="17">
        <v>13</v>
      </c>
      <c r="K1542" s="99"/>
      <c r="L1542" s="13" t="str">
        <f>_xlfn.XLOOKUP(Ventas!C1542,'Tienda y Sucursal'!$B$5:$B$19,'Tienda y Sucursal'!$C$5:$C$19)</f>
        <v>El Deleite</v>
      </c>
      <c r="M1542" s="13" t="str">
        <f>_xlfn.XLOOKUP(D1542,'Tienda y Sucursal'!$E$5:$E$10,'Tienda y Sucursal'!$F$5:$F$10)</f>
        <v>Sucursal 3</v>
      </c>
      <c r="N1542" s="13" t="str">
        <f>HLOOKUP(F1542,'Vendedores y Clientes'!$F$5:$M$7,2,0)&amp;" "&amp;HLOOKUP(F1542,'Vendedores y Clientes'!$F$5:$M$7,3,0)</f>
        <v>Gabriel Manzanero</v>
      </c>
      <c r="O1542" s="13" t="str" cm="1">
        <f t="array" ref="O1542">_xlfn.XLOOKUP(G1542,'Vendedores y Clientes'!$B$6:$B$39,'Vendedores y Clientes'!$C$6:$C$39&amp;" "&amp;_xlfn.XLOOKUP(Ventas!G1542,'Vendedores y Clientes'!$B$6:$B$39,'Vendedores y Clientes'!$D$6:$D$39))</f>
        <v>Nga Escandinavo</v>
      </c>
      <c r="P1542" s="13" t="str">
        <f>_xlfn.XLOOKUP(H1542,Productos!$B$5:$B$16,Productos!$C$5:$C$16)</f>
        <v>Mesa de Centro 1,5x2 Cuadrada</v>
      </c>
      <c r="Q1542" s="13" t="str">
        <f>VLOOKUP(H1542,Productos!$B$4:$E$16,3,0)</f>
        <v>Dardunes</v>
      </c>
      <c r="R1542" s="14">
        <f t="shared" si="38"/>
        <v>0.08</v>
      </c>
      <c r="S1542" s="15">
        <f>VLOOKUP(Ventas!H1542,Productos!$B$23:$I$34,MATCH(Ventas!M1542,Productos!$D$22:$I$22)+2,FALSE)</f>
        <v>200000</v>
      </c>
      <c r="T1542" s="16">
        <f t="shared" si="36"/>
        <v>1594000</v>
      </c>
    </row>
    <row r="1543" spans="2:20" ht="14.25" customHeight="1">
      <c r="B1543" s="10" t="str">
        <f t="shared" si="37"/>
        <v>13-300822010febreroG13</v>
      </c>
      <c r="C1543" s="17">
        <v>13</v>
      </c>
      <c r="D1543" s="17">
        <v>300</v>
      </c>
      <c r="E1543" s="18">
        <v>40217</v>
      </c>
      <c r="F1543" s="17">
        <v>18</v>
      </c>
      <c r="G1543" s="17">
        <v>4</v>
      </c>
      <c r="H1543" s="17" t="s">
        <v>32</v>
      </c>
      <c r="I1543" s="79">
        <f>_xlfn.XLOOKUP(H1543,Productos!$B$5:$B$16,Productos!$E$5:$E$16)</f>
        <v>150000</v>
      </c>
      <c r="J1543" s="17">
        <v>13</v>
      </c>
      <c r="K1543" s="99"/>
      <c r="L1543" s="13" t="str">
        <f>_xlfn.XLOOKUP(Ventas!C1543,'Tienda y Sucursal'!$B$5:$B$19,'Tienda y Sucursal'!$C$5:$C$19)</f>
        <v>Sales</v>
      </c>
      <c r="M1543" s="13" t="str">
        <f>_xlfn.XLOOKUP(D1543,'Tienda y Sucursal'!$E$5:$E$10,'Tienda y Sucursal'!$F$5:$F$10)</f>
        <v>Sucursal 3</v>
      </c>
      <c r="N1543" s="13" t="str">
        <f>HLOOKUP(F1543,'Vendedores y Clientes'!$F$5:$M$7,2,0)&amp;" "&amp;HLOOKUP(F1543,'Vendedores y Clientes'!$F$5:$M$7,3,0)</f>
        <v>Gato Lizana</v>
      </c>
      <c r="O1543" s="13" t="str" cm="1">
        <f t="array" ref="O1543">_xlfn.XLOOKUP(G1543,'Vendedores y Clientes'!$B$6:$B$39,'Vendedores y Clientes'!$C$6:$C$39&amp;" "&amp;_xlfn.XLOOKUP(Ventas!G1543,'Vendedores y Clientes'!$B$6:$B$39,'Vendedores y Clientes'!$D$6:$D$39))</f>
        <v>JayJay Barriga</v>
      </c>
      <c r="P1543" s="13" t="str">
        <f>_xlfn.XLOOKUP(H1543,Productos!$B$5:$B$16,Productos!$C$5:$C$16)</f>
        <v>Mesa de Centro 1,5x2 Cuadrada</v>
      </c>
      <c r="Q1543" s="13" t="str">
        <f>VLOOKUP(H1543,Productos!$B$4:$E$16,3,0)</f>
        <v>Dardunes</v>
      </c>
      <c r="R1543" s="14">
        <f t="shared" si="38"/>
        <v>0.08</v>
      </c>
      <c r="S1543" s="15">
        <f>VLOOKUP(Ventas!H1543,Productos!$B$23:$I$34,MATCH(Ventas!M1543,Productos!$D$22:$I$22)+2,FALSE)</f>
        <v>200000</v>
      </c>
      <c r="T1543" s="16">
        <f t="shared" ref="T1543:T1606" si="39">I1543*J1543-(R1543*I1543*J1543)-S1543</f>
        <v>1594000</v>
      </c>
    </row>
    <row r="1544" spans="2:20" ht="14.25" customHeight="1">
      <c r="B1544" s="10" t="str">
        <f t="shared" si="37"/>
        <v>6-101412010eneroG13</v>
      </c>
      <c r="C1544" s="17">
        <v>6</v>
      </c>
      <c r="D1544" s="17">
        <v>10</v>
      </c>
      <c r="E1544" s="18">
        <v>40192</v>
      </c>
      <c r="F1544" s="17">
        <v>18</v>
      </c>
      <c r="G1544" s="17">
        <v>2</v>
      </c>
      <c r="H1544" s="17" t="s">
        <v>32</v>
      </c>
      <c r="I1544" s="79">
        <f>_xlfn.XLOOKUP(H1544,Productos!$B$5:$B$16,Productos!$E$5:$E$16)</f>
        <v>150000</v>
      </c>
      <c r="J1544" s="17">
        <v>13</v>
      </c>
      <c r="K1544" s="99"/>
      <c r="L1544" s="13" t="str">
        <f>_xlfn.XLOOKUP(Ventas!C1544,'Tienda y Sucursal'!$B$5:$B$19,'Tienda y Sucursal'!$C$5:$C$19)</f>
        <v>Sucursal Ñuñoa</v>
      </c>
      <c r="M1544" s="13" t="str">
        <f>_xlfn.XLOOKUP(D1544,'Tienda y Sucursal'!$E$5:$E$10,'Tienda y Sucursal'!$F$5:$F$10)</f>
        <v>Sucursal 6</v>
      </c>
      <c r="N1544" s="13" t="str">
        <f>HLOOKUP(F1544,'Vendedores y Clientes'!$F$5:$M$7,2,0)&amp;" "&amp;HLOOKUP(F1544,'Vendedores y Clientes'!$F$5:$M$7,3,0)</f>
        <v>Gato Lizana</v>
      </c>
      <c r="O1544" s="13" t="str" cm="1">
        <f t="array" ref="O1544">_xlfn.XLOOKUP(G1544,'Vendedores y Clientes'!$B$6:$B$39,'Vendedores y Clientes'!$C$6:$C$39&amp;" "&amp;_xlfn.XLOOKUP(Ventas!G1544,'Vendedores y Clientes'!$B$6:$B$39,'Vendedores y Clientes'!$D$6:$D$39))</f>
        <v>John Chepicano</v>
      </c>
      <c r="P1544" s="13" t="str">
        <f>_xlfn.XLOOKUP(H1544,Productos!$B$5:$B$16,Productos!$C$5:$C$16)</f>
        <v>Mesa de Centro 1,5x2 Cuadrada</v>
      </c>
      <c r="Q1544" s="13" t="str">
        <f>VLOOKUP(H1544,Productos!$B$4:$E$16,3,0)</f>
        <v>Dardunes</v>
      </c>
      <c r="R1544" s="14">
        <f t="shared" si="38"/>
        <v>0.08</v>
      </c>
      <c r="S1544" s="15">
        <f>VLOOKUP(Ventas!H1544,Productos!$B$23:$I$34,MATCH(Ventas!M1544,Productos!$D$22:$I$22)+2,FALSE)</f>
        <v>30000</v>
      </c>
      <c r="T1544" s="16">
        <f t="shared" si="39"/>
        <v>1764000</v>
      </c>
    </row>
    <row r="1545" spans="2:20" ht="14.25" customHeight="1">
      <c r="B1545" s="10" t="str">
        <f t="shared" si="37"/>
        <v>9-202062010junioG13</v>
      </c>
      <c r="C1545" s="17">
        <v>9</v>
      </c>
      <c r="D1545" s="17">
        <v>20</v>
      </c>
      <c r="E1545" s="18">
        <v>40349</v>
      </c>
      <c r="F1545" s="17">
        <v>18</v>
      </c>
      <c r="G1545" s="17">
        <v>2</v>
      </c>
      <c r="H1545" s="17" t="s">
        <v>32</v>
      </c>
      <c r="I1545" s="79">
        <f>_xlfn.XLOOKUP(H1545,Productos!$B$5:$B$16,Productos!$E$5:$E$16)</f>
        <v>150000</v>
      </c>
      <c r="J1545" s="17">
        <v>13</v>
      </c>
      <c r="K1545" s="99"/>
      <c r="L1545" s="13" t="str">
        <f>_xlfn.XLOOKUP(Ventas!C1545,'Tienda y Sucursal'!$B$5:$B$19,'Tienda y Sucursal'!$C$5:$C$19)</f>
        <v>Sucursal San Bernardo</v>
      </c>
      <c r="M1545" s="13" t="str">
        <f>_xlfn.XLOOKUP(D1545,'Tienda y Sucursal'!$E$5:$E$10,'Tienda y Sucursal'!$F$5:$F$10)</f>
        <v>Sucursal 5</v>
      </c>
      <c r="N1545" s="13" t="str">
        <f>HLOOKUP(F1545,'Vendedores y Clientes'!$F$5:$M$7,2,0)&amp;" "&amp;HLOOKUP(F1545,'Vendedores y Clientes'!$F$5:$M$7,3,0)</f>
        <v>Gato Lizana</v>
      </c>
      <c r="O1545" s="13" t="str" cm="1">
        <f t="array" ref="O1545">_xlfn.XLOOKUP(G1545,'Vendedores y Clientes'!$B$6:$B$39,'Vendedores y Clientes'!$C$6:$C$39&amp;" "&amp;_xlfn.XLOOKUP(Ventas!G1545,'Vendedores y Clientes'!$B$6:$B$39,'Vendedores y Clientes'!$D$6:$D$39))</f>
        <v>John Chepicano</v>
      </c>
      <c r="P1545" s="13" t="str">
        <f>_xlfn.XLOOKUP(H1545,Productos!$B$5:$B$16,Productos!$C$5:$C$16)</f>
        <v>Mesa de Centro 1,5x2 Cuadrada</v>
      </c>
      <c r="Q1545" s="13" t="str">
        <f>VLOOKUP(H1545,Productos!$B$4:$E$16,3,0)</f>
        <v>Dardunes</v>
      </c>
      <c r="R1545" s="14">
        <f t="shared" si="38"/>
        <v>0.08</v>
      </c>
      <c r="S1545" s="15">
        <f>VLOOKUP(Ventas!H1545,Productos!$B$23:$I$34,MATCH(Ventas!M1545,Productos!$D$22:$I$22)+2,FALSE)</f>
        <v>20000</v>
      </c>
      <c r="T1545" s="16">
        <f t="shared" si="39"/>
        <v>1774000</v>
      </c>
    </row>
    <row r="1546" spans="2:20" ht="14.25" customHeight="1">
      <c r="B1546" s="10" t="str">
        <f t="shared" si="37"/>
        <v>3-302132010marzoG13</v>
      </c>
      <c r="C1546" s="17">
        <v>3</v>
      </c>
      <c r="D1546" s="17">
        <v>30</v>
      </c>
      <c r="E1546" s="18">
        <v>40258</v>
      </c>
      <c r="F1546" s="17">
        <v>18</v>
      </c>
      <c r="G1546" s="17">
        <v>5</v>
      </c>
      <c r="H1546" s="17" t="s">
        <v>32</v>
      </c>
      <c r="I1546" s="79">
        <f>_xlfn.XLOOKUP(H1546,Productos!$B$5:$B$16,Productos!$E$5:$E$16)</f>
        <v>150000</v>
      </c>
      <c r="J1546" s="17">
        <v>15</v>
      </c>
      <c r="K1546" s="99"/>
      <c r="L1546" s="13" t="str">
        <f>_xlfn.XLOOKUP(Ventas!C1546,'Tienda y Sucursal'!$B$5:$B$19,'Tienda y Sucursal'!$C$5:$C$19)</f>
        <v>Damiens</v>
      </c>
      <c r="M1546" s="13" t="str">
        <f>_xlfn.XLOOKUP(D1546,'Tienda y Sucursal'!$E$5:$E$10,'Tienda y Sucursal'!$F$5:$F$10)</f>
        <v>Sucursal 2</v>
      </c>
      <c r="N1546" s="13" t="str">
        <f>HLOOKUP(F1546,'Vendedores y Clientes'!$F$5:$M$7,2,0)&amp;" "&amp;HLOOKUP(F1546,'Vendedores y Clientes'!$F$5:$M$7,3,0)</f>
        <v>Gato Lizana</v>
      </c>
      <c r="O1546" s="13" t="str" cm="1">
        <f t="array" ref="O1546">_xlfn.XLOOKUP(G1546,'Vendedores y Clientes'!$B$6:$B$39,'Vendedores y Clientes'!$C$6:$C$39&amp;" "&amp;_xlfn.XLOOKUP(Ventas!G1546,'Vendedores y Clientes'!$B$6:$B$39,'Vendedores y Clientes'!$D$6:$D$39))</f>
        <v>Alexandra Bully</v>
      </c>
      <c r="P1546" s="13" t="str">
        <f>_xlfn.XLOOKUP(H1546,Productos!$B$5:$B$16,Productos!$C$5:$C$16)</f>
        <v>Mesa de Centro 1,5x2 Cuadrada</v>
      </c>
      <c r="Q1546" s="13" t="str">
        <f>VLOOKUP(H1546,Productos!$B$4:$E$16,3,0)</f>
        <v>Dardunes</v>
      </c>
      <c r="R1546" s="14">
        <f t="shared" si="38"/>
        <v>0.08</v>
      </c>
      <c r="S1546" s="15">
        <f>VLOOKUP(Ventas!H1546,Productos!$B$23:$I$34,MATCH(Ventas!M1546,Productos!$D$22:$I$22)+2,FALSE)</f>
        <v>100000</v>
      </c>
      <c r="T1546" s="16">
        <f t="shared" si="39"/>
        <v>1970000</v>
      </c>
    </row>
    <row r="1547" spans="2:20" ht="14.25" customHeight="1">
      <c r="B1547" s="10" t="str">
        <f t="shared" si="37"/>
        <v>8-1002062010junioG13</v>
      </c>
      <c r="C1547" s="17">
        <v>8</v>
      </c>
      <c r="D1547" s="17">
        <v>100</v>
      </c>
      <c r="E1547" s="18">
        <v>40349</v>
      </c>
      <c r="F1547" s="17">
        <v>12</v>
      </c>
      <c r="G1547" s="17">
        <v>23</v>
      </c>
      <c r="H1547" s="17" t="s">
        <v>32</v>
      </c>
      <c r="I1547" s="79">
        <f>_xlfn.XLOOKUP(H1547,Productos!$B$5:$B$16,Productos!$E$5:$E$16)</f>
        <v>150000</v>
      </c>
      <c r="J1547" s="17">
        <v>13</v>
      </c>
      <c r="K1547" s="99"/>
      <c r="L1547" s="13" t="str">
        <f>_xlfn.XLOOKUP(Ventas!C1547,'Tienda y Sucursal'!$B$5:$B$19,'Tienda y Sucursal'!$C$5:$C$19)</f>
        <v>El Rincón de la Madera</v>
      </c>
      <c r="M1547" s="13" t="str">
        <f>_xlfn.XLOOKUP(D1547,'Tienda y Sucursal'!$E$5:$E$10,'Tienda y Sucursal'!$F$5:$F$10)</f>
        <v>Sucursal 4</v>
      </c>
      <c r="N1547" s="13" t="str">
        <f>HLOOKUP(F1547,'Vendedores y Clientes'!$F$5:$M$7,2,0)&amp;" "&amp;HLOOKUP(F1547,'Vendedores y Clientes'!$F$5:$M$7,3,0)</f>
        <v>Feibian Bizancio</v>
      </c>
      <c r="O1547" s="13" t="str" cm="1">
        <f t="array" ref="O1547">_xlfn.XLOOKUP(G1547,'Vendedores y Clientes'!$B$6:$B$39,'Vendedores y Clientes'!$C$6:$C$39&amp;" "&amp;_xlfn.XLOOKUP(Ventas!G1547,'Vendedores y Clientes'!$B$6:$B$39,'Vendedores y Clientes'!$D$6:$D$39))</f>
        <v>Ismael Olavarrieta</v>
      </c>
      <c r="P1547" s="13" t="str">
        <f>_xlfn.XLOOKUP(H1547,Productos!$B$5:$B$16,Productos!$C$5:$C$16)</f>
        <v>Mesa de Centro 1,5x2 Cuadrada</v>
      </c>
      <c r="Q1547" s="13" t="str">
        <f>VLOOKUP(H1547,Productos!$B$4:$E$16,3,0)</f>
        <v>Dardunes</v>
      </c>
      <c r="R1547" s="14">
        <f t="shared" si="38"/>
        <v>0.08</v>
      </c>
      <c r="S1547" s="15">
        <f>VLOOKUP(Ventas!H1547,Productos!$B$23:$I$34,MATCH(Ventas!M1547,Productos!$D$22:$I$22)+2,FALSE)</f>
        <v>300000</v>
      </c>
      <c r="T1547" s="16">
        <f t="shared" si="39"/>
        <v>1494000</v>
      </c>
    </row>
    <row r="1548" spans="2:20" ht="14.25" customHeight="1">
      <c r="B1548" s="10" t="str">
        <f t="shared" si="37"/>
        <v>10-300842010abrilG13</v>
      </c>
      <c r="C1548" s="17">
        <v>10</v>
      </c>
      <c r="D1548" s="17">
        <v>300</v>
      </c>
      <c r="E1548" s="18">
        <v>40276</v>
      </c>
      <c r="F1548" s="17">
        <v>16</v>
      </c>
      <c r="G1548" s="17">
        <v>24</v>
      </c>
      <c r="H1548" s="17" t="s">
        <v>32</v>
      </c>
      <c r="I1548" s="79">
        <f>_xlfn.XLOOKUP(H1548,Productos!$B$5:$B$16,Productos!$E$5:$E$16)</f>
        <v>150000</v>
      </c>
      <c r="J1548" s="17">
        <v>14</v>
      </c>
      <c r="K1548" s="99"/>
      <c r="L1548" s="13" t="str">
        <f>_xlfn.XLOOKUP(Ventas!C1548,'Tienda y Sucursal'!$B$5:$B$19,'Tienda y Sucursal'!$C$5:$C$19)</f>
        <v>Sacrilegios Gloria</v>
      </c>
      <c r="M1548" s="13" t="str">
        <f>_xlfn.XLOOKUP(D1548,'Tienda y Sucursal'!$E$5:$E$10,'Tienda y Sucursal'!$F$5:$F$10)</f>
        <v>Sucursal 3</v>
      </c>
      <c r="N1548" s="13" t="str">
        <f>HLOOKUP(F1548,'Vendedores y Clientes'!$F$5:$M$7,2,0)&amp;" "&amp;HLOOKUP(F1548,'Vendedores y Clientes'!$F$5:$M$7,3,0)</f>
        <v>Michael Tree</v>
      </c>
      <c r="O1548" s="13" t="str" cm="1">
        <f t="array" ref="O1548">_xlfn.XLOOKUP(G1548,'Vendedores y Clientes'!$B$6:$B$39,'Vendedores y Clientes'!$C$6:$C$39&amp;" "&amp;_xlfn.XLOOKUP(Ventas!G1548,'Vendedores y Clientes'!$B$6:$B$39,'Vendedores y Clientes'!$D$6:$D$39))</f>
        <v>Andrea Panda</v>
      </c>
      <c r="P1548" s="13" t="str">
        <f>_xlfn.XLOOKUP(H1548,Productos!$B$5:$B$16,Productos!$C$5:$C$16)</f>
        <v>Mesa de Centro 1,5x2 Cuadrada</v>
      </c>
      <c r="Q1548" s="13" t="str">
        <f>VLOOKUP(H1548,Productos!$B$4:$E$16,3,0)</f>
        <v>Dardunes</v>
      </c>
      <c r="R1548" s="14">
        <f t="shared" si="38"/>
        <v>0.08</v>
      </c>
      <c r="S1548" s="15">
        <f>VLOOKUP(Ventas!H1548,Productos!$B$23:$I$34,MATCH(Ventas!M1548,Productos!$D$22:$I$22)+2,FALSE)</f>
        <v>200000</v>
      </c>
      <c r="T1548" s="16">
        <f t="shared" si="39"/>
        <v>1732000</v>
      </c>
    </row>
    <row r="1549" spans="2:20" ht="14.25" customHeight="1">
      <c r="B1549" s="10" t="str">
        <f t="shared" si="37"/>
        <v>2-3001782010agostoG13</v>
      </c>
      <c r="C1549" s="17">
        <v>2</v>
      </c>
      <c r="D1549" s="17">
        <v>300</v>
      </c>
      <c r="E1549" s="18">
        <v>40407</v>
      </c>
      <c r="F1549" s="17">
        <v>17</v>
      </c>
      <c r="G1549" s="17">
        <v>1</v>
      </c>
      <c r="H1549" s="17" t="s">
        <v>32</v>
      </c>
      <c r="I1549" s="79">
        <f>_xlfn.XLOOKUP(H1549,Productos!$B$5:$B$16,Productos!$E$5:$E$16)</f>
        <v>150000</v>
      </c>
      <c r="J1549" s="17">
        <v>14</v>
      </c>
      <c r="K1549" s="99"/>
      <c r="L1549" s="13" t="str">
        <f>_xlfn.XLOOKUP(Ventas!C1549,'Tienda y Sucursal'!$B$5:$B$19,'Tienda y Sucursal'!$C$5:$C$19)</f>
        <v>Muebles San Genaro</v>
      </c>
      <c r="M1549" s="13" t="str">
        <f>_xlfn.XLOOKUP(D1549,'Tienda y Sucursal'!$E$5:$E$10,'Tienda y Sucursal'!$F$5:$F$10)</f>
        <v>Sucursal 3</v>
      </c>
      <c r="N1549" s="13" t="str">
        <f>HLOOKUP(F1549,'Vendedores y Clientes'!$F$5:$M$7,2,0)&amp;" "&amp;HLOOKUP(F1549,'Vendedores y Clientes'!$F$5:$M$7,3,0)</f>
        <v>Gabriel Manzanero</v>
      </c>
      <c r="O1549" s="13" t="str" cm="1">
        <f t="array" ref="O1549">_xlfn.XLOOKUP(G1549,'Vendedores y Clientes'!$B$6:$B$39,'Vendedores y Clientes'!$C$6:$C$39&amp;" "&amp;_xlfn.XLOOKUP(Ventas!G1549,'Vendedores y Clientes'!$B$6:$B$39,'Vendedores y Clientes'!$D$6:$D$39))</f>
        <v>Alejandro Moledero</v>
      </c>
      <c r="P1549" s="13" t="str">
        <f>_xlfn.XLOOKUP(H1549,Productos!$B$5:$B$16,Productos!$C$5:$C$16)</f>
        <v>Mesa de Centro 1,5x2 Cuadrada</v>
      </c>
      <c r="Q1549" s="13" t="str">
        <f>VLOOKUP(H1549,Productos!$B$4:$E$16,3,0)</f>
        <v>Dardunes</v>
      </c>
      <c r="R1549" s="14">
        <f t="shared" si="38"/>
        <v>0.08</v>
      </c>
      <c r="S1549" s="15">
        <f>VLOOKUP(Ventas!H1549,Productos!$B$23:$I$34,MATCH(Ventas!M1549,Productos!$D$22:$I$22)+2,FALSE)</f>
        <v>200000</v>
      </c>
      <c r="T1549" s="16">
        <f t="shared" si="39"/>
        <v>1732000</v>
      </c>
    </row>
    <row r="1550" spans="2:20" ht="14.25" customHeight="1">
      <c r="B1550" s="10" t="str">
        <f t="shared" si="37"/>
        <v>11-200312010eneroB18</v>
      </c>
      <c r="C1550" s="17">
        <v>11</v>
      </c>
      <c r="D1550" s="17">
        <v>200</v>
      </c>
      <c r="E1550" s="18">
        <v>40181</v>
      </c>
      <c r="F1550" s="17">
        <v>13</v>
      </c>
      <c r="G1550" s="17">
        <v>7</v>
      </c>
      <c r="H1550" s="17" t="s">
        <v>31</v>
      </c>
      <c r="I1550" s="79">
        <f>_xlfn.XLOOKUP(H1550,Productos!$B$5:$B$16,Productos!$E$5:$E$16)</f>
        <v>350000</v>
      </c>
      <c r="J1550" s="17">
        <v>10</v>
      </c>
      <c r="K1550" s="99"/>
      <c r="L1550" s="13" t="str">
        <f>_xlfn.XLOOKUP(Ventas!C1550,'Tienda y Sucursal'!$B$5:$B$19,'Tienda y Sucursal'!$C$5:$C$19)</f>
        <v>Antiguedades FL</v>
      </c>
      <c r="M1550" s="13" t="str">
        <f>_xlfn.XLOOKUP(D1550,'Tienda y Sucursal'!$E$5:$E$10,'Tienda y Sucursal'!$F$5:$F$10)</f>
        <v>Sucursal 1</v>
      </c>
      <c r="N1550" s="13" t="str">
        <f>HLOOKUP(F1550,'Vendedores y Clientes'!$F$5:$M$7,2,0)&amp;" "&amp;HLOOKUP(F1550,'Vendedores y Clientes'!$F$5:$M$7,3,0)</f>
        <v>Caesar Ortencia</v>
      </c>
      <c r="O1550" s="13" t="str" cm="1">
        <f t="array" ref="O1550">_xlfn.XLOOKUP(G1550,'Vendedores y Clientes'!$B$6:$B$39,'Vendedores y Clientes'!$C$6:$C$39&amp;" "&amp;_xlfn.XLOOKUP(Ventas!G1550,'Vendedores y Clientes'!$B$6:$B$39,'Vendedores y Clientes'!$D$6:$D$39))</f>
        <v>Veraz Dedal</v>
      </c>
      <c r="P1550" s="13" t="str">
        <f>_xlfn.XLOOKUP(H1550,Productos!$B$5:$B$16,Productos!$C$5:$C$16)</f>
        <v>Escritorio Vidrio 1,38x50</v>
      </c>
      <c r="Q1550" s="13" t="str">
        <f>VLOOKUP(H1550,Productos!$B$4:$E$16,3,0)</f>
        <v>Bellmack</v>
      </c>
      <c r="R1550" s="14">
        <f t="shared" si="38"/>
        <v>0.08</v>
      </c>
      <c r="S1550" s="15">
        <f>VLOOKUP(Ventas!H1550,Productos!$B$23:$I$34,MATCH(Ventas!M1550,Productos!$D$22:$I$22)+2,FALSE)</f>
        <v>100000</v>
      </c>
      <c r="T1550" s="16">
        <f t="shared" si="39"/>
        <v>3120000</v>
      </c>
    </row>
    <row r="1551" spans="2:20" ht="14.25" customHeight="1">
      <c r="B1551" s="10" t="str">
        <f t="shared" si="37"/>
        <v>9-102072009julioB18</v>
      </c>
      <c r="C1551" s="17">
        <v>9</v>
      </c>
      <c r="D1551" s="17">
        <v>10</v>
      </c>
      <c r="E1551" s="18">
        <v>40014</v>
      </c>
      <c r="F1551" s="17">
        <v>18</v>
      </c>
      <c r="G1551" s="17">
        <v>21</v>
      </c>
      <c r="H1551" s="17" t="s">
        <v>31</v>
      </c>
      <c r="I1551" s="79">
        <f>_xlfn.XLOOKUP(H1551,Productos!$B$5:$B$16,Productos!$E$5:$E$16)</f>
        <v>350000</v>
      </c>
      <c r="J1551" s="17">
        <v>10</v>
      </c>
      <c r="K1551" s="99"/>
      <c r="L1551" s="13" t="str">
        <f>_xlfn.XLOOKUP(Ventas!C1551,'Tienda y Sucursal'!$B$5:$B$19,'Tienda y Sucursal'!$C$5:$C$19)</f>
        <v>Sucursal San Bernardo</v>
      </c>
      <c r="M1551" s="13" t="str">
        <f>_xlfn.XLOOKUP(D1551,'Tienda y Sucursal'!$E$5:$E$10,'Tienda y Sucursal'!$F$5:$F$10)</f>
        <v>Sucursal 6</v>
      </c>
      <c r="N1551" s="13" t="str">
        <f>HLOOKUP(F1551,'Vendedores y Clientes'!$F$5:$M$7,2,0)&amp;" "&amp;HLOOKUP(F1551,'Vendedores y Clientes'!$F$5:$M$7,3,0)</f>
        <v>Gato Lizana</v>
      </c>
      <c r="O1551" s="13" t="str" cm="1">
        <f t="array" ref="O1551">_xlfn.XLOOKUP(G1551,'Vendedores y Clientes'!$B$6:$B$39,'Vendedores y Clientes'!$C$6:$C$39&amp;" "&amp;_xlfn.XLOOKUP(Ventas!G1551,'Vendedores y Clientes'!$B$6:$B$39,'Vendedores y Clientes'!$D$6:$D$39))</f>
        <v>Alvarón Moledero</v>
      </c>
      <c r="P1551" s="13" t="str">
        <f>_xlfn.XLOOKUP(H1551,Productos!$B$5:$B$16,Productos!$C$5:$C$16)</f>
        <v>Escritorio Vidrio 1,38x50</v>
      </c>
      <c r="Q1551" s="13" t="str">
        <f>VLOOKUP(H1551,Productos!$B$4:$E$16,3,0)</f>
        <v>Bellmack</v>
      </c>
      <c r="R1551" s="14">
        <f t="shared" si="38"/>
        <v>0.08</v>
      </c>
      <c r="S1551" s="15">
        <f>VLOOKUP(Ventas!H1551,Productos!$B$23:$I$34,MATCH(Ventas!M1551,Productos!$D$22:$I$22)+2,FALSE)</f>
        <v>100000</v>
      </c>
      <c r="T1551" s="16">
        <f t="shared" si="39"/>
        <v>3120000</v>
      </c>
    </row>
    <row r="1552" spans="2:20" ht="14.25" customHeight="1">
      <c r="B1552" s="10" t="str">
        <f t="shared" si="37"/>
        <v>14-102172009julioB18</v>
      </c>
      <c r="C1552" s="17">
        <v>14</v>
      </c>
      <c r="D1552" s="17">
        <v>10</v>
      </c>
      <c r="E1552" s="18">
        <v>40015</v>
      </c>
      <c r="F1552" s="17">
        <v>14</v>
      </c>
      <c r="G1552" s="17">
        <v>16</v>
      </c>
      <c r="H1552" s="17" t="s">
        <v>31</v>
      </c>
      <c r="I1552" s="79">
        <f>_xlfn.XLOOKUP(H1552,Productos!$B$5:$B$16,Productos!$E$5:$E$16)</f>
        <v>350000</v>
      </c>
      <c r="J1552" s="17">
        <v>10</v>
      </c>
      <c r="K1552" s="99"/>
      <c r="L1552" s="13" t="str">
        <f>_xlfn.XLOOKUP(Ventas!C1552,'Tienda y Sucursal'!$B$5:$B$19,'Tienda y Sucursal'!$C$5:$C$19)</f>
        <v>Antiguedades FV</v>
      </c>
      <c r="M1552" s="13" t="str">
        <f>_xlfn.XLOOKUP(D1552,'Tienda y Sucursal'!$E$5:$E$10,'Tienda y Sucursal'!$F$5:$F$10)</f>
        <v>Sucursal 6</v>
      </c>
      <c r="N1552" s="13" t="str">
        <f>HLOOKUP(F1552,'Vendedores y Clientes'!$F$5:$M$7,2,0)&amp;" "&amp;HLOOKUP(F1552,'Vendedores y Clientes'!$F$5:$M$7,3,0)</f>
        <v>Hortuiti Felier</v>
      </c>
      <c r="O1552" s="13" t="str" cm="1">
        <f t="array" ref="O1552">_xlfn.XLOOKUP(G1552,'Vendedores y Clientes'!$B$6:$B$39,'Vendedores y Clientes'!$C$6:$C$39&amp;" "&amp;_xlfn.XLOOKUP(Ventas!G1552,'Vendedores y Clientes'!$B$6:$B$39,'Vendedores y Clientes'!$D$6:$D$39))</f>
        <v>Go Leslier</v>
      </c>
      <c r="P1552" s="13" t="str">
        <f>_xlfn.XLOOKUP(H1552,Productos!$B$5:$B$16,Productos!$C$5:$C$16)</f>
        <v>Escritorio Vidrio 1,38x50</v>
      </c>
      <c r="Q1552" s="13" t="str">
        <f>VLOOKUP(H1552,Productos!$B$4:$E$16,3,0)</f>
        <v>Bellmack</v>
      </c>
      <c r="R1552" s="14">
        <f t="shared" si="38"/>
        <v>0.08</v>
      </c>
      <c r="S1552" s="15">
        <f>VLOOKUP(Ventas!H1552,Productos!$B$23:$I$34,MATCH(Ventas!M1552,Productos!$D$22:$I$22)+2,FALSE)</f>
        <v>100000</v>
      </c>
      <c r="T1552" s="16">
        <f t="shared" si="39"/>
        <v>3120000</v>
      </c>
    </row>
    <row r="1553" spans="2:20" ht="14.25" customHeight="1">
      <c r="B1553" s="10" t="str">
        <f t="shared" si="37"/>
        <v>11-3001842009abrilA14</v>
      </c>
      <c r="C1553" s="17">
        <v>11</v>
      </c>
      <c r="D1553" s="17">
        <v>300</v>
      </c>
      <c r="E1553" s="18">
        <v>39921</v>
      </c>
      <c r="F1553" s="17">
        <v>17</v>
      </c>
      <c r="G1553" s="17">
        <v>1</v>
      </c>
      <c r="H1553" s="17" t="s">
        <v>27</v>
      </c>
      <c r="I1553" s="79">
        <f>_xlfn.XLOOKUP(H1553,Productos!$B$5:$B$16,Productos!$E$5:$E$16)</f>
        <v>670000</v>
      </c>
      <c r="J1553" s="17">
        <v>3</v>
      </c>
      <c r="K1553" s="99"/>
      <c r="L1553" s="13" t="str">
        <f>_xlfn.XLOOKUP(Ventas!C1553,'Tienda y Sucursal'!$B$5:$B$19,'Tienda y Sucursal'!$C$5:$C$19)</f>
        <v>Antiguedades FL</v>
      </c>
      <c r="M1553" s="13" t="str">
        <f>_xlfn.XLOOKUP(D1553,'Tienda y Sucursal'!$E$5:$E$10,'Tienda y Sucursal'!$F$5:$F$10)</f>
        <v>Sucursal 3</v>
      </c>
      <c r="N1553" s="13" t="str">
        <f>HLOOKUP(F1553,'Vendedores y Clientes'!$F$5:$M$7,2,0)&amp;" "&amp;HLOOKUP(F1553,'Vendedores y Clientes'!$F$5:$M$7,3,0)</f>
        <v>Gabriel Manzanero</v>
      </c>
      <c r="O1553" s="13" t="str" cm="1">
        <f t="array" ref="O1553">_xlfn.XLOOKUP(G1553,'Vendedores y Clientes'!$B$6:$B$39,'Vendedores y Clientes'!$C$6:$C$39&amp;" "&amp;_xlfn.XLOOKUP(Ventas!G1553,'Vendedores y Clientes'!$B$6:$B$39,'Vendedores y Clientes'!$D$6:$D$39))</f>
        <v>Alejandro Moledero</v>
      </c>
      <c r="P1553" s="13" t="str">
        <f>_xlfn.XLOOKUP(H1553,Productos!$B$5:$B$16,Productos!$C$5:$C$16)</f>
        <v>Cama 1,5 plazas</v>
      </c>
      <c r="Q1553" s="13" t="str">
        <f>VLOOKUP(H1553,Productos!$B$4:$E$16,3,0)</f>
        <v>Dardunes</v>
      </c>
      <c r="R1553" s="14">
        <f t="shared" si="38"/>
        <v>0</v>
      </c>
      <c r="S1553" s="15">
        <f>VLOOKUP(Ventas!H1553,Productos!$B$23:$I$34,MATCH(Ventas!M1553,Productos!$D$22:$I$22)+2,FALSE)</f>
        <v>300000</v>
      </c>
      <c r="T1553" s="16">
        <f t="shared" si="39"/>
        <v>1710000</v>
      </c>
    </row>
    <row r="1554" spans="2:20" ht="14.25" customHeight="1">
      <c r="B1554" s="10" t="str">
        <f t="shared" si="37"/>
        <v>8-30472009julioA14</v>
      </c>
      <c r="C1554" s="17">
        <v>8</v>
      </c>
      <c r="D1554" s="17">
        <v>30</v>
      </c>
      <c r="E1554" s="18">
        <v>39998</v>
      </c>
      <c r="F1554" s="17">
        <v>16</v>
      </c>
      <c r="G1554" s="17">
        <v>28</v>
      </c>
      <c r="H1554" s="17" t="s">
        <v>27</v>
      </c>
      <c r="I1554" s="79">
        <f>_xlfn.XLOOKUP(H1554,Productos!$B$5:$B$16,Productos!$E$5:$E$16)</f>
        <v>670000</v>
      </c>
      <c r="J1554" s="17">
        <v>3</v>
      </c>
      <c r="K1554" s="99"/>
      <c r="L1554" s="13" t="str">
        <f>_xlfn.XLOOKUP(Ventas!C1554,'Tienda y Sucursal'!$B$5:$B$19,'Tienda y Sucursal'!$C$5:$C$19)</f>
        <v>El Rincón de la Madera</v>
      </c>
      <c r="M1554" s="13" t="str">
        <f>_xlfn.XLOOKUP(D1554,'Tienda y Sucursal'!$E$5:$E$10,'Tienda y Sucursal'!$F$5:$F$10)</f>
        <v>Sucursal 2</v>
      </c>
      <c r="N1554" s="13" t="str">
        <f>HLOOKUP(F1554,'Vendedores y Clientes'!$F$5:$M$7,2,0)&amp;" "&amp;HLOOKUP(F1554,'Vendedores y Clientes'!$F$5:$M$7,3,0)</f>
        <v>Michael Tree</v>
      </c>
      <c r="O1554" s="13" t="str" cm="1">
        <f t="array" ref="O1554">_xlfn.XLOOKUP(G1554,'Vendedores y Clientes'!$B$6:$B$39,'Vendedores y Clientes'!$C$6:$C$39&amp;" "&amp;_xlfn.XLOOKUP(Ventas!G1554,'Vendedores y Clientes'!$B$6:$B$39,'Vendedores y Clientes'!$D$6:$D$39))</f>
        <v>Sebastián  Venegas</v>
      </c>
      <c r="P1554" s="13" t="str">
        <f>_xlfn.XLOOKUP(H1554,Productos!$B$5:$B$16,Productos!$C$5:$C$16)</f>
        <v>Cama 1,5 plazas</v>
      </c>
      <c r="Q1554" s="13" t="str">
        <f>VLOOKUP(H1554,Productos!$B$4:$E$16,3,0)</f>
        <v>Dardunes</v>
      </c>
      <c r="R1554" s="14">
        <f t="shared" si="38"/>
        <v>0</v>
      </c>
      <c r="S1554" s="15">
        <f>VLOOKUP(Ventas!H1554,Productos!$B$23:$I$34,MATCH(Ventas!M1554,Productos!$D$22:$I$22)+2,FALSE)</f>
        <v>200000</v>
      </c>
      <c r="T1554" s="16">
        <f t="shared" si="39"/>
        <v>1810000</v>
      </c>
    </row>
    <row r="1555" spans="2:20" ht="14.25" customHeight="1">
      <c r="B1555" s="10" t="str">
        <f t="shared" si="37"/>
        <v>10-2002442010abrilA14</v>
      </c>
      <c r="C1555" s="17">
        <v>10</v>
      </c>
      <c r="D1555" s="17">
        <v>200</v>
      </c>
      <c r="E1555" s="18">
        <v>40292</v>
      </c>
      <c r="F1555" s="17">
        <v>17</v>
      </c>
      <c r="G1555" s="17">
        <v>19</v>
      </c>
      <c r="H1555" s="17" t="s">
        <v>27</v>
      </c>
      <c r="I1555" s="79">
        <f>_xlfn.XLOOKUP(H1555,Productos!$B$5:$B$16,Productos!$E$5:$E$16)</f>
        <v>670000</v>
      </c>
      <c r="J1555" s="17">
        <v>3</v>
      </c>
      <c r="K1555" s="99"/>
      <c r="L1555" s="13" t="str">
        <f>_xlfn.XLOOKUP(Ventas!C1555,'Tienda y Sucursal'!$B$5:$B$19,'Tienda y Sucursal'!$C$5:$C$19)</f>
        <v>Sacrilegios Gloria</v>
      </c>
      <c r="M1555" s="13" t="str">
        <f>_xlfn.XLOOKUP(D1555,'Tienda y Sucursal'!$E$5:$E$10,'Tienda y Sucursal'!$F$5:$F$10)</f>
        <v>Sucursal 1</v>
      </c>
      <c r="N1555" s="13" t="str">
        <f>HLOOKUP(F1555,'Vendedores y Clientes'!$F$5:$M$7,2,0)&amp;" "&amp;HLOOKUP(F1555,'Vendedores y Clientes'!$F$5:$M$7,3,0)</f>
        <v>Gabriel Manzanero</v>
      </c>
      <c r="O1555" s="13" t="str" cm="1">
        <f t="array" ref="O1555">_xlfn.XLOOKUP(G1555,'Vendedores y Clientes'!$B$6:$B$39,'Vendedores y Clientes'!$C$6:$C$39&amp;" "&amp;_xlfn.XLOOKUP(Ventas!G1555,'Vendedores y Clientes'!$B$6:$B$39,'Vendedores y Clientes'!$D$6:$D$39))</f>
        <v>Andrea Disappear</v>
      </c>
      <c r="P1555" s="13" t="str">
        <f>_xlfn.XLOOKUP(H1555,Productos!$B$5:$B$16,Productos!$C$5:$C$16)</f>
        <v>Cama 1,5 plazas</v>
      </c>
      <c r="Q1555" s="13" t="str">
        <f>VLOOKUP(H1555,Productos!$B$4:$E$16,3,0)</f>
        <v>Dardunes</v>
      </c>
      <c r="R1555" s="14">
        <f t="shared" si="38"/>
        <v>0</v>
      </c>
      <c r="S1555" s="15">
        <f>VLOOKUP(Ventas!H1555,Productos!$B$23:$I$34,MATCH(Ventas!M1555,Productos!$D$22:$I$22)+2,FALSE)</f>
        <v>200000</v>
      </c>
      <c r="T1555" s="16">
        <f t="shared" si="39"/>
        <v>1810000</v>
      </c>
    </row>
    <row r="1556" spans="2:20" ht="14.25" customHeight="1">
      <c r="B1556" s="10" t="str">
        <f t="shared" si="37"/>
        <v>3-100652009mayoJ15</v>
      </c>
      <c r="C1556" s="17">
        <v>3</v>
      </c>
      <c r="D1556" s="17">
        <v>100</v>
      </c>
      <c r="E1556" s="18">
        <v>39939</v>
      </c>
      <c r="F1556" s="17">
        <v>13</v>
      </c>
      <c r="G1556" s="17">
        <v>7</v>
      </c>
      <c r="H1556" s="17" t="s">
        <v>21</v>
      </c>
      <c r="I1556" s="79">
        <f>_xlfn.XLOOKUP(H1556,Productos!$B$5:$B$16,Productos!$E$5:$E$16)</f>
        <v>1800000</v>
      </c>
      <c r="J1556" s="17">
        <v>1</v>
      </c>
      <c r="K1556" s="99"/>
      <c r="L1556" s="13" t="str">
        <f>_xlfn.XLOOKUP(Ventas!C1556,'Tienda y Sucursal'!$B$5:$B$19,'Tienda y Sucursal'!$C$5:$C$19)</f>
        <v>Damiens</v>
      </c>
      <c r="M1556" s="13" t="str">
        <f>_xlfn.XLOOKUP(D1556,'Tienda y Sucursal'!$E$5:$E$10,'Tienda y Sucursal'!$F$5:$F$10)</f>
        <v>Sucursal 4</v>
      </c>
      <c r="N1556" s="13" t="str">
        <f>HLOOKUP(F1556,'Vendedores y Clientes'!$F$5:$M$7,2,0)&amp;" "&amp;HLOOKUP(F1556,'Vendedores y Clientes'!$F$5:$M$7,3,0)</f>
        <v>Caesar Ortencia</v>
      </c>
      <c r="O1556" s="13" t="str" cm="1">
        <f t="array" ref="O1556">_xlfn.XLOOKUP(G1556,'Vendedores y Clientes'!$B$6:$B$39,'Vendedores y Clientes'!$C$6:$C$39&amp;" "&amp;_xlfn.XLOOKUP(Ventas!G1556,'Vendedores y Clientes'!$B$6:$B$39,'Vendedores y Clientes'!$D$6:$D$39))</f>
        <v>Veraz Dedal</v>
      </c>
      <c r="P1556" s="13" t="str">
        <f>_xlfn.XLOOKUP(H1556,Productos!$B$5:$B$16,Productos!$C$5:$C$16)</f>
        <v>Bar L Sobredimensionado</v>
      </c>
      <c r="Q1556" s="13" t="str">
        <f>VLOOKUP(H1556,Productos!$B$4:$E$16,3,0)</f>
        <v>Qwerty</v>
      </c>
      <c r="R1556" s="14">
        <f t="shared" si="38"/>
        <v>0</v>
      </c>
      <c r="S1556" s="15">
        <f>VLOOKUP(Ventas!H1556,Productos!$B$23:$I$34,MATCH(Ventas!M1556,Productos!$D$22:$I$22)+2,FALSE)</f>
        <v>10000</v>
      </c>
      <c r="T1556" s="16">
        <f t="shared" si="39"/>
        <v>1790000</v>
      </c>
    </row>
    <row r="1557" spans="2:20" ht="14.25" customHeight="1">
      <c r="B1557" s="10" t="str">
        <f t="shared" si="37"/>
        <v>13-100932010marzoB18</v>
      </c>
      <c r="C1557" s="17">
        <v>13</v>
      </c>
      <c r="D1557" s="17">
        <v>100</v>
      </c>
      <c r="E1557" s="18">
        <v>40246</v>
      </c>
      <c r="F1557" s="17">
        <v>15</v>
      </c>
      <c r="G1557" s="17">
        <v>12</v>
      </c>
      <c r="H1557" s="17" t="s">
        <v>31</v>
      </c>
      <c r="I1557" s="79">
        <f>_xlfn.XLOOKUP(H1557,Productos!$B$5:$B$16,Productos!$E$5:$E$16)</f>
        <v>350000</v>
      </c>
      <c r="J1557" s="17">
        <v>6</v>
      </c>
      <c r="K1557" s="99"/>
      <c r="L1557" s="13" t="str">
        <f>_xlfn.XLOOKUP(Ventas!C1557,'Tienda y Sucursal'!$B$5:$B$19,'Tienda y Sucursal'!$C$5:$C$19)</f>
        <v>Sales</v>
      </c>
      <c r="M1557" s="13" t="str">
        <f>_xlfn.XLOOKUP(D1557,'Tienda y Sucursal'!$E$5:$E$10,'Tienda y Sucursal'!$F$5:$F$10)</f>
        <v>Sucursal 4</v>
      </c>
      <c r="N1557" s="13" t="str">
        <f>HLOOKUP(F1557,'Vendedores y Clientes'!$F$5:$M$7,2,0)&amp;" "&amp;HLOOKUP(F1557,'Vendedores y Clientes'!$F$5:$M$7,3,0)</f>
        <v>Suárez Mujica</v>
      </c>
      <c r="O1557" s="13" t="str" cm="1">
        <f t="array" ref="O1557">_xlfn.XLOOKUP(G1557,'Vendedores y Clientes'!$B$6:$B$39,'Vendedores y Clientes'!$C$6:$C$39&amp;" "&amp;_xlfn.XLOOKUP(Ventas!G1557,'Vendedores y Clientes'!$B$6:$B$39,'Vendedores y Clientes'!$D$6:$D$39))</f>
        <v>Nga Escandinavo</v>
      </c>
      <c r="P1557" s="13" t="str">
        <f>_xlfn.XLOOKUP(H1557,Productos!$B$5:$B$16,Productos!$C$5:$C$16)</f>
        <v>Escritorio Vidrio 1,38x50</v>
      </c>
      <c r="Q1557" s="13" t="str">
        <f>VLOOKUP(H1557,Productos!$B$4:$E$16,3,0)</f>
        <v>Bellmack</v>
      </c>
      <c r="R1557" s="14">
        <f t="shared" si="38"/>
        <v>0.05</v>
      </c>
      <c r="S1557" s="15">
        <f>VLOOKUP(Ventas!H1557,Productos!$B$23:$I$34,MATCH(Ventas!M1557,Productos!$D$22:$I$22)+2,FALSE)</f>
        <v>300000</v>
      </c>
      <c r="T1557" s="16">
        <f t="shared" si="39"/>
        <v>1695000</v>
      </c>
    </row>
    <row r="1558" spans="2:20" ht="14.25" customHeight="1">
      <c r="B1558" s="10" t="str">
        <f t="shared" si="37"/>
        <v>3-3001772010julioB18</v>
      </c>
      <c r="C1558" s="17">
        <v>3</v>
      </c>
      <c r="D1558" s="17">
        <v>300</v>
      </c>
      <c r="E1558" s="18">
        <v>40376</v>
      </c>
      <c r="F1558" s="17">
        <v>17</v>
      </c>
      <c r="G1558" s="17">
        <v>31</v>
      </c>
      <c r="H1558" s="17" t="s">
        <v>31</v>
      </c>
      <c r="I1558" s="79">
        <f>_xlfn.XLOOKUP(H1558,Productos!$B$5:$B$16,Productos!$E$5:$E$16)</f>
        <v>350000</v>
      </c>
      <c r="J1558" s="17">
        <v>6</v>
      </c>
      <c r="K1558" s="99"/>
      <c r="L1558" s="13" t="str">
        <f>_xlfn.XLOOKUP(Ventas!C1558,'Tienda y Sucursal'!$B$5:$B$19,'Tienda y Sucursal'!$C$5:$C$19)</f>
        <v>Damiens</v>
      </c>
      <c r="M1558" s="13" t="str">
        <f>_xlfn.XLOOKUP(D1558,'Tienda y Sucursal'!$E$5:$E$10,'Tienda y Sucursal'!$F$5:$F$10)</f>
        <v>Sucursal 3</v>
      </c>
      <c r="N1558" s="13" t="str">
        <f>HLOOKUP(F1558,'Vendedores y Clientes'!$F$5:$M$7,2,0)&amp;" "&amp;HLOOKUP(F1558,'Vendedores y Clientes'!$F$5:$M$7,3,0)</f>
        <v>Gabriel Manzanero</v>
      </c>
      <c r="O1558" s="13" t="str" cm="1">
        <f t="array" ref="O1558">_xlfn.XLOOKUP(G1558,'Vendedores y Clientes'!$B$6:$B$39,'Vendedores y Clientes'!$C$6:$C$39&amp;" "&amp;_xlfn.XLOOKUP(Ventas!G1558,'Vendedores y Clientes'!$B$6:$B$39,'Vendedores y Clientes'!$D$6:$D$39))</f>
        <v>Sofia Uribe</v>
      </c>
      <c r="P1558" s="13" t="str">
        <f>_xlfn.XLOOKUP(H1558,Productos!$B$5:$B$16,Productos!$C$5:$C$16)</f>
        <v>Escritorio Vidrio 1,38x50</v>
      </c>
      <c r="Q1558" s="13" t="str">
        <f>VLOOKUP(H1558,Productos!$B$4:$E$16,3,0)</f>
        <v>Bellmack</v>
      </c>
      <c r="R1558" s="14">
        <f t="shared" si="38"/>
        <v>0.05</v>
      </c>
      <c r="S1558" s="15">
        <f>VLOOKUP(Ventas!H1558,Productos!$B$23:$I$34,MATCH(Ventas!M1558,Productos!$D$22:$I$22)+2,FALSE)</f>
        <v>100000</v>
      </c>
      <c r="T1558" s="16">
        <f t="shared" si="39"/>
        <v>1895000</v>
      </c>
    </row>
    <row r="1559" spans="2:20" ht="14.25" customHeight="1">
      <c r="B1559" s="10" t="str">
        <f t="shared" si="37"/>
        <v>1-301852009mayoB18</v>
      </c>
      <c r="C1559" s="17">
        <v>1</v>
      </c>
      <c r="D1559" s="17">
        <v>30</v>
      </c>
      <c r="E1559" s="18">
        <v>39951</v>
      </c>
      <c r="F1559" s="17">
        <v>17</v>
      </c>
      <c r="G1559" s="17">
        <v>1</v>
      </c>
      <c r="H1559" s="17" t="s">
        <v>31</v>
      </c>
      <c r="I1559" s="79">
        <f>_xlfn.XLOOKUP(H1559,Productos!$B$5:$B$16,Productos!$E$5:$E$16)</f>
        <v>350000</v>
      </c>
      <c r="J1559" s="17">
        <v>6</v>
      </c>
      <c r="K1559" s="99"/>
      <c r="L1559" s="13" t="str">
        <f>_xlfn.XLOOKUP(Ventas!C1559,'Tienda y Sucursal'!$B$5:$B$19,'Tienda y Sucursal'!$C$5:$C$19)</f>
        <v>Sucursal Peñalolen Alto</v>
      </c>
      <c r="M1559" s="13" t="str">
        <f>_xlfn.XLOOKUP(D1559,'Tienda y Sucursal'!$E$5:$E$10,'Tienda y Sucursal'!$F$5:$F$10)</f>
        <v>Sucursal 2</v>
      </c>
      <c r="N1559" s="13" t="str">
        <f>HLOOKUP(F1559,'Vendedores y Clientes'!$F$5:$M$7,2,0)&amp;" "&amp;HLOOKUP(F1559,'Vendedores y Clientes'!$F$5:$M$7,3,0)</f>
        <v>Gabriel Manzanero</v>
      </c>
      <c r="O1559" s="13" t="str" cm="1">
        <f t="array" ref="O1559">_xlfn.XLOOKUP(G1559,'Vendedores y Clientes'!$B$6:$B$39,'Vendedores y Clientes'!$C$6:$C$39&amp;" "&amp;_xlfn.XLOOKUP(Ventas!G1559,'Vendedores y Clientes'!$B$6:$B$39,'Vendedores y Clientes'!$D$6:$D$39))</f>
        <v>Alejandro Moledero</v>
      </c>
      <c r="P1559" s="13" t="str">
        <f>_xlfn.XLOOKUP(H1559,Productos!$B$5:$B$16,Productos!$C$5:$C$16)</f>
        <v>Escritorio Vidrio 1,38x50</v>
      </c>
      <c r="Q1559" s="13" t="str">
        <f>VLOOKUP(H1559,Productos!$B$4:$E$16,3,0)</f>
        <v>Bellmack</v>
      </c>
      <c r="R1559" s="14">
        <f t="shared" si="38"/>
        <v>0.05</v>
      </c>
      <c r="S1559" s="15">
        <f>VLOOKUP(Ventas!H1559,Productos!$B$23:$I$34,MATCH(Ventas!M1559,Productos!$D$22:$I$22)+2,FALSE)</f>
        <v>100000</v>
      </c>
      <c r="T1559" s="16">
        <f t="shared" si="39"/>
        <v>1895000</v>
      </c>
    </row>
    <row r="1560" spans="2:20" ht="14.25" customHeight="1">
      <c r="B1560" s="10" t="str">
        <f t="shared" si="37"/>
        <v>4-3024102010octubreB18</v>
      </c>
      <c r="C1560" s="17">
        <v>4</v>
      </c>
      <c r="D1560" s="17">
        <v>30</v>
      </c>
      <c r="E1560" s="18">
        <v>40475</v>
      </c>
      <c r="F1560" s="17">
        <v>12</v>
      </c>
      <c r="G1560" s="17">
        <v>16</v>
      </c>
      <c r="H1560" s="17" t="s">
        <v>31</v>
      </c>
      <c r="I1560" s="79">
        <f>_xlfn.XLOOKUP(H1560,Productos!$B$5:$B$16,Productos!$E$5:$E$16)</f>
        <v>350000</v>
      </c>
      <c r="J1560" s="17">
        <v>6</v>
      </c>
      <c r="K1560" s="99"/>
      <c r="L1560" s="13" t="str">
        <f>_xlfn.XLOOKUP(Ventas!C1560,'Tienda y Sucursal'!$B$5:$B$19,'Tienda y Sucursal'!$C$5:$C$19)</f>
        <v>Galería Ñuble</v>
      </c>
      <c r="M1560" s="13" t="str">
        <f>_xlfn.XLOOKUP(D1560,'Tienda y Sucursal'!$E$5:$E$10,'Tienda y Sucursal'!$F$5:$F$10)</f>
        <v>Sucursal 2</v>
      </c>
      <c r="N1560" s="13" t="str">
        <f>HLOOKUP(F1560,'Vendedores y Clientes'!$F$5:$M$7,2,0)&amp;" "&amp;HLOOKUP(F1560,'Vendedores y Clientes'!$F$5:$M$7,3,0)</f>
        <v>Feibian Bizancio</v>
      </c>
      <c r="O1560" s="13" t="str" cm="1">
        <f t="array" ref="O1560">_xlfn.XLOOKUP(G1560,'Vendedores y Clientes'!$B$6:$B$39,'Vendedores y Clientes'!$C$6:$C$39&amp;" "&amp;_xlfn.XLOOKUP(Ventas!G1560,'Vendedores y Clientes'!$B$6:$B$39,'Vendedores y Clientes'!$D$6:$D$39))</f>
        <v>Go Leslier</v>
      </c>
      <c r="P1560" s="13" t="str">
        <f>_xlfn.XLOOKUP(H1560,Productos!$B$5:$B$16,Productos!$C$5:$C$16)</f>
        <v>Escritorio Vidrio 1,38x50</v>
      </c>
      <c r="Q1560" s="13" t="str">
        <f>VLOOKUP(H1560,Productos!$B$4:$E$16,3,0)</f>
        <v>Bellmack</v>
      </c>
      <c r="R1560" s="14">
        <f t="shared" si="38"/>
        <v>0.05</v>
      </c>
      <c r="S1560" s="15">
        <f>VLOOKUP(Ventas!H1560,Productos!$B$23:$I$34,MATCH(Ventas!M1560,Productos!$D$22:$I$22)+2,FALSE)</f>
        <v>100000</v>
      </c>
      <c r="T1560" s="16">
        <f t="shared" si="39"/>
        <v>1895000</v>
      </c>
    </row>
    <row r="1561" spans="2:20" ht="14.25" customHeight="1">
      <c r="B1561" s="10" t="str">
        <f t="shared" si="37"/>
        <v>3-1008112009noviembreG13</v>
      </c>
      <c r="C1561" s="17">
        <v>3</v>
      </c>
      <c r="D1561" s="17">
        <v>100</v>
      </c>
      <c r="E1561" s="18">
        <v>40125</v>
      </c>
      <c r="F1561" s="17">
        <v>18</v>
      </c>
      <c r="G1561" s="17">
        <v>31</v>
      </c>
      <c r="H1561" s="17" t="s">
        <v>32</v>
      </c>
      <c r="I1561" s="79">
        <f>_xlfn.XLOOKUP(H1561,Productos!$B$5:$B$16,Productos!$E$5:$E$16)</f>
        <v>150000</v>
      </c>
      <c r="J1561" s="17">
        <v>13</v>
      </c>
      <c r="K1561" s="99"/>
      <c r="L1561" s="13" t="str">
        <f>_xlfn.XLOOKUP(Ventas!C1561,'Tienda y Sucursal'!$B$5:$B$19,'Tienda y Sucursal'!$C$5:$C$19)</f>
        <v>Damiens</v>
      </c>
      <c r="M1561" s="13" t="str">
        <f>_xlfn.XLOOKUP(D1561,'Tienda y Sucursal'!$E$5:$E$10,'Tienda y Sucursal'!$F$5:$F$10)</f>
        <v>Sucursal 4</v>
      </c>
      <c r="N1561" s="13" t="str">
        <f>HLOOKUP(F1561,'Vendedores y Clientes'!$F$5:$M$7,2,0)&amp;" "&amp;HLOOKUP(F1561,'Vendedores y Clientes'!$F$5:$M$7,3,0)</f>
        <v>Gato Lizana</v>
      </c>
      <c r="O1561" s="13" t="str" cm="1">
        <f t="array" ref="O1561">_xlfn.XLOOKUP(G1561,'Vendedores y Clientes'!$B$6:$B$39,'Vendedores y Clientes'!$C$6:$C$39&amp;" "&amp;_xlfn.XLOOKUP(Ventas!G1561,'Vendedores y Clientes'!$B$6:$B$39,'Vendedores y Clientes'!$D$6:$D$39))</f>
        <v>Sofia Uribe</v>
      </c>
      <c r="P1561" s="13" t="str">
        <f>_xlfn.XLOOKUP(H1561,Productos!$B$5:$B$16,Productos!$C$5:$C$16)</f>
        <v>Mesa de Centro 1,5x2 Cuadrada</v>
      </c>
      <c r="Q1561" s="13" t="str">
        <f>VLOOKUP(H1561,Productos!$B$4:$E$16,3,0)</f>
        <v>Dardunes</v>
      </c>
      <c r="R1561" s="14">
        <f t="shared" si="38"/>
        <v>0.08</v>
      </c>
      <c r="S1561" s="15">
        <f>VLOOKUP(Ventas!H1561,Productos!$B$23:$I$34,MATCH(Ventas!M1561,Productos!$D$22:$I$22)+2,FALSE)</f>
        <v>300000</v>
      </c>
      <c r="T1561" s="16">
        <f t="shared" si="39"/>
        <v>1494000</v>
      </c>
    </row>
    <row r="1562" spans="2:20" ht="14.25" customHeight="1">
      <c r="B1562" s="10" t="str">
        <f t="shared" si="37"/>
        <v>9-2024122009diciembreJ18</v>
      </c>
      <c r="C1562" s="17">
        <v>9</v>
      </c>
      <c r="D1562" s="17">
        <v>20</v>
      </c>
      <c r="E1562" s="18">
        <v>40171</v>
      </c>
      <c r="F1562" s="17">
        <v>13</v>
      </c>
      <c r="G1562" s="17">
        <v>9</v>
      </c>
      <c r="H1562" s="17" t="s">
        <v>24</v>
      </c>
      <c r="I1562" s="79">
        <f>_xlfn.XLOOKUP(H1562,Productos!$B$5:$B$16,Productos!$E$5:$E$16)</f>
        <v>850000</v>
      </c>
      <c r="J1562" s="17">
        <v>2</v>
      </c>
      <c r="K1562" s="99"/>
      <c r="L1562" s="13" t="str">
        <f>_xlfn.XLOOKUP(Ventas!C1562,'Tienda y Sucursal'!$B$5:$B$19,'Tienda y Sucursal'!$C$5:$C$19)</f>
        <v>Sucursal San Bernardo</v>
      </c>
      <c r="M1562" s="13" t="str">
        <f>_xlfn.XLOOKUP(D1562,'Tienda y Sucursal'!$E$5:$E$10,'Tienda y Sucursal'!$F$5:$F$10)</f>
        <v>Sucursal 5</v>
      </c>
      <c r="N1562" s="13" t="str">
        <f>HLOOKUP(F1562,'Vendedores y Clientes'!$F$5:$M$7,2,0)&amp;" "&amp;HLOOKUP(F1562,'Vendedores y Clientes'!$F$5:$M$7,3,0)</f>
        <v>Caesar Ortencia</v>
      </c>
      <c r="O1562" s="13" t="str" cm="1">
        <f t="array" ref="O1562">_xlfn.XLOOKUP(G1562,'Vendedores y Clientes'!$B$6:$B$39,'Vendedores y Clientes'!$C$6:$C$39&amp;" "&amp;_xlfn.XLOOKUP(Ventas!G1562,'Vendedores y Clientes'!$B$6:$B$39,'Vendedores y Clientes'!$D$6:$D$39))</f>
        <v>Camilo Parranda</v>
      </c>
      <c r="P1562" s="13" t="str">
        <f>_xlfn.XLOOKUP(H1562,Productos!$B$5:$B$16,Productos!$C$5:$C$16)</f>
        <v>Camarote 3 cuerpos</v>
      </c>
      <c r="Q1562" s="13" t="str">
        <f>VLOOKUP(H1562,Productos!$B$4:$E$16,3,0)</f>
        <v>Deplos</v>
      </c>
      <c r="R1562" s="14">
        <f t="shared" si="38"/>
        <v>0</v>
      </c>
      <c r="S1562" s="15">
        <f>VLOOKUP(Ventas!H1562,Productos!$B$23:$I$34,MATCH(Ventas!M1562,Productos!$D$22:$I$22)+2,FALSE)</f>
        <v>100000</v>
      </c>
      <c r="T1562" s="16">
        <f t="shared" si="39"/>
        <v>1600000</v>
      </c>
    </row>
    <row r="1563" spans="2:20" ht="14.25" customHeight="1">
      <c r="B1563" s="10" t="str">
        <f t="shared" si="37"/>
        <v>6-1013112009noviembreJ18</v>
      </c>
      <c r="C1563" s="17">
        <v>6</v>
      </c>
      <c r="D1563" s="17">
        <v>10</v>
      </c>
      <c r="E1563" s="18">
        <v>40130</v>
      </c>
      <c r="F1563" s="17">
        <v>16</v>
      </c>
      <c r="G1563" s="17">
        <v>8</v>
      </c>
      <c r="H1563" s="17" t="s">
        <v>24</v>
      </c>
      <c r="I1563" s="79">
        <f>_xlfn.XLOOKUP(H1563,Productos!$B$5:$B$16,Productos!$E$5:$E$16)</f>
        <v>850000</v>
      </c>
      <c r="J1563" s="17">
        <v>2</v>
      </c>
      <c r="K1563" s="99"/>
      <c r="L1563" s="13" t="str">
        <f>_xlfn.XLOOKUP(Ventas!C1563,'Tienda y Sucursal'!$B$5:$B$19,'Tienda y Sucursal'!$C$5:$C$19)</f>
        <v>Sucursal Ñuñoa</v>
      </c>
      <c r="M1563" s="13" t="str">
        <f>_xlfn.XLOOKUP(D1563,'Tienda y Sucursal'!$E$5:$E$10,'Tienda y Sucursal'!$F$5:$F$10)</f>
        <v>Sucursal 6</v>
      </c>
      <c r="N1563" s="13" t="str">
        <f>HLOOKUP(F1563,'Vendedores y Clientes'!$F$5:$M$7,2,0)&amp;" "&amp;HLOOKUP(F1563,'Vendedores y Clientes'!$F$5:$M$7,3,0)</f>
        <v>Michael Tree</v>
      </c>
      <c r="O1563" s="13" t="str" cm="1">
        <f t="array" ref="O1563">_xlfn.XLOOKUP(G1563,'Vendedores y Clientes'!$B$6:$B$39,'Vendedores y Clientes'!$C$6:$C$39&amp;" "&amp;_xlfn.XLOOKUP(Ventas!G1563,'Vendedores y Clientes'!$B$6:$B$39,'Vendedores y Clientes'!$D$6:$D$39))</f>
        <v>Nicolás Red</v>
      </c>
      <c r="P1563" s="13" t="str">
        <f>_xlfn.XLOOKUP(H1563,Productos!$B$5:$B$16,Productos!$C$5:$C$16)</f>
        <v>Camarote 3 cuerpos</v>
      </c>
      <c r="Q1563" s="13" t="str">
        <f>VLOOKUP(H1563,Productos!$B$4:$E$16,3,0)</f>
        <v>Deplos</v>
      </c>
      <c r="R1563" s="14">
        <f t="shared" si="38"/>
        <v>0</v>
      </c>
      <c r="S1563" s="15">
        <f>VLOOKUP(Ventas!H1563,Productos!$B$23:$I$34,MATCH(Ventas!M1563,Productos!$D$22:$I$22)+2,FALSE)</f>
        <v>20000</v>
      </c>
      <c r="T1563" s="16">
        <f t="shared" si="39"/>
        <v>1680000</v>
      </c>
    </row>
    <row r="1564" spans="2:20" ht="14.25" customHeight="1">
      <c r="B1564" s="10" t="str">
        <f t="shared" si="37"/>
        <v>14-2002212010eneroJ18</v>
      </c>
      <c r="C1564" s="17">
        <v>14</v>
      </c>
      <c r="D1564" s="17">
        <v>200</v>
      </c>
      <c r="E1564" s="18">
        <v>40200</v>
      </c>
      <c r="F1564" s="17">
        <v>18</v>
      </c>
      <c r="G1564" s="17">
        <v>2</v>
      </c>
      <c r="H1564" s="17" t="s">
        <v>24</v>
      </c>
      <c r="I1564" s="79">
        <f>_xlfn.XLOOKUP(H1564,Productos!$B$5:$B$16,Productos!$E$5:$E$16)</f>
        <v>850000</v>
      </c>
      <c r="J1564" s="17">
        <v>2</v>
      </c>
      <c r="K1564" s="99"/>
      <c r="L1564" s="13" t="str">
        <f>_xlfn.XLOOKUP(Ventas!C1564,'Tienda y Sucursal'!$B$5:$B$19,'Tienda y Sucursal'!$C$5:$C$19)</f>
        <v>Antiguedades FV</v>
      </c>
      <c r="M1564" s="13" t="str">
        <f>_xlfn.XLOOKUP(D1564,'Tienda y Sucursal'!$E$5:$E$10,'Tienda y Sucursal'!$F$5:$F$10)</f>
        <v>Sucursal 1</v>
      </c>
      <c r="N1564" s="13" t="str">
        <f>HLOOKUP(F1564,'Vendedores y Clientes'!$F$5:$M$7,2,0)&amp;" "&amp;HLOOKUP(F1564,'Vendedores y Clientes'!$F$5:$M$7,3,0)</f>
        <v>Gato Lizana</v>
      </c>
      <c r="O1564" s="13" t="str" cm="1">
        <f t="array" ref="O1564">_xlfn.XLOOKUP(G1564,'Vendedores y Clientes'!$B$6:$B$39,'Vendedores y Clientes'!$C$6:$C$39&amp;" "&amp;_xlfn.XLOOKUP(Ventas!G1564,'Vendedores y Clientes'!$B$6:$B$39,'Vendedores y Clientes'!$D$6:$D$39))</f>
        <v>John Chepicano</v>
      </c>
      <c r="P1564" s="13" t="str">
        <f>_xlfn.XLOOKUP(H1564,Productos!$B$5:$B$16,Productos!$C$5:$C$16)</f>
        <v>Camarote 3 cuerpos</v>
      </c>
      <c r="Q1564" s="13" t="str">
        <f>VLOOKUP(H1564,Productos!$B$4:$E$16,3,0)</f>
        <v>Deplos</v>
      </c>
      <c r="R1564" s="14">
        <f t="shared" si="38"/>
        <v>0</v>
      </c>
      <c r="S1564" s="15">
        <f>VLOOKUP(Ventas!H1564,Productos!$B$23:$I$34,MATCH(Ventas!M1564,Productos!$D$22:$I$22)+2,FALSE)</f>
        <v>30000</v>
      </c>
      <c r="T1564" s="16">
        <f t="shared" si="39"/>
        <v>1670000</v>
      </c>
    </row>
    <row r="1565" spans="2:20" ht="14.25" customHeight="1">
      <c r="B1565" s="10" t="str">
        <f t="shared" si="37"/>
        <v>14-200492009septiembreJ18</v>
      </c>
      <c r="C1565" s="17">
        <v>14</v>
      </c>
      <c r="D1565" s="17">
        <v>200</v>
      </c>
      <c r="E1565" s="18">
        <v>40060</v>
      </c>
      <c r="F1565" s="17">
        <v>13</v>
      </c>
      <c r="G1565" s="17">
        <v>4</v>
      </c>
      <c r="H1565" s="17" t="s">
        <v>24</v>
      </c>
      <c r="I1565" s="79">
        <f>_xlfn.XLOOKUP(H1565,Productos!$B$5:$B$16,Productos!$E$5:$E$16)</f>
        <v>850000</v>
      </c>
      <c r="J1565" s="17">
        <v>2</v>
      </c>
      <c r="K1565" s="99"/>
      <c r="L1565" s="13" t="str">
        <f>_xlfn.XLOOKUP(Ventas!C1565,'Tienda y Sucursal'!$B$5:$B$19,'Tienda y Sucursal'!$C$5:$C$19)</f>
        <v>Antiguedades FV</v>
      </c>
      <c r="M1565" s="13" t="str">
        <f>_xlfn.XLOOKUP(D1565,'Tienda y Sucursal'!$E$5:$E$10,'Tienda y Sucursal'!$F$5:$F$10)</f>
        <v>Sucursal 1</v>
      </c>
      <c r="N1565" s="13" t="str">
        <f>HLOOKUP(F1565,'Vendedores y Clientes'!$F$5:$M$7,2,0)&amp;" "&amp;HLOOKUP(F1565,'Vendedores y Clientes'!$F$5:$M$7,3,0)</f>
        <v>Caesar Ortencia</v>
      </c>
      <c r="O1565" s="13" t="str" cm="1">
        <f t="array" ref="O1565">_xlfn.XLOOKUP(G1565,'Vendedores y Clientes'!$B$6:$B$39,'Vendedores y Clientes'!$C$6:$C$39&amp;" "&amp;_xlfn.XLOOKUP(Ventas!G1565,'Vendedores y Clientes'!$B$6:$B$39,'Vendedores y Clientes'!$D$6:$D$39))</f>
        <v>JayJay Barriga</v>
      </c>
      <c r="P1565" s="13" t="str">
        <f>_xlfn.XLOOKUP(H1565,Productos!$B$5:$B$16,Productos!$C$5:$C$16)</f>
        <v>Camarote 3 cuerpos</v>
      </c>
      <c r="Q1565" s="13" t="str">
        <f>VLOOKUP(H1565,Productos!$B$4:$E$16,3,0)</f>
        <v>Deplos</v>
      </c>
      <c r="R1565" s="14">
        <f t="shared" si="38"/>
        <v>0</v>
      </c>
      <c r="S1565" s="15">
        <f>VLOOKUP(Ventas!H1565,Productos!$B$23:$I$34,MATCH(Ventas!M1565,Productos!$D$22:$I$22)+2,FALSE)</f>
        <v>30000</v>
      </c>
      <c r="T1565" s="16">
        <f t="shared" si="39"/>
        <v>1670000</v>
      </c>
    </row>
    <row r="1566" spans="2:20" ht="14.25" customHeight="1">
      <c r="B1566" s="10" t="str">
        <f t="shared" si="37"/>
        <v>5-102582009agostoJ18</v>
      </c>
      <c r="C1566" s="17">
        <v>5</v>
      </c>
      <c r="D1566" s="17">
        <v>10</v>
      </c>
      <c r="E1566" s="18">
        <v>40050</v>
      </c>
      <c r="F1566" s="17">
        <v>16</v>
      </c>
      <c r="G1566" s="17">
        <v>9</v>
      </c>
      <c r="H1566" s="17" t="s">
        <v>24</v>
      </c>
      <c r="I1566" s="79">
        <f>_xlfn.XLOOKUP(H1566,Productos!$B$5:$B$16,Productos!$E$5:$E$16)</f>
        <v>850000</v>
      </c>
      <c r="J1566" s="17">
        <v>2</v>
      </c>
      <c r="K1566" s="99"/>
      <c r="L1566" s="13" t="str">
        <f>_xlfn.XLOOKUP(Ventas!C1566,'Tienda y Sucursal'!$B$5:$B$19,'Tienda y Sucursal'!$C$5:$C$19)</f>
        <v>Muebles El Oso</v>
      </c>
      <c r="M1566" s="13" t="str">
        <f>_xlfn.XLOOKUP(D1566,'Tienda y Sucursal'!$E$5:$E$10,'Tienda y Sucursal'!$F$5:$F$10)</f>
        <v>Sucursal 6</v>
      </c>
      <c r="N1566" s="13" t="str">
        <f>HLOOKUP(F1566,'Vendedores y Clientes'!$F$5:$M$7,2,0)&amp;" "&amp;HLOOKUP(F1566,'Vendedores y Clientes'!$F$5:$M$7,3,0)</f>
        <v>Michael Tree</v>
      </c>
      <c r="O1566" s="13" t="str" cm="1">
        <f t="array" ref="O1566">_xlfn.XLOOKUP(G1566,'Vendedores y Clientes'!$B$6:$B$39,'Vendedores y Clientes'!$C$6:$C$39&amp;" "&amp;_xlfn.XLOOKUP(Ventas!G1566,'Vendedores y Clientes'!$B$6:$B$39,'Vendedores y Clientes'!$D$6:$D$39))</f>
        <v>Camilo Parranda</v>
      </c>
      <c r="P1566" s="13" t="str">
        <f>_xlfn.XLOOKUP(H1566,Productos!$B$5:$B$16,Productos!$C$5:$C$16)</f>
        <v>Camarote 3 cuerpos</v>
      </c>
      <c r="Q1566" s="13" t="str">
        <f>VLOOKUP(H1566,Productos!$B$4:$E$16,3,0)</f>
        <v>Deplos</v>
      </c>
      <c r="R1566" s="14">
        <f t="shared" si="38"/>
        <v>0</v>
      </c>
      <c r="S1566" s="15">
        <f>VLOOKUP(Ventas!H1566,Productos!$B$23:$I$34,MATCH(Ventas!M1566,Productos!$D$22:$I$22)+2,FALSE)</f>
        <v>20000</v>
      </c>
      <c r="T1566" s="16">
        <f t="shared" si="39"/>
        <v>1680000</v>
      </c>
    </row>
    <row r="1567" spans="2:20" ht="14.25" customHeight="1">
      <c r="B1567" s="10" t="str">
        <f t="shared" si="37"/>
        <v>5-1002102009octubreE20</v>
      </c>
      <c r="C1567" s="17">
        <v>5</v>
      </c>
      <c r="D1567" s="17">
        <v>100</v>
      </c>
      <c r="E1567" s="18">
        <v>40088</v>
      </c>
      <c r="F1567" s="17">
        <v>18</v>
      </c>
      <c r="G1567" s="17">
        <v>24</v>
      </c>
      <c r="H1567" s="17" t="s">
        <v>28</v>
      </c>
      <c r="I1567" s="79">
        <f>_xlfn.XLOOKUP(H1567,Productos!$B$5:$B$16,Productos!$E$5:$E$16)</f>
        <v>650000</v>
      </c>
      <c r="J1567" s="17">
        <v>3</v>
      </c>
      <c r="K1567" s="99"/>
      <c r="L1567" s="13" t="str">
        <f>_xlfn.XLOOKUP(Ventas!C1567,'Tienda y Sucursal'!$B$5:$B$19,'Tienda y Sucursal'!$C$5:$C$19)</f>
        <v>Muebles El Oso</v>
      </c>
      <c r="M1567" s="13" t="str">
        <f>_xlfn.XLOOKUP(D1567,'Tienda y Sucursal'!$E$5:$E$10,'Tienda y Sucursal'!$F$5:$F$10)</f>
        <v>Sucursal 4</v>
      </c>
      <c r="N1567" s="13" t="str">
        <f>HLOOKUP(F1567,'Vendedores y Clientes'!$F$5:$M$7,2,0)&amp;" "&amp;HLOOKUP(F1567,'Vendedores y Clientes'!$F$5:$M$7,3,0)</f>
        <v>Gato Lizana</v>
      </c>
      <c r="O1567" s="13" t="str" cm="1">
        <f t="array" ref="O1567">_xlfn.XLOOKUP(G1567,'Vendedores y Clientes'!$B$6:$B$39,'Vendedores y Clientes'!$C$6:$C$39&amp;" "&amp;_xlfn.XLOOKUP(Ventas!G1567,'Vendedores y Clientes'!$B$6:$B$39,'Vendedores y Clientes'!$D$6:$D$39))</f>
        <v>Andrea Panda</v>
      </c>
      <c r="P1567" s="13" t="str">
        <f>_xlfn.XLOOKUP(H1567,Productos!$B$5:$B$16,Productos!$C$5:$C$16)</f>
        <v>Escritorio Madera 3 Espacios</v>
      </c>
      <c r="Q1567" s="13" t="str">
        <f>VLOOKUP(H1567,Productos!$B$4:$E$16,3,0)</f>
        <v>Bellmack</v>
      </c>
      <c r="R1567" s="14">
        <f t="shared" si="38"/>
        <v>0</v>
      </c>
      <c r="S1567" s="15">
        <f>VLOOKUP(Ventas!H1567,Productos!$B$23:$I$34,MATCH(Ventas!M1567,Productos!$D$22:$I$22)+2,FALSE)</f>
        <v>1000000</v>
      </c>
      <c r="T1567" s="16">
        <f t="shared" si="39"/>
        <v>950000</v>
      </c>
    </row>
    <row r="1568" spans="2:20" ht="14.25" customHeight="1">
      <c r="B1568" s="10" t="str">
        <f t="shared" si="37"/>
        <v>13-301052010mayoE20</v>
      </c>
      <c r="C1568" s="17">
        <v>13</v>
      </c>
      <c r="D1568" s="17">
        <v>30</v>
      </c>
      <c r="E1568" s="18">
        <v>40308</v>
      </c>
      <c r="F1568" s="17">
        <v>16</v>
      </c>
      <c r="G1568" s="17">
        <v>24</v>
      </c>
      <c r="H1568" s="17" t="s">
        <v>28</v>
      </c>
      <c r="I1568" s="79">
        <f>_xlfn.XLOOKUP(H1568,Productos!$B$5:$B$16,Productos!$E$5:$E$16)</f>
        <v>650000</v>
      </c>
      <c r="J1568" s="17">
        <v>3</v>
      </c>
      <c r="K1568" s="99"/>
      <c r="L1568" s="13" t="str">
        <f>_xlfn.XLOOKUP(Ventas!C1568,'Tienda y Sucursal'!$B$5:$B$19,'Tienda y Sucursal'!$C$5:$C$19)</f>
        <v>Sales</v>
      </c>
      <c r="M1568" s="13" t="str">
        <f>_xlfn.XLOOKUP(D1568,'Tienda y Sucursal'!$E$5:$E$10,'Tienda y Sucursal'!$F$5:$F$10)</f>
        <v>Sucursal 2</v>
      </c>
      <c r="N1568" s="13" t="str">
        <f>HLOOKUP(F1568,'Vendedores y Clientes'!$F$5:$M$7,2,0)&amp;" "&amp;HLOOKUP(F1568,'Vendedores y Clientes'!$F$5:$M$7,3,0)</f>
        <v>Michael Tree</v>
      </c>
      <c r="O1568" s="13" t="str" cm="1">
        <f t="array" ref="O1568">_xlfn.XLOOKUP(G1568,'Vendedores y Clientes'!$B$6:$B$39,'Vendedores y Clientes'!$C$6:$C$39&amp;" "&amp;_xlfn.XLOOKUP(Ventas!G1568,'Vendedores y Clientes'!$B$6:$B$39,'Vendedores y Clientes'!$D$6:$D$39))</f>
        <v>Andrea Panda</v>
      </c>
      <c r="P1568" s="13" t="str">
        <f>_xlfn.XLOOKUP(H1568,Productos!$B$5:$B$16,Productos!$C$5:$C$16)</f>
        <v>Escritorio Madera 3 Espacios</v>
      </c>
      <c r="Q1568" s="13" t="str">
        <f>VLOOKUP(H1568,Productos!$B$4:$E$16,3,0)</f>
        <v>Bellmack</v>
      </c>
      <c r="R1568" s="14">
        <f t="shared" si="38"/>
        <v>0</v>
      </c>
      <c r="S1568" s="15">
        <f>VLOOKUP(Ventas!H1568,Productos!$B$23:$I$34,MATCH(Ventas!M1568,Productos!$D$22:$I$22)+2,FALSE)</f>
        <v>300000</v>
      </c>
      <c r="T1568" s="16">
        <f t="shared" si="39"/>
        <v>1650000</v>
      </c>
    </row>
    <row r="1569" spans="2:20" ht="14.25" customHeight="1">
      <c r="B1569" s="10" t="str">
        <f t="shared" si="37"/>
        <v>3-3002472009julioE20</v>
      </c>
      <c r="C1569" s="17">
        <v>3</v>
      </c>
      <c r="D1569" s="17">
        <v>300</v>
      </c>
      <c r="E1569" s="18">
        <v>40018</v>
      </c>
      <c r="F1569" s="17">
        <v>15</v>
      </c>
      <c r="G1569" s="17">
        <v>10</v>
      </c>
      <c r="H1569" s="17" t="s">
        <v>28</v>
      </c>
      <c r="I1569" s="79">
        <f>_xlfn.XLOOKUP(H1569,Productos!$B$5:$B$16,Productos!$E$5:$E$16)</f>
        <v>650000</v>
      </c>
      <c r="J1569" s="17">
        <v>3</v>
      </c>
      <c r="K1569" s="99"/>
      <c r="L1569" s="13" t="str">
        <f>_xlfn.XLOOKUP(Ventas!C1569,'Tienda y Sucursal'!$B$5:$B$19,'Tienda y Sucursal'!$C$5:$C$19)</f>
        <v>Damiens</v>
      </c>
      <c r="M1569" s="13" t="str">
        <f>_xlfn.XLOOKUP(D1569,'Tienda y Sucursal'!$E$5:$E$10,'Tienda y Sucursal'!$F$5:$F$10)</f>
        <v>Sucursal 3</v>
      </c>
      <c r="N1569" s="13" t="str">
        <f>HLOOKUP(F1569,'Vendedores y Clientes'!$F$5:$M$7,2,0)&amp;" "&amp;HLOOKUP(F1569,'Vendedores y Clientes'!$F$5:$M$7,3,0)</f>
        <v>Suárez Mujica</v>
      </c>
      <c r="O1569" s="13" t="str" cm="1">
        <f t="array" ref="O1569">_xlfn.XLOOKUP(G1569,'Vendedores y Clientes'!$B$6:$B$39,'Vendedores y Clientes'!$C$6:$C$39&amp;" "&amp;_xlfn.XLOOKUP(Ventas!G1569,'Vendedores y Clientes'!$B$6:$B$39,'Vendedores y Clientes'!$D$6:$D$39))</f>
        <v>Natalia Safer</v>
      </c>
      <c r="P1569" s="13" t="str">
        <f>_xlfn.XLOOKUP(H1569,Productos!$B$5:$B$16,Productos!$C$5:$C$16)</f>
        <v>Escritorio Madera 3 Espacios</v>
      </c>
      <c r="Q1569" s="13" t="str">
        <f>VLOOKUP(H1569,Productos!$B$4:$E$16,3,0)</f>
        <v>Bellmack</v>
      </c>
      <c r="R1569" s="14">
        <f t="shared" si="38"/>
        <v>0</v>
      </c>
      <c r="S1569" s="15">
        <f>VLOOKUP(Ventas!H1569,Productos!$B$23:$I$34,MATCH(Ventas!M1569,Productos!$D$22:$I$22)+2,FALSE)</f>
        <v>100000</v>
      </c>
      <c r="T1569" s="16">
        <f t="shared" si="39"/>
        <v>1850000</v>
      </c>
    </row>
    <row r="1570" spans="2:20" ht="14.25" customHeight="1">
      <c r="B1570" s="10" t="str">
        <f t="shared" si="37"/>
        <v>12-30021122010diciembreE20</v>
      </c>
      <c r="C1570" s="17">
        <v>12</v>
      </c>
      <c r="D1570" s="17">
        <v>300</v>
      </c>
      <c r="E1570" s="18">
        <v>40533</v>
      </c>
      <c r="F1570" s="17">
        <v>13</v>
      </c>
      <c r="G1570" s="17">
        <v>20</v>
      </c>
      <c r="H1570" s="17" t="s">
        <v>28</v>
      </c>
      <c r="I1570" s="79">
        <f>_xlfn.XLOOKUP(H1570,Productos!$B$5:$B$16,Productos!$E$5:$E$16)</f>
        <v>650000</v>
      </c>
      <c r="J1570" s="17">
        <v>3</v>
      </c>
      <c r="K1570" s="99"/>
      <c r="L1570" s="13" t="str">
        <f>_xlfn.XLOOKUP(Ventas!C1570,'Tienda y Sucursal'!$B$5:$B$19,'Tienda y Sucursal'!$C$5:$C$19)</f>
        <v>El Deleite</v>
      </c>
      <c r="M1570" s="13" t="str">
        <f>_xlfn.XLOOKUP(D1570,'Tienda y Sucursal'!$E$5:$E$10,'Tienda y Sucursal'!$F$5:$F$10)</f>
        <v>Sucursal 3</v>
      </c>
      <c r="N1570" s="13" t="str">
        <f>HLOOKUP(F1570,'Vendedores y Clientes'!$F$5:$M$7,2,0)&amp;" "&amp;HLOOKUP(F1570,'Vendedores y Clientes'!$F$5:$M$7,3,0)</f>
        <v>Caesar Ortencia</v>
      </c>
      <c r="O1570" s="13" t="str" cm="1">
        <f t="array" ref="O1570">_xlfn.XLOOKUP(G1570,'Vendedores y Clientes'!$B$6:$B$39,'Vendedores y Clientes'!$C$6:$C$39&amp;" "&amp;_xlfn.XLOOKUP(Ventas!G1570,'Vendedores y Clientes'!$B$6:$B$39,'Vendedores y Clientes'!$D$6:$D$39))</f>
        <v>Tatán Linterna</v>
      </c>
      <c r="P1570" s="13" t="str">
        <f>_xlfn.XLOOKUP(H1570,Productos!$B$5:$B$16,Productos!$C$5:$C$16)</f>
        <v>Escritorio Madera 3 Espacios</v>
      </c>
      <c r="Q1570" s="13" t="str">
        <f>VLOOKUP(H1570,Productos!$B$4:$E$16,3,0)</f>
        <v>Bellmack</v>
      </c>
      <c r="R1570" s="14">
        <f t="shared" si="38"/>
        <v>0</v>
      </c>
      <c r="S1570" s="15">
        <f>VLOOKUP(Ventas!H1570,Productos!$B$23:$I$34,MATCH(Ventas!M1570,Productos!$D$22:$I$22)+2,FALSE)</f>
        <v>100000</v>
      </c>
      <c r="T1570" s="16">
        <f t="shared" si="39"/>
        <v>1850000</v>
      </c>
    </row>
    <row r="1571" spans="2:20" ht="14.25" customHeight="1">
      <c r="B1571" s="10" t="str">
        <f t="shared" si="37"/>
        <v>12-300452010mayoE20</v>
      </c>
      <c r="C1571" s="17">
        <v>12</v>
      </c>
      <c r="D1571" s="17">
        <v>300</v>
      </c>
      <c r="E1571" s="18">
        <v>40302</v>
      </c>
      <c r="F1571" s="17">
        <v>14</v>
      </c>
      <c r="G1571" s="17">
        <v>28</v>
      </c>
      <c r="H1571" s="17" t="s">
        <v>28</v>
      </c>
      <c r="I1571" s="79">
        <f>_xlfn.XLOOKUP(H1571,Productos!$B$5:$B$16,Productos!$E$5:$E$16)</f>
        <v>650000</v>
      </c>
      <c r="J1571" s="17">
        <v>3</v>
      </c>
      <c r="K1571" s="99"/>
      <c r="L1571" s="13" t="str">
        <f>_xlfn.XLOOKUP(Ventas!C1571,'Tienda y Sucursal'!$B$5:$B$19,'Tienda y Sucursal'!$C$5:$C$19)</f>
        <v>El Deleite</v>
      </c>
      <c r="M1571" s="13" t="str">
        <f>_xlfn.XLOOKUP(D1571,'Tienda y Sucursal'!$E$5:$E$10,'Tienda y Sucursal'!$F$5:$F$10)</f>
        <v>Sucursal 3</v>
      </c>
      <c r="N1571" s="13" t="str">
        <f>HLOOKUP(F1571,'Vendedores y Clientes'!$F$5:$M$7,2,0)&amp;" "&amp;HLOOKUP(F1571,'Vendedores y Clientes'!$F$5:$M$7,3,0)</f>
        <v>Hortuiti Felier</v>
      </c>
      <c r="O1571" s="13" t="str" cm="1">
        <f t="array" ref="O1571">_xlfn.XLOOKUP(G1571,'Vendedores y Clientes'!$B$6:$B$39,'Vendedores y Clientes'!$C$6:$C$39&amp;" "&amp;_xlfn.XLOOKUP(Ventas!G1571,'Vendedores y Clientes'!$B$6:$B$39,'Vendedores y Clientes'!$D$6:$D$39))</f>
        <v>Sebastián  Venegas</v>
      </c>
      <c r="P1571" s="13" t="str">
        <f>_xlfn.XLOOKUP(H1571,Productos!$B$5:$B$16,Productos!$C$5:$C$16)</f>
        <v>Escritorio Madera 3 Espacios</v>
      </c>
      <c r="Q1571" s="13" t="str">
        <f>VLOOKUP(H1571,Productos!$B$4:$E$16,3,0)</f>
        <v>Bellmack</v>
      </c>
      <c r="R1571" s="14">
        <f t="shared" si="38"/>
        <v>0</v>
      </c>
      <c r="S1571" s="15">
        <f>VLOOKUP(Ventas!H1571,Productos!$B$23:$I$34,MATCH(Ventas!M1571,Productos!$D$22:$I$22)+2,FALSE)</f>
        <v>100000</v>
      </c>
      <c r="T1571" s="16">
        <f t="shared" si="39"/>
        <v>1850000</v>
      </c>
    </row>
    <row r="1572" spans="2:20" ht="14.25" customHeight="1">
      <c r="B1572" s="10" t="str">
        <f t="shared" si="37"/>
        <v>7-3001522009febreroF16</v>
      </c>
      <c r="C1572" s="17">
        <v>7</v>
      </c>
      <c r="D1572" s="17">
        <v>300</v>
      </c>
      <c r="E1572" s="18">
        <v>39859</v>
      </c>
      <c r="F1572" s="17">
        <v>14</v>
      </c>
      <c r="G1572" s="17">
        <v>20</v>
      </c>
      <c r="H1572" s="17" t="s">
        <v>29</v>
      </c>
      <c r="I1572" s="79">
        <f>_xlfn.XLOOKUP(H1572,Productos!$B$5:$B$16,Productos!$E$5:$E$16)</f>
        <v>550000</v>
      </c>
      <c r="J1572" s="17">
        <v>3</v>
      </c>
      <c r="K1572" s="99"/>
      <c r="L1572" s="13" t="str">
        <f>_xlfn.XLOOKUP(Ventas!C1572,'Tienda y Sucursal'!$B$5:$B$19,'Tienda y Sucursal'!$C$5:$C$19)</f>
        <v>Blanco y En Calada</v>
      </c>
      <c r="M1572" s="13" t="str">
        <f>_xlfn.XLOOKUP(D1572,'Tienda y Sucursal'!$E$5:$E$10,'Tienda y Sucursal'!$F$5:$F$10)</f>
        <v>Sucursal 3</v>
      </c>
      <c r="N1572" s="13" t="str">
        <f>HLOOKUP(F1572,'Vendedores y Clientes'!$F$5:$M$7,2,0)&amp;" "&amp;HLOOKUP(F1572,'Vendedores y Clientes'!$F$5:$M$7,3,0)</f>
        <v>Hortuiti Felier</v>
      </c>
      <c r="O1572" s="13" t="str" cm="1">
        <f t="array" ref="O1572">_xlfn.XLOOKUP(G1572,'Vendedores y Clientes'!$B$6:$B$39,'Vendedores y Clientes'!$C$6:$C$39&amp;" "&amp;_xlfn.XLOOKUP(Ventas!G1572,'Vendedores y Clientes'!$B$6:$B$39,'Vendedores y Clientes'!$D$6:$D$39))</f>
        <v>Tatán Linterna</v>
      </c>
      <c r="P1572" s="13" t="str">
        <f>_xlfn.XLOOKUP(H1572,Productos!$B$5:$B$16,Productos!$C$5:$C$16)</f>
        <v>Cama 2 Plazas</v>
      </c>
      <c r="Q1572" s="13" t="str">
        <f>VLOOKUP(H1572,Productos!$B$4:$E$16,3,0)</f>
        <v>Dardunes</v>
      </c>
      <c r="R1572" s="14">
        <f t="shared" si="38"/>
        <v>0</v>
      </c>
      <c r="S1572" s="15">
        <f>VLOOKUP(Ventas!H1572,Productos!$B$23:$I$34,MATCH(Ventas!M1572,Productos!$D$22:$I$22)+2,FALSE)</f>
        <v>30000</v>
      </c>
      <c r="T1572" s="16">
        <f t="shared" si="39"/>
        <v>1620000</v>
      </c>
    </row>
    <row r="1573" spans="2:20" ht="14.25" customHeight="1">
      <c r="B1573" s="10" t="str">
        <f t="shared" si="37"/>
        <v>5-3002212010eneroF16</v>
      </c>
      <c r="C1573" s="17">
        <v>5</v>
      </c>
      <c r="D1573" s="17">
        <v>300</v>
      </c>
      <c r="E1573" s="18">
        <v>40200</v>
      </c>
      <c r="F1573" s="17">
        <v>18</v>
      </c>
      <c r="G1573" s="17">
        <v>4</v>
      </c>
      <c r="H1573" s="17" t="s">
        <v>29</v>
      </c>
      <c r="I1573" s="79">
        <f>_xlfn.XLOOKUP(H1573,Productos!$B$5:$B$16,Productos!$E$5:$E$16)</f>
        <v>550000</v>
      </c>
      <c r="J1573" s="17">
        <v>3</v>
      </c>
      <c r="K1573" s="99"/>
      <c r="L1573" s="13" t="str">
        <f>_xlfn.XLOOKUP(Ventas!C1573,'Tienda y Sucursal'!$B$5:$B$19,'Tienda y Sucursal'!$C$5:$C$19)</f>
        <v>Muebles El Oso</v>
      </c>
      <c r="M1573" s="13" t="str">
        <f>_xlfn.XLOOKUP(D1573,'Tienda y Sucursal'!$E$5:$E$10,'Tienda y Sucursal'!$F$5:$F$10)</f>
        <v>Sucursal 3</v>
      </c>
      <c r="N1573" s="13" t="str">
        <f>HLOOKUP(F1573,'Vendedores y Clientes'!$F$5:$M$7,2,0)&amp;" "&amp;HLOOKUP(F1573,'Vendedores y Clientes'!$F$5:$M$7,3,0)</f>
        <v>Gato Lizana</v>
      </c>
      <c r="O1573" s="13" t="str" cm="1">
        <f t="array" ref="O1573">_xlfn.XLOOKUP(G1573,'Vendedores y Clientes'!$B$6:$B$39,'Vendedores y Clientes'!$C$6:$C$39&amp;" "&amp;_xlfn.XLOOKUP(Ventas!G1573,'Vendedores y Clientes'!$B$6:$B$39,'Vendedores y Clientes'!$D$6:$D$39))</f>
        <v>JayJay Barriga</v>
      </c>
      <c r="P1573" s="13" t="str">
        <f>_xlfn.XLOOKUP(H1573,Productos!$B$5:$B$16,Productos!$C$5:$C$16)</f>
        <v>Cama 2 Plazas</v>
      </c>
      <c r="Q1573" s="13" t="str">
        <f>VLOOKUP(H1573,Productos!$B$4:$E$16,3,0)</f>
        <v>Dardunes</v>
      </c>
      <c r="R1573" s="14">
        <f t="shared" si="38"/>
        <v>0</v>
      </c>
      <c r="S1573" s="15">
        <f>VLOOKUP(Ventas!H1573,Productos!$B$23:$I$34,MATCH(Ventas!M1573,Productos!$D$22:$I$22)+2,FALSE)</f>
        <v>30000</v>
      </c>
      <c r="T1573" s="16">
        <f t="shared" si="39"/>
        <v>1620000</v>
      </c>
    </row>
    <row r="1574" spans="2:20" ht="14.25" customHeight="1">
      <c r="B1574" s="10" t="str">
        <f t="shared" si="37"/>
        <v>15-300612009eneroF16</v>
      </c>
      <c r="C1574" s="17">
        <v>15</v>
      </c>
      <c r="D1574" s="17">
        <v>300</v>
      </c>
      <c r="E1574" s="18">
        <v>39819</v>
      </c>
      <c r="F1574" s="17">
        <v>15</v>
      </c>
      <c r="G1574" s="17">
        <v>19</v>
      </c>
      <c r="H1574" s="17" t="s">
        <v>29</v>
      </c>
      <c r="I1574" s="79">
        <f>_xlfn.XLOOKUP(H1574,Productos!$B$5:$B$16,Productos!$E$5:$E$16)</f>
        <v>550000</v>
      </c>
      <c r="J1574" s="17">
        <v>3</v>
      </c>
      <c r="K1574" s="99"/>
      <c r="L1574" s="13" t="str">
        <f>_xlfn.XLOOKUP(Ventas!C1574,'Tienda y Sucursal'!$B$5:$B$19,'Tienda y Sucursal'!$C$5:$C$19)</f>
        <v>Galería la Tubería</v>
      </c>
      <c r="M1574" s="13" t="str">
        <f>_xlfn.XLOOKUP(D1574,'Tienda y Sucursal'!$E$5:$E$10,'Tienda y Sucursal'!$F$5:$F$10)</f>
        <v>Sucursal 3</v>
      </c>
      <c r="N1574" s="13" t="str">
        <f>HLOOKUP(F1574,'Vendedores y Clientes'!$F$5:$M$7,2,0)&amp;" "&amp;HLOOKUP(F1574,'Vendedores y Clientes'!$F$5:$M$7,3,0)</f>
        <v>Suárez Mujica</v>
      </c>
      <c r="O1574" s="13" t="str" cm="1">
        <f t="array" ref="O1574">_xlfn.XLOOKUP(G1574,'Vendedores y Clientes'!$B$6:$B$39,'Vendedores y Clientes'!$C$6:$C$39&amp;" "&amp;_xlfn.XLOOKUP(Ventas!G1574,'Vendedores y Clientes'!$B$6:$B$39,'Vendedores y Clientes'!$D$6:$D$39))</f>
        <v>Andrea Disappear</v>
      </c>
      <c r="P1574" s="13" t="str">
        <f>_xlfn.XLOOKUP(H1574,Productos!$B$5:$B$16,Productos!$C$5:$C$16)</f>
        <v>Cama 2 Plazas</v>
      </c>
      <c r="Q1574" s="13" t="str">
        <f>VLOOKUP(H1574,Productos!$B$4:$E$16,3,0)</f>
        <v>Dardunes</v>
      </c>
      <c r="R1574" s="14">
        <f t="shared" si="38"/>
        <v>0</v>
      </c>
      <c r="S1574" s="15">
        <f>VLOOKUP(Ventas!H1574,Productos!$B$23:$I$34,MATCH(Ventas!M1574,Productos!$D$22:$I$22)+2,FALSE)</f>
        <v>30000</v>
      </c>
      <c r="T1574" s="16">
        <f t="shared" si="39"/>
        <v>1620000</v>
      </c>
    </row>
    <row r="1575" spans="2:20" ht="14.25" customHeight="1">
      <c r="B1575" s="10" t="str">
        <f t="shared" si="37"/>
        <v>3-102112010eneroF16</v>
      </c>
      <c r="C1575" s="17">
        <v>3</v>
      </c>
      <c r="D1575" s="17">
        <v>10</v>
      </c>
      <c r="E1575" s="18">
        <v>40199</v>
      </c>
      <c r="F1575" s="17">
        <v>15</v>
      </c>
      <c r="G1575" s="17">
        <v>1</v>
      </c>
      <c r="H1575" s="17" t="s">
        <v>29</v>
      </c>
      <c r="I1575" s="79">
        <f>_xlfn.XLOOKUP(H1575,Productos!$B$5:$B$16,Productos!$E$5:$E$16)</f>
        <v>550000</v>
      </c>
      <c r="J1575" s="17">
        <v>3</v>
      </c>
      <c r="K1575" s="99"/>
      <c r="L1575" s="13" t="str">
        <f>_xlfn.XLOOKUP(Ventas!C1575,'Tienda y Sucursal'!$B$5:$B$19,'Tienda y Sucursal'!$C$5:$C$19)</f>
        <v>Damiens</v>
      </c>
      <c r="M1575" s="13" t="str">
        <f>_xlfn.XLOOKUP(D1575,'Tienda y Sucursal'!$E$5:$E$10,'Tienda y Sucursal'!$F$5:$F$10)</f>
        <v>Sucursal 6</v>
      </c>
      <c r="N1575" s="13" t="str">
        <f>HLOOKUP(F1575,'Vendedores y Clientes'!$F$5:$M$7,2,0)&amp;" "&amp;HLOOKUP(F1575,'Vendedores y Clientes'!$F$5:$M$7,3,0)</f>
        <v>Suárez Mujica</v>
      </c>
      <c r="O1575" s="13" t="str" cm="1">
        <f t="array" ref="O1575">_xlfn.XLOOKUP(G1575,'Vendedores y Clientes'!$B$6:$B$39,'Vendedores y Clientes'!$C$6:$C$39&amp;" "&amp;_xlfn.XLOOKUP(Ventas!G1575,'Vendedores y Clientes'!$B$6:$B$39,'Vendedores y Clientes'!$D$6:$D$39))</f>
        <v>Alejandro Moledero</v>
      </c>
      <c r="P1575" s="13" t="str">
        <f>_xlfn.XLOOKUP(H1575,Productos!$B$5:$B$16,Productos!$C$5:$C$16)</f>
        <v>Cama 2 Plazas</v>
      </c>
      <c r="Q1575" s="13" t="str">
        <f>VLOOKUP(H1575,Productos!$B$4:$E$16,3,0)</f>
        <v>Dardunes</v>
      </c>
      <c r="R1575" s="14">
        <f t="shared" si="38"/>
        <v>0</v>
      </c>
      <c r="S1575" s="15">
        <f>VLOOKUP(Ventas!H1575,Productos!$B$23:$I$34,MATCH(Ventas!M1575,Productos!$D$22:$I$22)+2,FALSE)</f>
        <v>10000</v>
      </c>
      <c r="T1575" s="16">
        <f t="shared" si="39"/>
        <v>1640000</v>
      </c>
    </row>
    <row r="1576" spans="2:20" ht="14.25" customHeight="1">
      <c r="B1576" s="10" t="str">
        <f t="shared" si="37"/>
        <v>7-300422009febreroG13</v>
      </c>
      <c r="C1576" s="17">
        <v>7</v>
      </c>
      <c r="D1576" s="17">
        <v>300</v>
      </c>
      <c r="E1576" s="18">
        <v>39848</v>
      </c>
      <c r="F1576" s="17">
        <v>12</v>
      </c>
      <c r="G1576" s="17">
        <v>10</v>
      </c>
      <c r="H1576" s="17" t="s">
        <v>32</v>
      </c>
      <c r="I1576" s="79">
        <f>_xlfn.XLOOKUP(H1576,Productos!$B$5:$B$16,Productos!$E$5:$E$16)</f>
        <v>150000</v>
      </c>
      <c r="J1576" s="17">
        <v>12</v>
      </c>
      <c r="K1576" s="99"/>
      <c r="L1576" s="13" t="str">
        <f>_xlfn.XLOOKUP(Ventas!C1576,'Tienda y Sucursal'!$B$5:$B$19,'Tienda y Sucursal'!$C$5:$C$19)</f>
        <v>Blanco y En Calada</v>
      </c>
      <c r="M1576" s="13" t="str">
        <f>_xlfn.XLOOKUP(D1576,'Tienda y Sucursal'!$E$5:$E$10,'Tienda y Sucursal'!$F$5:$F$10)</f>
        <v>Sucursal 3</v>
      </c>
      <c r="N1576" s="13" t="str">
        <f>HLOOKUP(F1576,'Vendedores y Clientes'!$F$5:$M$7,2,0)&amp;" "&amp;HLOOKUP(F1576,'Vendedores y Clientes'!$F$5:$M$7,3,0)</f>
        <v>Feibian Bizancio</v>
      </c>
      <c r="O1576" s="13" t="str" cm="1">
        <f t="array" ref="O1576">_xlfn.XLOOKUP(G1576,'Vendedores y Clientes'!$B$6:$B$39,'Vendedores y Clientes'!$C$6:$C$39&amp;" "&amp;_xlfn.XLOOKUP(Ventas!G1576,'Vendedores y Clientes'!$B$6:$B$39,'Vendedores y Clientes'!$D$6:$D$39))</f>
        <v>Natalia Safer</v>
      </c>
      <c r="P1576" s="13" t="str">
        <f>_xlfn.XLOOKUP(H1576,Productos!$B$5:$B$16,Productos!$C$5:$C$16)</f>
        <v>Mesa de Centro 1,5x2 Cuadrada</v>
      </c>
      <c r="Q1576" s="13" t="str">
        <f>VLOOKUP(H1576,Productos!$B$4:$E$16,3,0)</f>
        <v>Dardunes</v>
      </c>
      <c r="R1576" s="14">
        <f t="shared" si="38"/>
        <v>0.08</v>
      </c>
      <c r="S1576" s="15">
        <f>VLOOKUP(Ventas!H1576,Productos!$B$23:$I$34,MATCH(Ventas!M1576,Productos!$D$22:$I$22)+2,FALSE)</f>
        <v>200000</v>
      </c>
      <c r="T1576" s="16">
        <f t="shared" si="39"/>
        <v>1456000</v>
      </c>
    </row>
    <row r="1577" spans="2:20" ht="14.25" customHeight="1">
      <c r="B1577" s="10" t="str">
        <f t="shared" si="37"/>
        <v>14-20020122009diciembreG13</v>
      </c>
      <c r="C1577" s="17">
        <v>14</v>
      </c>
      <c r="D1577" s="17">
        <v>200</v>
      </c>
      <c r="E1577" s="18">
        <v>40167</v>
      </c>
      <c r="F1577" s="17">
        <v>18</v>
      </c>
      <c r="G1577" s="17">
        <v>10</v>
      </c>
      <c r="H1577" s="17" t="s">
        <v>32</v>
      </c>
      <c r="I1577" s="79">
        <f>_xlfn.XLOOKUP(H1577,Productos!$B$5:$B$16,Productos!$E$5:$E$16)</f>
        <v>150000</v>
      </c>
      <c r="J1577" s="17">
        <v>12</v>
      </c>
      <c r="K1577" s="99"/>
      <c r="L1577" s="13" t="str">
        <f>_xlfn.XLOOKUP(Ventas!C1577,'Tienda y Sucursal'!$B$5:$B$19,'Tienda y Sucursal'!$C$5:$C$19)</f>
        <v>Antiguedades FV</v>
      </c>
      <c r="M1577" s="13" t="str">
        <f>_xlfn.XLOOKUP(D1577,'Tienda y Sucursal'!$E$5:$E$10,'Tienda y Sucursal'!$F$5:$F$10)</f>
        <v>Sucursal 1</v>
      </c>
      <c r="N1577" s="13" t="str">
        <f>HLOOKUP(F1577,'Vendedores y Clientes'!$F$5:$M$7,2,0)&amp;" "&amp;HLOOKUP(F1577,'Vendedores y Clientes'!$F$5:$M$7,3,0)</f>
        <v>Gato Lizana</v>
      </c>
      <c r="O1577" s="13" t="str" cm="1">
        <f t="array" ref="O1577">_xlfn.XLOOKUP(G1577,'Vendedores y Clientes'!$B$6:$B$39,'Vendedores y Clientes'!$C$6:$C$39&amp;" "&amp;_xlfn.XLOOKUP(Ventas!G1577,'Vendedores y Clientes'!$B$6:$B$39,'Vendedores y Clientes'!$D$6:$D$39))</f>
        <v>Natalia Safer</v>
      </c>
      <c r="P1577" s="13" t="str">
        <f>_xlfn.XLOOKUP(H1577,Productos!$B$5:$B$16,Productos!$C$5:$C$16)</f>
        <v>Mesa de Centro 1,5x2 Cuadrada</v>
      </c>
      <c r="Q1577" s="13" t="str">
        <f>VLOOKUP(H1577,Productos!$B$4:$E$16,3,0)</f>
        <v>Dardunes</v>
      </c>
      <c r="R1577" s="14">
        <f t="shared" si="38"/>
        <v>0.08</v>
      </c>
      <c r="S1577" s="15">
        <f>VLOOKUP(Ventas!H1577,Productos!$B$23:$I$34,MATCH(Ventas!M1577,Productos!$D$22:$I$22)+2,FALSE)</f>
        <v>20000</v>
      </c>
      <c r="T1577" s="16">
        <f t="shared" si="39"/>
        <v>1636000</v>
      </c>
    </row>
    <row r="1578" spans="2:20" ht="14.25" customHeight="1">
      <c r="B1578" s="10" t="str">
        <f t="shared" si="37"/>
        <v>12-300132009marzoG13</v>
      </c>
      <c r="C1578" s="17">
        <v>12</v>
      </c>
      <c r="D1578" s="17">
        <v>300</v>
      </c>
      <c r="E1578" s="18">
        <v>39873</v>
      </c>
      <c r="F1578" s="17">
        <v>12</v>
      </c>
      <c r="G1578" s="17">
        <v>22</v>
      </c>
      <c r="H1578" s="17" t="s">
        <v>32</v>
      </c>
      <c r="I1578" s="79">
        <f>_xlfn.XLOOKUP(H1578,Productos!$B$5:$B$16,Productos!$E$5:$E$16)</f>
        <v>150000</v>
      </c>
      <c r="J1578" s="17">
        <v>14</v>
      </c>
      <c r="K1578" s="99"/>
      <c r="L1578" s="13" t="str">
        <f>_xlfn.XLOOKUP(Ventas!C1578,'Tienda y Sucursal'!$B$5:$B$19,'Tienda y Sucursal'!$C$5:$C$19)</f>
        <v>El Deleite</v>
      </c>
      <c r="M1578" s="13" t="str">
        <f>_xlfn.XLOOKUP(D1578,'Tienda y Sucursal'!$E$5:$E$10,'Tienda y Sucursal'!$F$5:$F$10)</f>
        <v>Sucursal 3</v>
      </c>
      <c r="N1578" s="13" t="str">
        <f>HLOOKUP(F1578,'Vendedores y Clientes'!$F$5:$M$7,2,0)&amp;" "&amp;HLOOKUP(F1578,'Vendedores y Clientes'!$F$5:$M$7,3,0)</f>
        <v>Feibian Bizancio</v>
      </c>
      <c r="O1578" s="13" t="str" cm="1">
        <f t="array" ref="O1578">_xlfn.XLOOKUP(G1578,'Vendedores y Clientes'!$B$6:$B$39,'Vendedores y Clientes'!$C$6:$C$39&amp;" "&amp;_xlfn.XLOOKUP(Ventas!G1578,'Vendedores y Clientes'!$B$6:$B$39,'Vendedores y Clientes'!$D$6:$D$39))</f>
        <v>Sergio Oliva</v>
      </c>
      <c r="P1578" s="13" t="str">
        <f>_xlfn.XLOOKUP(H1578,Productos!$B$5:$B$16,Productos!$C$5:$C$16)</f>
        <v>Mesa de Centro 1,5x2 Cuadrada</v>
      </c>
      <c r="Q1578" s="13" t="str">
        <f>VLOOKUP(H1578,Productos!$B$4:$E$16,3,0)</f>
        <v>Dardunes</v>
      </c>
      <c r="R1578" s="14">
        <f t="shared" si="38"/>
        <v>0.08</v>
      </c>
      <c r="S1578" s="15">
        <f>VLOOKUP(Ventas!H1578,Productos!$B$23:$I$34,MATCH(Ventas!M1578,Productos!$D$22:$I$22)+2,FALSE)</f>
        <v>200000</v>
      </c>
      <c r="T1578" s="16">
        <f t="shared" si="39"/>
        <v>1732000</v>
      </c>
    </row>
    <row r="1579" spans="2:20" ht="14.25" customHeight="1">
      <c r="B1579" s="10" t="str">
        <f t="shared" si="37"/>
        <v>1-301342009abrilG13</v>
      </c>
      <c r="C1579" s="17">
        <v>1</v>
      </c>
      <c r="D1579" s="17">
        <v>30</v>
      </c>
      <c r="E1579" s="18">
        <v>39916</v>
      </c>
      <c r="F1579" s="17">
        <v>17</v>
      </c>
      <c r="G1579" s="17">
        <v>25</v>
      </c>
      <c r="H1579" s="17" t="s">
        <v>32</v>
      </c>
      <c r="I1579" s="79">
        <f>_xlfn.XLOOKUP(H1579,Productos!$B$5:$B$16,Productos!$E$5:$E$16)</f>
        <v>150000</v>
      </c>
      <c r="J1579" s="17">
        <v>14</v>
      </c>
      <c r="K1579" s="99"/>
      <c r="L1579" s="13" t="str">
        <f>_xlfn.XLOOKUP(Ventas!C1579,'Tienda y Sucursal'!$B$5:$B$19,'Tienda y Sucursal'!$C$5:$C$19)</f>
        <v>Sucursal Peñalolen Alto</v>
      </c>
      <c r="M1579" s="13" t="str">
        <f>_xlfn.XLOOKUP(D1579,'Tienda y Sucursal'!$E$5:$E$10,'Tienda y Sucursal'!$F$5:$F$10)</f>
        <v>Sucursal 2</v>
      </c>
      <c r="N1579" s="13" t="str">
        <f>HLOOKUP(F1579,'Vendedores y Clientes'!$F$5:$M$7,2,0)&amp;" "&amp;HLOOKUP(F1579,'Vendedores y Clientes'!$F$5:$M$7,3,0)</f>
        <v>Gabriel Manzanero</v>
      </c>
      <c r="O1579" s="13" t="str" cm="1">
        <f t="array" ref="O1579">_xlfn.XLOOKUP(G1579,'Vendedores y Clientes'!$B$6:$B$39,'Vendedores y Clientes'!$C$6:$C$39&amp;" "&amp;_xlfn.XLOOKUP(Ventas!G1579,'Vendedores y Clientes'!$B$6:$B$39,'Vendedores y Clientes'!$D$6:$D$39))</f>
        <v>Felipe Medero</v>
      </c>
      <c r="P1579" s="13" t="str">
        <f>_xlfn.XLOOKUP(H1579,Productos!$B$5:$B$16,Productos!$C$5:$C$16)</f>
        <v>Mesa de Centro 1,5x2 Cuadrada</v>
      </c>
      <c r="Q1579" s="13" t="str">
        <f>VLOOKUP(H1579,Productos!$B$4:$E$16,3,0)</f>
        <v>Dardunes</v>
      </c>
      <c r="R1579" s="14">
        <f t="shared" si="38"/>
        <v>0.08</v>
      </c>
      <c r="S1579" s="15">
        <f>VLOOKUP(Ventas!H1579,Productos!$B$23:$I$34,MATCH(Ventas!M1579,Productos!$D$22:$I$22)+2,FALSE)</f>
        <v>100000</v>
      </c>
      <c r="T1579" s="16">
        <f t="shared" si="39"/>
        <v>1832000</v>
      </c>
    </row>
    <row r="1580" spans="2:20" ht="14.25" customHeight="1">
      <c r="B1580" s="10" t="str">
        <f t="shared" si="37"/>
        <v>3-1001482010agostoG16</v>
      </c>
      <c r="C1580" s="17">
        <v>3</v>
      </c>
      <c r="D1580" s="17">
        <v>100</v>
      </c>
      <c r="E1580" s="18">
        <v>40404</v>
      </c>
      <c r="F1580" s="17">
        <v>18</v>
      </c>
      <c r="G1580" s="17">
        <v>3</v>
      </c>
      <c r="H1580" s="17" t="s">
        <v>30</v>
      </c>
      <c r="I1580" s="79">
        <f>_xlfn.XLOOKUP(H1580,Productos!$B$5:$B$16,Productos!$E$5:$E$16)</f>
        <v>550000</v>
      </c>
      <c r="J1580" s="17">
        <v>3</v>
      </c>
      <c r="K1580" s="99"/>
      <c r="L1580" s="13" t="str">
        <f>_xlfn.XLOOKUP(Ventas!C1580,'Tienda y Sucursal'!$B$5:$B$19,'Tienda y Sucursal'!$C$5:$C$19)</f>
        <v>Damiens</v>
      </c>
      <c r="M1580" s="13" t="str">
        <f>_xlfn.XLOOKUP(D1580,'Tienda y Sucursal'!$E$5:$E$10,'Tienda y Sucursal'!$F$5:$F$10)</f>
        <v>Sucursal 4</v>
      </c>
      <c r="N1580" s="13" t="str">
        <f>HLOOKUP(F1580,'Vendedores y Clientes'!$F$5:$M$7,2,0)&amp;" "&amp;HLOOKUP(F1580,'Vendedores y Clientes'!$F$5:$M$7,3,0)</f>
        <v>Gato Lizana</v>
      </c>
      <c r="O1580" s="13" t="str" cm="1">
        <f t="array" ref="O1580">_xlfn.XLOOKUP(G1580,'Vendedores y Clientes'!$B$6:$B$39,'Vendedores y Clientes'!$C$6:$C$39&amp;" "&amp;_xlfn.XLOOKUP(Ventas!G1580,'Vendedores y Clientes'!$B$6:$B$39,'Vendedores y Clientes'!$D$6:$D$39))</f>
        <v>Johny Negrero</v>
      </c>
      <c r="P1580" s="13" t="str">
        <f>_xlfn.XLOOKUP(H1580,Productos!$B$5:$B$16,Productos!$C$5:$C$16)</f>
        <v>Cómoda 2 cuerpos, 2x1x1,5</v>
      </c>
      <c r="Q1580" s="13" t="str">
        <f>VLOOKUP(H1580,Productos!$B$4:$E$16,3,0)</f>
        <v>Deplos</v>
      </c>
      <c r="R1580" s="14">
        <f t="shared" si="38"/>
        <v>0</v>
      </c>
      <c r="S1580" s="15">
        <f>VLOOKUP(Ventas!H1580,Productos!$B$23:$I$34,MATCH(Ventas!M1580,Productos!$D$22:$I$22)+2,FALSE)</f>
        <v>20000</v>
      </c>
      <c r="T1580" s="16">
        <f t="shared" si="39"/>
        <v>1630000</v>
      </c>
    </row>
    <row r="1581" spans="2:20" ht="14.25" customHeight="1">
      <c r="B1581" s="10" t="str">
        <f t="shared" si="37"/>
        <v>5-203112010noviembreG13</v>
      </c>
      <c r="C1581" s="17">
        <v>5</v>
      </c>
      <c r="D1581" s="17">
        <v>20</v>
      </c>
      <c r="E1581" s="18">
        <v>40485</v>
      </c>
      <c r="F1581" s="17">
        <v>13</v>
      </c>
      <c r="G1581" s="17">
        <v>14</v>
      </c>
      <c r="H1581" s="17" t="s">
        <v>32</v>
      </c>
      <c r="I1581" s="79">
        <f>_xlfn.XLOOKUP(H1581,Productos!$B$5:$B$16,Productos!$E$5:$E$16)</f>
        <v>150000</v>
      </c>
      <c r="J1581" s="17">
        <v>12</v>
      </c>
      <c r="K1581" s="99"/>
      <c r="L1581" s="13" t="str">
        <f>_xlfn.XLOOKUP(Ventas!C1581,'Tienda y Sucursal'!$B$5:$B$19,'Tienda y Sucursal'!$C$5:$C$19)</f>
        <v>Muebles El Oso</v>
      </c>
      <c r="M1581" s="13" t="str">
        <f>_xlfn.XLOOKUP(D1581,'Tienda y Sucursal'!$E$5:$E$10,'Tienda y Sucursal'!$F$5:$F$10)</f>
        <v>Sucursal 5</v>
      </c>
      <c r="N1581" s="13" t="str">
        <f>HLOOKUP(F1581,'Vendedores y Clientes'!$F$5:$M$7,2,0)&amp;" "&amp;HLOOKUP(F1581,'Vendedores y Clientes'!$F$5:$M$7,3,0)</f>
        <v>Caesar Ortencia</v>
      </c>
      <c r="O1581" s="13" t="str" cm="1">
        <f t="array" ref="O1581">_xlfn.XLOOKUP(G1581,'Vendedores y Clientes'!$B$6:$B$39,'Vendedores y Clientes'!$C$6:$C$39&amp;" "&amp;_xlfn.XLOOKUP(Ventas!G1581,'Vendedores y Clientes'!$B$6:$B$39,'Vendedores y Clientes'!$D$6:$D$39))</f>
        <v>Guillermo Franco</v>
      </c>
      <c r="P1581" s="13" t="str">
        <f>_xlfn.XLOOKUP(H1581,Productos!$B$5:$B$16,Productos!$C$5:$C$16)</f>
        <v>Mesa de Centro 1,5x2 Cuadrada</v>
      </c>
      <c r="Q1581" s="13" t="str">
        <f>VLOOKUP(H1581,Productos!$B$4:$E$16,3,0)</f>
        <v>Dardunes</v>
      </c>
      <c r="R1581" s="14">
        <f t="shared" si="38"/>
        <v>0.08</v>
      </c>
      <c r="S1581" s="15">
        <f>VLOOKUP(Ventas!H1581,Productos!$B$23:$I$34,MATCH(Ventas!M1581,Productos!$D$22:$I$22)+2,FALSE)</f>
        <v>20000</v>
      </c>
      <c r="T1581" s="16">
        <f t="shared" si="39"/>
        <v>1636000</v>
      </c>
    </row>
    <row r="1582" spans="2:20" ht="14.25" customHeight="1">
      <c r="B1582" s="10" t="str">
        <f t="shared" si="37"/>
        <v>11-101332010marzoG16</v>
      </c>
      <c r="C1582" s="17">
        <v>11</v>
      </c>
      <c r="D1582" s="17">
        <v>10</v>
      </c>
      <c r="E1582" s="18">
        <v>40250</v>
      </c>
      <c r="F1582" s="17">
        <v>16</v>
      </c>
      <c r="G1582" s="17">
        <v>34</v>
      </c>
      <c r="H1582" s="17" t="s">
        <v>30</v>
      </c>
      <c r="I1582" s="79">
        <f>_xlfn.XLOOKUP(H1582,Productos!$B$5:$B$16,Productos!$E$5:$E$16)</f>
        <v>550000</v>
      </c>
      <c r="J1582" s="17">
        <v>3</v>
      </c>
      <c r="K1582" s="99"/>
      <c r="L1582" s="13" t="str">
        <f>_xlfn.XLOOKUP(Ventas!C1582,'Tienda y Sucursal'!$B$5:$B$19,'Tienda y Sucursal'!$C$5:$C$19)</f>
        <v>Antiguedades FL</v>
      </c>
      <c r="M1582" s="13" t="str">
        <f>_xlfn.XLOOKUP(D1582,'Tienda y Sucursal'!$E$5:$E$10,'Tienda y Sucursal'!$F$5:$F$10)</f>
        <v>Sucursal 6</v>
      </c>
      <c r="N1582" s="13" t="str">
        <f>HLOOKUP(F1582,'Vendedores y Clientes'!$F$5:$M$7,2,0)&amp;" "&amp;HLOOKUP(F1582,'Vendedores y Clientes'!$F$5:$M$7,3,0)</f>
        <v>Michael Tree</v>
      </c>
      <c r="O1582" s="13" t="str" cm="1">
        <f t="array" ref="O1582">_xlfn.XLOOKUP(G1582,'Vendedores y Clientes'!$B$6:$B$39,'Vendedores y Clientes'!$C$6:$C$39&amp;" "&amp;_xlfn.XLOOKUP(Ventas!G1582,'Vendedores y Clientes'!$B$6:$B$39,'Vendedores y Clientes'!$D$6:$D$39))</f>
        <v>JP Farfanas</v>
      </c>
      <c r="P1582" s="13" t="str">
        <f>_xlfn.XLOOKUP(H1582,Productos!$B$5:$B$16,Productos!$C$5:$C$16)</f>
        <v>Cómoda 2 cuerpos, 2x1x1,5</v>
      </c>
      <c r="Q1582" s="13" t="str">
        <f>VLOOKUP(H1582,Productos!$B$4:$E$16,3,0)</f>
        <v>Deplos</v>
      </c>
      <c r="R1582" s="14">
        <f t="shared" si="38"/>
        <v>0</v>
      </c>
      <c r="S1582" s="15">
        <f>VLOOKUP(Ventas!H1582,Productos!$B$23:$I$34,MATCH(Ventas!M1582,Productos!$D$22:$I$22)+2,FALSE)</f>
        <v>300000</v>
      </c>
      <c r="T1582" s="16">
        <f t="shared" si="39"/>
        <v>1350000</v>
      </c>
    </row>
    <row r="1583" spans="2:20" ht="14.25" customHeight="1">
      <c r="B1583" s="10" t="str">
        <f t="shared" si="37"/>
        <v>5-101132009marzoF16</v>
      </c>
      <c r="C1583" s="17">
        <v>5</v>
      </c>
      <c r="D1583" s="17">
        <v>10</v>
      </c>
      <c r="E1583" s="18">
        <v>39883</v>
      </c>
      <c r="F1583" s="17">
        <v>14</v>
      </c>
      <c r="G1583" s="17">
        <v>26</v>
      </c>
      <c r="H1583" s="17" t="s">
        <v>29</v>
      </c>
      <c r="I1583" s="79">
        <f>_xlfn.XLOOKUP(H1583,Productos!$B$5:$B$16,Productos!$E$5:$E$16)</f>
        <v>550000</v>
      </c>
      <c r="J1583" s="17">
        <v>3</v>
      </c>
      <c r="K1583" s="99"/>
      <c r="L1583" s="13" t="str">
        <f>_xlfn.XLOOKUP(Ventas!C1583,'Tienda y Sucursal'!$B$5:$B$19,'Tienda y Sucursal'!$C$5:$C$19)</f>
        <v>Muebles El Oso</v>
      </c>
      <c r="M1583" s="13" t="str">
        <f>_xlfn.XLOOKUP(D1583,'Tienda y Sucursal'!$E$5:$E$10,'Tienda y Sucursal'!$F$5:$F$10)</f>
        <v>Sucursal 6</v>
      </c>
      <c r="N1583" s="13" t="str">
        <f>HLOOKUP(F1583,'Vendedores y Clientes'!$F$5:$M$7,2,0)&amp;" "&amp;HLOOKUP(F1583,'Vendedores y Clientes'!$F$5:$M$7,3,0)</f>
        <v>Hortuiti Felier</v>
      </c>
      <c r="O1583" s="13" t="str" cm="1">
        <f t="array" ref="O1583">_xlfn.XLOOKUP(G1583,'Vendedores y Clientes'!$B$6:$B$39,'Vendedores y Clientes'!$C$6:$C$39&amp;" "&amp;_xlfn.XLOOKUP(Ventas!G1583,'Vendedores y Clientes'!$B$6:$B$39,'Vendedores y Clientes'!$D$6:$D$39))</f>
        <v>Edward Phycka</v>
      </c>
      <c r="P1583" s="13" t="str">
        <f>_xlfn.XLOOKUP(H1583,Productos!$B$5:$B$16,Productos!$C$5:$C$16)</f>
        <v>Cama 2 Plazas</v>
      </c>
      <c r="Q1583" s="13" t="str">
        <f>VLOOKUP(H1583,Productos!$B$4:$E$16,3,0)</f>
        <v>Dardunes</v>
      </c>
      <c r="R1583" s="14">
        <f t="shared" si="38"/>
        <v>0</v>
      </c>
      <c r="S1583" s="15">
        <f>VLOOKUP(Ventas!H1583,Productos!$B$23:$I$34,MATCH(Ventas!M1583,Productos!$D$22:$I$22)+2,FALSE)</f>
        <v>10000</v>
      </c>
      <c r="T1583" s="16">
        <f t="shared" si="39"/>
        <v>1640000</v>
      </c>
    </row>
    <row r="1584" spans="2:20" ht="14.25" customHeight="1">
      <c r="B1584" s="10" t="str">
        <f t="shared" si="37"/>
        <v>13-1011112009noviembreF16</v>
      </c>
      <c r="C1584" s="17">
        <v>13</v>
      </c>
      <c r="D1584" s="17">
        <v>10</v>
      </c>
      <c r="E1584" s="18">
        <v>40128</v>
      </c>
      <c r="F1584" s="17">
        <v>12</v>
      </c>
      <c r="G1584" s="17">
        <v>19</v>
      </c>
      <c r="H1584" s="17" t="s">
        <v>29</v>
      </c>
      <c r="I1584" s="79">
        <f>_xlfn.XLOOKUP(H1584,Productos!$B$5:$B$16,Productos!$E$5:$E$16)</f>
        <v>550000</v>
      </c>
      <c r="J1584" s="17">
        <v>3</v>
      </c>
      <c r="K1584" s="99"/>
      <c r="L1584" s="13" t="str">
        <f>_xlfn.XLOOKUP(Ventas!C1584,'Tienda y Sucursal'!$B$5:$B$19,'Tienda y Sucursal'!$C$5:$C$19)</f>
        <v>Sales</v>
      </c>
      <c r="M1584" s="13" t="str">
        <f>_xlfn.XLOOKUP(D1584,'Tienda y Sucursal'!$E$5:$E$10,'Tienda y Sucursal'!$F$5:$F$10)</f>
        <v>Sucursal 6</v>
      </c>
      <c r="N1584" s="13" t="str">
        <f>HLOOKUP(F1584,'Vendedores y Clientes'!$F$5:$M$7,2,0)&amp;" "&amp;HLOOKUP(F1584,'Vendedores y Clientes'!$F$5:$M$7,3,0)</f>
        <v>Feibian Bizancio</v>
      </c>
      <c r="O1584" s="13" t="str" cm="1">
        <f t="array" ref="O1584">_xlfn.XLOOKUP(G1584,'Vendedores y Clientes'!$B$6:$B$39,'Vendedores y Clientes'!$C$6:$C$39&amp;" "&amp;_xlfn.XLOOKUP(Ventas!G1584,'Vendedores y Clientes'!$B$6:$B$39,'Vendedores y Clientes'!$D$6:$D$39))</f>
        <v>Andrea Disappear</v>
      </c>
      <c r="P1584" s="13" t="str">
        <f>_xlfn.XLOOKUP(H1584,Productos!$B$5:$B$16,Productos!$C$5:$C$16)</f>
        <v>Cama 2 Plazas</v>
      </c>
      <c r="Q1584" s="13" t="str">
        <f>VLOOKUP(H1584,Productos!$B$4:$E$16,3,0)</f>
        <v>Dardunes</v>
      </c>
      <c r="R1584" s="14">
        <f t="shared" si="38"/>
        <v>0</v>
      </c>
      <c r="S1584" s="15">
        <f>VLOOKUP(Ventas!H1584,Productos!$B$23:$I$34,MATCH(Ventas!M1584,Productos!$D$22:$I$22)+2,FALSE)</f>
        <v>10000</v>
      </c>
      <c r="T1584" s="16">
        <f t="shared" si="39"/>
        <v>1640000</v>
      </c>
    </row>
    <row r="1585" spans="2:20" ht="14.25" customHeight="1">
      <c r="B1585" s="10" t="str">
        <f t="shared" si="37"/>
        <v>15-2002492009septiembreG16</v>
      </c>
      <c r="C1585" s="17">
        <v>15</v>
      </c>
      <c r="D1585" s="17">
        <v>200</v>
      </c>
      <c r="E1585" s="18">
        <v>40080</v>
      </c>
      <c r="F1585" s="17">
        <v>18</v>
      </c>
      <c r="G1585" s="17">
        <v>10</v>
      </c>
      <c r="H1585" s="17" t="s">
        <v>30</v>
      </c>
      <c r="I1585" s="79">
        <f>_xlfn.XLOOKUP(H1585,Productos!$B$5:$B$16,Productos!$E$5:$E$16)</f>
        <v>550000</v>
      </c>
      <c r="J1585" s="17">
        <v>3</v>
      </c>
      <c r="K1585" s="99"/>
      <c r="L1585" s="13" t="str">
        <f>_xlfn.XLOOKUP(Ventas!C1585,'Tienda y Sucursal'!$B$5:$B$19,'Tienda y Sucursal'!$C$5:$C$19)</f>
        <v>Galería la Tubería</v>
      </c>
      <c r="M1585" s="13" t="str">
        <f>_xlfn.XLOOKUP(D1585,'Tienda y Sucursal'!$E$5:$E$10,'Tienda y Sucursal'!$F$5:$F$10)</f>
        <v>Sucursal 1</v>
      </c>
      <c r="N1585" s="13" t="str">
        <f>HLOOKUP(F1585,'Vendedores y Clientes'!$F$5:$M$7,2,0)&amp;" "&amp;HLOOKUP(F1585,'Vendedores y Clientes'!$F$5:$M$7,3,0)</f>
        <v>Gato Lizana</v>
      </c>
      <c r="O1585" s="13" t="str" cm="1">
        <f t="array" ref="O1585">_xlfn.XLOOKUP(G1585,'Vendedores y Clientes'!$B$6:$B$39,'Vendedores y Clientes'!$C$6:$C$39&amp;" "&amp;_xlfn.XLOOKUP(Ventas!G1585,'Vendedores y Clientes'!$B$6:$B$39,'Vendedores y Clientes'!$D$6:$D$39))</f>
        <v>Natalia Safer</v>
      </c>
      <c r="P1585" s="13" t="str">
        <f>_xlfn.XLOOKUP(H1585,Productos!$B$5:$B$16,Productos!$C$5:$C$16)</f>
        <v>Cómoda 2 cuerpos, 2x1x1,5</v>
      </c>
      <c r="Q1585" s="13" t="str">
        <f>VLOOKUP(H1585,Productos!$B$4:$E$16,3,0)</f>
        <v>Deplos</v>
      </c>
      <c r="R1585" s="14">
        <f t="shared" si="38"/>
        <v>0</v>
      </c>
      <c r="S1585" s="15">
        <f>VLOOKUP(Ventas!H1585,Productos!$B$23:$I$34,MATCH(Ventas!M1585,Productos!$D$22:$I$22)+2,FALSE)</f>
        <v>100000</v>
      </c>
      <c r="T1585" s="16">
        <f t="shared" si="39"/>
        <v>1550000</v>
      </c>
    </row>
    <row r="1586" spans="2:20" ht="14.25" customHeight="1">
      <c r="B1586" s="10" t="str">
        <f t="shared" si="37"/>
        <v>4-20132010marzoF16</v>
      </c>
      <c r="C1586" s="17">
        <v>4</v>
      </c>
      <c r="D1586" s="17">
        <v>20</v>
      </c>
      <c r="E1586" s="18">
        <v>40238</v>
      </c>
      <c r="F1586" s="17">
        <v>16</v>
      </c>
      <c r="G1586" s="17">
        <v>21</v>
      </c>
      <c r="H1586" s="17" t="s">
        <v>29</v>
      </c>
      <c r="I1586" s="79">
        <f>_xlfn.XLOOKUP(H1586,Productos!$B$5:$B$16,Productos!$E$5:$E$16)</f>
        <v>550000</v>
      </c>
      <c r="J1586" s="17">
        <v>3</v>
      </c>
      <c r="K1586" s="99"/>
      <c r="L1586" s="13" t="str">
        <f>_xlfn.XLOOKUP(Ventas!C1586,'Tienda y Sucursal'!$B$5:$B$19,'Tienda y Sucursal'!$C$5:$C$19)</f>
        <v>Galería Ñuble</v>
      </c>
      <c r="M1586" s="13" t="str">
        <f>_xlfn.XLOOKUP(D1586,'Tienda y Sucursal'!$E$5:$E$10,'Tienda y Sucursal'!$F$5:$F$10)</f>
        <v>Sucursal 5</v>
      </c>
      <c r="N1586" s="13" t="str">
        <f>HLOOKUP(F1586,'Vendedores y Clientes'!$F$5:$M$7,2,0)&amp;" "&amp;HLOOKUP(F1586,'Vendedores y Clientes'!$F$5:$M$7,3,0)</f>
        <v>Michael Tree</v>
      </c>
      <c r="O1586" s="13" t="str" cm="1">
        <f t="array" ref="O1586">_xlfn.XLOOKUP(G1586,'Vendedores y Clientes'!$B$6:$B$39,'Vendedores y Clientes'!$C$6:$C$39&amp;" "&amp;_xlfn.XLOOKUP(Ventas!G1586,'Vendedores y Clientes'!$B$6:$B$39,'Vendedores y Clientes'!$D$6:$D$39))</f>
        <v>Alvarón Moledero</v>
      </c>
      <c r="P1586" s="13" t="str">
        <f>_xlfn.XLOOKUP(H1586,Productos!$B$5:$B$16,Productos!$C$5:$C$16)</f>
        <v>Cama 2 Plazas</v>
      </c>
      <c r="Q1586" s="13" t="str">
        <f>VLOOKUP(H1586,Productos!$B$4:$E$16,3,0)</f>
        <v>Dardunes</v>
      </c>
      <c r="R1586" s="14">
        <f t="shared" si="38"/>
        <v>0</v>
      </c>
      <c r="S1586" s="15">
        <f>VLOOKUP(Ventas!H1586,Productos!$B$23:$I$34,MATCH(Ventas!M1586,Productos!$D$22:$I$22)+2,FALSE)</f>
        <v>30000</v>
      </c>
      <c r="T1586" s="16">
        <f t="shared" si="39"/>
        <v>1620000</v>
      </c>
    </row>
    <row r="1587" spans="2:20" ht="14.25" customHeight="1">
      <c r="B1587" s="10" t="str">
        <f t="shared" si="37"/>
        <v>3-3002262009junioF16</v>
      </c>
      <c r="C1587" s="17">
        <v>3</v>
      </c>
      <c r="D1587" s="17">
        <v>300</v>
      </c>
      <c r="E1587" s="18">
        <v>39986</v>
      </c>
      <c r="F1587" s="17">
        <v>18</v>
      </c>
      <c r="G1587" s="17">
        <v>23</v>
      </c>
      <c r="H1587" s="17" t="s">
        <v>29</v>
      </c>
      <c r="I1587" s="79">
        <f>_xlfn.XLOOKUP(H1587,Productos!$B$5:$B$16,Productos!$E$5:$E$16)</f>
        <v>550000</v>
      </c>
      <c r="J1587" s="17">
        <v>3</v>
      </c>
      <c r="K1587" s="99"/>
      <c r="L1587" s="13" t="str">
        <f>_xlfn.XLOOKUP(Ventas!C1587,'Tienda y Sucursal'!$B$5:$B$19,'Tienda y Sucursal'!$C$5:$C$19)</f>
        <v>Damiens</v>
      </c>
      <c r="M1587" s="13" t="str">
        <f>_xlfn.XLOOKUP(D1587,'Tienda y Sucursal'!$E$5:$E$10,'Tienda y Sucursal'!$F$5:$F$10)</f>
        <v>Sucursal 3</v>
      </c>
      <c r="N1587" s="13" t="str">
        <f>HLOOKUP(F1587,'Vendedores y Clientes'!$F$5:$M$7,2,0)&amp;" "&amp;HLOOKUP(F1587,'Vendedores y Clientes'!$F$5:$M$7,3,0)</f>
        <v>Gato Lizana</v>
      </c>
      <c r="O1587" s="13" t="str" cm="1">
        <f t="array" ref="O1587">_xlfn.XLOOKUP(G1587,'Vendedores y Clientes'!$B$6:$B$39,'Vendedores y Clientes'!$C$6:$C$39&amp;" "&amp;_xlfn.XLOOKUP(Ventas!G1587,'Vendedores y Clientes'!$B$6:$B$39,'Vendedores y Clientes'!$D$6:$D$39))</f>
        <v>Ismael Olavarrieta</v>
      </c>
      <c r="P1587" s="13" t="str">
        <f>_xlfn.XLOOKUP(H1587,Productos!$B$5:$B$16,Productos!$C$5:$C$16)</f>
        <v>Cama 2 Plazas</v>
      </c>
      <c r="Q1587" s="13" t="str">
        <f>VLOOKUP(H1587,Productos!$B$4:$E$16,3,0)</f>
        <v>Dardunes</v>
      </c>
      <c r="R1587" s="14">
        <f t="shared" si="38"/>
        <v>0</v>
      </c>
      <c r="S1587" s="15">
        <f>VLOOKUP(Ventas!H1587,Productos!$B$23:$I$34,MATCH(Ventas!M1587,Productos!$D$22:$I$22)+2,FALSE)</f>
        <v>30000</v>
      </c>
      <c r="T1587" s="16">
        <f t="shared" si="39"/>
        <v>1620000</v>
      </c>
    </row>
    <row r="1588" spans="2:20" ht="14.25" customHeight="1">
      <c r="B1588" s="10" t="str">
        <f t="shared" si="37"/>
        <v>9-30013102009octubreF16</v>
      </c>
      <c r="C1588" s="17">
        <v>9</v>
      </c>
      <c r="D1588" s="17">
        <v>300</v>
      </c>
      <c r="E1588" s="18">
        <v>40099</v>
      </c>
      <c r="F1588" s="17">
        <v>13</v>
      </c>
      <c r="G1588" s="17">
        <v>4</v>
      </c>
      <c r="H1588" s="17" t="s">
        <v>29</v>
      </c>
      <c r="I1588" s="79">
        <f>_xlfn.XLOOKUP(H1588,Productos!$B$5:$B$16,Productos!$E$5:$E$16)</f>
        <v>550000</v>
      </c>
      <c r="J1588" s="17">
        <v>3</v>
      </c>
      <c r="K1588" s="99"/>
      <c r="L1588" s="13" t="str">
        <f>_xlfn.XLOOKUP(Ventas!C1588,'Tienda y Sucursal'!$B$5:$B$19,'Tienda y Sucursal'!$C$5:$C$19)</f>
        <v>Sucursal San Bernardo</v>
      </c>
      <c r="M1588" s="13" t="str">
        <f>_xlfn.XLOOKUP(D1588,'Tienda y Sucursal'!$E$5:$E$10,'Tienda y Sucursal'!$F$5:$F$10)</f>
        <v>Sucursal 3</v>
      </c>
      <c r="N1588" s="13" t="str">
        <f>HLOOKUP(F1588,'Vendedores y Clientes'!$F$5:$M$7,2,0)&amp;" "&amp;HLOOKUP(F1588,'Vendedores y Clientes'!$F$5:$M$7,3,0)</f>
        <v>Caesar Ortencia</v>
      </c>
      <c r="O1588" s="13" t="str" cm="1">
        <f t="array" ref="O1588">_xlfn.XLOOKUP(G1588,'Vendedores y Clientes'!$B$6:$B$39,'Vendedores y Clientes'!$C$6:$C$39&amp;" "&amp;_xlfn.XLOOKUP(Ventas!G1588,'Vendedores y Clientes'!$B$6:$B$39,'Vendedores y Clientes'!$D$6:$D$39))</f>
        <v>JayJay Barriga</v>
      </c>
      <c r="P1588" s="13" t="str">
        <f>_xlfn.XLOOKUP(H1588,Productos!$B$5:$B$16,Productos!$C$5:$C$16)</f>
        <v>Cama 2 Plazas</v>
      </c>
      <c r="Q1588" s="13" t="str">
        <f>VLOOKUP(H1588,Productos!$B$4:$E$16,3,0)</f>
        <v>Dardunes</v>
      </c>
      <c r="R1588" s="14">
        <f t="shared" si="38"/>
        <v>0</v>
      </c>
      <c r="S1588" s="15">
        <f>VLOOKUP(Ventas!H1588,Productos!$B$23:$I$34,MATCH(Ventas!M1588,Productos!$D$22:$I$22)+2,FALSE)</f>
        <v>30000</v>
      </c>
      <c r="T1588" s="16">
        <f t="shared" si="39"/>
        <v>1620000</v>
      </c>
    </row>
    <row r="1589" spans="2:20" ht="14.25" customHeight="1">
      <c r="B1589" s="10" t="str">
        <f t="shared" si="37"/>
        <v>1-201282010agostoF16</v>
      </c>
      <c r="C1589" s="17">
        <v>1</v>
      </c>
      <c r="D1589" s="17">
        <v>20</v>
      </c>
      <c r="E1589" s="18">
        <v>40402</v>
      </c>
      <c r="F1589" s="17">
        <v>13</v>
      </c>
      <c r="G1589" s="17">
        <v>21</v>
      </c>
      <c r="H1589" s="17" t="s">
        <v>29</v>
      </c>
      <c r="I1589" s="79">
        <f>_xlfn.XLOOKUP(H1589,Productos!$B$5:$B$16,Productos!$E$5:$E$16)</f>
        <v>550000</v>
      </c>
      <c r="J1589" s="17">
        <v>3</v>
      </c>
      <c r="K1589" s="99"/>
      <c r="L1589" s="13" t="str">
        <f>_xlfn.XLOOKUP(Ventas!C1589,'Tienda y Sucursal'!$B$5:$B$19,'Tienda y Sucursal'!$C$5:$C$19)</f>
        <v>Sucursal Peñalolen Alto</v>
      </c>
      <c r="M1589" s="13" t="str">
        <f>_xlfn.XLOOKUP(D1589,'Tienda y Sucursal'!$E$5:$E$10,'Tienda y Sucursal'!$F$5:$F$10)</f>
        <v>Sucursal 5</v>
      </c>
      <c r="N1589" s="13" t="str">
        <f>HLOOKUP(F1589,'Vendedores y Clientes'!$F$5:$M$7,2,0)&amp;" "&amp;HLOOKUP(F1589,'Vendedores y Clientes'!$F$5:$M$7,3,0)</f>
        <v>Caesar Ortencia</v>
      </c>
      <c r="O1589" s="13" t="str" cm="1">
        <f t="array" ref="O1589">_xlfn.XLOOKUP(G1589,'Vendedores y Clientes'!$B$6:$B$39,'Vendedores y Clientes'!$C$6:$C$39&amp;" "&amp;_xlfn.XLOOKUP(Ventas!G1589,'Vendedores y Clientes'!$B$6:$B$39,'Vendedores y Clientes'!$D$6:$D$39))</f>
        <v>Alvarón Moledero</v>
      </c>
      <c r="P1589" s="13" t="str">
        <f>_xlfn.XLOOKUP(H1589,Productos!$B$5:$B$16,Productos!$C$5:$C$16)</f>
        <v>Cama 2 Plazas</v>
      </c>
      <c r="Q1589" s="13" t="str">
        <f>VLOOKUP(H1589,Productos!$B$4:$E$16,3,0)</f>
        <v>Dardunes</v>
      </c>
      <c r="R1589" s="14">
        <f t="shared" si="38"/>
        <v>0</v>
      </c>
      <c r="S1589" s="15">
        <f>VLOOKUP(Ventas!H1589,Productos!$B$23:$I$34,MATCH(Ventas!M1589,Productos!$D$22:$I$22)+2,FALSE)</f>
        <v>30000</v>
      </c>
      <c r="T1589" s="16">
        <f t="shared" si="39"/>
        <v>1620000</v>
      </c>
    </row>
    <row r="1590" spans="2:20" ht="14.25" customHeight="1">
      <c r="B1590" s="10" t="str">
        <f t="shared" si="37"/>
        <v>7-3001812010eneroJ18</v>
      </c>
      <c r="C1590" s="17">
        <v>7</v>
      </c>
      <c r="D1590" s="17">
        <v>300</v>
      </c>
      <c r="E1590" s="18">
        <v>40196</v>
      </c>
      <c r="F1590" s="17">
        <v>13</v>
      </c>
      <c r="G1590" s="17">
        <v>8</v>
      </c>
      <c r="H1590" s="17" t="s">
        <v>24</v>
      </c>
      <c r="I1590" s="79">
        <f>_xlfn.XLOOKUP(H1590,Productos!$B$5:$B$16,Productos!$E$5:$E$16)</f>
        <v>850000</v>
      </c>
      <c r="J1590" s="17">
        <v>2</v>
      </c>
      <c r="K1590" s="99"/>
      <c r="L1590" s="13" t="str">
        <f>_xlfn.XLOOKUP(Ventas!C1590,'Tienda y Sucursal'!$B$5:$B$19,'Tienda y Sucursal'!$C$5:$C$19)</f>
        <v>Blanco y En Calada</v>
      </c>
      <c r="M1590" s="13" t="str">
        <f>_xlfn.XLOOKUP(D1590,'Tienda y Sucursal'!$E$5:$E$10,'Tienda y Sucursal'!$F$5:$F$10)</f>
        <v>Sucursal 3</v>
      </c>
      <c r="N1590" s="13" t="str">
        <f>HLOOKUP(F1590,'Vendedores y Clientes'!$F$5:$M$7,2,0)&amp;" "&amp;HLOOKUP(F1590,'Vendedores y Clientes'!$F$5:$M$7,3,0)</f>
        <v>Caesar Ortencia</v>
      </c>
      <c r="O1590" s="13" t="str" cm="1">
        <f t="array" ref="O1590">_xlfn.XLOOKUP(G1590,'Vendedores y Clientes'!$B$6:$B$39,'Vendedores y Clientes'!$C$6:$C$39&amp;" "&amp;_xlfn.XLOOKUP(Ventas!G1590,'Vendedores y Clientes'!$B$6:$B$39,'Vendedores y Clientes'!$D$6:$D$39))</f>
        <v>Nicolás Red</v>
      </c>
      <c r="P1590" s="13" t="str">
        <f>_xlfn.XLOOKUP(H1590,Productos!$B$5:$B$16,Productos!$C$5:$C$16)</f>
        <v>Camarote 3 cuerpos</v>
      </c>
      <c r="Q1590" s="13" t="str">
        <f>VLOOKUP(H1590,Productos!$B$4:$E$16,3,0)</f>
        <v>Deplos</v>
      </c>
      <c r="R1590" s="14">
        <f t="shared" si="38"/>
        <v>0</v>
      </c>
      <c r="S1590" s="15">
        <f>VLOOKUP(Ventas!H1590,Productos!$B$23:$I$34,MATCH(Ventas!M1590,Productos!$D$22:$I$22)+2,FALSE)</f>
        <v>200000</v>
      </c>
      <c r="T1590" s="16">
        <f t="shared" si="39"/>
        <v>1500000</v>
      </c>
    </row>
    <row r="1591" spans="2:20" ht="14.25" customHeight="1">
      <c r="B1591" s="10" t="str">
        <f t="shared" si="37"/>
        <v>5-20162009junioJ18</v>
      </c>
      <c r="C1591" s="17">
        <v>5</v>
      </c>
      <c r="D1591" s="17">
        <v>20</v>
      </c>
      <c r="E1591" s="18">
        <v>39965</v>
      </c>
      <c r="F1591" s="17">
        <v>17</v>
      </c>
      <c r="G1591" s="17">
        <v>6</v>
      </c>
      <c r="H1591" s="17" t="s">
        <v>24</v>
      </c>
      <c r="I1591" s="79">
        <f>_xlfn.XLOOKUP(H1591,Productos!$B$5:$B$16,Productos!$E$5:$E$16)</f>
        <v>850000</v>
      </c>
      <c r="J1591" s="17">
        <v>2</v>
      </c>
      <c r="K1591" s="99"/>
      <c r="L1591" s="13" t="str">
        <f>_xlfn.XLOOKUP(Ventas!C1591,'Tienda y Sucursal'!$B$5:$B$19,'Tienda y Sucursal'!$C$5:$C$19)</f>
        <v>Muebles El Oso</v>
      </c>
      <c r="M1591" s="13" t="str">
        <f>_xlfn.XLOOKUP(D1591,'Tienda y Sucursal'!$E$5:$E$10,'Tienda y Sucursal'!$F$5:$F$10)</f>
        <v>Sucursal 5</v>
      </c>
      <c r="N1591" s="13" t="str">
        <f>HLOOKUP(F1591,'Vendedores y Clientes'!$F$5:$M$7,2,0)&amp;" "&amp;HLOOKUP(F1591,'Vendedores y Clientes'!$F$5:$M$7,3,0)</f>
        <v>Gabriel Manzanero</v>
      </c>
      <c r="O1591" s="13" t="str" cm="1">
        <f t="array" ref="O1591">_xlfn.XLOOKUP(G1591,'Vendedores y Clientes'!$B$6:$B$39,'Vendedores y Clientes'!$C$6:$C$39&amp;" "&amp;_xlfn.XLOOKUP(Ventas!G1591,'Vendedores y Clientes'!$B$6:$B$39,'Vendedores y Clientes'!$D$6:$D$39))</f>
        <v>Deco Valenti</v>
      </c>
      <c r="P1591" s="13" t="str">
        <f>_xlfn.XLOOKUP(H1591,Productos!$B$5:$B$16,Productos!$C$5:$C$16)</f>
        <v>Camarote 3 cuerpos</v>
      </c>
      <c r="Q1591" s="13" t="str">
        <f>VLOOKUP(H1591,Productos!$B$4:$E$16,3,0)</f>
        <v>Deplos</v>
      </c>
      <c r="R1591" s="14">
        <f t="shared" si="38"/>
        <v>0</v>
      </c>
      <c r="S1591" s="15">
        <f>VLOOKUP(Ventas!H1591,Productos!$B$23:$I$34,MATCH(Ventas!M1591,Productos!$D$22:$I$22)+2,FALSE)</f>
        <v>100000</v>
      </c>
      <c r="T1591" s="16">
        <f t="shared" si="39"/>
        <v>1600000</v>
      </c>
    </row>
    <row r="1592" spans="2:20" ht="14.25" customHeight="1">
      <c r="B1592" s="10" t="str">
        <f t="shared" si="37"/>
        <v>15-100832009marzoJ18</v>
      </c>
      <c r="C1592" s="17">
        <v>15</v>
      </c>
      <c r="D1592" s="17">
        <v>100</v>
      </c>
      <c r="E1592" s="18">
        <v>39880</v>
      </c>
      <c r="F1592" s="17">
        <v>18</v>
      </c>
      <c r="G1592" s="17">
        <v>31</v>
      </c>
      <c r="H1592" s="17" t="s">
        <v>24</v>
      </c>
      <c r="I1592" s="79">
        <f>_xlfn.XLOOKUP(H1592,Productos!$B$5:$B$16,Productos!$E$5:$E$16)</f>
        <v>850000</v>
      </c>
      <c r="J1592" s="17">
        <v>2</v>
      </c>
      <c r="K1592" s="99"/>
      <c r="L1592" s="13" t="str">
        <f>_xlfn.XLOOKUP(Ventas!C1592,'Tienda y Sucursal'!$B$5:$B$19,'Tienda y Sucursal'!$C$5:$C$19)</f>
        <v>Galería la Tubería</v>
      </c>
      <c r="M1592" s="13" t="str">
        <f>_xlfn.XLOOKUP(D1592,'Tienda y Sucursal'!$E$5:$E$10,'Tienda y Sucursal'!$F$5:$F$10)</f>
        <v>Sucursal 4</v>
      </c>
      <c r="N1592" s="13" t="str">
        <f>HLOOKUP(F1592,'Vendedores y Clientes'!$F$5:$M$7,2,0)&amp;" "&amp;HLOOKUP(F1592,'Vendedores y Clientes'!$F$5:$M$7,3,0)</f>
        <v>Gato Lizana</v>
      </c>
      <c r="O1592" s="13" t="str" cm="1">
        <f t="array" ref="O1592">_xlfn.XLOOKUP(G1592,'Vendedores y Clientes'!$B$6:$B$39,'Vendedores y Clientes'!$C$6:$C$39&amp;" "&amp;_xlfn.XLOOKUP(Ventas!G1592,'Vendedores y Clientes'!$B$6:$B$39,'Vendedores y Clientes'!$D$6:$D$39))</f>
        <v>Sofia Uribe</v>
      </c>
      <c r="P1592" s="13" t="str">
        <f>_xlfn.XLOOKUP(H1592,Productos!$B$5:$B$16,Productos!$C$5:$C$16)</f>
        <v>Camarote 3 cuerpos</v>
      </c>
      <c r="Q1592" s="13" t="str">
        <f>VLOOKUP(H1592,Productos!$B$4:$E$16,3,0)</f>
        <v>Deplos</v>
      </c>
      <c r="R1592" s="14">
        <f t="shared" si="38"/>
        <v>0</v>
      </c>
      <c r="S1592" s="15">
        <f>VLOOKUP(Ventas!H1592,Productos!$B$23:$I$34,MATCH(Ventas!M1592,Productos!$D$22:$I$22)+2,FALSE)</f>
        <v>10000</v>
      </c>
      <c r="T1592" s="16">
        <f t="shared" si="39"/>
        <v>1690000</v>
      </c>
    </row>
    <row r="1593" spans="2:20" ht="14.25" customHeight="1">
      <c r="B1593" s="10" t="str">
        <f t="shared" si="37"/>
        <v>12-106112010noviembreG13</v>
      </c>
      <c r="C1593" s="17">
        <v>12</v>
      </c>
      <c r="D1593" s="17">
        <v>10</v>
      </c>
      <c r="E1593" s="18">
        <v>40488</v>
      </c>
      <c r="F1593" s="17">
        <v>14</v>
      </c>
      <c r="G1593" s="17">
        <v>34</v>
      </c>
      <c r="H1593" s="17" t="s">
        <v>32</v>
      </c>
      <c r="I1593" s="79">
        <f>_xlfn.XLOOKUP(H1593,Productos!$B$5:$B$16,Productos!$E$5:$E$16)</f>
        <v>150000</v>
      </c>
      <c r="J1593" s="17">
        <v>13</v>
      </c>
      <c r="K1593" s="99"/>
      <c r="L1593" s="13" t="str">
        <f>_xlfn.XLOOKUP(Ventas!C1593,'Tienda y Sucursal'!$B$5:$B$19,'Tienda y Sucursal'!$C$5:$C$19)</f>
        <v>El Deleite</v>
      </c>
      <c r="M1593" s="13" t="str">
        <f>_xlfn.XLOOKUP(D1593,'Tienda y Sucursal'!$E$5:$E$10,'Tienda y Sucursal'!$F$5:$F$10)</f>
        <v>Sucursal 6</v>
      </c>
      <c r="N1593" s="13" t="str">
        <f>HLOOKUP(F1593,'Vendedores y Clientes'!$F$5:$M$7,2,0)&amp;" "&amp;HLOOKUP(F1593,'Vendedores y Clientes'!$F$5:$M$7,3,0)</f>
        <v>Hortuiti Felier</v>
      </c>
      <c r="O1593" s="13" t="str" cm="1">
        <f t="array" ref="O1593">_xlfn.XLOOKUP(G1593,'Vendedores y Clientes'!$B$6:$B$39,'Vendedores y Clientes'!$C$6:$C$39&amp;" "&amp;_xlfn.XLOOKUP(Ventas!G1593,'Vendedores y Clientes'!$B$6:$B$39,'Vendedores y Clientes'!$D$6:$D$39))</f>
        <v>JP Farfanas</v>
      </c>
      <c r="P1593" s="13" t="str">
        <f>_xlfn.XLOOKUP(H1593,Productos!$B$5:$B$16,Productos!$C$5:$C$16)</f>
        <v>Mesa de Centro 1,5x2 Cuadrada</v>
      </c>
      <c r="Q1593" s="13" t="str">
        <f>VLOOKUP(H1593,Productos!$B$4:$E$16,3,0)</f>
        <v>Dardunes</v>
      </c>
      <c r="R1593" s="14">
        <f t="shared" si="38"/>
        <v>0.08</v>
      </c>
      <c r="S1593" s="15">
        <f>VLOOKUP(Ventas!H1593,Productos!$B$23:$I$34,MATCH(Ventas!M1593,Productos!$D$22:$I$22)+2,FALSE)</f>
        <v>30000</v>
      </c>
      <c r="T1593" s="16">
        <f t="shared" si="39"/>
        <v>1764000</v>
      </c>
    </row>
    <row r="1594" spans="2:20" ht="14.25" customHeight="1">
      <c r="B1594" s="10" t="str">
        <f t="shared" si="37"/>
        <v>13-1001172010julioG12</v>
      </c>
      <c r="C1594" s="17">
        <v>13</v>
      </c>
      <c r="D1594" s="17">
        <v>100</v>
      </c>
      <c r="E1594" s="18">
        <v>40370</v>
      </c>
      <c r="F1594" s="17">
        <v>15</v>
      </c>
      <c r="G1594" s="17">
        <v>34</v>
      </c>
      <c r="H1594" s="17" t="s">
        <v>25</v>
      </c>
      <c r="I1594" s="79">
        <f>_xlfn.XLOOKUP(H1594,Productos!$B$5:$B$16,Productos!$E$5:$E$16)</f>
        <v>800000</v>
      </c>
      <c r="J1594" s="17">
        <v>2</v>
      </c>
      <c r="K1594" s="99"/>
      <c r="L1594" s="13" t="str">
        <f>_xlfn.XLOOKUP(Ventas!C1594,'Tienda y Sucursal'!$B$5:$B$19,'Tienda y Sucursal'!$C$5:$C$19)</f>
        <v>Sales</v>
      </c>
      <c r="M1594" s="13" t="str">
        <f>_xlfn.XLOOKUP(D1594,'Tienda y Sucursal'!$E$5:$E$10,'Tienda y Sucursal'!$F$5:$F$10)</f>
        <v>Sucursal 4</v>
      </c>
      <c r="N1594" s="13" t="str">
        <f>HLOOKUP(F1594,'Vendedores y Clientes'!$F$5:$M$7,2,0)&amp;" "&amp;HLOOKUP(F1594,'Vendedores y Clientes'!$F$5:$M$7,3,0)</f>
        <v>Suárez Mujica</v>
      </c>
      <c r="O1594" s="13" t="str" cm="1">
        <f t="array" ref="O1594">_xlfn.XLOOKUP(G1594,'Vendedores y Clientes'!$B$6:$B$39,'Vendedores y Clientes'!$C$6:$C$39&amp;" "&amp;_xlfn.XLOOKUP(Ventas!G1594,'Vendedores y Clientes'!$B$6:$B$39,'Vendedores y Clientes'!$D$6:$D$39))</f>
        <v>JP Farfanas</v>
      </c>
      <c r="P1594" s="13" t="str">
        <f>_xlfn.XLOOKUP(H1594,Productos!$B$5:$B$16,Productos!$C$5:$C$16)</f>
        <v>Estante Metalico 2mts alt</v>
      </c>
      <c r="Q1594" s="13" t="str">
        <f>VLOOKUP(H1594,Productos!$B$4:$E$16,3,0)</f>
        <v>Leymas</v>
      </c>
      <c r="R1594" s="14">
        <f t="shared" si="38"/>
        <v>0</v>
      </c>
      <c r="S1594" s="15">
        <f>VLOOKUP(Ventas!H1594,Productos!$B$23:$I$34,MATCH(Ventas!M1594,Productos!$D$22:$I$22)+2,FALSE)</f>
        <v>100000</v>
      </c>
      <c r="T1594" s="16">
        <f t="shared" si="39"/>
        <v>1500000</v>
      </c>
    </row>
    <row r="1595" spans="2:20" ht="14.25" customHeight="1">
      <c r="B1595" s="10" t="str">
        <f t="shared" si="37"/>
        <v>1-30972010julioG12</v>
      </c>
      <c r="C1595" s="17">
        <v>1</v>
      </c>
      <c r="D1595" s="17">
        <v>30</v>
      </c>
      <c r="E1595" s="18">
        <v>40368</v>
      </c>
      <c r="F1595" s="17">
        <v>12</v>
      </c>
      <c r="G1595" s="17">
        <v>27</v>
      </c>
      <c r="H1595" s="17" t="s">
        <v>25</v>
      </c>
      <c r="I1595" s="79">
        <f>_xlfn.XLOOKUP(H1595,Productos!$B$5:$B$16,Productos!$E$5:$E$16)</f>
        <v>800000</v>
      </c>
      <c r="J1595" s="17">
        <v>2</v>
      </c>
      <c r="K1595" s="99"/>
      <c r="L1595" s="13" t="str">
        <f>_xlfn.XLOOKUP(Ventas!C1595,'Tienda y Sucursal'!$B$5:$B$19,'Tienda y Sucursal'!$C$5:$C$19)</f>
        <v>Sucursal Peñalolen Alto</v>
      </c>
      <c r="M1595" s="13" t="str">
        <f>_xlfn.XLOOKUP(D1595,'Tienda y Sucursal'!$E$5:$E$10,'Tienda y Sucursal'!$F$5:$F$10)</f>
        <v>Sucursal 2</v>
      </c>
      <c r="N1595" s="13" t="str">
        <f>HLOOKUP(F1595,'Vendedores y Clientes'!$F$5:$M$7,2,0)&amp;" "&amp;HLOOKUP(F1595,'Vendedores y Clientes'!$F$5:$M$7,3,0)</f>
        <v>Feibian Bizancio</v>
      </c>
      <c r="O1595" s="13" t="str" cm="1">
        <f t="array" ref="O1595">_xlfn.XLOOKUP(G1595,'Vendedores y Clientes'!$B$6:$B$39,'Vendedores y Clientes'!$C$6:$C$39&amp;" "&amp;_xlfn.XLOOKUP(Ventas!G1595,'Vendedores y Clientes'!$B$6:$B$39,'Vendedores y Clientes'!$D$6:$D$39))</f>
        <v>Daniel Saint John</v>
      </c>
      <c r="P1595" s="13" t="str">
        <f>_xlfn.XLOOKUP(H1595,Productos!$B$5:$B$16,Productos!$C$5:$C$16)</f>
        <v>Estante Metalico 2mts alt</v>
      </c>
      <c r="Q1595" s="13" t="str">
        <f>VLOOKUP(H1595,Productos!$B$4:$E$16,3,0)</f>
        <v>Leymas</v>
      </c>
      <c r="R1595" s="14">
        <f t="shared" si="38"/>
        <v>0</v>
      </c>
      <c r="S1595" s="15">
        <f>VLOOKUP(Ventas!H1595,Productos!$B$23:$I$34,MATCH(Ventas!M1595,Productos!$D$22:$I$22)+2,FALSE)</f>
        <v>100000</v>
      </c>
      <c r="T1595" s="16">
        <f t="shared" si="39"/>
        <v>1500000</v>
      </c>
    </row>
    <row r="1596" spans="2:20" ht="14.25" customHeight="1">
      <c r="B1596" s="10" t="str">
        <f t="shared" si="37"/>
        <v>9-200262009junioG12</v>
      </c>
      <c r="C1596" s="17">
        <v>9</v>
      </c>
      <c r="D1596" s="17">
        <v>200</v>
      </c>
      <c r="E1596" s="18">
        <v>39966</v>
      </c>
      <c r="F1596" s="17">
        <v>13</v>
      </c>
      <c r="G1596" s="17">
        <v>32</v>
      </c>
      <c r="H1596" s="17" t="s">
        <v>25</v>
      </c>
      <c r="I1596" s="79">
        <f>_xlfn.XLOOKUP(H1596,Productos!$B$5:$B$16,Productos!$E$5:$E$16)</f>
        <v>800000</v>
      </c>
      <c r="J1596" s="17">
        <v>2</v>
      </c>
      <c r="K1596" s="99"/>
      <c r="L1596" s="13" t="str">
        <f>_xlfn.XLOOKUP(Ventas!C1596,'Tienda y Sucursal'!$B$5:$B$19,'Tienda y Sucursal'!$C$5:$C$19)</f>
        <v>Sucursal San Bernardo</v>
      </c>
      <c r="M1596" s="13" t="str">
        <f>_xlfn.XLOOKUP(D1596,'Tienda y Sucursal'!$E$5:$E$10,'Tienda y Sucursal'!$F$5:$F$10)</f>
        <v>Sucursal 1</v>
      </c>
      <c r="N1596" s="13" t="str">
        <f>HLOOKUP(F1596,'Vendedores y Clientes'!$F$5:$M$7,2,0)&amp;" "&amp;HLOOKUP(F1596,'Vendedores y Clientes'!$F$5:$M$7,3,0)</f>
        <v>Caesar Ortencia</v>
      </c>
      <c r="O1596" s="13" t="str" cm="1">
        <f t="array" ref="O1596">_xlfn.XLOOKUP(G1596,'Vendedores y Clientes'!$B$6:$B$39,'Vendedores y Clientes'!$C$6:$C$39&amp;" "&amp;_xlfn.XLOOKUP(Ventas!G1596,'Vendedores y Clientes'!$B$6:$B$39,'Vendedores y Clientes'!$D$6:$D$39))</f>
        <v>Manu Bililar</v>
      </c>
      <c r="P1596" s="13" t="str">
        <f>_xlfn.XLOOKUP(H1596,Productos!$B$5:$B$16,Productos!$C$5:$C$16)</f>
        <v>Estante Metalico 2mts alt</v>
      </c>
      <c r="Q1596" s="13" t="str">
        <f>VLOOKUP(H1596,Productos!$B$4:$E$16,3,0)</f>
        <v>Leymas</v>
      </c>
      <c r="R1596" s="14">
        <f t="shared" si="38"/>
        <v>0</v>
      </c>
      <c r="S1596" s="15">
        <f>VLOOKUP(Ventas!H1596,Productos!$B$23:$I$34,MATCH(Ventas!M1596,Productos!$D$22:$I$22)+2,FALSE)</f>
        <v>200000</v>
      </c>
      <c r="T1596" s="16">
        <f t="shared" si="39"/>
        <v>1400000</v>
      </c>
    </row>
    <row r="1597" spans="2:20" ht="14.25" customHeight="1">
      <c r="B1597" s="10" t="str">
        <f t="shared" si="37"/>
        <v>14-102342010abrilG12</v>
      </c>
      <c r="C1597" s="17">
        <v>14</v>
      </c>
      <c r="D1597" s="17">
        <v>10</v>
      </c>
      <c r="E1597" s="18">
        <v>40291</v>
      </c>
      <c r="F1597" s="17">
        <v>12</v>
      </c>
      <c r="G1597" s="17">
        <v>11</v>
      </c>
      <c r="H1597" s="17" t="s">
        <v>25</v>
      </c>
      <c r="I1597" s="79">
        <f>_xlfn.XLOOKUP(H1597,Productos!$B$5:$B$16,Productos!$E$5:$E$16)</f>
        <v>800000</v>
      </c>
      <c r="J1597" s="17">
        <v>2</v>
      </c>
      <c r="K1597" s="99"/>
      <c r="L1597" s="13" t="str">
        <f>_xlfn.XLOOKUP(Ventas!C1597,'Tienda y Sucursal'!$B$5:$B$19,'Tienda y Sucursal'!$C$5:$C$19)</f>
        <v>Antiguedades FV</v>
      </c>
      <c r="M1597" s="13" t="str">
        <f>_xlfn.XLOOKUP(D1597,'Tienda y Sucursal'!$E$5:$E$10,'Tienda y Sucursal'!$F$5:$F$10)</f>
        <v>Sucursal 6</v>
      </c>
      <c r="N1597" s="13" t="str">
        <f>HLOOKUP(F1597,'Vendedores y Clientes'!$F$5:$M$7,2,0)&amp;" "&amp;HLOOKUP(F1597,'Vendedores y Clientes'!$F$5:$M$7,3,0)</f>
        <v>Feibian Bizancio</v>
      </c>
      <c r="O1597" s="13" t="str" cm="1">
        <f t="array" ref="O1597">_xlfn.XLOOKUP(G1597,'Vendedores y Clientes'!$B$6:$B$39,'Vendedores y Clientes'!$C$6:$C$39&amp;" "&amp;_xlfn.XLOOKUP(Ventas!G1597,'Vendedores y Clientes'!$B$6:$B$39,'Vendedores y Clientes'!$D$6:$D$39))</f>
        <v>Diva Torrengra</v>
      </c>
      <c r="P1597" s="13" t="str">
        <f>_xlfn.XLOOKUP(H1597,Productos!$B$5:$B$16,Productos!$C$5:$C$16)</f>
        <v>Estante Metalico 2mts alt</v>
      </c>
      <c r="Q1597" s="13" t="str">
        <f>VLOOKUP(H1597,Productos!$B$4:$E$16,3,0)</f>
        <v>Leymas</v>
      </c>
      <c r="R1597" s="14">
        <f t="shared" si="38"/>
        <v>0</v>
      </c>
      <c r="S1597" s="15">
        <f>VLOOKUP(Ventas!H1597,Productos!$B$23:$I$34,MATCH(Ventas!M1597,Productos!$D$22:$I$22)+2,FALSE)</f>
        <v>100000</v>
      </c>
      <c r="T1597" s="16">
        <f t="shared" si="39"/>
        <v>1500000</v>
      </c>
    </row>
    <row r="1598" spans="2:20" ht="14.25" customHeight="1">
      <c r="B1598" s="10" t="str">
        <f t="shared" si="37"/>
        <v>9-10172010julioG12</v>
      </c>
      <c r="C1598" s="17">
        <v>9</v>
      </c>
      <c r="D1598" s="17">
        <v>10</v>
      </c>
      <c r="E1598" s="18">
        <v>40360</v>
      </c>
      <c r="F1598" s="17">
        <v>16</v>
      </c>
      <c r="G1598" s="17">
        <v>26</v>
      </c>
      <c r="H1598" s="17" t="s">
        <v>25</v>
      </c>
      <c r="I1598" s="79">
        <f>_xlfn.XLOOKUP(H1598,Productos!$B$5:$B$16,Productos!$E$5:$E$16)</f>
        <v>800000</v>
      </c>
      <c r="J1598" s="17">
        <v>2</v>
      </c>
      <c r="K1598" s="99"/>
      <c r="L1598" s="13" t="str">
        <f>_xlfn.XLOOKUP(Ventas!C1598,'Tienda y Sucursal'!$B$5:$B$19,'Tienda y Sucursal'!$C$5:$C$19)</f>
        <v>Sucursal San Bernardo</v>
      </c>
      <c r="M1598" s="13" t="str">
        <f>_xlfn.XLOOKUP(D1598,'Tienda y Sucursal'!$E$5:$E$10,'Tienda y Sucursal'!$F$5:$F$10)</f>
        <v>Sucursal 6</v>
      </c>
      <c r="N1598" s="13" t="str">
        <f>HLOOKUP(F1598,'Vendedores y Clientes'!$F$5:$M$7,2,0)&amp;" "&amp;HLOOKUP(F1598,'Vendedores y Clientes'!$F$5:$M$7,3,0)</f>
        <v>Michael Tree</v>
      </c>
      <c r="O1598" s="13" t="str" cm="1">
        <f t="array" ref="O1598">_xlfn.XLOOKUP(G1598,'Vendedores y Clientes'!$B$6:$B$39,'Vendedores y Clientes'!$C$6:$C$39&amp;" "&amp;_xlfn.XLOOKUP(Ventas!G1598,'Vendedores y Clientes'!$B$6:$B$39,'Vendedores y Clientes'!$D$6:$D$39))</f>
        <v>Edward Phycka</v>
      </c>
      <c r="P1598" s="13" t="str">
        <f>_xlfn.XLOOKUP(H1598,Productos!$B$5:$B$16,Productos!$C$5:$C$16)</f>
        <v>Estante Metalico 2mts alt</v>
      </c>
      <c r="Q1598" s="13" t="str">
        <f>VLOOKUP(H1598,Productos!$B$4:$E$16,3,0)</f>
        <v>Leymas</v>
      </c>
      <c r="R1598" s="14">
        <f t="shared" si="38"/>
        <v>0</v>
      </c>
      <c r="S1598" s="15">
        <f>VLOOKUP(Ventas!H1598,Productos!$B$23:$I$34,MATCH(Ventas!M1598,Productos!$D$22:$I$22)+2,FALSE)</f>
        <v>100000</v>
      </c>
      <c r="T1598" s="16">
        <f t="shared" si="39"/>
        <v>1500000</v>
      </c>
    </row>
    <row r="1599" spans="2:20" ht="14.25" customHeight="1">
      <c r="B1599" s="10" t="str">
        <f t="shared" si="37"/>
        <v>15-300912009eneroG12</v>
      </c>
      <c r="C1599" s="17">
        <v>15</v>
      </c>
      <c r="D1599" s="17">
        <v>300</v>
      </c>
      <c r="E1599" s="18">
        <v>39822</v>
      </c>
      <c r="F1599" s="17">
        <v>13</v>
      </c>
      <c r="G1599" s="17">
        <v>24</v>
      </c>
      <c r="H1599" s="17" t="s">
        <v>25</v>
      </c>
      <c r="I1599" s="79">
        <f>_xlfn.XLOOKUP(H1599,Productos!$B$5:$B$16,Productos!$E$5:$E$16)</f>
        <v>800000</v>
      </c>
      <c r="J1599" s="17">
        <v>2</v>
      </c>
      <c r="K1599" s="99"/>
      <c r="L1599" s="13" t="str">
        <f>_xlfn.XLOOKUP(Ventas!C1599,'Tienda y Sucursal'!$B$5:$B$19,'Tienda y Sucursal'!$C$5:$C$19)</f>
        <v>Galería la Tubería</v>
      </c>
      <c r="M1599" s="13" t="str">
        <f>_xlfn.XLOOKUP(D1599,'Tienda y Sucursal'!$E$5:$E$10,'Tienda y Sucursal'!$F$5:$F$10)</f>
        <v>Sucursal 3</v>
      </c>
      <c r="N1599" s="13" t="str">
        <f>HLOOKUP(F1599,'Vendedores y Clientes'!$F$5:$M$7,2,0)&amp;" "&amp;HLOOKUP(F1599,'Vendedores y Clientes'!$F$5:$M$7,3,0)</f>
        <v>Caesar Ortencia</v>
      </c>
      <c r="O1599" s="13" t="str" cm="1">
        <f t="array" ref="O1599">_xlfn.XLOOKUP(G1599,'Vendedores y Clientes'!$B$6:$B$39,'Vendedores y Clientes'!$C$6:$C$39&amp;" "&amp;_xlfn.XLOOKUP(Ventas!G1599,'Vendedores y Clientes'!$B$6:$B$39,'Vendedores y Clientes'!$D$6:$D$39))</f>
        <v>Andrea Panda</v>
      </c>
      <c r="P1599" s="13" t="str">
        <f>_xlfn.XLOOKUP(H1599,Productos!$B$5:$B$16,Productos!$C$5:$C$16)</f>
        <v>Estante Metalico 2mts alt</v>
      </c>
      <c r="Q1599" s="13" t="str">
        <f>VLOOKUP(H1599,Productos!$B$4:$E$16,3,0)</f>
        <v>Leymas</v>
      </c>
      <c r="R1599" s="14">
        <f t="shared" si="38"/>
        <v>0</v>
      </c>
      <c r="S1599" s="15">
        <f>VLOOKUP(Ventas!H1599,Productos!$B$23:$I$34,MATCH(Ventas!M1599,Productos!$D$22:$I$22)+2,FALSE)</f>
        <v>10000</v>
      </c>
      <c r="T1599" s="16">
        <f t="shared" si="39"/>
        <v>1590000</v>
      </c>
    </row>
    <row r="1600" spans="2:20" ht="14.25" customHeight="1">
      <c r="B1600" s="10" t="str">
        <f t="shared" si="37"/>
        <v>2-20422009febreroG16</v>
      </c>
      <c r="C1600" s="17">
        <v>2</v>
      </c>
      <c r="D1600" s="17">
        <v>20</v>
      </c>
      <c r="E1600" s="18">
        <v>39848</v>
      </c>
      <c r="F1600" s="17">
        <v>12</v>
      </c>
      <c r="G1600" s="17">
        <v>10</v>
      </c>
      <c r="H1600" s="17" t="s">
        <v>30</v>
      </c>
      <c r="I1600" s="79">
        <f>_xlfn.XLOOKUP(H1600,Productos!$B$5:$B$16,Productos!$E$5:$E$16)</f>
        <v>550000</v>
      </c>
      <c r="J1600" s="17">
        <v>4</v>
      </c>
      <c r="K1600" s="99"/>
      <c r="L1600" s="13" t="str">
        <f>_xlfn.XLOOKUP(Ventas!C1600,'Tienda y Sucursal'!$B$5:$B$19,'Tienda y Sucursal'!$C$5:$C$19)</f>
        <v>Muebles San Genaro</v>
      </c>
      <c r="M1600" s="13" t="str">
        <f>_xlfn.XLOOKUP(D1600,'Tienda y Sucursal'!$E$5:$E$10,'Tienda y Sucursal'!$F$5:$F$10)</f>
        <v>Sucursal 5</v>
      </c>
      <c r="N1600" s="13" t="str">
        <f>HLOOKUP(F1600,'Vendedores y Clientes'!$F$5:$M$7,2,0)&amp;" "&amp;HLOOKUP(F1600,'Vendedores y Clientes'!$F$5:$M$7,3,0)</f>
        <v>Feibian Bizancio</v>
      </c>
      <c r="O1600" s="13" t="str" cm="1">
        <f t="array" ref="O1600">_xlfn.XLOOKUP(G1600,'Vendedores y Clientes'!$B$6:$B$39,'Vendedores y Clientes'!$C$6:$C$39&amp;" "&amp;_xlfn.XLOOKUP(Ventas!G1600,'Vendedores y Clientes'!$B$6:$B$39,'Vendedores y Clientes'!$D$6:$D$39))</f>
        <v>Natalia Safer</v>
      </c>
      <c r="P1600" s="13" t="str">
        <f>_xlfn.XLOOKUP(H1600,Productos!$B$5:$B$16,Productos!$C$5:$C$16)</f>
        <v>Cómoda 2 cuerpos, 2x1x1,5</v>
      </c>
      <c r="Q1600" s="13" t="str">
        <f>VLOOKUP(H1600,Productos!$B$4:$E$16,3,0)</f>
        <v>Deplos</v>
      </c>
      <c r="R1600" s="14">
        <f t="shared" si="38"/>
        <v>0.05</v>
      </c>
      <c r="S1600" s="15">
        <f>VLOOKUP(Ventas!H1600,Productos!$B$23:$I$34,MATCH(Ventas!M1600,Productos!$D$22:$I$22)+2,FALSE)</f>
        <v>300000</v>
      </c>
      <c r="T1600" s="16">
        <f t="shared" si="39"/>
        <v>1790000</v>
      </c>
    </row>
    <row r="1601" spans="2:20" ht="14.25" customHeight="1">
      <c r="B1601" s="10" t="str">
        <f t="shared" si="37"/>
        <v>12-10011122010diciembreE20</v>
      </c>
      <c r="C1601" s="17">
        <v>12</v>
      </c>
      <c r="D1601" s="17">
        <v>100</v>
      </c>
      <c r="E1601" s="18">
        <v>40523</v>
      </c>
      <c r="F1601" s="17">
        <v>12</v>
      </c>
      <c r="G1601" s="17">
        <v>27</v>
      </c>
      <c r="H1601" s="17" t="s">
        <v>28</v>
      </c>
      <c r="I1601" s="79">
        <f>_xlfn.XLOOKUP(H1601,Productos!$B$5:$B$16,Productos!$E$5:$E$16)</f>
        <v>650000</v>
      </c>
      <c r="J1601" s="17">
        <v>5</v>
      </c>
      <c r="K1601" s="99"/>
      <c r="L1601" s="13" t="str">
        <f>_xlfn.XLOOKUP(Ventas!C1601,'Tienda y Sucursal'!$B$5:$B$19,'Tienda y Sucursal'!$C$5:$C$19)</f>
        <v>El Deleite</v>
      </c>
      <c r="M1601" s="13" t="str">
        <f>_xlfn.XLOOKUP(D1601,'Tienda y Sucursal'!$E$5:$E$10,'Tienda y Sucursal'!$F$5:$F$10)</f>
        <v>Sucursal 4</v>
      </c>
      <c r="N1601" s="13" t="str">
        <f>HLOOKUP(F1601,'Vendedores y Clientes'!$F$5:$M$7,2,0)&amp;" "&amp;HLOOKUP(F1601,'Vendedores y Clientes'!$F$5:$M$7,3,0)</f>
        <v>Feibian Bizancio</v>
      </c>
      <c r="O1601" s="13" t="str" cm="1">
        <f t="array" ref="O1601">_xlfn.XLOOKUP(G1601,'Vendedores y Clientes'!$B$6:$B$39,'Vendedores y Clientes'!$C$6:$C$39&amp;" "&amp;_xlfn.XLOOKUP(Ventas!G1601,'Vendedores y Clientes'!$B$6:$B$39,'Vendedores y Clientes'!$D$6:$D$39))</f>
        <v>Daniel Saint John</v>
      </c>
      <c r="P1601" s="13" t="str">
        <f>_xlfn.XLOOKUP(H1601,Productos!$B$5:$B$16,Productos!$C$5:$C$16)</f>
        <v>Escritorio Madera 3 Espacios</v>
      </c>
      <c r="Q1601" s="13" t="str">
        <f>VLOOKUP(H1601,Productos!$B$4:$E$16,3,0)</f>
        <v>Bellmack</v>
      </c>
      <c r="R1601" s="14">
        <f t="shared" si="38"/>
        <v>0.05</v>
      </c>
      <c r="S1601" s="15">
        <f>VLOOKUP(Ventas!H1601,Productos!$B$23:$I$34,MATCH(Ventas!M1601,Productos!$D$22:$I$22)+2,FALSE)</f>
        <v>1000000</v>
      </c>
      <c r="T1601" s="16">
        <f t="shared" si="39"/>
        <v>2087500</v>
      </c>
    </row>
    <row r="1602" spans="2:20" ht="14.25" customHeight="1">
      <c r="B1602" s="10" t="str">
        <f t="shared" si="37"/>
        <v>1-2002482010agostoE20</v>
      </c>
      <c r="C1602" s="17">
        <v>1</v>
      </c>
      <c r="D1602" s="17">
        <v>200</v>
      </c>
      <c r="E1602" s="18">
        <v>40414</v>
      </c>
      <c r="F1602" s="17">
        <v>18</v>
      </c>
      <c r="G1602" s="17">
        <v>16</v>
      </c>
      <c r="H1602" s="17" t="s">
        <v>28</v>
      </c>
      <c r="I1602" s="79">
        <f>_xlfn.XLOOKUP(H1602,Productos!$B$5:$B$16,Productos!$E$5:$E$16)</f>
        <v>650000</v>
      </c>
      <c r="J1602" s="17">
        <v>5</v>
      </c>
      <c r="K1602" s="99"/>
      <c r="L1602" s="13" t="str">
        <f>_xlfn.XLOOKUP(Ventas!C1602,'Tienda y Sucursal'!$B$5:$B$19,'Tienda y Sucursal'!$C$5:$C$19)</f>
        <v>Sucursal Peñalolen Alto</v>
      </c>
      <c r="M1602" s="13" t="str">
        <f>_xlfn.XLOOKUP(D1602,'Tienda y Sucursal'!$E$5:$E$10,'Tienda y Sucursal'!$F$5:$F$10)</f>
        <v>Sucursal 1</v>
      </c>
      <c r="N1602" s="13" t="str">
        <f>HLOOKUP(F1602,'Vendedores y Clientes'!$F$5:$M$7,2,0)&amp;" "&amp;HLOOKUP(F1602,'Vendedores y Clientes'!$F$5:$M$7,3,0)</f>
        <v>Gato Lizana</v>
      </c>
      <c r="O1602" s="13" t="str" cm="1">
        <f t="array" ref="O1602">_xlfn.XLOOKUP(G1602,'Vendedores y Clientes'!$B$6:$B$39,'Vendedores y Clientes'!$C$6:$C$39&amp;" "&amp;_xlfn.XLOOKUP(Ventas!G1602,'Vendedores y Clientes'!$B$6:$B$39,'Vendedores y Clientes'!$D$6:$D$39))</f>
        <v>Go Leslier</v>
      </c>
      <c r="P1602" s="13" t="str">
        <f>_xlfn.XLOOKUP(H1602,Productos!$B$5:$B$16,Productos!$C$5:$C$16)</f>
        <v>Escritorio Madera 3 Espacios</v>
      </c>
      <c r="Q1602" s="13" t="str">
        <f>VLOOKUP(H1602,Productos!$B$4:$E$16,3,0)</f>
        <v>Bellmack</v>
      </c>
      <c r="R1602" s="14">
        <f t="shared" si="38"/>
        <v>0.05</v>
      </c>
      <c r="S1602" s="15">
        <f>VLOOKUP(Ventas!H1602,Productos!$B$23:$I$34,MATCH(Ventas!M1602,Productos!$D$22:$I$22)+2,FALSE)</f>
        <v>10000</v>
      </c>
      <c r="T1602" s="16">
        <f t="shared" si="39"/>
        <v>3077500</v>
      </c>
    </row>
    <row r="1603" spans="2:20" ht="14.25" customHeight="1">
      <c r="B1603" s="10" t="str">
        <f t="shared" si="37"/>
        <v>4-1007112009noviembreB18</v>
      </c>
      <c r="C1603" s="17">
        <v>4</v>
      </c>
      <c r="D1603" s="17">
        <v>100</v>
      </c>
      <c r="E1603" s="18">
        <v>40124</v>
      </c>
      <c r="F1603" s="17">
        <v>16</v>
      </c>
      <c r="G1603" s="17">
        <v>18</v>
      </c>
      <c r="H1603" s="17" t="s">
        <v>31</v>
      </c>
      <c r="I1603" s="79">
        <f>_xlfn.XLOOKUP(H1603,Productos!$B$5:$B$16,Productos!$E$5:$E$16)</f>
        <v>350000</v>
      </c>
      <c r="J1603" s="17">
        <v>5</v>
      </c>
      <c r="K1603" s="99"/>
      <c r="L1603" s="13" t="str">
        <f>_xlfn.XLOOKUP(Ventas!C1603,'Tienda y Sucursal'!$B$5:$B$19,'Tienda y Sucursal'!$C$5:$C$19)</f>
        <v>Galería Ñuble</v>
      </c>
      <c r="M1603" s="13" t="str">
        <f>_xlfn.XLOOKUP(D1603,'Tienda y Sucursal'!$E$5:$E$10,'Tienda y Sucursal'!$F$5:$F$10)</f>
        <v>Sucursal 4</v>
      </c>
      <c r="N1603" s="13" t="str">
        <f>HLOOKUP(F1603,'Vendedores y Clientes'!$F$5:$M$7,2,0)&amp;" "&amp;HLOOKUP(F1603,'Vendedores y Clientes'!$F$5:$M$7,3,0)</f>
        <v>Michael Tree</v>
      </c>
      <c r="O1603" s="13" t="str" cm="1">
        <f t="array" ref="O1603">_xlfn.XLOOKUP(G1603,'Vendedores y Clientes'!$B$6:$B$39,'Vendedores y Clientes'!$C$6:$C$39&amp;" "&amp;_xlfn.XLOOKUP(Ventas!G1603,'Vendedores y Clientes'!$B$6:$B$39,'Vendedores y Clientes'!$D$6:$D$39))</f>
        <v>Di Angelo Bonini</v>
      </c>
      <c r="P1603" s="13" t="str">
        <f>_xlfn.XLOOKUP(H1603,Productos!$B$5:$B$16,Productos!$C$5:$C$16)</f>
        <v>Escritorio Vidrio 1,38x50</v>
      </c>
      <c r="Q1603" s="13" t="str">
        <f>VLOOKUP(H1603,Productos!$B$4:$E$16,3,0)</f>
        <v>Bellmack</v>
      </c>
      <c r="R1603" s="14">
        <f t="shared" si="38"/>
        <v>0.05</v>
      </c>
      <c r="S1603" s="15">
        <f>VLOOKUP(Ventas!H1603,Productos!$B$23:$I$34,MATCH(Ventas!M1603,Productos!$D$22:$I$22)+2,FALSE)</f>
        <v>300000</v>
      </c>
      <c r="T1603" s="16">
        <f t="shared" si="39"/>
        <v>1362500</v>
      </c>
    </row>
    <row r="1604" spans="2:20" ht="14.25" customHeight="1">
      <c r="B1604" s="10" t="str">
        <f t="shared" si="37"/>
        <v>14-2001322010febreroB18</v>
      </c>
      <c r="C1604" s="17">
        <v>14</v>
      </c>
      <c r="D1604" s="17">
        <v>200</v>
      </c>
      <c r="E1604" s="18">
        <v>40222</v>
      </c>
      <c r="F1604" s="17">
        <v>14</v>
      </c>
      <c r="G1604" s="17">
        <v>17</v>
      </c>
      <c r="H1604" s="17" t="s">
        <v>31</v>
      </c>
      <c r="I1604" s="79">
        <f>_xlfn.XLOOKUP(H1604,Productos!$B$5:$B$16,Productos!$E$5:$E$16)</f>
        <v>350000</v>
      </c>
      <c r="J1604" s="17">
        <v>5</v>
      </c>
      <c r="K1604" s="99"/>
      <c r="L1604" s="13" t="str">
        <f>_xlfn.XLOOKUP(Ventas!C1604,'Tienda y Sucursal'!$B$5:$B$19,'Tienda y Sucursal'!$C$5:$C$19)</f>
        <v>Antiguedades FV</v>
      </c>
      <c r="M1604" s="13" t="str">
        <f>_xlfn.XLOOKUP(D1604,'Tienda y Sucursal'!$E$5:$E$10,'Tienda y Sucursal'!$F$5:$F$10)</f>
        <v>Sucursal 1</v>
      </c>
      <c r="N1604" s="13" t="str">
        <f>HLOOKUP(F1604,'Vendedores y Clientes'!$F$5:$M$7,2,0)&amp;" "&amp;HLOOKUP(F1604,'Vendedores y Clientes'!$F$5:$M$7,3,0)</f>
        <v>Hortuiti Felier</v>
      </c>
      <c r="O1604" s="13" t="str" cm="1">
        <f t="array" ref="O1604">_xlfn.XLOOKUP(G1604,'Vendedores y Clientes'!$B$6:$B$39,'Vendedores y Clientes'!$C$6:$C$39&amp;" "&amp;_xlfn.XLOOKUP(Ventas!G1604,'Vendedores y Clientes'!$B$6:$B$39,'Vendedores y Clientes'!$D$6:$D$39))</f>
        <v>Mathias Albus</v>
      </c>
      <c r="P1604" s="13" t="str">
        <f>_xlfn.XLOOKUP(H1604,Productos!$B$5:$B$16,Productos!$C$5:$C$16)</f>
        <v>Escritorio Vidrio 1,38x50</v>
      </c>
      <c r="Q1604" s="13" t="str">
        <f>VLOOKUP(H1604,Productos!$B$4:$E$16,3,0)</f>
        <v>Bellmack</v>
      </c>
      <c r="R1604" s="14">
        <f t="shared" si="38"/>
        <v>0.05</v>
      </c>
      <c r="S1604" s="15">
        <f>VLOOKUP(Ventas!H1604,Productos!$B$23:$I$34,MATCH(Ventas!M1604,Productos!$D$22:$I$22)+2,FALSE)</f>
        <v>100000</v>
      </c>
      <c r="T1604" s="16">
        <f t="shared" si="39"/>
        <v>1562500</v>
      </c>
    </row>
    <row r="1605" spans="2:20" ht="14.25" customHeight="1">
      <c r="B1605" s="10" t="str">
        <f t="shared" si="37"/>
        <v>2-20012122010diciembreB18</v>
      </c>
      <c r="C1605" s="17">
        <v>2</v>
      </c>
      <c r="D1605" s="17">
        <v>200</v>
      </c>
      <c r="E1605" s="18">
        <v>40524</v>
      </c>
      <c r="F1605" s="17">
        <v>12</v>
      </c>
      <c r="G1605" s="17">
        <v>19</v>
      </c>
      <c r="H1605" s="17" t="s">
        <v>31</v>
      </c>
      <c r="I1605" s="79">
        <f>_xlfn.XLOOKUP(H1605,Productos!$B$5:$B$16,Productos!$E$5:$E$16)</f>
        <v>350000</v>
      </c>
      <c r="J1605" s="17">
        <v>5</v>
      </c>
      <c r="K1605" s="99"/>
      <c r="L1605" s="13" t="str">
        <f>_xlfn.XLOOKUP(Ventas!C1605,'Tienda y Sucursal'!$B$5:$B$19,'Tienda y Sucursal'!$C$5:$C$19)</f>
        <v>Muebles San Genaro</v>
      </c>
      <c r="M1605" s="13" t="str">
        <f>_xlfn.XLOOKUP(D1605,'Tienda y Sucursal'!$E$5:$E$10,'Tienda y Sucursal'!$F$5:$F$10)</f>
        <v>Sucursal 1</v>
      </c>
      <c r="N1605" s="13" t="str">
        <f>HLOOKUP(F1605,'Vendedores y Clientes'!$F$5:$M$7,2,0)&amp;" "&amp;HLOOKUP(F1605,'Vendedores y Clientes'!$F$5:$M$7,3,0)</f>
        <v>Feibian Bizancio</v>
      </c>
      <c r="O1605" s="13" t="str" cm="1">
        <f t="array" ref="O1605">_xlfn.XLOOKUP(G1605,'Vendedores y Clientes'!$B$6:$B$39,'Vendedores y Clientes'!$C$6:$C$39&amp;" "&amp;_xlfn.XLOOKUP(Ventas!G1605,'Vendedores y Clientes'!$B$6:$B$39,'Vendedores y Clientes'!$D$6:$D$39))</f>
        <v>Andrea Disappear</v>
      </c>
      <c r="P1605" s="13" t="str">
        <f>_xlfn.XLOOKUP(H1605,Productos!$B$5:$B$16,Productos!$C$5:$C$16)</f>
        <v>Escritorio Vidrio 1,38x50</v>
      </c>
      <c r="Q1605" s="13" t="str">
        <f>VLOOKUP(H1605,Productos!$B$4:$E$16,3,0)</f>
        <v>Bellmack</v>
      </c>
      <c r="R1605" s="14">
        <f t="shared" si="38"/>
        <v>0.05</v>
      </c>
      <c r="S1605" s="15">
        <f>VLOOKUP(Ventas!H1605,Productos!$B$23:$I$34,MATCH(Ventas!M1605,Productos!$D$22:$I$22)+2,FALSE)</f>
        <v>100000</v>
      </c>
      <c r="T1605" s="16">
        <f t="shared" si="39"/>
        <v>1562500</v>
      </c>
    </row>
    <row r="1606" spans="2:20" ht="14.25" customHeight="1">
      <c r="B1606" s="10" t="str">
        <f t="shared" si="37"/>
        <v>7-10013122010diciembreG13</v>
      </c>
      <c r="C1606" s="17">
        <v>7</v>
      </c>
      <c r="D1606" s="17">
        <v>100</v>
      </c>
      <c r="E1606" s="18">
        <v>40525</v>
      </c>
      <c r="F1606" s="17">
        <v>17</v>
      </c>
      <c r="G1606" s="17">
        <v>1</v>
      </c>
      <c r="H1606" s="17" t="s">
        <v>32</v>
      </c>
      <c r="I1606" s="79">
        <f>_xlfn.XLOOKUP(H1606,Productos!$B$5:$B$16,Productos!$E$5:$E$16)</f>
        <v>150000</v>
      </c>
      <c r="J1606" s="17">
        <v>12</v>
      </c>
      <c r="K1606" s="99"/>
      <c r="L1606" s="13" t="str">
        <f>_xlfn.XLOOKUP(Ventas!C1606,'Tienda y Sucursal'!$B$5:$B$19,'Tienda y Sucursal'!$C$5:$C$19)</f>
        <v>Blanco y En Calada</v>
      </c>
      <c r="M1606" s="13" t="str">
        <f>_xlfn.XLOOKUP(D1606,'Tienda y Sucursal'!$E$5:$E$10,'Tienda y Sucursal'!$F$5:$F$10)</f>
        <v>Sucursal 4</v>
      </c>
      <c r="N1606" s="13" t="str">
        <f>HLOOKUP(F1606,'Vendedores y Clientes'!$F$5:$M$7,2,0)&amp;" "&amp;HLOOKUP(F1606,'Vendedores y Clientes'!$F$5:$M$7,3,0)</f>
        <v>Gabriel Manzanero</v>
      </c>
      <c r="O1606" s="13" t="str" cm="1">
        <f t="array" ref="O1606">_xlfn.XLOOKUP(G1606,'Vendedores y Clientes'!$B$6:$B$39,'Vendedores y Clientes'!$C$6:$C$39&amp;" "&amp;_xlfn.XLOOKUP(Ventas!G1606,'Vendedores y Clientes'!$B$6:$B$39,'Vendedores y Clientes'!$D$6:$D$39))</f>
        <v>Alejandro Moledero</v>
      </c>
      <c r="P1606" s="13" t="str">
        <f>_xlfn.XLOOKUP(H1606,Productos!$B$5:$B$16,Productos!$C$5:$C$16)</f>
        <v>Mesa de Centro 1,5x2 Cuadrada</v>
      </c>
      <c r="Q1606" s="13" t="str">
        <f>VLOOKUP(H1606,Productos!$B$4:$E$16,3,0)</f>
        <v>Dardunes</v>
      </c>
      <c r="R1606" s="14">
        <f t="shared" si="38"/>
        <v>0.08</v>
      </c>
      <c r="S1606" s="15">
        <f>VLOOKUP(Ventas!H1606,Productos!$B$23:$I$34,MATCH(Ventas!M1606,Productos!$D$22:$I$22)+2,FALSE)</f>
        <v>300000</v>
      </c>
      <c r="T1606" s="16">
        <f t="shared" si="39"/>
        <v>1356000</v>
      </c>
    </row>
    <row r="1607" spans="2:20" ht="14.25" customHeight="1">
      <c r="B1607" s="10" t="str">
        <f t="shared" si="37"/>
        <v>6-308112009noviembreG13</v>
      </c>
      <c r="C1607" s="17">
        <v>6</v>
      </c>
      <c r="D1607" s="17">
        <v>30</v>
      </c>
      <c r="E1607" s="18">
        <v>40125</v>
      </c>
      <c r="F1607" s="17">
        <v>12</v>
      </c>
      <c r="G1607" s="17">
        <v>2</v>
      </c>
      <c r="H1607" s="17" t="s">
        <v>32</v>
      </c>
      <c r="I1607" s="79">
        <f>_xlfn.XLOOKUP(H1607,Productos!$B$5:$B$16,Productos!$E$5:$E$16)</f>
        <v>150000</v>
      </c>
      <c r="J1607" s="17">
        <v>12</v>
      </c>
      <c r="K1607" s="99"/>
      <c r="L1607" s="13" t="str">
        <f>_xlfn.XLOOKUP(Ventas!C1607,'Tienda y Sucursal'!$B$5:$B$19,'Tienda y Sucursal'!$C$5:$C$19)</f>
        <v>Sucursal Ñuñoa</v>
      </c>
      <c r="M1607" s="13" t="str">
        <f>_xlfn.XLOOKUP(D1607,'Tienda y Sucursal'!$E$5:$E$10,'Tienda y Sucursal'!$F$5:$F$10)</f>
        <v>Sucursal 2</v>
      </c>
      <c r="N1607" s="13" t="str">
        <f>HLOOKUP(F1607,'Vendedores y Clientes'!$F$5:$M$7,2,0)&amp;" "&amp;HLOOKUP(F1607,'Vendedores y Clientes'!$F$5:$M$7,3,0)</f>
        <v>Feibian Bizancio</v>
      </c>
      <c r="O1607" s="13" t="str" cm="1">
        <f t="array" ref="O1607">_xlfn.XLOOKUP(G1607,'Vendedores y Clientes'!$B$6:$B$39,'Vendedores y Clientes'!$C$6:$C$39&amp;" "&amp;_xlfn.XLOOKUP(Ventas!G1607,'Vendedores y Clientes'!$B$6:$B$39,'Vendedores y Clientes'!$D$6:$D$39))</f>
        <v>John Chepicano</v>
      </c>
      <c r="P1607" s="13" t="str">
        <f>_xlfn.XLOOKUP(H1607,Productos!$B$5:$B$16,Productos!$C$5:$C$16)</f>
        <v>Mesa de Centro 1,5x2 Cuadrada</v>
      </c>
      <c r="Q1607" s="13" t="str">
        <f>VLOOKUP(H1607,Productos!$B$4:$E$16,3,0)</f>
        <v>Dardunes</v>
      </c>
      <c r="R1607" s="14">
        <f t="shared" si="38"/>
        <v>0.08</v>
      </c>
      <c r="S1607" s="15">
        <f>VLOOKUP(Ventas!H1607,Productos!$B$23:$I$34,MATCH(Ventas!M1607,Productos!$D$22:$I$22)+2,FALSE)</f>
        <v>100000</v>
      </c>
      <c r="T1607" s="16">
        <f t="shared" ref="T1607:T1670" si="40">I1607*J1607-(R1607*I1607*J1607)-S1607</f>
        <v>1556000</v>
      </c>
    </row>
    <row r="1608" spans="2:20" ht="14.25" customHeight="1">
      <c r="B1608" s="10" t="str">
        <f t="shared" si="37"/>
        <v>3-102322010febreroF16</v>
      </c>
      <c r="C1608" s="17">
        <v>3</v>
      </c>
      <c r="D1608" s="17">
        <v>10</v>
      </c>
      <c r="E1608" s="18">
        <v>40232</v>
      </c>
      <c r="F1608" s="17">
        <v>13</v>
      </c>
      <c r="G1608" s="17">
        <v>33</v>
      </c>
      <c r="H1608" s="17" t="s">
        <v>29</v>
      </c>
      <c r="I1608" s="79">
        <f>_xlfn.XLOOKUP(H1608,Productos!$B$5:$B$16,Productos!$E$5:$E$16)</f>
        <v>550000</v>
      </c>
      <c r="J1608" s="17">
        <v>3</v>
      </c>
      <c r="K1608" s="99"/>
      <c r="L1608" s="13" t="str">
        <f>_xlfn.XLOOKUP(Ventas!C1608,'Tienda y Sucursal'!$B$5:$B$19,'Tienda y Sucursal'!$C$5:$C$19)</f>
        <v>Damiens</v>
      </c>
      <c r="M1608" s="13" t="str">
        <f>_xlfn.XLOOKUP(D1608,'Tienda y Sucursal'!$E$5:$E$10,'Tienda y Sucursal'!$F$5:$F$10)</f>
        <v>Sucursal 6</v>
      </c>
      <c r="N1608" s="13" t="str">
        <f>HLOOKUP(F1608,'Vendedores y Clientes'!$F$5:$M$7,2,0)&amp;" "&amp;HLOOKUP(F1608,'Vendedores y Clientes'!$F$5:$M$7,3,0)</f>
        <v>Caesar Ortencia</v>
      </c>
      <c r="O1608" s="13" t="str" cm="1">
        <f t="array" ref="O1608">_xlfn.XLOOKUP(G1608,'Vendedores y Clientes'!$B$6:$B$39,'Vendedores y Clientes'!$C$6:$C$39&amp;" "&amp;_xlfn.XLOOKUP(Ventas!G1608,'Vendedores y Clientes'!$B$6:$B$39,'Vendedores y Clientes'!$D$6:$D$39))</f>
        <v>Maricela Zapur</v>
      </c>
      <c r="P1608" s="13" t="str">
        <f>_xlfn.XLOOKUP(H1608,Productos!$B$5:$B$16,Productos!$C$5:$C$16)</f>
        <v>Cama 2 Plazas</v>
      </c>
      <c r="Q1608" s="13" t="str">
        <f>VLOOKUP(H1608,Productos!$B$4:$E$16,3,0)</f>
        <v>Dardunes</v>
      </c>
      <c r="R1608" s="14">
        <f t="shared" si="38"/>
        <v>0</v>
      </c>
      <c r="S1608" s="15">
        <f>VLOOKUP(Ventas!H1608,Productos!$B$23:$I$34,MATCH(Ventas!M1608,Productos!$D$22:$I$22)+2,FALSE)</f>
        <v>10000</v>
      </c>
      <c r="T1608" s="16">
        <f t="shared" si="40"/>
        <v>1640000</v>
      </c>
    </row>
    <row r="1609" spans="2:20" ht="14.25" customHeight="1">
      <c r="B1609" s="10" t="str">
        <f t="shared" si="37"/>
        <v>4-300162009junioF16</v>
      </c>
      <c r="C1609" s="17">
        <v>4</v>
      </c>
      <c r="D1609" s="17">
        <v>300</v>
      </c>
      <c r="E1609" s="18">
        <v>39965</v>
      </c>
      <c r="F1609" s="17">
        <v>17</v>
      </c>
      <c r="G1609" s="17">
        <v>25</v>
      </c>
      <c r="H1609" s="17" t="s">
        <v>29</v>
      </c>
      <c r="I1609" s="79">
        <f>_xlfn.XLOOKUP(H1609,Productos!$B$5:$B$16,Productos!$E$5:$E$16)</f>
        <v>550000</v>
      </c>
      <c r="J1609" s="17">
        <v>3</v>
      </c>
      <c r="K1609" s="99"/>
      <c r="L1609" s="13" t="str">
        <f>_xlfn.XLOOKUP(Ventas!C1609,'Tienda y Sucursal'!$B$5:$B$19,'Tienda y Sucursal'!$C$5:$C$19)</f>
        <v>Galería Ñuble</v>
      </c>
      <c r="M1609" s="13" t="str">
        <f>_xlfn.XLOOKUP(D1609,'Tienda y Sucursal'!$E$5:$E$10,'Tienda y Sucursal'!$F$5:$F$10)</f>
        <v>Sucursal 3</v>
      </c>
      <c r="N1609" s="13" t="str">
        <f>HLOOKUP(F1609,'Vendedores y Clientes'!$F$5:$M$7,2,0)&amp;" "&amp;HLOOKUP(F1609,'Vendedores y Clientes'!$F$5:$M$7,3,0)</f>
        <v>Gabriel Manzanero</v>
      </c>
      <c r="O1609" s="13" t="str" cm="1">
        <f t="array" ref="O1609">_xlfn.XLOOKUP(G1609,'Vendedores y Clientes'!$B$6:$B$39,'Vendedores y Clientes'!$C$6:$C$39&amp;" "&amp;_xlfn.XLOOKUP(Ventas!G1609,'Vendedores y Clientes'!$B$6:$B$39,'Vendedores y Clientes'!$D$6:$D$39))</f>
        <v>Felipe Medero</v>
      </c>
      <c r="P1609" s="13" t="str">
        <f>_xlfn.XLOOKUP(H1609,Productos!$B$5:$B$16,Productos!$C$5:$C$16)</f>
        <v>Cama 2 Plazas</v>
      </c>
      <c r="Q1609" s="13" t="str">
        <f>VLOOKUP(H1609,Productos!$B$4:$E$16,3,0)</f>
        <v>Dardunes</v>
      </c>
      <c r="R1609" s="14">
        <f t="shared" si="38"/>
        <v>0</v>
      </c>
      <c r="S1609" s="15">
        <f>VLOOKUP(Ventas!H1609,Productos!$B$23:$I$34,MATCH(Ventas!M1609,Productos!$D$22:$I$22)+2,FALSE)</f>
        <v>30000</v>
      </c>
      <c r="T1609" s="16">
        <f t="shared" si="40"/>
        <v>1620000</v>
      </c>
    </row>
    <row r="1610" spans="2:20" ht="14.25" customHeight="1">
      <c r="B1610" s="10" t="str">
        <f t="shared" si="37"/>
        <v>1-10512010eneroG12</v>
      </c>
      <c r="C1610" s="17">
        <v>1</v>
      </c>
      <c r="D1610" s="17">
        <v>10</v>
      </c>
      <c r="E1610" s="18">
        <v>40183</v>
      </c>
      <c r="F1610" s="17">
        <v>16</v>
      </c>
      <c r="G1610" s="17">
        <v>17</v>
      </c>
      <c r="H1610" s="17" t="s">
        <v>25</v>
      </c>
      <c r="I1610" s="79">
        <f>_xlfn.XLOOKUP(H1610,Productos!$B$5:$B$16,Productos!$E$5:$E$16)</f>
        <v>800000</v>
      </c>
      <c r="J1610" s="17">
        <v>2</v>
      </c>
      <c r="K1610" s="99"/>
      <c r="L1610" s="13" t="str">
        <f>_xlfn.XLOOKUP(Ventas!C1610,'Tienda y Sucursal'!$B$5:$B$19,'Tienda y Sucursal'!$C$5:$C$19)</f>
        <v>Sucursal Peñalolen Alto</v>
      </c>
      <c r="M1610" s="13" t="str">
        <f>_xlfn.XLOOKUP(D1610,'Tienda y Sucursal'!$E$5:$E$10,'Tienda y Sucursal'!$F$5:$F$10)</f>
        <v>Sucursal 6</v>
      </c>
      <c r="N1610" s="13" t="str">
        <f>HLOOKUP(F1610,'Vendedores y Clientes'!$F$5:$M$7,2,0)&amp;" "&amp;HLOOKUP(F1610,'Vendedores y Clientes'!$F$5:$M$7,3,0)</f>
        <v>Michael Tree</v>
      </c>
      <c r="O1610" s="13" t="str" cm="1">
        <f t="array" ref="O1610">_xlfn.XLOOKUP(G1610,'Vendedores y Clientes'!$B$6:$B$39,'Vendedores y Clientes'!$C$6:$C$39&amp;" "&amp;_xlfn.XLOOKUP(Ventas!G1610,'Vendedores y Clientes'!$B$6:$B$39,'Vendedores y Clientes'!$D$6:$D$39))</f>
        <v>Mathias Albus</v>
      </c>
      <c r="P1610" s="13" t="str">
        <f>_xlfn.XLOOKUP(H1610,Productos!$B$5:$B$16,Productos!$C$5:$C$16)</f>
        <v>Estante Metalico 2mts alt</v>
      </c>
      <c r="Q1610" s="13" t="str">
        <f>VLOOKUP(H1610,Productos!$B$4:$E$16,3,0)</f>
        <v>Leymas</v>
      </c>
      <c r="R1610" s="14">
        <f t="shared" si="38"/>
        <v>0</v>
      </c>
      <c r="S1610" s="15">
        <f>VLOOKUP(Ventas!H1610,Productos!$B$23:$I$34,MATCH(Ventas!M1610,Productos!$D$22:$I$22)+2,FALSE)</f>
        <v>100000</v>
      </c>
      <c r="T1610" s="16">
        <f t="shared" si="40"/>
        <v>1500000</v>
      </c>
    </row>
    <row r="1611" spans="2:20" ht="14.25" customHeight="1">
      <c r="B1611" s="10" t="str">
        <f t="shared" si="37"/>
        <v>5-30352010mayoF12</v>
      </c>
      <c r="C1611" s="17">
        <v>5</v>
      </c>
      <c r="D1611" s="17">
        <v>30</v>
      </c>
      <c r="E1611" s="18">
        <v>40301</v>
      </c>
      <c r="F1611" s="17">
        <v>17</v>
      </c>
      <c r="G1611" s="17">
        <v>17</v>
      </c>
      <c r="H1611" s="17" t="s">
        <v>23</v>
      </c>
      <c r="I1611" s="79">
        <f>_xlfn.XLOOKUP(H1611,Productos!$B$5:$B$16,Productos!$E$5:$E$16)</f>
        <v>1250000</v>
      </c>
      <c r="J1611" s="17">
        <v>2</v>
      </c>
      <c r="K1611" s="99"/>
      <c r="L1611" s="13" t="str">
        <f>_xlfn.XLOOKUP(Ventas!C1611,'Tienda y Sucursal'!$B$5:$B$19,'Tienda y Sucursal'!$C$5:$C$19)</f>
        <v>Muebles El Oso</v>
      </c>
      <c r="M1611" s="13" t="str">
        <f>_xlfn.XLOOKUP(D1611,'Tienda y Sucursal'!$E$5:$E$10,'Tienda y Sucursal'!$F$5:$F$10)</f>
        <v>Sucursal 2</v>
      </c>
      <c r="N1611" s="13" t="str">
        <f>HLOOKUP(F1611,'Vendedores y Clientes'!$F$5:$M$7,2,0)&amp;" "&amp;HLOOKUP(F1611,'Vendedores y Clientes'!$F$5:$M$7,3,0)</f>
        <v>Gabriel Manzanero</v>
      </c>
      <c r="O1611" s="13" t="str" cm="1">
        <f t="array" ref="O1611">_xlfn.XLOOKUP(G1611,'Vendedores y Clientes'!$B$6:$B$39,'Vendedores y Clientes'!$C$6:$C$39&amp;" "&amp;_xlfn.XLOOKUP(Ventas!G1611,'Vendedores y Clientes'!$B$6:$B$39,'Vendedores y Clientes'!$D$6:$D$39))</f>
        <v>Mathias Albus</v>
      </c>
      <c r="P1611" s="13" t="str">
        <f>_xlfn.XLOOKUP(H1611,Productos!$B$5:$B$16,Productos!$C$5:$C$16)</f>
        <v>Cómoda Antigua</v>
      </c>
      <c r="Q1611" s="13" t="str">
        <f>VLOOKUP(H1611,Productos!$B$4:$E$16,3,0)</f>
        <v>Bellmack</v>
      </c>
      <c r="R1611" s="14">
        <f t="shared" si="38"/>
        <v>0</v>
      </c>
      <c r="S1611" s="15">
        <f>VLOOKUP(Ventas!H1611,Productos!$B$23:$I$34,MATCH(Ventas!M1611,Productos!$D$22:$I$22)+2,FALSE)</f>
        <v>100000</v>
      </c>
      <c r="T1611" s="16">
        <f t="shared" si="40"/>
        <v>2400000</v>
      </c>
    </row>
    <row r="1612" spans="2:20" ht="14.25" customHeight="1">
      <c r="B1612" s="10" t="str">
        <f t="shared" si="37"/>
        <v>2-200782009agostoF12</v>
      </c>
      <c r="C1612" s="17">
        <v>2</v>
      </c>
      <c r="D1612" s="17">
        <v>200</v>
      </c>
      <c r="E1612" s="18">
        <v>40032</v>
      </c>
      <c r="F1612" s="17">
        <v>18</v>
      </c>
      <c r="G1612" s="17">
        <v>26</v>
      </c>
      <c r="H1612" s="17" t="s">
        <v>23</v>
      </c>
      <c r="I1612" s="79">
        <f>_xlfn.XLOOKUP(H1612,Productos!$B$5:$B$16,Productos!$E$5:$E$16)</f>
        <v>1250000</v>
      </c>
      <c r="J1612" s="17">
        <v>2</v>
      </c>
      <c r="K1612" s="99"/>
      <c r="L1612" s="13" t="str">
        <f>_xlfn.XLOOKUP(Ventas!C1612,'Tienda y Sucursal'!$B$5:$B$19,'Tienda y Sucursal'!$C$5:$C$19)</f>
        <v>Muebles San Genaro</v>
      </c>
      <c r="M1612" s="13" t="str">
        <f>_xlfn.XLOOKUP(D1612,'Tienda y Sucursal'!$E$5:$E$10,'Tienda y Sucursal'!$F$5:$F$10)</f>
        <v>Sucursal 1</v>
      </c>
      <c r="N1612" s="13" t="str">
        <f>HLOOKUP(F1612,'Vendedores y Clientes'!$F$5:$M$7,2,0)&amp;" "&amp;HLOOKUP(F1612,'Vendedores y Clientes'!$F$5:$M$7,3,0)</f>
        <v>Gato Lizana</v>
      </c>
      <c r="O1612" s="13" t="str" cm="1">
        <f t="array" ref="O1612">_xlfn.XLOOKUP(G1612,'Vendedores y Clientes'!$B$6:$B$39,'Vendedores y Clientes'!$C$6:$C$39&amp;" "&amp;_xlfn.XLOOKUP(Ventas!G1612,'Vendedores y Clientes'!$B$6:$B$39,'Vendedores y Clientes'!$D$6:$D$39))</f>
        <v>Edward Phycka</v>
      </c>
      <c r="P1612" s="13" t="str">
        <f>_xlfn.XLOOKUP(H1612,Productos!$B$5:$B$16,Productos!$C$5:$C$16)</f>
        <v>Cómoda Antigua</v>
      </c>
      <c r="Q1612" s="13" t="str">
        <f>VLOOKUP(H1612,Productos!$B$4:$E$16,3,0)</f>
        <v>Bellmack</v>
      </c>
      <c r="R1612" s="14">
        <f t="shared" si="38"/>
        <v>0</v>
      </c>
      <c r="S1612" s="15">
        <f>VLOOKUP(Ventas!H1612,Productos!$B$23:$I$34,MATCH(Ventas!M1612,Productos!$D$22:$I$22)+2,FALSE)</f>
        <v>10000</v>
      </c>
      <c r="T1612" s="16">
        <f t="shared" si="40"/>
        <v>2490000</v>
      </c>
    </row>
    <row r="1613" spans="2:20" ht="14.25" customHeight="1">
      <c r="B1613" s="10" t="str">
        <f t="shared" si="37"/>
        <v>13-302182009agostoG12</v>
      </c>
      <c r="C1613" s="17">
        <v>13</v>
      </c>
      <c r="D1613" s="17">
        <v>30</v>
      </c>
      <c r="E1613" s="18">
        <v>40046</v>
      </c>
      <c r="F1613" s="17">
        <v>13</v>
      </c>
      <c r="G1613" s="17">
        <v>22</v>
      </c>
      <c r="H1613" s="17" t="s">
        <v>25</v>
      </c>
      <c r="I1613" s="79">
        <f>_xlfn.XLOOKUP(H1613,Productos!$B$5:$B$16,Productos!$E$5:$E$16)</f>
        <v>800000</v>
      </c>
      <c r="J1613" s="17">
        <v>2</v>
      </c>
      <c r="K1613" s="99"/>
      <c r="L1613" s="13" t="str">
        <f>_xlfn.XLOOKUP(Ventas!C1613,'Tienda y Sucursal'!$B$5:$B$19,'Tienda y Sucursal'!$C$5:$C$19)</f>
        <v>Sales</v>
      </c>
      <c r="M1613" s="13" t="str">
        <f>_xlfn.XLOOKUP(D1613,'Tienda y Sucursal'!$E$5:$E$10,'Tienda y Sucursal'!$F$5:$F$10)</f>
        <v>Sucursal 2</v>
      </c>
      <c r="N1613" s="13" t="str">
        <f>HLOOKUP(F1613,'Vendedores y Clientes'!$F$5:$M$7,2,0)&amp;" "&amp;HLOOKUP(F1613,'Vendedores y Clientes'!$F$5:$M$7,3,0)</f>
        <v>Caesar Ortencia</v>
      </c>
      <c r="O1613" s="13" t="str" cm="1">
        <f t="array" ref="O1613">_xlfn.XLOOKUP(G1613,'Vendedores y Clientes'!$B$6:$B$39,'Vendedores y Clientes'!$C$6:$C$39&amp;" "&amp;_xlfn.XLOOKUP(Ventas!G1613,'Vendedores y Clientes'!$B$6:$B$39,'Vendedores y Clientes'!$D$6:$D$39))</f>
        <v>Sergio Oliva</v>
      </c>
      <c r="P1613" s="13" t="str">
        <f>_xlfn.XLOOKUP(H1613,Productos!$B$5:$B$16,Productos!$C$5:$C$16)</f>
        <v>Estante Metalico 2mts alt</v>
      </c>
      <c r="Q1613" s="13" t="str">
        <f>VLOOKUP(H1613,Productos!$B$4:$E$16,3,0)</f>
        <v>Leymas</v>
      </c>
      <c r="R1613" s="14">
        <f t="shared" si="38"/>
        <v>0</v>
      </c>
      <c r="S1613" s="15">
        <f>VLOOKUP(Ventas!H1613,Productos!$B$23:$I$34,MATCH(Ventas!M1613,Productos!$D$22:$I$22)+2,FALSE)</f>
        <v>100000</v>
      </c>
      <c r="T1613" s="16">
        <f t="shared" si="40"/>
        <v>1500000</v>
      </c>
    </row>
    <row r="1614" spans="2:20" ht="14.25" customHeight="1">
      <c r="B1614" s="10" t="str">
        <f t="shared" si="37"/>
        <v>15-2002052010mayoG12</v>
      </c>
      <c r="C1614" s="17">
        <v>15</v>
      </c>
      <c r="D1614" s="17">
        <v>200</v>
      </c>
      <c r="E1614" s="18">
        <v>40318</v>
      </c>
      <c r="F1614" s="17">
        <v>12</v>
      </c>
      <c r="G1614" s="17">
        <v>22</v>
      </c>
      <c r="H1614" s="17" t="s">
        <v>25</v>
      </c>
      <c r="I1614" s="79">
        <f>_xlfn.XLOOKUP(H1614,Productos!$B$5:$B$16,Productos!$E$5:$E$16)</f>
        <v>800000</v>
      </c>
      <c r="J1614" s="17">
        <v>2</v>
      </c>
      <c r="K1614" s="99"/>
      <c r="L1614" s="13" t="str">
        <f>_xlfn.XLOOKUP(Ventas!C1614,'Tienda y Sucursal'!$B$5:$B$19,'Tienda y Sucursal'!$C$5:$C$19)</f>
        <v>Galería la Tubería</v>
      </c>
      <c r="M1614" s="13" t="str">
        <f>_xlfn.XLOOKUP(D1614,'Tienda y Sucursal'!$E$5:$E$10,'Tienda y Sucursal'!$F$5:$F$10)</f>
        <v>Sucursal 1</v>
      </c>
      <c r="N1614" s="13" t="str">
        <f>HLOOKUP(F1614,'Vendedores y Clientes'!$F$5:$M$7,2,0)&amp;" "&amp;HLOOKUP(F1614,'Vendedores y Clientes'!$F$5:$M$7,3,0)</f>
        <v>Feibian Bizancio</v>
      </c>
      <c r="O1614" s="13" t="str" cm="1">
        <f t="array" ref="O1614">_xlfn.XLOOKUP(G1614,'Vendedores y Clientes'!$B$6:$B$39,'Vendedores y Clientes'!$C$6:$C$39&amp;" "&amp;_xlfn.XLOOKUP(Ventas!G1614,'Vendedores y Clientes'!$B$6:$B$39,'Vendedores y Clientes'!$D$6:$D$39))</f>
        <v>Sergio Oliva</v>
      </c>
      <c r="P1614" s="13" t="str">
        <f>_xlfn.XLOOKUP(H1614,Productos!$B$5:$B$16,Productos!$C$5:$C$16)</f>
        <v>Estante Metalico 2mts alt</v>
      </c>
      <c r="Q1614" s="13" t="str">
        <f>VLOOKUP(H1614,Productos!$B$4:$E$16,3,0)</f>
        <v>Leymas</v>
      </c>
      <c r="R1614" s="14">
        <f t="shared" si="38"/>
        <v>0</v>
      </c>
      <c r="S1614" s="15">
        <f>VLOOKUP(Ventas!H1614,Productos!$B$23:$I$34,MATCH(Ventas!M1614,Productos!$D$22:$I$22)+2,FALSE)</f>
        <v>200000</v>
      </c>
      <c r="T1614" s="16">
        <f t="shared" si="40"/>
        <v>1400000</v>
      </c>
    </row>
    <row r="1615" spans="2:20" ht="14.25" customHeight="1">
      <c r="B1615" s="10" t="str">
        <f t="shared" si="37"/>
        <v>4-200142010abrilG12</v>
      </c>
      <c r="C1615" s="17">
        <v>4</v>
      </c>
      <c r="D1615" s="17">
        <v>200</v>
      </c>
      <c r="E1615" s="18">
        <v>40269</v>
      </c>
      <c r="F1615" s="17">
        <v>17</v>
      </c>
      <c r="G1615" s="17">
        <v>24</v>
      </c>
      <c r="H1615" s="17" t="s">
        <v>25</v>
      </c>
      <c r="I1615" s="79">
        <f>_xlfn.XLOOKUP(H1615,Productos!$B$5:$B$16,Productos!$E$5:$E$16)</f>
        <v>800000</v>
      </c>
      <c r="J1615" s="17">
        <v>2</v>
      </c>
      <c r="K1615" s="99"/>
      <c r="L1615" s="13" t="str">
        <f>_xlfn.XLOOKUP(Ventas!C1615,'Tienda y Sucursal'!$B$5:$B$19,'Tienda y Sucursal'!$C$5:$C$19)</f>
        <v>Galería Ñuble</v>
      </c>
      <c r="M1615" s="13" t="str">
        <f>_xlfn.XLOOKUP(D1615,'Tienda y Sucursal'!$E$5:$E$10,'Tienda y Sucursal'!$F$5:$F$10)</f>
        <v>Sucursal 1</v>
      </c>
      <c r="N1615" s="13" t="str">
        <f>HLOOKUP(F1615,'Vendedores y Clientes'!$F$5:$M$7,2,0)&amp;" "&amp;HLOOKUP(F1615,'Vendedores y Clientes'!$F$5:$M$7,3,0)</f>
        <v>Gabriel Manzanero</v>
      </c>
      <c r="O1615" s="13" t="str" cm="1">
        <f t="array" ref="O1615">_xlfn.XLOOKUP(G1615,'Vendedores y Clientes'!$B$6:$B$39,'Vendedores y Clientes'!$C$6:$C$39&amp;" "&amp;_xlfn.XLOOKUP(Ventas!G1615,'Vendedores y Clientes'!$B$6:$B$39,'Vendedores y Clientes'!$D$6:$D$39))</f>
        <v>Andrea Panda</v>
      </c>
      <c r="P1615" s="13" t="str">
        <f>_xlfn.XLOOKUP(H1615,Productos!$B$5:$B$16,Productos!$C$5:$C$16)</f>
        <v>Estante Metalico 2mts alt</v>
      </c>
      <c r="Q1615" s="13" t="str">
        <f>VLOOKUP(H1615,Productos!$B$4:$E$16,3,0)</f>
        <v>Leymas</v>
      </c>
      <c r="R1615" s="14">
        <f t="shared" si="38"/>
        <v>0</v>
      </c>
      <c r="S1615" s="15">
        <f>VLOOKUP(Ventas!H1615,Productos!$B$23:$I$34,MATCH(Ventas!M1615,Productos!$D$22:$I$22)+2,FALSE)</f>
        <v>200000</v>
      </c>
      <c r="T1615" s="16">
        <f t="shared" si="40"/>
        <v>1400000</v>
      </c>
    </row>
    <row r="1616" spans="2:20" ht="14.25" customHeight="1">
      <c r="B1616" s="10" t="str">
        <f t="shared" si="37"/>
        <v>11-3002072010julioG12</v>
      </c>
      <c r="C1616" s="17">
        <v>11</v>
      </c>
      <c r="D1616" s="17">
        <v>300</v>
      </c>
      <c r="E1616" s="18">
        <v>40379</v>
      </c>
      <c r="F1616" s="17">
        <v>18</v>
      </c>
      <c r="G1616" s="17">
        <v>18</v>
      </c>
      <c r="H1616" s="17" t="s">
        <v>25</v>
      </c>
      <c r="I1616" s="79">
        <f>_xlfn.XLOOKUP(H1616,Productos!$B$5:$B$16,Productos!$E$5:$E$16)</f>
        <v>800000</v>
      </c>
      <c r="J1616" s="17">
        <v>2</v>
      </c>
      <c r="K1616" s="99"/>
      <c r="L1616" s="13" t="str">
        <f>_xlfn.XLOOKUP(Ventas!C1616,'Tienda y Sucursal'!$B$5:$B$19,'Tienda y Sucursal'!$C$5:$C$19)</f>
        <v>Antiguedades FL</v>
      </c>
      <c r="M1616" s="13" t="str">
        <f>_xlfn.XLOOKUP(D1616,'Tienda y Sucursal'!$E$5:$E$10,'Tienda y Sucursal'!$F$5:$F$10)</f>
        <v>Sucursal 3</v>
      </c>
      <c r="N1616" s="13" t="str">
        <f>HLOOKUP(F1616,'Vendedores y Clientes'!$F$5:$M$7,2,0)&amp;" "&amp;HLOOKUP(F1616,'Vendedores y Clientes'!$F$5:$M$7,3,0)</f>
        <v>Gato Lizana</v>
      </c>
      <c r="O1616" s="13" t="str" cm="1">
        <f t="array" ref="O1616">_xlfn.XLOOKUP(G1616,'Vendedores y Clientes'!$B$6:$B$39,'Vendedores y Clientes'!$C$6:$C$39&amp;" "&amp;_xlfn.XLOOKUP(Ventas!G1616,'Vendedores y Clientes'!$B$6:$B$39,'Vendedores y Clientes'!$D$6:$D$39))</f>
        <v>Di Angelo Bonini</v>
      </c>
      <c r="P1616" s="13" t="str">
        <f>_xlfn.XLOOKUP(H1616,Productos!$B$5:$B$16,Productos!$C$5:$C$16)</f>
        <v>Estante Metalico 2mts alt</v>
      </c>
      <c r="Q1616" s="13" t="str">
        <f>VLOOKUP(H1616,Productos!$B$4:$E$16,3,0)</f>
        <v>Leymas</v>
      </c>
      <c r="R1616" s="14">
        <f t="shared" si="38"/>
        <v>0</v>
      </c>
      <c r="S1616" s="15">
        <f>VLOOKUP(Ventas!H1616,Productos!$B$23:$I$34,MATCH(Ventas!M1616,Productos!$D$22:$I$22)+2,FALSE)</f>
        <v>10000</v>
      </c>
      <c r="T1616" s="16">
        <f t="shared" si="40"/>
        <v>1590000</v>
      </c>
    </row>
    <row r="1617" spans="2:20" ht="14.25" customHeight="1">
      <c r="B1617" s="10" t="str">
        <f t="shared" si="37"/>
        <v>15-300342010abrilG12</v>
      </c>
      <c r="C1617" s="17">
        <v>15</v>
      </c>
      <c r="D1617" s="17">
        <v>300</v>
      </c>
      <c r="E1617" s="18">
        <v>40271</v>
      </c>
      <c r="F1617" s="17">
        <v>18</v>
      </c>
      <c r="G1617" s="17">
        <v>12</v>
      </c>
      <c r="H1617" s="17" t="s">
        <v>25</v>
      </c>
      <c r="I1617" s="79">
        <f>_xlfn.XLOOKUP(H1617,Productos!$B$5:$B$16,Productos!$E$5:$E$16)</f>
        <v>800000</v>
      </c>
      <c r="J1617" s="17">
        <v>2</v>
      </c>
      <c r="K1617" s="99"/>
      <c r="L1617" s="13" t="str">
        <f>_xlfn.XLOOKUP(Ventas!C1617,'Tienda y Sucursal'!$B$5:$B$19,'Tienda y Sucursal'!$C$5:$C$19)</f>
        <v>Galería la Tubería</v>
      </c>
      <c r="M1617" s="13" t="str">
        <f>_xlfn.XLOOKUP(D1617,'Tienda y Sucursal'!$E$5:$E$10,'Tienda y Sucursal'!$F$5:$F$10)</f>
        <v>Sucursal 3</v>
      </c>
      <c r="N1617" s="13" t="str">
        <f>HLOOKUP(F1617,'Vendedores y Clientes'!$F$5:$M$7,2,0)&amp;" "&amp;HLOOKUP(F1617,'Vendedores y Clientes'!$F$5:$M$7,3,0)</f>
        <v>Gato Lizana</v>
      </c>
      <c r="O1617" s="13" t="str" cm="1">
        <f t="array" ref="O1617">_xlfn.XLOOKUP(G1617,'Vendedores y Clientes'!$B$6:$B$39,'Vendedores y Clientes'!$C$6:$C$39&amp;" "&amp;_xlfn.XLOOKUP(Ventas!G1617,'Vendedores y Clientes'!$B$6:$B$39,'Vendedores y Clientes'!$D$6:$D$39))</f>
        <v>Nga Escandinavo</v>
      </c>
      <c r="P1617" s="13" t="str">
        <f>_xlfn.XLOOKUP(H1617,Productos!$B$5:$B$16,Productos!$C$5:$C$16)</f>
        <v>Estante Metalico 2mts alt</v>
      </c>
      <c r="Q1617" s="13" t="str">
        <f>VLOOKUP(H1617,Productos!$B$4:$E$16,3,0)</f>
        <v>Leymas</v>
      </c>
      <c r="R1617" s="14">
        <f t="shared" si="38"/>
        <v>0</v>
      </c>
      <c r="S1617" s="15">
        <f>VLOOKUP(Ventas!H1617,Productos!$B$23:$I$34,MATCH(Ventas!M1617,Productos!$D$22:$I$22)+2,FALSE)</f>
        <v>10000</v>
      </c>
      <c r="T1617" s="16">
        <f t="shared" si="40"/>
        <v>1590000</v>
      </c>
    </row>
    <row r="1618" spans="2:20" ht="14.25" customHeight="1">
      <c r="B1618" s="10" t="str">
        <f t="shared" si="37"/>
        <v>3-201312009eneroG12</v>
      </c>
      <c r="C1618" s="17">
        <v>3</v>
      </c>
      <c r="D1618" s="17">
        <v>20</v>
      </c>
      <c r="E1618" s="18">
        <v>39826</v>
      </c>
      <c r="F1618" s="17">
        <v>14</v>
      </c>
      <c r="G1618" s="17">
        <v>18</v>
      </c>
      <c r="H1618" s="17" t="s">
        <v>25</v>
      </c>
      <c r="I1618" s="79">
        <f>_xlfn.XLOOKUP(H1618,Productos!$B$5:$B$16,Productos!$E$5:$E$16)</f>
        <v>800000</v>
      </c>
      <c r="J1618" s="17">
        <v>2</v>
      </c>
      <c r="K1618" s="99"/>
      <c r="L1618" s="13" t="str">
        <f>_xlfn.XLOOKUP(Ventas!C1618,'Tienda y Sucursal'!$B$5:$B$19,'Tienda y Sucursal'!$C$5:$C$19)</f>
        <v>Damiens</v>
      </c>
      <c r="M1618" s="13" t="str">
        <f>_xlfn.XLOOKUP(D1618,'Tienda y Sucursal'!$E$5:$E$10,'Tienda y Sucursal'!$F$5:$F$10)</f>
        <v>Sucursal 5</v>
      </c>
      <c r="N1618" s="13" t="str">
        <f>HLOOKUP(F1618,'Vendedores y Clientes'!$F$5:$M$7,2,0)&amp;" "&amp;HLOOKUP(F1618,'Vendedores y Clientes'!$F$5:$M$7,3,0)</f>
        <v>Hortuiti Felier</v>
      </c>
      <c r="O1618" s="13" t="str" cm="1">
        <f t="array" ref="O1618">_xlfn.XLOOKUP(G1618,'Vendedores y Clientes'!$B$6:$B$39,'Vendedores y Clientes'!$C$6:$C$39&amp;" "&amp;_xlfn.XLOOKUP(Ventas!G1618,'Vendedores y Clientes'!$B$6:$B$39,'Vendedores y Clientes'!$D$6:$D$39))</f>
        <v>Di Angelo Bonini</v>
      </c>
      <c r="P1618" s="13" t="str">
        <f>_xlfn.XLOOKUP(H1618,Productos!$B$5:$B$16,Productos!$C$5:$C$16)</f>
        <v>Estante Metalico 2mts alt</v>
      </c>
      <c r="Q1618" s="13" t="str">
        <f>VLOOKUP(H1618,Productos!$B$4:$E$16,3,0)</f>
        <v>Leymas</v>
      </c>
      <c r="R1618" s="14">
        <f t="shared" si="38"/>
        <v>0</v>
      </c>
      <c r="S1618" s="15">
        <f>VLOOKUP(Ventas!H1618,Productos!$B$23:$I$34,MATCH(Ventas!M1618,Productos!$D$22:$I$22)+2,FALSE)</f>
        <v>10000</v>
      </c>
      <c r="T1618" s="16">
        <f t="shared" si="40"/>
        <v>1590000</v>
      </c>
    </row>
    <row r="1619" spans="2:20" ht="14.25" customHeight="1">
      <c r="B1619" s="10" t="str">
        <f t="shared" si="37"/>
        <v>2-2002042009abrilJ15</v>
      </c>
      <c r="C1619" s="17">
        <v>2</v>
      </c>
      <c r="D1619" s="17">
        <v>200</v>
      </c>
      <c r="E1619" s="18">
        <v>39923</v>
      </c>
      <c r="F1619" s="17">
        <v>16</v>
      </c>
      <c r="G1619" s="17">
        <v>33</v>
      </c>
      <c r="H1619" s="17" t="s">
        <v>21</v>
      </c>
      <c r="I1619" s="79">
        <f>_xlfn.XLOOKUP(H1619,Productos!$B$5:$B$16,Productos!$E$5:$E$16)</f>
        <v>1800000</v>
      </c>
      <c r="J1619" s="17">
        <v>1</v>
      </c>
      <c r="K1619" s="99"/>
      <c r="L1619" s="13" t="str">
        <f>_xlfn.XLOOKUP(Ventas!C1619,'Tienda y Sucursal'!$B$5:$B$19,'Tienda y Sucursal'!$C$5:$C$19)</f>
        <v>Muebles San Genaro</v>
      </c>
      <c r="M1619" s="13" t="str">
        <f>_xlfn.XLOOKUP(D1619,'Tienda y Sucursal'!$E$5:$E$10,'Tienda y Sucursal'!$F$5:$F$10)</f>
        <v>Sucursal 1</v>
      </c>
      <c r="N1619" s="13" t="str">
        <f>HLOOKUP(F1619,'Vendedores y Clientes'!$F$5:$M$7,2,0)&amp;" "&amp;HLOOKUP(F1619,'Vendedores y Clientes'!$F$5:$M$7,3,0)</f>
        <v>Michael Tree</v>
      </c>
      <c r="O1619" s="13" t="str" cm="1">
        <f t="array" ref="O1619">_xlfn.XLOOKUP(G1619,'Vendedores y Clientes'!$B$6:$B$39,'Vendedores y Clientes'!$C$6:$C$39&amp;" "&amp;_xlfn.XLOOKUP(Ventas!G1619,'Vendedores y Clientes'!$B$6:$B$39,'Vendedores y Clientes'!$D$6:$D$39))</f>
        <v>Maricela Zapur</v>
      </c>
      <c r="P1619" s="13" t="str">
        <f>_xlfn.XLOOKUP(H1619,Productos!$B$5:$B$16,Productos!$C$5:$C$16)</f>
        <v>Bar L Sobredimensionado</v>
      </c>
      <c r="Q1619" s="13" t="str">
        <f>VLOOKUP(H1619,Productos!$B$4:$E$16,3,0)</f>
        <v>Qwerty</v>
      </c>
      <c r="R1619" s="14">
        <f t="shared" si="38"/>
        <v>0</v>
      </c>
      <c r="S1619" s="15">
        <f>VLOOKUP(Ventas!H1619,Productos!$B$23:$I$34,MATCH(Ventas!M1619,Productos!$D$22:$I$22)+2,FALSE)</f>
        <v>100000</v>
      </c>
      <c r="T1619" s="16">
        <f t="shared" si="40"/>
        <v>1700000</v>
      </c>
    </row>
    <row r="1620" spans="2:20" ht="14.25" customHeight="1">
      <c r="B1620" s="10" t="str">
        <f t="shared" si="37"/>
        <v>12-20892010septiembreJ15</v>
      </c>
      <c r="C1620" s="17">
        <v>12</v>
      </c>
      <c r="D1620" s="17">
        <v>20</v>
      </c>
      <c r="E1620" s="18">
        <v>40429</v>
      </c>
      <c r="F1620" s="17">
        <v>17</v>
      </c>
      <c r="G1620" s="17">
        <v>21</v>
      </c>
      <c r="H1620" s="17" t="s">
        <v>21</v>
      </c>
      <c r="I1620" s="79">
        <f>_xlfn.XLOOKUP(H1620,Productos!$B$5:$B$16,Productos!$E$5:$E$16)</f>
        <v>1800000</v>
      </c>
      <c r="J1620" s="17">
        <v>1</v>
      </c>
      <c r="K1620" s="99"/>
      <c r="L1620" s="13" t="str">
        <f>_xlfn.XLOOKUP(Ventas!C1620,'Tienda y Sucursal'!$B$5:$B$19,'Tienda y Sucursal'!$C$5:$C$19)</f>
        <v>El Deleite</v>
      </c>
      <c r="M1620" s="13" t="str">
        <f>_xlfn.XLOOKUP(D1620,'Tienda y Sucursal'!$E$5:$E$10,'Tienda y Sucursal'!$F$5:$F$10)</f>
        <v>Sucursal 5</v>
      </c>
      <c r="N1620" s="13" t="str">
        <f>HLOOKUP(F1620,'Vendedores y Clientes'!$F$5:$M$7,2,0)&amp;" "&amp;HLOOKUP(F1620,'Vendedores y Clientes'!$F$5:$M$7,3,0)</f>
        <v>Gabriel Manzanero</v>
      </c>
      <c r="O1620" s="13" t="str" cm="1">
        <f t="array" ref="O1620">_xlfn.XLOOKUP(G1620,'Vendedores y Clientes'!$B$6:$B$39,'Vendedores y Clientes'!$C$6:$C$39&amp;" "&amp;_xlfn.XLOOKUP(Ventas!G1620,'Vendedores y Clientes'!$B$6:$B$39,'Vendedores y Clientes'!$D$6:$D$39))</f>
        <v>Alvarón Moledero</v>
      </c>
      <c r="P1620" s="13" t="str">
        <f>_xlfn.XLOOKUP(H1620,Productos!$B$5:$B$16,Productos!$C$5:$C$16)</f>
        <v>Bar L Sobredimensionado</v>
      </c>
      <c r="Q1620" s="13" t="str">
        <f>VLOOKUP(H1620,Productos!$B$4:$E$16,3,0)</f>
        <v>Qwerty</v>
      </c>
      <c r="R1620" s="14">
        <f t="shared" si="38"/>
        <v>0</v>
      </c>
      <c r="S1620" s="15">
        <f>VLOOKUP(Ventas!H1620,Productos!$B$23:$I$34,MATCH(Ventas!M1620,Productos!$D$22:$I$22)+2,FALSE)</f>
        <v>20000</v>
      </c>
      <c r="T1620" s="16">
        <f t="shared" si="40"/>
        <v>1780000</v>
      </c>
    </row>
    <row r="1621" spans="2:20" ht="14.25" customHeight="1">
      <c r="B1621" s="10" t="str">
        <f t="shared" si="37"/>
        <v>3-20982010agostoJ15</v>
      </c>
      <c r="C1621" s="17">
        <v>3</v>
      </c>
      <c r="D1621" s="17">
        <v>20</v>
      </c>
      <c r="E1621" s="18">
        <v>40399</v>
      </c>
      <c r="F1621" s="17">
        <v>12</v>
      </c>
      <c r="G1621" s="17">
        <v>15</v>
      </c>
      <c r="H1621" s="17" t="s">
        <v>21</v>
      </c>
      <c r="I1621" s="79">
        <f>_xlfn.XLOOKUP(H1621,Productos!$B$5:$B$16,Productos!$E$5:$E$16)</f>
        <v>1800000</v>
      </c>
      <c r="J1621" s="17">
        <v>1</v>
      </c>
      <c r="K1621" s="99"/>
      <c r="L1621" s="13" t="str">
        <f>_xlfn.XLOOKUP(Ventas!C1621,'Tienda y Sucursal'!$B$5:$B$19,'Tienda y Sucursal'!$C$5:$C$19)</f>
        <v>Damiens</v>
      </c>
      <c r="M1621" s="13" t="str">
        <f>_xlfn.XLOOKUP(D1621,'Tienda y Sucursal'!$E$5:$E$10,'Tienda y Sucursal'!$F$5:$F$10)</f>
        <v>Sucursal 5</v>
      </c>
      <c r="N1621" s="13" t="str">
        <f>HLOOKUP(F1621,'Vendedores y Clientes'!$F$5:$M$7,2,0)&amp;" "&amp;HLOOKUP(F1621,'Vendedores y Clientes'!$F$5:$M$7,3,0)</f>
        <v>Feibian Bizancio</v>
      </c>
      <c r="O1621" s="13" t="str" cm="1">
        <f t="array" ref="O1621">_xlfn.XLOOKUP(G1621,'Vendedores y Clientes'!$B$6:$B$39,'Vendedores y Clientes'!$C$6:$C$39&amp;" "&amp;_xlfn.XLOOKUP(Ventas!G1621,'Vendedores y Clientes'!$B$6:$B$39,'Vendedores y Clientes'!$D$6:$D$39))</f>
        <v>Maki Parachute</v>
      </c>
      <c r="P1621" s="13" t="str">
        <f>_xlfn.XLOOKUP(H1621,Productos!$B$5:$B$16,Productos!$C$5:$C$16)</f>
        <v>Bar L Sobredimensionado</v>
      </c>
      <c r="Q1621" s="13" t="str">
        <f>VLOOKUP(H1621,Productos!$B$4:$E$16,3,0)</f>
        <v>Qwerty</v>
      </c>
      <c r="R1621" s="14">
        <f t="shared" si="38"/>
        <v>0</v>
      </c>
      <c r="S1621" s="15">
        <f>VLOOKUP(Ventas!H1621,Productos!$B$23:$I$34,MATCH(Ventas!M1621,Productos!$D$22:$I$22)+2,FALSE)</f>
        <v>20000</v>
      </c>
      <c r="T1621" s="16">
        <f t="shared" si="40"/>
        <v>1780000</v>
      </c>
    </row>
    <row r="1622" spans="2:20" ht="14.25" customHeight="1">
      <c r="B1622" s="10" t="str">
        <f t="shared" si="37"/>
        <v>7-300452010mayoG13</v>
      </c>
      <c r="C1622" s="17">
        <v>7</v>
      </c>
      <c r="D1622" s="17">
        <v>300</v>
      </c>
      <c r="E1622" s="18">
        <v>40302</v>
      </c>
      <c r="F1622" s="17">
        <v>15</v>
      </c>
      <c r="G1622" s="17">
        <v>20</v>
      </c>
      <c r="H1622" s="17" t="s">
        <v>32</v>
      </c>
      <c r="I1622" s="79">
        <f>_xlfn.XLOOKUP(H1622,Productos!$B$5:$B$16,Productos!$E$5:$E$16)</f>
        <v>150000</v>
      </c>
      <c r="J1622" s="17">
        <v>11</v>
      </c>
      <c r="K1622" s="99"/>
      <c r="L1622" s="13" t="str">
        <f>_xlfn.XLOOKUP(Ventas!C1622,'Tienda y Sucursal'!$B$5:$B$19,'Tienda y Sucursal'!$C$5:$C$19)</f>
        <v>Blanco y En Calada</v>
      </c>
      <c r="M1622" s="13" t="str">
        <f>_xlfn.XLOOKUP(D1622,'Tienda y Sucursal'!$E$5:$E$10,'Tienda y Sucursal'!$F$5:$F$10)</f>
        <v>Sucursal 3</v>
      </c>
      <c r="N1622" s="13" t="str">
        <f>HLOOKUP(F1622,'Vendedores y Clientes'!$F$5:$M$7,2,0)&amp;" "&amp;HLOOKUP(F1622,'Vendedores y Clientes'!$F$5:$M$7,3,0)</f>
        <v>Suárez Mujica</v>
      </c>
      <c r="O1622" s="13" t="str" cm="1">
        <f t="array" ref="O1622">_xlfn.XLOOKUP(G1622,'Vendedores y Clientes'!$B$6:$B$39,'Vendedores y Clientes'!$C$6:$C$39&amp;" "&amp;_xlfn.XLOOKUP(Ventas!G1622,'Vendedores y Clientes'!$B$6:$B$39,'Vendedores y Clientes'!$D$6:$D$39))</f>
        <v>Tatán Linterna</v>
      </c>
      <c r="P1622" s="13" t="str">
        <f>_xlfn.XLOOKUP(H1622,Productos!$B$5:$B$16,Productos!$C$5:$C$16)</f>
        <v>Mesa de Centro 1,5x2 Cuadrada</v>
      </c>
      <c r="Q1622" s="13" t="str">
        <f>VLOOKUP(H1622,Productos!$B$4:$E$16,3,0)</f>
        <v>Dardunes</v>
      </c>
      <c r="R1622" s="14">
        <f t="shared" si="38"/>
        <v>0.08</v>
      </c>
      <c r="S1622" s="15">
        <f>VLOOKUP(Ventas!H1622,Productos!$B$23:$I$34,MATCH(Ventas!M1622,Productos!$D$22:$I$22)+2,FALSE)</f>
        <v>200000</v>
      </c>
      <c r="T1622" s="16">
        <f t="shared" si="40"/>
        <v>1318000</v>
      </c>
    </row>
    <row r="1623" spans="2:20" ht="14.25" customHeight="1">
      <c r="B1623" s="10" t="str">
        <f t="shared" si="37"/>
        <v>5-3003112010noviembreG13</v>
      </c>
      <c r="C1623" s="17">
        <v>5</v>
      </c>
      <c r="D1623" s="17">
        <v>300</v>
      </c>
      <c r="E1623" s="18">
        <v>40485</v>
      </c>
      <c r="F1623" s="17">
        <v>18</v>
      </c>
      <c r="G1623" s="17">
        <v>3</v>
      </c>
      <c r="H1623" s="17" t="s">
        <v>32</v>
      </c>
      <c r="I1623" s="79">
        <f>_xlfn.XLOOKUP(H1623,Productos!$B$5:$B$16,Productos!$E$5:$E$16)</f>
        <v>150000</v>
      </c>
      <c r="J1623" s="17">
        <v>11</v>
      </c>
      <c r="K1623" s="99"/>
      <c r="L1623" s="13" t="str">
        <f>_xlfn.XLOOKUP(Ventas!C1623,'Tienda y Sucursal'!$B$5:$B$19,'Tienda y Sucursal'!$C$5:$C$19)</f>
        <v>Muebles El Oso</v>
      </c>
      <c r="M1623" s="13" t="str">
        <f>_xlfn.XLOOKUP(D1623,'Tienda y Sucursal'!$E$5:$E$10,'Tienda y Sucursal'!$F$5:$F$10)</f>
        <v>Sucursal 3</v>
      </c>
      <c r="N1623" s="13" t="str">
        <f>HLOOKUP(F1623,'Vendedores y Clientes'!$F$5:$M$7,2,0)&amp;" "&amp;HLOOKUP(F1623,'Vendedores y Clientes'!$F$5:$M$7,3,0)</f>
        <v>Gato Lizana</v>
      </c>
      <c r="O1623" s="13" t="str" cm="1">
        <f t="array" ref="O1623">_xlfn.XLOOKUP(G1623,'Vendedores y Clientes'!$B$6:$B$39,'Vendedores y Clientes'!$C$6:$C$39&amp;" "&amp;_xlfn.XLOOKUP(Ventas!G1623,'Vendedores y Clientes'!$B$6:$B$39,'Vendedores y Clientes'!$D$6:$D$39))</f>
        <v>Johny Negrero</v>
      </c>
      <c r="P1623" s="13" t="str">
        <f>_xlfn.XLOOKUP(H1623,Productos!$B$5:$B$16,Productos!$C$5:$C$16)</f>
        <v>Mesa de Centro 1,5x2 Cuadrada</v>
      </c>
      <c r="Q1623" s="13" t="str">
        <f>VLOOKUP(H1623,Productos!$B$4:$E$16,3,0)</f>
        <v>Dardunes</v>
      </c>
      <c r="R1623" s="14">
        <f t="shared" si="38"/>
        <v>0.08</v>
      </c>
      <c r="S1623" s="15">
        <f>VLOOKUP(Ventas!H1623,Productos!$B$23:$I$34,MATCH(Ventas!M1623,Productos!$D$22:$I$22)+2,FALSE)</f>
        <v>200000</v>
      </c>
      <c r="T1623" s="16">
        <f t="shared" si="40"/>
        <v>1318000</v>
      </c>
    </row>
    <row r="1624" spans="2:20" ht="14.25" customHeight="1">
      <c r="B1624" s="10" t="str">
        <f t="shared" si="37"/>
        <v>15-200872009julioG13</v>
      </c>
      <c r="C1624" s="17">
        <v>15</v>
      </c>
      <c r="D1624" s="17">
        <v>200</v>
      </c>
      <c r="E1624" s="18">
        <v>40002</v>
      </c>
      <c r="F1624" s="17">
        <v>12</v>
      </c>
      <c r="G1624" s="17">
        <v>24</v>
      </c>
      <c r="H1624" s="17" t="s">
        <v>32</v>
      </c>
      <c r="I1624" s="79">
        <f>_xlfn.XLOOKUP(H1624,Productos!$B$5:$B$16,Productos!$E$5:$E$16)</f>
        <v>150000</v>
      </c>
      <c r="J1624" s="17">
        <v>11</v>
      </c>
      <c r="K1624" s="99"/>
      <c r="L1624" s="13" t="str">
        <f>_xlfn.XLOOKUP(Ventas!C1624,'Tienda y Sucursal'!$B$5:$B$19,'Tienda y Sucursal'!$C$5:$C$19)</f>
        <v>Galería la Tubería</v>
      </c>
      <c r="M1624" s="13" t="str">
        <f>_xlfn.XLOOKUP(D1624,'Tienda y Sucursal'!$E$5:$E$10,'Tienda y Sucursal'!$F$5:$F$10)</f>
        <v>Sucursal 1</v>
      </c>
      <c r="N1624" s="13" t="str">
        <f>HLOOKUP(F1624,'Vendedores y Clientes'!$F$5:$M$7,2,0)&amp;" "&amp;HLOOKUP(F1624,'Vendedores y Clientes'!$F$5:$M$7,3,0)</f>
        <v>Feibian Bizancio</v>
      </c>
      <c r="O1624" s="13" t="str" cm="1">
        <f t="array" ref="O1624">_xlfn.XLOOKUP(G1624,'Vendedores y Clientes'!$B$6:$B$39,'Vendedores y Clientes'!$C$6:$C$39&amp;" "&amp;_xlfn.XLOOKUP(Ventas!G1624,'Vendedores y Clientes'!$B$6:$B$39,'Vendedores y Clientes'!$D$6:$D$39))</f>
        <v>Andrea Panda</v>
      </c>
      <c r="P1624" s="13" t="str">
        <f>_xlfn.XLOOKUP(H1624,Productos!$B$5:$B$16,Productos!$C$5:$C$16)</f>
        <v>Mesa de Centro 1,5x2 Cuadrada</v>
      </c>
      <c r="Q1624" s="13" t="str">
        <f>VLOOKUP(H1624,Productos!$B$4:$E$16,3,0)</f>
        <v>Dardunes</v>
      </c>
      <c r="R1624" s="14">
        <f t="shared" si="38"/>
        <v>0.08</v>
      </c>
      <c r="S1624" s="15">
        <f>VLOOKUP(Ventas!H1624,Productos!$B$23:$I$34,MATCH(Ventas!M1624,Productos!$D$22:$I$22)+2,FALSE)</f>
        <v>20000</v>
      </c>
      <c r="T1624" s="16">
        <f t="shared" si="40"/>
        <v>1498000</v>
      </c>
    </row>
    <row r="1625" spans="2:20" ht="14.25" customHeight="1">
      <c r="B1625" s="10" t="str">
        <f t="shared" si="37"/>
        <v>3-10932010marzoG13</v>
      </c>
      <c r="C1625" s="17">
        <v>3</v>
      </c>
      <c r="D1625" s="17">
        <v>10</v>
      </c>
      <c r="E1625" s="18">
        <v>40246</v>
      </c>
      <c r="F1625" s="17">
        <v>17</v>
      </c>
      <c r="G1625" s="17">
        <v>33</v>
      </c>
      <c r="H1625" s="17" t="s">
        <v>32</v>
      </c>
      <c r="I1625" s="79">
        <f>_xlfn.XLOOKUP(H1625,Productos!$B$5:$B$16,Productos!$E$5:$E$16)</f>
        <v>150000</v>
      </c>
      <c r="J1625" s="17">
        <v>11</v>
      </c>
      <c r="K1625" s="99"/>
      <c r="L1625" s="13" t="str">
        <f>_xlfn.XLOOKUP(Ventas!C1625,'Tienda y Sucursal'!$B$5:$B$19,'Tienda y Sucursal'!$C$5:$C$19)</f>
        <v>Damiens</v>
      </c>
      <c r="M1625" s="13" t="str">
        <f>_xlfn.XLOOKUP(D1625,'Tienda y Sucursal'!$E$5:$E$10,'Tienda y Sucursal'!$F$5:$F$10)</f>
        <v>Sucursal 6</v>
      </c>
      <c r="N1625" s="13" t="str">
        <f>HLOOKUP(F1625,'Vendedores y Clientes'!$F$5:$M$7,2,0)&amp;" "&amp;HLOOKUP(F1625,'Vendedores y Clientes'!$F$5:$M$7,3,0)</f>
        <v>Gabriel Manzanero</v>
      </c>
      <c r="O1625" s="13" t="str" cm="1">
        <f t="array" ref="O1625">_xlfn.XLOOKUP(G1625,'Vendedores y Clientes'!$B$6:$B$39,'Vendedores y Clientes'!$C$6:$C$39&amp;" "&amp;_xlfn.XLOOKUP(Ventas!G1625,'Vendedores y Clientes'!$B$6:$B$39,'Vendedores y Clientes'!$D$6:$D$39))</f>
        <v>Maricela Zapur</v>
      </c>
      <c r="P1625" s="13" t="str">
        <f>_xlfn.XLOOKUP(H1625,Productos!$B$5:$B$16,Productos!$C$5:$C$16)</f>
        <v>Mesa de Centro 1,5x2 Cuadrada</v>
      </c>
      <c r="Q1625" s="13" t="str">
        <f>VLOOKUP(H1625,Productos!$B$4:$E$16,3,0)</f>
        <v>Dardunes</v>
      </c>
      <c r="R1625" s="14">
        <f t="shared" si="38"/>
        <v>0.08</v>
      </c>
      <c r="S1625" s="15">
        <f>VLOOKUP(Ventas!H1625,Productos!$B$23:$I$34,MATCH(Ventas!M1625,Productos!$D$22:$I$22)+2,FALSE)</f>
        <v>30000</v>
      </c>
      <c r="T1625" s="16">
        <f t="shared" si="40"/>
        <v>1488000</v>
      </c>
    </row>
    <row r="1626" spans="2:20" ht="14.25" customHeight="1">
      <c r="B1626" s="10" t="str">
        <f t="shared" si="37"/>
        <v>5-10292009septiembreG13</v>
      </c>
      <c r="C1626" s="17">
        <v>5</v>
      </c>
      <c r="D1626" s="17">
        <v>10</v>
      </c>
      <c r="E1626" s="18">
        <v>40058</v>
      </c>
      <c r="F1626" s="17">
        <v>17</v>
      </c>
      <c r="G1626" s="17">
        <v>29</v>
      </c>
      <c r="H1626" s="17" t="s">
        <v>32</v>
      </c>
      <c r="I1626" s="79">
        <f>_xlfn.XLOOKUP(H1626,Productos!$B$5:$B$16,Productos!$E$5:$E$16)</f>
        <v>150000</v>
      </c>
      <c r="J1626" s="17">
        <v>11</v>
      </c>
      <c r="K1626" s="99"/>
      <c r="L1626" s="13" t="str">
        <f>_xlfn.XLOOKUP(Ventas!C1626,'Tienda y Sucursal'!$B$5:$B$19,'Tienda y Sucursal'!$C$5:$C$19)</f>
        <v>Muebles El Oso</v>
      </c>
      <c r="M1626" s="13" t="str">
        <f>_xlfn.XLOOKUP(D1626,'Tienda y Sucursal'!$E$5:$E$10,'Tienda y Sucursal'!$F$5:$F$10)</f>
        <v>Sucursal 6</v>
      </c>
      <c r="N1626" s="13" t="str">
        <f>HLOOKUP(F1626,'Vendedores y Clientes'!$F$5:$M$7,2,0)&amp;" "&amp;HLOOKUP(F1626,'Vendedores y Clientes'!$F$5:$M$7,3,0)</f>
        <v>Gabriel Manzanero</v>
      </c>
      <c r="O1626" s="13" t="str" cm="1">
        <f t="array" ref="O1626">_xlfn.XLOOKUP(G1626,'Vendedores y Clientes'!$B$6:$B$39,'Vendedores y Clientes'!$C$6:$C$39&amp;" "&amp;_xlfn.XLOOKUP(Ventas!G1626,'Vendedores y Clientes'!$B$6:$B$39,'Vendedores y Clientes'!$D$6:$D$39))</f>
        <v>Reina Queen</v>
      </c>
      <c r="P1626" s="13" t="str">
        <f>_xlfn.XLOOKUP(H1626,Productos!$B$5:$B$16,Productos!$C$5:$C$16)</f>
        <v>Mesa de Centro 1,5x2 Cuadrada</v>
      </c>
      <c r="Q1626" s="13" t="str">
        <f>VLOOKUP(H1626,Productos!$B$4:$E$16,3,0)</f>
        <v>Dardunes</v>
      </c>
      <c r="R1626" s="14">
        <f t="shared" si="38"/>
        <v>0.08</v>
      </c>
      <c r="S1626" s="15">
        <f>VLOOKUP(Ventas!H1626,Productos!$B$23:$I$34,MATCH(Ventas!M1626,Productos!$D$22:$I$22)+2,FALSE)</f>
        <v>30000</v>
      </c>
      <c r="T1626" s="16">
        <f t="shared" si="40"/>
        <v>1488000</v>
      </c>
    </row>
    <row r="1627" spans="2:20" ht="14.25" customHeight="1">
      <c r="B1627" s="10" t="str">
        <f t="shared" si="37"/>
        <v>15-302152009mayoG13</v>
      </c>
      <c r="C1627" s="17">
        <v>15</v>
      </c>
      <c r="D1627" s="17">
        <v>30</v>
      </c>
      <c r="E1627" s="18">
        <v>39954</v>
      </c>
      <c r="F1627" s="17">
        <v>12</v>
      </c>
      <c r="G1627" s="17">
        <v>8</v>
      </c>
      <c r="H1627" s="17" t="s">
        <v>32</v>
      </c>
      <c r="I1627" s="79">
        <f>_xlfn.XLOOKUP(H1627,Productos!$B$5:$B$16,Productos!$E$5:$E$16)</f>
        <v>150000</v>
      </c>
      <c r="J1627" s="17">
        <v>11</v>
      </c>
      <c r="K1627" s="99"/>
      <c r="L1627" s="13" t="str">
        <f>_xlfn.XLOOKUP(Ventas!C1627,'Tienda y Sucursal'!$B$5:$B$19,'Tienda y Sucursal'!$C$5:$C$19)</f>
        <v>Galería la Tubería</v>
      </c>
      <c r="M1627" s="13" t="str">
        <f>_xlfn.XLOOKUP(D1627,'Tienda y Sucursal'!$E$5:$E$10,'Tienda y Sucursal'!$F$5:$F$10)</f>
        <v>Sucursal 2</v>
      </c>
      <c r="N1627" s="13" t="str">
        <f>HLOOKUP(F1627,'Vendedores y Clientes'!$F$5:$M$7,2,0)&amp;" "&amp;HLOOKUP(F1627,'Vendedores y Clientes'!$F$5:$M$7,3,0)</f>
        <v>Feibian Bizancio</v>
      </c>
      <c r="O1627" s="13" t="str" cm="1">
        <f t="array" ref="O1627">_xlfn.XLOOKUP(G1627,'Vendedores y Clientes'!$B$6:$B$39,'Vendedores y Clientes'!$C$6:$C$39&amp;" "&amp;_xlfn.XLOOKUP(Ventas!G1627,'Vendedores y Clientes'!$B$6:$B$39,'Vendedores y Clientes'!$D$6:$D$39))</f>
        <v>Nicolás Red</v>
      </c>
      <c r="P1627" s="13" t="str">
        <f>_xlfn.XLOOKUP(H1627,Productos!$B$5:$B$16,Productos!$C$5:$C$16)</f>
        <v>Mesa de Centro 1,5x2 Cuadrada</v>
      </c>
      <c r="Q1627" s="13" t="str">
        <f>VLOOKUP(H1627,Productos!$B$4:$E$16,3,0)</f>
        <v>Dardunes</v>
      </c>
      <c r="R1627" s="14">
        <f t="shared" si="38"/>
        <v>0.08</v>
      </c>
      <c r="S1627" s="15">
        <f>VLOOKUP(Ventas!H1627,Productos!$B$23:$I$34,MATCH(Ventas!M1627,Productos!$D$22:$I$22)+2,FALSE)</f>
        <v>100000</v>
      </c>
      <c r="T1627" s="16">
        <f t="shared" si="40"/>
        <v>1418000</v>
      </c>
    </row>
    <row r="1628" spans="2:20" ht="14.25" customHeight="1">
      <c r="B1628" s="10" t="str">
        <f t="shared" si="37"/>
        <v>6-202022009febreroG13</v>
      </c>
      <c r="C1628" s="17">
        <v>6</v>
      </c>
      <c r="D1628" s="17">
        <v>20</v>
      </c>
      <c r="E1628" s="18">
        <v>39864</v>
      </c>
      <c r="F1628" s="17">
        <v>12</v>
      </c>
      <c r="G1628" s="17">
        <v>15</v>
      </c>
      <c r="H1628" s="17" t="s">
        <v>32</v>
      </c>
      <c r="I1628" s="79">
        <f>_xlfn.XLOOKUP(H1628,Productos!$B$5:$B$16,Productos!$E$5:$E$16)</f>
        <v>150000</v>
      </c>
      <c r="J1628" s="17">
        <v>11</v>
      </c>
      <c r="K1628" s="99"/>
      <c r="L1628" s="13" t="str">
        <f>_xlfn.XLOOKUP(Ventas!C1628,'Tienda y Sucursal'!$B$5:$B$19,'Tienda y Sucursal'!$C$5:$C$19)</f>
        <v>Sucursal Ñuñoa</v>
      </c>
      <c r="M1628" s="13" t="str">
        <f>_xlfn.XLOOKUP(D1628,'Tienda y Sucursal'!$E$5:$E$10,'Tienda y Sucursal'!$F$5:$F$10)</f>
        <v>Sucursal 5</v>
      </c>
      <c r="N1628" s="13" t="str">
        <f>HLOOKUP(F1628,'Vendedores y Clientes'!$F$5:$M$7,2,0)&amp;" "&amp;HLOOKUP(F1628,'Vendedores y Clientes'!$F$5:$M$7,3,0)</f>
        <v>Feibian Bizancio</v>
      </c>
      <c r="O1628" s="13" t="str" cm="1">
        <f t="array" ref="O1628">_xlfn.XLOOKUP(G1628,'Vendedores y Clientes'!$B$6:$B$39,'Vendedores y Clientes'!$C$6:$C$39&amp;" "&amp;_xlfn.XLOOKUP(Ventas!G1628,'Vendedores y Clientes'!$B$6:$B$39,'Vendedores y Clientes'!$D$6:$D$39))</f>
        <v>Maki Parachute</v>
      </c>
      <c r="P1628" s="13" t="str">
        <f>_xlfn.XLOOKUP(H1628,Productos!$B$5:$B$16,Productos!$C$5:$C$16)</f>
        <v>Mesa de Centro 1,5x2 Cuadrada</v>
      </c>
      <c r="Q1628" s="13" t="str">
        <f>VLOOKUP(H1628,Productos!$B$4:$E$16,3,0)</f>
        <v>Dardunes</v>
      </c>
      <c r="R1628" s="14">
        <f t="shared" si="38"/>
        <v>0.08</v>
      </c>
      <c r="S1628" s="15">
        <f>VLOOKUP(Ventas!H1628,Productos!$B$23:$I$34,MATCH(Ventas!M1628,Productos!$D$22:$I$22)+2,FALSE)</f>
        <v>20000</v>
      </c>
      <c r="T1628" s="16">
        <f t="shared" si="40"/>
        <v>1498000</v>
      </c>
    </row>
    <row r="1629" spans="2:20" ht="14.25" customHeight="1">
      <c r="B1629" s="10" t="str">
        <f t="shared" si="37"/>
        <v>3-1001712009eneroG13</v>
      </c>
      <c r="C1629" s="17">
        <v>3</v>
      </c>
      <c r="D1629" s="17">
        <v>100</v>
      </c>
      <c r="E1629" s="18">
        <v>39830</v>
      </c>
      <c r="F1629" s="17">
        <v>18</v>
      </c>
      <c r="G1629" s="17">
        <v>31</v>
      </c>
      <c r="H1629" s="17" t="s">
        <v>32</v>
      </c>
      <c r="I1629" s="79">
        <f>_xlfn.XLOOKUP(H1629,Productos!$B$5:$B$16,Productos!$E$5:$E$16)</f>
        <v>150000</v>
      </c>
      <c r="J1629" s="17">
        <v>11</v>
      </c>
      <c r="K1629" s="99"/>
      <c r="L1629" s="13" t="str">
        <f>_xlfn.XLOOKUP(Ventas!C1629,'Tienda y Sucursal'!$B$5:$B$19,'Tienda y Sucursal'!$C$5:$C$19)</f>
        <v>Damiens</v>
      </c>
      <c r="M1629" s="13" t="str">
        <f>_xlfn.XLOOKUP(D1629,'Tienda y Sucursal'!$E$5:$E$10,'Tienda y Sucursal'!$F$5:$F$10)</f>
        <v>Sucursal 4</v>
      </c>
      <c r="N1629" s="13" t="str">
        <f>HLOOKUP(F1629,'Vendedores y Clientes'!$F$5:$M$7,2,0)&amp;" "&amp;HLOOKUP(F1629,'Vendedores y Clientes'!$F$5:$M$7,3,0)</f>
        <v>Gato Lizana</v>
      </c>
      <c r="O1629" s="13" t="str" cm="1">
        <f t="array" ref="O1629">_xlfn.XLOOKUP(G1629,'Vendedores y Clientes'!$B$6:$B$39,'Vendedores y Clientes'!$C$6:$C$39&amp;" "&amp;_xlfn.XLOOKUP(Ventas!G1629,'Vendedores y Clientes'!$B$6:$B$39,'Vendedores y Clientes'!$D$6:$D$39))</f>
        <v>Sofia Uribe</v>
      </c>
      <c r="P1629" s="13" t="str">
        <f>_xlfn.XLOOKUP(H1629,Productos!$B$5:$B$16,Productos!$C$5:$C$16)</f>
        <v>Mesa de Centro 1,5x2 Cuadrada</v>
      </c>
      <c r="Q1629" s="13" t="str">
        <f>VLOOKUP(H1629,Productos!$B$4:$E$16,3,0)</f>
        <v>Dardunes</v>
      </c>
      <c r="R1629" s="14">
        <f t="shared" si="38"/>
        <v>0.08</v>
      </c>
      <c r="S1629" s="15">
        <f>VLOOKUP(Ventas!H1629,Productos!$B$23:$I$34,MATCH(Ventas!M1629,Productos!$D$22:$I$22)+2,FALSE)</f>
        <v>300000</v>
      </c>
      <c r="T1629" s="16">
        <f t="shared" si="40"/>
        <v>1218000</v>
      </c>
    </row>
    <row r="1630" spans="2:20" ht="14.25" customHeight="1">
      <c r="B1630" s="10" t="str">
        <f t="shared" si="37"/>
        <v>13-201842009abrilA18</v>
      </c>
      <c r="C1630" s="17">
        <v>13</v>
      </c>
      <c r="D1630" s="17">
        <v>20</v>
      </c>
      <c r="E1630" s="18">
        <v>39921</v>
      </c>
      <c r="F1630" s="17">
        <v>14</v>
      </c>
      <c r="G1630" s="17">
        <v>17</v>
      </c>
      <c r="H1630" s="17" t="s">
        <v>26</v>
      </c>
      <c r="I1630" s="79">
        <f>_xlfn.XLOOKUP(H1630,Productos!$B$5:$B$16,Productos!$E$5:$E$16)</f>
        <v>750000</v>
      </c>
      <c r="J1630" s="17">
        <v>2</v>
      </c>
      <c r="K1630" s="99"/>
      <c r="L1630" s="13" t="str">
        <f>_xlfn.XLOOKUP(Ventas!C1630,'Tienda y Sucursal'!$B$5:$B$19,'Tienda y Sucursal'!$C$5:$C$19)</f>
        <v>Sales</v>
      </c>
      <c r="M1630" s="13" t="str">
        <f>_xlfn.XLOOKUP(D1630,'Tienda y Sucursal'!$E$5:$E$10,'Tienda y Sucursal'!$F$5:$F$10)</f>
        <v>Sucursal 5</v>
      </c>
      <c r="N1630" s="13" t="str">
        <f>HLOOKUP(F1630,'Vendedores y Clientes'!$F$5:$M$7,2,0)&amp;" "&amp;HLOOKUP(F1630,'Vendedores y Clientes'!$F$5:$M$7,3,0)</f>
        <v>Hortuiti Felier</v>
      </c>
      <c r="O1630" s="13" t="str" cm="1">
        <f t="array" ref="O1630">_xlfn.XLOOKUP(G1630,'Vendedores y Clientes'!$B$6:$B$39,'Vendedores y Clientes'!$C$6:$C$39&amp;" "&amp;_xlfn.XLOOKUP(Ventas!G1630,'Vendedores y Clientes'!$B$6:$B$39,'Vendedores y Clientes'!$D$6:$D$39))</f>
        <v>Mathias Albus</v>
      </c>
      <c r="P1630" s="13" t="str">
        <f>_xlfn.XLOOKUP(H1630,Productos!$B$5:$B$16,Productos!$C$5:$C$16)</f>
        <v>Sillón Cama 3 Cuerpos</v>
      </c>
      <c r="Q1630" s="13" t="str">
        <f>VLOOKUP(H1630,Productos!$B$4:$E$16,3,0)</f>
        <v>Bellmack</v>
      </c>
      <c r="R1630" s="14">
        <f t="shared" si="38"/>
        <v>0</v>
      </c>
      <c r="S1630" s="15">
        <f>VLOOKUP(Ventas!H1630,Productos!$B$23:$I$34,MATCH(Ventas!M1630,Productos!$D$22:$I$22)+2,FALSE)</f>
        <v>30000</v>
      </c>
      <c r="T1630" s="16">
        <f t="shared" si="40"/>
        <v>1470000</v>
      </c>
    </row>
    <row r="1631" spans="2:20" ht="14.25" customHeight="1">
      <c r="B1631" s="10" t="str">
        <f t="shared" si="37"/>
        <v>9-20952009mayoA18</v>
      </c>
      <c r="C1631" s="17">
        <v>9</v>
      </c>
      <c r="D1631" s="17">
        <v>20</v>
      </c>
      <c r="E1631" s="18">
        <v>39942</v>
      </c>
      <c r="F1631" s="17">
        <v>18</v>
      </c>
      <c r="G1631" s="17">
        <v>15</v>
      </c>
      <c r="H1631" s="17" t="s">
        <v>26</v>
      </c>
      <c r="I1631" s="79">
        <f>_xlfn.XLOOKUP(H1631,Productos!$B$5:$B$16,Productos!$E$5:$E$16)</f>
        <v>750000</v>
      </c>
      <c r="J1631" s="17">
        <v>2</v>
      </c>
      <c r="K1631" s="99"/>
      <c r="L1631" s="13" t="str">
        <f>_xlfn.XLOOKUP(Ventas!C1631,'Tienda y Sucursal'!$B$5:$B$19,'Tienda y Sucursal'!$C$5:$C$19)</f>
        <v>Sucursal San Bernardo</v>
      </c>
      <c r="M1631" s="13" t="str">
        <f>_xlfn.XLOOKUP(D1631,'Tienda y Sucursal'!$E$5:$E$10,'Tienda y Sucursal'!$F$5:$F$10)</f>
        <v>Sucursal 5</v>
      </c>
      <c r="N1631" s="13" t="str">
        <f>HLOOKUP(F1631,'Vendedores y Clientes'!$F$5:$M$7,2,0)&amp;" "&amp;HLOOKUP(F1631,'Vendedores y Clientes'!$F$5:$M$7,3,0)</f>
        <v>Gato Lizana</v>
      </c>
      <c r="O1631" s="13" t="str" cm="1">
        <f t="array" ref="O1631">_xlfn.XLOOKUP(G1631,'Vendedores y Clientes'!$B$6:$B$39,'Vendedores y Clientes'!$C$6:$C$39&amp;" "&amp;_xlfn.XLOOKUP(Ventas!G1631,'Vendedores y Clientes'!$B$6:$B$39,'Vendedores y Clientes'!$D$6:$D$39))</f>
        <v>Maki Parachute</v>
      </c>
      <c r="P1631" s="13" t="str">
        <f>_xlfn.XLOOKUP(H1631,Productos!$B$5:$B$16,Productos!$C$5:$C$16)</f>
        <v>Sillón Cama 3 Cuerpos</v>
      </c>
      <c r="Q1631" s="13" t="str">
        <f>VLOOKUP(H1631,Productos!$B$4:$E$16,3,0)</f>
        <v>Bellmack</v>
      </c>
      <c r="R1631" s="14">
        <f t="shared" si="38"/>
        <v>0</v>
      </c>
      <c r="S1631" s="15">
        <f>VLOOKUP(Ventas!H1631,Productos!$B$23:$I$34,MATCH(Ventas!M1631,Productos!$D$22:$I$22)+2,FALSE)</f>
        <v>30000</v>
      </c>
      <c r="T1631" s="16">
        <f t="shared" si="40"/>
        <v>1470000</v>
      </c>
    </row>
    <row r="1632" spans="2:20" ht="14.25" customHeight="1">
      <c r="B1632" s="10" t="str">
        <f t="shared" si="37"/>
        <v>2-3006112010noviembreA18</v>
      </c>
      <c r="C1632" s="17">
        <v>2</v>
      </c>
      <c r="D1632" s="17">
        <v>300</v>
      </c>
      <c r="E1632" s="18">
        <v>40488</v>
      </c>
      <c r="F1632" s="17">
        <v>12</v>
      </c>
      <c r="G1632" s="17">
        <v>27</v>
      </c>
      <c r="H1632" s="17" t="s">
        <v>26</v>
      </c>
      <c r="I1632" s="79">
        <f>_xlfn.XLOOKUP(H1632,Productos!$B$5:$B$16,Productos!$E$5:$E$16)</f>
        <v>750000</v>
      </c>
      <c r="J1632" s="17">
        <v>2</v>
      </c>
      <c r="K1632" s="99"/>
      <c r="L1632" s="13" t="str">
        <f>_xlfn.XLOOKUP(Ventas!C1632,'Tienda y Sucursal'!$B$5:$B$19,'Tienda y Sucursal'!$C$5:$C$19)</f>
        <v>Muebles San Genaro</v>
      </c>
      <c r="M1632" s="13" t="str">
        <f>_xlfn.XLOOKUP(D1632,'Tienda y Sucursal'!$E$5:$E$10,'Tienda y Sucursal'!$F$5:$F$10)</f>
        <v>Sucursal 3</v>
      </c>
      <c r="N1632" s="13" t="str">
        <f>HLOOKUP(F1632,'Vendedores y Clientes'!$F$5:$M$7,2,0)&amp;" "&amp;HLOOKUP(F1632,'Vendedores y Clientes'!$F$5:$M$7,3,0)</f>
        <v>Feibian Bizancio</v>
      </c>
      <c r="O1632" s="13" t="str" cm="1">
        <f t="array" ref="O1632">_xlfn.XLOOKUP(G1632,'Vendedores y Clientes'!$B$6:$B$39,'Vendedores y Clientes'!$C$6:$C$39&amp;" "&amp;_xlfn.XLOOKUP(Ventas!G1632,'Vendedores y Clientes'!$B$6:$B$39,'Vendedores y Clientes'!$D$6:$D$39))</f>
        <v>Daniel Saint John</v>
      </c>
      <c r="P1632" s="13" t="str">
        <f>_xlfn.XLOOKUP(H1632,Productos!$B$5:$B$16,Productos!$C$5:$C$16)</f>
        <v>Sillón Cama 3 Cuerpos</v>
      </c>
      <c r="Q1632" s="13" t="str">
        <f>VLOOKUP(H1632,Productos!$B$4:$E$16,3,0)</f>
        <v>Bellmack</v>
      </c>
      <c r="R1632" s="14">
        <f t="shared" si="38"/>
        <v>0</v>
      </c>
      <c r="S1632" s="15">
        <f>VLOOKUP(Ventas!H1632,Productos!$B$23:$I$34,MATCH(Ventas!M1632,Productos!$D$22:$I$22)+2,FALSE)</f>
        <v>200000</v>
      </c>
      <c r="T1632" s="16">
        <f t="shared" si="40"/>
        <v>1300000</v>
      </c>
    </row>
    <row r="1633" spans="2:20" ht="14.25" customHeight="1">
      <c r="B1633" s="10" t="str">
        <f t="shared" si="37"/>
        <v>9-1002472009julioE20</v>
      </c>
      <c r="C1633" s="17">
        <v>9</v>
      </c>
      <c r="D1633" s="17">
        <v>100</v>
      </c>
      <c r="E1633" s="18">
        <v>40018</v>
      </c>
      <c r="F1633" s="17">
        <v>13</v>
      </c>
      <c r="G1633" s="17">
        <v>15</v>
      </c>
      <c r="H1633" s="17" t="s">
        <v>28</v>
      </c>
      <c r="I1633" s="79">
        <f>_xlfn.XLOOKUP(H1633,Productos!$B$5:$B$16,Productos!$E$5:$E$16)</f>
        <v>650000</v>
      </c>
      <c r="J1633" s="17">
        <v>4</v>
      </c>
      <c r="K1633" s="99"/>
      <c r="L1633" s="13" t="str">
        <f>_xlfn.XLOOKUP(Ventas!C1633,'Tienda y Sucursal'!$B$5:$B$19,'Tienda y Sucursal'!$C$5:$C$19)</f>
        <v>Sucursal San Bernardo</v>
      </c>
      <c r="M1633" s="13" t="str">
        <f>_xlfn.XLOOKUP(D1633,'Tienda y Sucursal'!$E$5:$E$10,'Tienda y Sucursal'!$F$5:$F$10)</f>
        <v>Sucursal 4</v>
      </c>
      <c r="N1633" s="13" t="str">
        <f>HLOOKUP(F1633,'Vendedores y Clientes'!$F$5:$M$7,2,0)&amp;" "&amp;HLOOKUP(F1633,'Vendedores y Clientes'!$F$5:$M$7,3,0)</f>
        <v>Caesar Ortencia</v>
      </c>
      <c r="O1633" s="13" t="str" cm="1">
        <f t="array" ref="O1633">_xlfn.XLOOKUP(G1633,'Vendedores y Clientes'!$B$6:$B$39,'Vendedores y Clientes'!$C$6:$C$39&amp;" "&amp;_xlfn.XLOOKUP(Ventas!G1633,'Vendedores y Clientes'!$B$6:$B$39,'Vendedores y Clientes'!$D$6:$D$39))</f>
        <v>Maki Parachute</v>
      </c>
      <c r="P1633" s="13" t="str">
        <f>_xlfn.XLOOKUP(H1633,Productos!$B$5:$B$16,Productos!$C$5:$C$16)</f>
        <v>Escritorio Madera 3 Espacios</v>
      </c>
      <c r="Q1633" s="13" t="str">
        <f>VLOOKUP(H1633,Productos!$B$4:$E$16,3,0)</f>
        <v>Bellmack</v>
      </c>
      <c r="R1633" s="14">
        <f t="shared" si="38"/>
        <v>0.05</v>
      </c>
      <c r="S1633" s="15">
        <f>VLOOKUP(Ventas!H1633,Productos!$B$23:$I$34,MATCH(Ventas!M1633,Productos!$D$22:$I$22)+2,FALSE)</f>
        <v>1000000</v>
      </c>
      <c r="T1633" s="16">
        <f t="shared" si="40"/>
        <v>1470000</v>
      </c>
    </row>
    <row r="1634" spans="2:20" ht="14.25" customHeight="1">
      <c r="B1634" s="10" t="str">
        <f t="shared" si="37"/>
        <v>13-2001742010abrilE20</v>
      </c>
      <c r="C1634" s="17">
        <v>13</v>
      </c>
      <c r="D1634" s="17">
        <v>200</v>
      </c>
      <c r="E1634" s="18">
        <v>40285</v>
      </c>
      <c r="F1634" s="17">
        <v>13</v>
      </c>
      <c r="G1634" s="17">
        <v>24</v>
      </c>
      <c r="H1634" s="17" t="s">
        <v>28</v>
      </c>
      <c r="I1634" s="79">
        <f>_xlfn.XLOOKUP(H1634,Productos!$B$5:$B$16,Productos!$E$5:$E$16)</f>
        <v>650000</v>
      </c>
      <c r="J1634" s="17">
        <v>4</v>
      </c>
      <c r="K1634" s="99"/>
      <c r="L1634" s="13" t="str">
        <f>_xlfn.XLOOKUP(Ventas!C1634,'Tienda y Sucursal'!$B$5:$B$19,'Tienda y Sucursal'!$C$5:$C$19)</f>
        <v>Sales</v>
      </c>
      <c r="M1634" s="13" t="str">
        <f>_xlfn.XLOOKUP(D1634,'Tienda y Sucursal'!$E$5:$E$10,'Tienda y Sucursal'!$F$5:$F$10)</f>
        <v>Sucursal 1</v>
      </c>
      <c r="N1634" s="13" t="str">
        <f>HLOOKUP(F1634,'Vendedores y Clientes'!$F$5:$M$7,2,0)&amp;" "&amp;HLOOKUP(F1634,'Vendedores y Clientes'!$F$5:$M$7,3,0)</f>
        <v>Caesar Ortencia</v>
      </c>
      <c r="O1634" s="13" t="str" cm="1">
        <f t="array" ref="O1634">_xlfn.XLOOKUP(G1634,'Vendedores y Clientes'!$B$6:$B$39,'Vendedores y Clientes'!$C$6:$C$39&amp;" "&amp;_xlfn.XLOOKUP(Ventas!G1634,'Vendedores y Clientes'!$B$6:$B$39,'Vendedores y Clientes'!$D$6:$D$39))</f>
        <v>Andrea Panda</v>
      </c>
      <c r="P1634" s="13" t="str">
        <f>_xlfn.XLOOKUP(H1634,Productos!$B$5:$B$16,Productos!$C$5:$C$16)</f>
        <v>Escritorio Madera 3 Espacios</v>
      </c>
      <c r="Q1634" s="13" t="str">
        <f>VLOOKUP(H1634,Productos!$B$4:$E$16,3,0)</f>
        <v>Bellmack</v>
      </c>
      <c r="R1634" s="14">
        <f t="shared" si="38"/>
        <v>0.05</v>
      </c>
      <c r="S1634" s="15">
        <f>VLOOKUP(Ventas!H1634,Productos!$B$23:$I$34,MATCH(Ventas!M1634,Productos!$D$22:$I$22)+2,FALSE)</f>
        <v>10000</v>
      </c>
      <c r="T1634" s="16">
        <f t="shared" si="40"/>
        <v>2460000</v>
      </c>
    </row>
    <row r="1635" spans="2:20" ht="14.25" customHeight="1">
      <c r="B1635" s="10" t="str">
        <f t="shared" si="37"/>
        <v>5-101132009marzoE20</v>
      </c>
      <c r="C1635" s="17">
        <v>5</v>
      </c>
      <c r="D1635" s="17">
        <v>10</v>
      </c>
      <c r="E1635" s="18">
        <v>39883</v>
      </c>
      <c r="F1635" s="17">
        <v>18</v>
      </c>
      <c r="G1635" s="17">
        <v>25</v>
      </c>
      <c r="H1635" s="17" t="s">
        <v>28</v>
      </c>
      <c r="I1635" s="79">
        <f>_xlfn.XLOOKUP(H1635,Productos!$B$5:$B$16,Productos!$E$5:$E$16)</f>
        <v>650000</v>
      </c>
      <c r="J1635" s="17">
        <v>4</v>
      </c>
      <c r="K1635" s="99"/>
      <c r="L1635" s="13" t="str">
        <f>_xlfn.XLOOKUP(Ventas!C1635,'Tienda y Sucursal'!$B$5:$B$19,'Tienda y Sucursal'!$C$5:$C$19)</f>
        <v>Muebles El Oso</v>
      </c>
      <c r="M1635" s="13" t="str">
        <f>_xlfn.XLOOKUP(D1635,'Tienda y Sucursal'!$E$5:$E$10,'Tienda y Sucursal'!$F$5:$F$10)</f>
        <v>Sucursal 6</v>
      </c>
      <c r="N1635" s="13" t="str">
        <f>HLOOKUP(F1635,'Vendedores y Clientes'!$F$5:$M$7,2,0)&amp;" "&amp;HLOOKUP(F1635,'Vendedores y Clientes'!$F$5:$M$7,3,0)</f>
        <v>Gato Lizana</v>
      </c>
      <c r="O1635" s="13" t="str" cm="1">
        <f t="array" ref="O1635">_xlfn.XLOOKUP(G1635,'Vendedores y Clientes'!$B$6:$B$39,'Vendedores y Clientes'!$C$6:$C$39&amp;" "&amp;_xlfn.XLOOKUP(Ventas!G1635,'Vendedores y Clientes'!$B$6:$B$39,'Vendedores y Clientes'!$D$6:$D$39))</f>
        <v>Felipe Medero</v>
      </c>
      <c r="P1635" s="13" t="str">
        <f>_xlfn.XLOOKUP(H1635,Productos!$B$5:$B$16,Productos!$C$5:$C$16)</f>
        <v>Escritorio Madera 3 Espacios</v>
      </c>
      <c r="Q1635" s="13" t="str">
        <f>VLOOKUP(H1635,Productos!$B$4:$E$16,3,0)</f>
        <v>Bellmack</v>
      </c>
      <c r="R1635" s="14">
        <f t="shared" si="38"/>
        <v>0.05</v>
      </c>
      <c r="S1635" s="15">
        <f>VLOOKUP(Ventas!H1635,Productos!$B$23:$I$34,MATCH(Ventas!M1635,Productos!$D$22:$I$22)+2,FALSE)</f>
        <v>100000</v>
      </c>
      <c r="T1635" s="16">
        <f t="shared" si="40"/>
        <v>2370000</v>
      </c>
    </row>
    <row r="1636" spans="2:20" ht="14.25" customHeight="1">
      <c r="B1636" s="10" t="str">
        <f t="shared" si="37"/>
        <v>6-100332010marzoG13</v>
      </c>
      <c r="C1636" s="17">
        <v>6</v>
      </c>
      <c r="D1636" s="17">
        <v>100</v>
      </c>
      <c r="E1636" s="18">
        <v>40240</v>
      </c>
      <c r="F1636" s="17">
        <v>16</v>
      </c>
      <c r="G1636" s="17">
        <v>2</v>
      </c>
      <c r="H1636" s="17" t="s">
        <v>32</v>
      </c>
      <c r="I1636" s="79">
        <f>_xlfn.XLOOKUP(H1636,Productos!$B$5:$B$16,Productos!$E$5:$E$16)</f>
        <v>150000</v>
      </c>
      <c r="J1636" s="17">
        <v>12</v>
      </c>
      <c r="K1636" s="99"/>
      <c r="L1636" s="13" t="str">
        <f>_xlfn.XLOOKUP(Ventas!C1636,'Tienda y Sucursal'!$B$5:$B$19,'Tienda y Sucursal'!$C$5:$C$19)</f>
        <v>Sucursal Ñuñoa</v>
      </c>
      <c r="M1636" s="13" t="str">
        <f>_xlfn.XLOOKUP(D1636,'Tienda y Sucursal'!$E$5:$E$10,'Tienda y Sucursal'!$F$5:$F$10)</f>
        <v>Sucursal 4</v>
      </c>
      <c r="N1636" s="13" t="str">
        <f>HLOOKUP(F1636,'Vendedores y Clientes'!$F$5:$M$7,2,0)&amp;" "&amp;HLOOKUP(F1636,'Vendedores y Clientes'!$F$5:$M$7,3,0)</f>
        <v>Michael Tree</v>
      </c>
      <c r="O1636" s="13" t="str" cm="1">
        <f t="array" ref="O1636">_xlfn.XLOOKUP(G1636,'Vendedores y Clientes'!$B$6:$B$39,'Vendedores y Clientes'!$C$6:$C$39&amp;" "&amp;_xlfn.XLOOKUP(Ventas!G1636,'Vendedores y Clientes'!$B$6:$B$39,'Vendedores y Clientes'!$D$6:$D$39))</f>
        <v>John Chepicano</v>
      </c>
      <c r="P1636" s="13" t="str">
        <f>_xlfn.XLOOKUP(H1636,Productos!$B$5:$B$16,Productos!$C$5:$C$16)</f>
        <v>Mesa de Centro 1,5x2 Cuadrada</v>
      </c>
      <c r="Q1636" s="13" t="str">
        <f>VLOOKUP(H1636,Productos!$B$4:$E$16,3,0)</f>
        <v>Dardunes</v>
      </c>
      <c r="R1636" s="14">
        <f t="shared" si="38"/>
        <v>0.08</v>
      </c>
      <c r="S1636" s="15">
        <f>VLOOKUP(Ventas!H1636,Productos!$B$23:$I$34,MATCH(Ventas!M1636,Productos!$D$22:$I$22)+2,FALSE)</f>
        <v>300000</v>
      </c>
      <c r="T1636" s="16">
        <f t="shared" si="40"/>
        <v>1356000</v>
      </c>
    </row>
    <row r="1637" spans="2:20" ht="14.25" customHeight="1">
      <c r="B1637" s="10" t="str">
        <f t="shared" si="37"/>
        <v>4-1022102010octubreG13</v>
      </c>
      <c r="C1637" s="17">
        <v>4</v>
      </c>
      <c r="D1637" s="17">
        <v>10</v>
      </c>
      <c r="E1637" s="18">
        <v>40473</v>
      </c>
      <c r="F1637" s="17">
        <v>13</v>
      </c>
      <c r="G1637" s="17">
        <v>11</v>
      </c>
      <c r="H1637" s="17" t="s">
        <v>32</v>
      </c>
      <c r="I1637" s="79">
        <f>_xlfn.XLOOKUP(H1637,Productos!$B$5:$B$16,Productos!$E$5:$E$16)</f>
        <v>150000</v>
      </c>
      <c r="J1637" s="17">
        <v>12</v>
      </c>
      <c r="K1637" s="99"/>
      <c r="L1637" s="13" t="str">
        <f>_xlfn.XLOOKUP(Ventas!C1637,'Tienda y Sucursal'!$B$5:$B$19,'Tienda y Sucursal'!$C$5:$C$19)</f>
        <v>Galería Ñuble</v>
      </c>
      <c r="M1637" s="13" t="str">
        <f>_xlfn.XLOOKUP(D1637,'Tienda y Sucursal'!$E$5:$E$10,'Tienda y Sucursal'!$F$5:$F$10)</f>
        <v>Sucursal 6</v>
      </c>
      <c r="N1637" s="13" t="str">
        <f>HLOOKUP(F1637,'Vendedores y Clientes'!$F$5:$M$7,2,0)&amp;" "&amp;HLOOKUP(F1637,'Vendedores y Clientes'!$F$5:$M$7,3,0)</f>
        <v>Caesar Ortencia</v>
      </c>
      <c r="O1637" s="13" t="str" cm="1">
        <f t="array" ref="O1637">_xlfn.XLOOKUP(G1637,'Vendedores y Clientes'!$B$6:$B$39,'Vendedores y Clientes'!$C$6:$C$39&amp;" "&amp;_xlfn.XLOOKUP(Ventas!G1637,'Vendedores y Clientes'!$B$6:$B$39,'Vendedores y Clientes'!$D$6:$D$39))</f>
        <v>Diva Torrengra</v>
      </c>
      <c r="P1637" s="13" t="str">
        <f>_xlfn.XLOOKUP(H1637,Productos!$B$5:$B$16,Productos!$C$5:$C$16)</f>
        <v>Mesa de Centro 1,5x2 Cuadrada</v>
      </c>
      <c r="Q1637" s="13" t="str">
        <f>VLOOKUP(H1637,Productos!$B$4:$E$16,3,0)</f>
        <v>Dardunes</v>
      </c>
      <c r="R1637" s="14">
        <f t="shared" si="38"/>
        <v>0.08</v>
      </c>
      <c r="S1637" s="15">
        <f>VLOOKUP(Ventas!H1637,Productos!$B$23:$I$34,MATCH(Ventas!M1637,Productos!$D$22:$I$22)+2,FALSE)</f>
        <v>30000</v>
      </c>
      <c r="T1637" s="16">
        <f t="shared" si="40"/>
        <v>1626000</v>
      </c>
    </row>
    <row r="1638" spans="2:20" ht="14.25" customHeight="1">
      <c r="B1638" s="10" t="str">
        <f t="shared" si="37"/>
        <v>13-100942009abrilF16</v>
      </c>
      <c r="C1638" s="17">
        <v>13</v>
      </c>
      <c r="D1638" s="17">
        <v>100</v>
      </c>
      <c r="E1638" s="18">
        <v>39912</v>
      </c>
      <c r="F1638" s="17">
        <v>18</v>
      </c>
      <c r="G1638" s="17">
        <v>2</v>
      </c>
      <c r="H1638" s="17" t="s">
        <v>29</v>
      </c>
      <c r="I1638" s="79">
        <f>_xlfn.XLOOKUP(H1638,Productos!$B$5:$B$16,Productos!$E$5:$E$16)</f>
        <v>550000</v>
      </c>
      <c r="J1638" s="17">
        <v>3</v>
      </c>
      <c r="K1638" s="99"/>
      <c r="L1638" s="13" t="str">
        <f>_xlfn.XLOOKUP(Ventas!C1638,'Tienda y Sucursal'!$B$5:$B$19,'Tienda y Sucursal'!$C$5:$C$19)</f>
        <v>Sales</v>
      </c>
      <c r="M1638" s="13" t="str">
        <f>_xlfn.XLOOKUP(D1638,'Tienda y Sucursal'!$E$5:$E$10,'Tienda y Sucursal'!$F$5:$F$10)</f>
        <v>Sucursal 4</v>
      </c>
      <c r="N1638" s="13" t="str">
        <f>HLOOKUP(F1638,'Vendedores y Clientes'!$F$5:$M$7,2,0)&amp;" "&amp;HLOOKUP(F1638,'Vendedores y Clientes'!$F$5:$M$7,3,0)</f>
        <v>Gato Lizana</v>
      </c>
      <c r="O1638" s="13" t="str" cm="1">
        <f t="array" ref="O1638">_xlfn.XLOOKUP(G1638,'Vendedores y Clientes'!$B$6:$B$39,'Vendedores y Clientes'!$C$6:$C$39&amp;" "&amp;_xlfn.XLOOKUP(Ventas!G1638,'Vendedores y Clientes'!$B$6:$B$39,'Vendedores y Clientes'!$D$6:$D$39))</f>
        <v>John Chepicano</v>
      </c>
      <c r="P1638" s="13" t="str">
        <f>_xlfn.XLOOKUP(H1638,Productos!$B$5:$B$16,Productos!$C$5:$C$16)</f>
        <v>Cama 2 Plazas</v>
      </c>
      <c r="Q1638" s="13" t="str">
        <f>VLOOKUP(H1638,Productos!$B$4:$E$16,3,0)</f>
        <v>Dardunes</v>
      </c>
      <c r="R1638" s="14">
        <f t="shared" si="38"/>
        <v>0</v>
      </c>
      <c r="S1638" s="15">
        <f>VLOOKUP(Ventas!H1638,Productos!$B$23:$I$34,MATCH(Ventas!M1638,Productos!$D$22:$I$22)+2,FALSE)</f>
        <v>200000</v>
      </c>
      <c r="T1638" s="16">
        <f t="shared" si="40"/>
        <v>1450000</v>
      </c>
    </row>
    <row r="1639" spans="2:20" ht="14.25" customHeight="1">
      <c r="B1639" s="10" t="str">
        <f t="shared" si="37"/>
        <v>5-202062010junioG13</v>
      </c>
      <c r="C1639" s="17">
        <v>5</v>
      </c>
      <c r="D1639" s="17">
        <v>20</v>
      </c>
      <c r="E1639" s="18">
        <v>40349</v>
      </c>
      <c r="F1639" s="17">
        <v>12</v>
      </c>
      <c r="G1639" s="17">
        <v>5</v>
      </c>
      <c r="H1639" s="17" t="s">
        <v>32</v>
      </c>
      <c r="I1639" s="79">
        <f>_xlfn.XLOOKUP(H1639,Productos!$B$5:$B$16,Productos!$E$5:$E$16)</f>
        <v>150000</v>
      </c>
      <c r="J1639" s="17">
        <v>11</v>
      </c>
      <c r="K1639" s="99"/>
      <c r="L1639" s="13" t="str">
        <f>_xlfn.XLOOKUP(Ventas!C1639,'Tienda y Sucursal'!$B$5:$B$19,'Tienda y Sucursal'!$C$5:$C$19)</f>
        <v>Muebles El Oso</v>
      </c>
      <c r="M1639" s="13" t="str">
        <f>_xlfn.XLOOKUP(D1639,'Tienda y Sucursal'!$E$5:$E$10,'Tienda y Sucursal'!$F$5:$F$10)</f>
        <v>Sucursal 5</v>
      </c>
      <c r="N1639" s="13" t="str">
        <f>HLOOKUP(F1639,'Vendedores y Clientes'!$F$5:$M$7,2,0)&amp;" "&amp;HLOOKUP(F1639,'Vendedores y Clientes'!$F$5:$M$7,3,0)</f>
        <v>Feibian Bizancio</v>
      </c>
      <c r="O1639" s="13" t="str" cm="1">
        <f t="array" ref="O1639">_xlfn.XLOOKUP(G1639,'Vendedores y Clientes'!$B$6:$B$39,'Vendedores y Clientes'!$C$6:$C$39&amp;" "&amp;_xlfn.XLOOKUP(Ventas!G1639,'Vendedores y Clientes'!$B$6:$B$39,'Vendedores y Clientes'!$D$6:$D$39))</f>
        <v>Alexandra Bully</v>
      </c>
      <c r="P1639" s="13" t="str">
        <f>_xlfn.XLOOKUP(H1639,Productos!$B$5:$B$16,Productos!$C$5:$C$16)</f>
        <v>Mesa de Centro 1,5x2 Cuadrada</v>
      </c>
      <c r="Q1639" s="13" t="str">
        <f>VLOOKUP(H1639,Productos!$B$4:$E$16,3,0)</f>
        <v>Dardunes</v>
      </c>
      <c r="R1639" s="14">
        <f t="shared" si="38"/>
        <v>0.08</v>
      </c>
      <c r="S1639" s="15">
        <f>VLOOKUP(Ventas!H1639,Productos!$B$23:$I$34,MATCH(Ventas!M1639,Productos!$D$22:$I$22)+2,FALSE)</f>
        <v>20000</v>
      </c>
      <c r="T1639" s="16">
        <f t="shared" si="40"/>
        <v>1498000</v>
      </c>
    </row>
    <row r="1640" spans="2:20" ht="14.25" customHeight="1">
      <c r="B1640" s="10" t="str">
        <f t="shared" si="37"/>
        <v>8-101132010marzoG13</v>
      </c>
      <c r="C1640" s="17">
        <v>8</v>
      </c>
      <c r="D1640" s="17">
        <v>10</v>
      </c>
      <c r="E1640" s="18">
        <v>40248</v>
      </c>
      <c r="F1640" s="17">
        <v>17</v>
      </c>
      <c r="G1640" s="17">
        <v>22</v>
      </c>
      <c r="H1640" s="17" t="s">
        <v>32</v>
      </c>
      <c r="I1640" s="79">
        <f>_xlfn.XLOOKUP(H1640,Productos!$B$5:$B$16,Productos!$E$5:$E$16)</f>
        <v>150000</v>
      </c>
      <c r="J1640" s="17">
        <v>11</v>
      </c>
      <c r="K1640" s="99"/>
      <c r="L1640" s="13" t="str">
        <f>_xlfn.XLOOKUP(Ventas!C1640,'Tienda y Sucursal'!$B$5:$B$19,'Tienda y Sucursal'!$C$5:$C$19)</f>
        <v>El Rincón de la Madera</v>
      </c>
      <c r="M1640" s="13" t="str">
        <f>_xlfn.XLOOKUP(D1640,'Tienda y Sucursal'!$E$5:$E$10,'Tienda y Sucursal'!$F$5:$F$10)</f>
        <v>Sucursal 6</v>
      </c>
      <c r="N1640" s="13" t="str">
        <f>HLOOKUP(F1640,'Vendedores y Clientes'!$F$5:$M$7,2,0)&amp;" "&amp;HLOOKUP(F1640,'Vendedores y Clientes'!$F$5:$M$7,3,0)</f>
        <v>Gabriel Manzanero</v>
      </c>
      <c r="O1640" s="13" t="str" cm="1">
        <f t="array" ref="O1640">_xlfn.XLOOKUP(G1640,'Vendedores y Clientes'!$B$6:$B$39,'Vendedores y Clientes'!$C$6:$C$39&amp;" "&amp;_xlfn.XLOOKUP(Ventas!G1640,'Vendedores y Clientes'!$B$6:$B$39,'Vendedores y Clientes'!$D$6:$D$39))</f>
        <v>Sergio Oliva</v>
      </c>
      <c r="P1640" s="13" t="str">
        <f>_xlfn.XLOOKUP(H1640,Productos!$B$5:$B$16,Productos!$C$5:$C$16)</f>
        <v>Mesa de Centro 1,5x2 Cuadrada</v>
      </c>
      <c r="Q1640" s="13" t="str">
        <f>VLOOKUP(H1640,Productos!$B$4:$E$16,3,0)</f>
        <v>Dardunes</v>
      </c>
      <c r="R1640" s="14">
        <f t="shared" si="38"/>
        <v>0.08</v>
      </c>
      <c r="S1640" s="15">
        <f>VLOOKUP(Ventas!H1640,Productos!$B$23:$I$34,MATCH(Ventas!M1640,Productos!$D$22:$I$22)+2,FALSE)</f>
        <v>30000</v>
      </c>
      <c r="T1640" s="16">
        <f t="shared" si="40"/>
        <v>1488000</v>
      </c>
    </row>
    <row r="1641" spans="2:20" ht="14.25" customHeight="1">
      <c r="B1641" s="10" t="str">
        <f t="shared" si="37"/>
        <v>10-300622010febreroA18</v>
      </c>
      <c r="C1641" s="17">
        <v>10</v>
      </c>
      <c r="D1641" s="17">
        <v>300</v>
      </c>
      <c r="E1641" s="18">
        <v>40215</v>
      </c>
      <c r="F1641" s="17">
        <v>16</v>
      </c>
      <c r="G1641" s="17">
        <v>8</v>
      </c>
      <c r="H1641" s="17" t="s">
        <v>26</v>
      </c>
      <c r="I1641" s="79">
        <f>_xlfn.XLOOKUP(H1641,Productos!$B$5:$B$16,Productos!$E$5:$E$16)</f>
        <v>750000</v>
      </c>
      <c r="J1641" s="17">
        <v>2</v>
      </c>
      <c r="K1641" s="99"/>
      <c r="L1641" s="13" t="str">
        <f>_xlfn.XLOOKUP(Ventas!C1641,'Tienda y Sucursal'!$B$5:$B$19,'Tienda y Sucursal'!$C$5:$C$19)</f>
        <v>Sacrilegios Gloria</v>
      </c>
      <c r="M1641" s="13" t="str">
        <f>_xlfn.XLOOKUP(D1641,'Tienda y Sucursal'!$E$5:$E$10,'Tienda y Sucursal'!$F$5:$F$10)</f>
        <v>Sucursal 3</v>
      </c>
      <c r="N1641" s="13" t="str">
        <f>HLOOKUP(F1641,'Vendedores y Clientes'!$F$5:$M$7,2,0)&amp;" "&amp;HLOOKUP(F1641,'Vendedores y Clientes'!$F$5:$M$7,3,0)</f>
        <v>Michael Tree</v>
      </c>
      <c r="O1641" s="13" t="str" cm="1">
        <f t="array" ref="O1641">_xlfn.XLOOKUP(G1641,'Vendedores y Clientes'!$B$6:$B$39,'Vendedores y Clientes'!$C$6:$C$39&amp;" "&amp;_xlfn.XLOOKUP(Ventas!G1641,'Vendedores y Clientes'!$B$6:$B$39,'Vendedores y Clientes'!$D$6:$D$39))</f>
        <v>Nicolás Red</v>
      </c>
      <c r="P1641" s="13" t="str">
        <f>_xlfn.XLOOKUP(H1641,Productos!$B$5:$B$16,Productos!$C$5:$C$16)</f>
        <v>Sillón Cama 3 Cuerpos</v>
      </c>
      <c r="Q1641" s="13" t="str">
        <f>VLOOKUP(H1641,Productos!$B$4:$E$16,3,0)</f>
        <v>Bellmack</v>
      </c>
      <c r="R1641" s="14">
        <f t="shared" si="38"/>
        <v>0</v>
      </c>
      <c r="S1641" s="15">
        <f>VLOOKUP(Ventas!H1641,Productos!$B$23:$I$34,MATCH(Ventas!M1641,Productos!$D$22:$I$22)+2,FALSE)</f>
        <v>200000</v>
      </c>
      <c r="T1641" s="16">
        <f t="shared" si="40"/>
        <v>1300000</v>
      </c>
    </row>
    <row r="1642" spans="2:20" ht="14.25" customHeight="1">
      <c r="B1642" s="10" t="str">
        <f t="shared" si="37"/>
        <v>4-20022102010octubreG12</v>
      </c>
      <c r="C1642" s="17">
        <v>4</v>
      </c>
      <c r="D1642" s="17">
        <v>200</v>
      </c>
      <c r="E1642" s="18">
        <v>40473</v>
      </c>
      <c r="F1642" s="17">
        <v>15</v>
      </c>
      <c r="G1642" s="17">
        <v>11</v>
      </c>
      <c r="H1642" s="17" t="s">
        <v>25</v>
      </c>
      <c r="I1642" s="79">
        <f>_xlfn.XLOOKUP(H1642,Productos!$B$5:$B$16,Productos!$E$5:$E$16)</f>
        <v>800000</v>
      </c>
      <c r="J1642" s="17">
        <v>2</v>
      </c>
      <c r="K1642" s="99"/>
      <c r="L1642" s="13" t="str">
        <f>_xlfn.XLOOKUP(Ventas!C1642,'Tienda y Sucursal'!$B$5:$B$19,'Tienda y Sucursal'!$C$5:$C$19)</f>
        <v>Galería Ñuble</v>
      </c>
      <c r="M1642" s="13" t="str">
        <f>_xlfn.XLOOKUP(D1642,'Tienda y Sucursal'!$E$5:$E$10,'Tienda y Sucursal'!$F$5:$F$10)</f>
        <v>Sucursal 1</v>
      </c>
      <c r="N1642" s="13" t="str">
        <f>HLOOKUP(F1642,'Vendedores y Clientes'!$F$5:$M$7,2,0)&amp;" "&amp;HLOOKUP(F1642,'Vendedores y Clientes'!$F$5:$M$7,3,0)</f>
        <v>Suárez Mujica</v>
      </c>
      <c r="O1642" s="13" t="str" cm="1">
        <f t="array" ref="O1642">_xlfn.XLOOKUP(G1642,'Vendedores y Clientes'!$B$6:$B$39,'Vendedores y Clientes'!$C$6:$C$39&amp;" "&amp;_xlfn.XLOOKUP(Ventas!G1642,'Vendedores y Clientes'!$B$6:$B$39,'Vendedores y Clientes'!$D$6:$D$39))</f>
        <v>Diva Torrengra</v>
      </c>
      <c r="P1642" s="13" t="str">
        <f>_xlfn.XLOOKUP(H1642,Productos!$B$5:$B$16,Productos!$C$5:$C$16)</f>
        <v>Estante Metalico 2mts alt</v>
      </c>
      <c r="Q1642" s="13" t="str">
        <f>VLOOKUP(H1642,Productos!$B$4:$E$16,3,0)</f>
        <v>Leymas</v>
      </c>
      <c r="R1642" s="14">
        <f t="shared" si="38"/>
        <v>0</v>
      </c>
      <c r="S1642" s="15">
        <f>VLOOKUP(Ventas!H1642,Productos!$B$23:$I$34,MATCH(Ventas!M1642,Productos!$D$22:$I$22)+2,FALSE)</f>
        <v>200000</v>
      </c>
      <c r="T1642" s="16">
        <f t="shared" si="40"/>
        <v>1400000</v>
      </c>
    </row>
    <row r="1643" spans="2:20" ht="14.25" customHeight="1">
      <c r="B1643" s="10" t="str">
        <f t="shared" si="37"/>
        <v>9-101752009mayoG12</v>
      </c>
      <c r="C1643" s="17">
        <v>9</v>
      </c>
      <c r="D1643" s="17">
        <v>10</v>
      </c>
      <c r="E1643" s="18">
        <v>39950</v>
      </c>
      <c r="F1643" s="17">
        <v>13</v>
      </c>
      <c r="G1643" s="17">
        <v>4</v>
      </c>
      <c r="H1643" s="17" t="s">
        <v>25</v>
      </c>
      <c r="I1643" s="79">
        <f>_xlfn.XLOOKUP(H1643,Productos!$B$5:$B$16,Productos!$E$5:$E$16)</f>
        <v>800000</v>
      </c>
      <c r="J1643" s="17">
        <v>2</v>
      </c>
      <c r="K1643" s="99"/>
      <c r="L1643" s="13" t="str">
        <f>_xlfn.XLOOKUP(Ventas!C1643,'Tienda y Sucursal'!$B$5:$B$19,'Tienda y Sucursal'!$C$5:$C$19)</f>
        <v>Sucursal San Bernardo</v>
      </c>
      <c r="M1643" s="13" t="str">
        <f>_xlfn.XLOOKUP(D1643,'Tienda y Sucursal'!$E$5:$E$10,'Tienda y Sucursal'!$F$5:$F$10)</f>
        <v>Sucursal 6</v>
      </c>
      <c r="N1643" s="13" t="str">
        <f>HLOOKUP(F1643,'Vendedores y Clientes'!$F$5:$M$7,2,0)&amp;" "&amp;HLOOKUP(F1643,'Vendedores y Clientes'!$F$5:$M$7,3,0)</f>
        <v>Caesar Ortencia</v>
      </c>
      <c r="O1643" s="13" t="str" cm="1">
        <f t="array" ref="O1643">_xlfn.XLOOKUP(G1643,'Vendedores y Clientes'!$B$6:$B$39,'Vendedores y Clientes'!$C$6:$C$39&amp;" "&amp;_xlfn.XLOOKUP(Ventas!G1643,'Vendedores y Clientes'!$B$6:$B$39,'Vendedores y Clientes'!$D$6:$D$39))</f>
        <v>JayJay Barriga</v>
      </c>
      <c r="P1643" s="13" t="str">
        <f>_xlfn.XLOOKUP(H1643,Productos!$B$5:$B$16,Productos!$C$5:$C$16)</f>
        <v>Estante Metalico 2mts alt</v>
      </c>
      <c r="Q1643" s="13" t="str">
        <f>VLOOKUP(H1643,Productos!$B$4:$E$16,3,0)</f>
        <v>Leymas</v>
      </c>
      <c r="R1643" s="14">
        <f t="shared" si="38"/>
        <v>0</v>
      </c>
      <c r="S1643" s="15">
        <f>VLOOKUP(Ventas!H1643,Productos!$B$23:$I$34,MATCH(Ventas!M1643,Productos!$D$22:$I$22)+2,FALSE)</f>
        <v>100000</v>
      </c>
      <c r="T1643" s="16">
        <f t="shared" si="40"/>
        <v>1500000</v>
      </c>
    </row>
    <row r="1644" spans="2:20" ht="14.25" customHeight="1">
      <c r="B1644" s="10" t="str">
        <f t="shared" si="37"/>
        <v>13-201992009septiembreA18</v>
      </c>
      <c r="C1644" s="17">
        <v>13</v>
      </c>
      <c r="D1644" s="17">
        <v>20</v>
      </c>
      <c r="E1644" s="18">
        <v>40075</v>
      </c>
      <c r="F1644" s="17">
        <v>16</v>
      </c>
      <c r="G1644" s="17">
        <v>32</v>
      </c>
      <c r="H1644" s="17" t="s">
        <v>26</v>
      </c>
      <c r="I1644" s="79">
        <f>_xlfn.XLOOKUP(H1644,Productos!$B$5:$B$16,Productos!$E$5:$E$16)</f>
        <v>750000</v>
      </c>
      <c r="J1644" s="17">
        <v>2</v>
      </c>
      <c r="K1644" s="99"/>
      <c r="L1644" s="13" t="str">
        <f>_xlfn.XLOOKUP(Ventas!C1644,'Tienda y Sucursal'!$B$5:$B$19,'Tienda y Sucursal'!$C$5:$C$19)</f>
        <v>Sales</v>
      </c>
      <c r="M1644" s="13" t="str">
        <f>_xlfn.XLOOKUP(D1644,'Tienda y Sucursal'!$E$5:$E$10,'Tienda y Sucursal'!$F$5:$F$10)</f>
        <v>Sucursal 5</v>
      </c>
      <c r="N1644" s="13" t="str">
        <f>HLOOKUP(F1644,'Vendedores y Clientes'!$F$5:$M$7,2,0)&amp;" "&amp;HLOOKUP(F1644,'Vendedores y Clientes'!$F$5:$M$7,3,0)</f>
        <v>Michael Tree</v>
      </c>
      <c r="O1644" s="13" t="str" cm="1">
        <f t="array" ref="O1644">_xlfn.XLOOKUP(G1644,'Vendedores y Clientes'!$B$6:$B$39,'Vendedores y Clientes'!$C$6:$C$39&amp;" "&amp;_xlfn.XLOOKUP(Ventas!G1644,'Vendedores y Clientes'!$B$6:$B$39,'Vendedores y Clientes'!$D$6:$D$39))</f>
        <v>Manu Bililar</v>
      </c>
      <c r="P1644" s="13" t="str">
        <f>_xlfn.XLOOKUP(H1644,Productos!$B$5:$B$16,Productos!$C$5:$C$16)</f>
        <v>Sillón Cama 3 Cuerpos</v>
      </c>
      <c r="Q1644" s="13" t="str">
        <f>VLOOKUP(H1644,Productos!$B$4:$E$16,3,0)</f>
        <v>Bellmack</v>
      </c>
      <c r="R1644" s="14">
        <f t="shared" si="38"/>
        <v>0</v>
      </c>
      <c r="S1644" s="15">
        <f>VLOOKUP(Ventas!H1644,Productos!$B$23:$I$34,MATCH(Ventas!M1644,Productos!$D$22:$I$22)+2,FALSE)</f>
        <v>30000</v>
      </c>
      <c r="T1644" s="16">
        <f t="shared" si="40"/>
        <v>1470000</v>
      </c>
    </row>
    <row r="1645" spans="2:20" ht="14.25" customHeight="1">
      <c r="B1645" s="10" t="str">
        <f t="shared" si="37"/>
        <v>7-20812009eneroG12</v>
      </c>
      <c r="C1645" s="17">
        <v>7</v>
      </c>
      <c r="D1645" s="17">
        <v>20</v>
      </c>
      <c r="E1645" s="18">
        <v>39821</v>
      </c>
      <c r="F1645" s="17">
        <v>18</v>
      </c>
      <c r="G1645" s="17">
        <v>4</v>
      </c>
      <c r="H1645" s="17" t="s">
        <v>25</v>
      </c>
      <c r="I1645" s="79">
        <f>_xlfn.XLOOKUP(H1645,Productos!$B$5:$B$16,Productos!$E$5:$E$16)</f>
        <v>800000</v>
      </c>
      <c r="J1645" s="17">
        <v>2</v>
      </c>
      <c r="K1645" s="99"/>
      <c r="L1645" s="13" t="str">
        <f>_xlfn.XLOOKUP(Ventas!C1645,'Tienda y Sucursal'!$B$5:$B$19,'Tienda y Sucursal'!$C$5:$C$19)</f>
        <v>Blanco y En Calada</v>
      </c>
      <c r="M1645" s="13" t="str">
        <f>_xlfn.XLOOKUP(D1645,'Tienda y Sucursal'!$E$5:$E$10,'Tienda y Sucursal'!$F$5:$F$10)</f>
        <v>Sucursal 5</v>
      </c>
      <c r="N1645" s="13" t="str">
        <f>HLOOKUP(F1645,'Vendedores y Clientes'!$F$5:$M$7,2,0)&amp;" "&amp;HLOOKUP(F1645,'Vendedores y Clientes'!$F$5:$M$7,3,0)</f>
        <v>Gato Lizana</v>
      </c>
      <c r="O1645" s="13" t="str" cm="1">
        <f t="array" ref="O1645">_xlfn.XLOOKUP(G1645,'Vendedores y Clientes'!$B$6:$B$39,'Vendedores y Clientes'!$C$6:$C$39&amp;" "&amp;_xlfn.XLOOKUP(Ventas!G1645,'Vendedores y Clientes'!$B$6:$B$39,'Vendedores y Clientes'!$D$6:$D$39))</f>
        <v>JayJay Barriga</v>
      </c>
      <c r="P1645" s="13" t="str">
        <f>_xlfn.XLOOKUP(H1645,Productos!$B$5:$B$16,Productos!$C$5:$C$16)</f>
        <v>Estante Metalico 2mts alt</v>
      </c>
      <c r="Q1645" s="13" t="str">
        <f>VLOOKUP(H1645,Productos!$B$4:$E$16,3,0)</f>
        <v>Leymas</v>
      </c>
      <c r="R1645" s="14">
        <f t="shared" si="38"/>
        <v>0</v>
      </c>
      <c r="S1645" s="15">
        <f>VLOOKUP(Ventas!H1645,Productos!$B$23:$I$34,MATCH(Ventas!M1645,Productos!$D$22:$I$22)+2,FALSE)</f>
        <v>10000</v>
      </c>
      <c r="T1645" s="16">
        <f t="shared" si="40"/>
        <v>1590000</v>
      </c>
    </row>
    <row r="1646" spans="2:20" ht="14.25" customHeight="1">
      <c r="B1646" s="10" t="str">
        <f t="shared" si="37"/>
        <v>13-20892009septiembreG12</v>
      </c>
      <c r="C1646" s="17">
        <v>13</v>
      </c>
      <c r="D1646" s="17">
        <v>20</v>
      </c>
      <c r="E1646" s="18">
        <v>40064</v>
      </c>
      <c r="F1646" s="17">
        <v>13</v>
      </c>
      <c r="G1646" s="17">
        <v>13</v>
      </c>
      <c r="H1646" s="17" t="s">
        <v>25</v>
      </c>
      <c r="I1646" s="79">
        <f>_xlfn.XLOOKUP(H1646,Productos!$B$5:$B$16,Productos!$E$5:$E$16)</f>
        <v>800000</v>
      </c>
      <c r="J1646" s="17">
        <v>2</v>
      </c>
      <c r="K1646" s="99"/>
      <c r="L1646" s="13" t="str">
        <f>_xlfn.XLOOKUP(Ventas!C1646,'Tienda y Sucursal'!$B$5:$B$19,'Tienda y Sucursal'!$C$5:$C$19)</f>
        <v>Sales</v>
      </c>
      <c r="M1646" s="13" t="str">
        <f>_xlfn.XLOOKUP(D1646,'Tienda y Sucursal'!$E$5:$E$10,'Tienda y Sucursal'!$F$5:$F$10)</f>
        <v>Sucursal 5</v>
      </c>
      <c r="N1646" s="13" t="str">
        <f>HLOOKUP(F1646,'Vendedores y Clientes'!$F$5:$M$7,2,0)&amp;" "&amp;HLOOKUP(F1646,'Vendedores y Clientes'!$F$5:$M$7,3,0)</f>
        <v>Caesar Ortencia</v>
      </c>
      <c r="O1646" s="13" t="str" cm="1">
        <f t="array" ref="O1646">_xlfn.XLOOKUP(G1646,'Vendedores y Clientes'!$B$6:$B$39,'Vendedores y Clientes'!$C$6:$C$39&amp;" "&amp;_xlfn.XLOOKUP(Ventas!G1646,'Vendedores y Clientes'!$B$6:$B$39,'Vendedores y Clientes'!$D$6:$D$39))</f>
        <v>Peter Contreras</v>
      </c>
      <c r="P1646" s="13" t="str">
        <f>_xlfn.XLOOKUP(H1646,Productos!$B$5:$B$16,Productos!$C$5:$C$16)</f>
        <v>Estante Metalico 2mts alt</v>
      </c>
      <c r="Q1646" s="13" t="str">
        <f>VLOOKUP(H1646,Productos!$B$4:$E$16,3,0)</f>
        <v>Leymas</v>
      </c>
      <c r="R1646" s="14">
        <f t="shared" si="38"/>
        <v>0</v>
      </c>
      <c r="S1646" s="15">
        <f>VLOOKUP(Ventas!H1646,Productos!$B$23:$I$34,MATCH(Ventas!M1646,Productos!$D$22:$I$22)+2,FALSE)</f>
        <v>10000</v>
      </c>
      <c r="T1646" s="16">
        <f t="shared" si="40"/>
        <v>1590000</v>
      </c>
    </row>
    <row r="1647" spans="2:20" ht="14.25" customHeight="1">
      <c r="B1647" s="10" t="str">
        <f t="shared" si="37"/>
        <v>14-20992010septiembreB18</v>
      </c>
      <c r="C1647" s="17">
        <v>14</v>
      </c>
      <c r="D1647" s="17">
        <v>20</v>
      </c>
      <c r="E1647" s="18">
        <v>40430</v>
      </c>
      <c r="F1647" s="17">
        <v>17</v>
      </c>
      <c r="G1647" s="17">
        <v>26</v>
      </c>
      <c r="H1647" s="17" t="s">
        <v>31</v>
      </c>
      <c r="I1647" s="79">
        <f>_xlfn.XLOOKUP(H1647,Productos!$B$5:$B$16,Productos!$E$5:$E$16)</f>
        <v>350000</v>
      </c>
      <c r="J1647" s="17">
        <v>9</v>
      </c>
      <c r="K1647" s="99"/>
      <c r="L1647" s="13" t="str">
        <f>_xlfn.XLOOKUP(Ventas!C1647,'Tienda y Sucursal'!$B$5:$B$19,'Tienda y Sucursal'!$C$5:$C$19)</f>
        <v>Antiguedades FV</v>
      </c>
      <c r="M1647" s="13" t="str">
        <f>_xlfn.XLOOKUP(D1647,'Tienda y Sucursal'!$E$5:$E$10,'Tienda y Sucursal'!$F$5:$F$10)</f>
        <v>Sucursal 5</v>
      </c>
      <c r="N1647" s="13" t="str">
        <f>HLOOKUP(F1647,'Vendedores y Clientes'!$F$5:$M$7,2,0)&amp;" "&amp;HLOOKUP(F1647,'Vendedores y Clientes'!$F$5:$M$7,3,0)</f>
        <v>Gabriel Manzanero</v>
      </c>
      <c r="O1647" s="13" t="str" cm="1">
        <f t="array" ref="O1647">_xlfn.XLOOKUP(G1647,'Vendedores y Clientes'!$B$6:$B$39,'Vendedores y Clientes'!$C$6:$C$39&amp;" "&amp;_xlfn.XLOOKUP(Ventas!G1647,'Vendedores y Clientes'!$B$6:$B$39,'Vendedores y Clientes'!$D$6:$D$39))</f>
        <v>Edward Phycka</v>
      </c>
      <c r="P1647" s="13" t="str">
        <f>_xlfn.XLOOKUP(H1647,Productos!$B$5:$B$16,Productos!$C$5:$C$16)</f>
        <v>Escritorio Vidrio 1,38x50</v>
      </c>
      <c r="Q1647" s="13" t="str">
        <f>VLOOKUP(H1647,Productos!$B$4:$E$16,3,0)</f>
        <v>Bellmack</v>
      </c>
      <c r="R1647" s="14">
        <f t="shared" si="38"/>
        <v>0.08</v>
      </c>
      <c r="S1647" s="15">
        <f>VLOOKUP(Ventas!H1647,Productos!$B$23:$I$34,MATCH(Ventas!M1647,Productos!$D$22:$I$22)+2,FALSE)</f>
        <v>1500000</v>
      </c>
      <c r="T1647" s="16">
        <f t="shared" si="40"/>
        <v>1398000</v>
      </c>
    </row>
    <row r="1648" spans="2:20" ht="14.25" customHeight="1">
      <c r="B1648" s="10" t="str">
        <f t="shared" si="37"/>
        <v>5-1009112010noviembreB18</v>
      </c>
      <c r="C1648" s="17">
        <v>5</v>
      </c>
      <c r="D1648" s="17">
        <v>100</v>
      </c>
      <c r="E1648" s="18">
        <v>40491</v>
      </c>
      <c r="F1648" s="17">
        <v>14</v>
      </c>
      <c r="G1648" s="17">
        <v>24</v>
      </c>
      <c r="H1648" s="17" t="s">
        <v>31</v>
      </c>
      <c r="I1648" s="79">
        <f>_xlfn.XLOOKUP(H1648,Productos!$B$5:$B$16,Productos!$E$5:$E$16)</f>
        <v>350000</v>
      </c>
      <c r="J1648" s="17">
        <v>9</v>
      </c>
      <c r="K1648" s="99"/>
      <c r="L1648" s="13" t="str">
        <f>_xlfn.XLOOKUP(Ventas!C1648,'Tienda y Sucursal'!$B$5:$B$19,'Tienda y Sucursal'!$C$5:$C$19)</f>
        <v>Muebles El Oso</v>
      </c>
      <c r="M1648" s="13" t="str">
        <f>_xlfn.XLOOKUP(D1648,'Tienda y Sucursal'!$E$5:$E$10,'Tienda y Sucursal'!$F$5:$F$10)</f>
        <v>Sucursal 4</v>
      </c>
      <c r="N1648" s="13" t="str">
        <f>HLOOKUP(F1648,'Vendedores y Clientes'!$F$5:$M$7,2,0)&amp;" "&amp;HLOOKUP(F1648,'Vendedores y Clientes'!$F$5:$M$7,3,0)</f>
        <v>Hortuiti Felier</v>
      </c>
      <c r="O1648" s="13" t="str" cm="1">
        <f t="array" ref="O1648">_xlfn.XLOOKUP(G1648,'Vendedores y Clientes'!$B$6:$B$39,'Vendedores y Clientes'!$C$6:$C$39&amp;" "&amp;_xlfn.XLOOKUP(Ventas!G1648,'Vendedores y Clientes'!$B$6:$B$39,'Vendedores y Clientes'!$D$6:$D$39))</f>
        <v>Andrea Panda</v>
      </c>
      <c r="P1648" s="13" t="str">
        <f>_xlfn.XLOOKUP(H1648,Productos!$B$5:$B$16,Productos!$C$5:$C$16)</f>
        <v>Escritorio Vidrio 1,38x50</v>
      </c>
      <c r="Q1648" s="13" t="str">
        <f>VLOOKUP(H1648,Productos!$B$4:$E$16,3,0)</f>
        <v>Bellmack</v>
      </c>
      <c r="R1648" s="14">
        <f t="shared" si="38"/>
        <v>0.08</v>
      </c>
      <c r="S1648" s="15">
        <f>VLOOKUP(Ventas!H1648,Productos!$B$23:$I$34,MATCH(Ventas!M1648,Productos!$D$22:$I$22)+2,FALSE)</f>
        <v>300000</v>
      </c>
      <c r="T1648" s="16">
        <f t="shared" si="40"/>
        <v>2598000</v>
      </c>
    </row>
    <row r="1649" spans="2:20" ht="14.25" customHeight="1">
      <c r="B1649" s="10" t="str">
        <f t="shared" si="37"/>
        <v>14-2002032010marzoB18</v>
      </c>
      <c r="C1649" s="17">
        <v>14</v>
      </c>
      <c r="D1649" s="17">
        <v>200</v>
      </c>
      <c r="E1649" s="18">
        <v>40257</v>
      </c>
      <c r="F1649" s="17">
        <v>16</v>
      </c>
      <c r="G1649" s="17">
        <v>15</v>
      </c>
      <c r="H1649" s="17" t="s">
        <v>31</v>
      </c>
      <c r="I1649" s="79">
        <f>_xlfn.XLOOKUP(H1649,Productos!$B$5:$B$16,Productos!$E$5:$E$16)</f>
        <v>350000</v>
      </c>
      <c r="J1649" s="17">
        <v>9</v>
      </c>
      <c r="K1649" s="99"/>
      <c r="L1649" s="13" t="str">
        <f>_xlfn.XLOOKUP(Ventas!C1649,'Tienda y Sucursal'!$B$5:$B$19,'Tienda y Sucursal'!$C$5:$C$19)</f>
        <v>Antiguedades FV</v>
      </c>
      <c r="M1649" s="13" t="str">
        <f>_xlfn.XLOOKUP(D1649,'Tienda y Sucursal'!$E$5:$E$10,'Tienda y Sucursal'!$F$5:$F$10)</f>
        <v>Sucursal 1</v>
      </c>
      <c r="N1649" s="13" t="str">
        <f>HLOOKUP(F1649,'Vendedores y Clientes'!$F$5:$M$7,2,0)&amp;" "&amp;HLOOKUP(F1649,'Vendedores y Clientes'!$F$5:$M$7,3,0)</f>
        <v>Michael Tree</v>
      </c>
      <c r="O1649" s="13" t="str" cm="1">
        <f t="array" ref="O1649">_xlfn.XLOOKUP(G1649,'Vendedores y Clientes'!$B$6:$B$39,'Vendedores y Clientes'!$C$6:$C$39&amp;" "&amp;_xlfn.XLOOKUP(Ventas!G1649,'Vendedores y Clientes'!$B$6:$B$39,'Vendedores y Clientes'!$D$6:$D$39))</f>
        <v>Maki Parachute</v>
      </c>
      <c r="P1649" s="13" t="str">
        <f>_xlfn.XLOOKUP(H1649,Productos!$B$5:$B$16,Productos!$C$5:$C$16)</f>
        <v>Escritorio Vidrio 1,38x50</v>
      </c>
      <c r="Q1649" s="13" t="str">
        <f>VLOOKUP(H1649,Productos!$B$4:$E$16,3,0)</f>
        <v>Bellmack</v>
      </c>
      <c r="R1649" s="14">
        <f t="shared" si="38"/>
        <v>0.08</v>
      </c>
      <c r="S1649" s="15">
        <f>VLOOKUP(Ventas!H1649,Productos!$B$23:$I$34,MATCH(Ventas!M1649,Productos!$D$22:$I$22)+2,FALSE)</f>
        <v>100000</v>
      </c>
      <c r="T1649" s="16">
        <f t="shared" si="40"/>
        <v>2798000</v>
      </c>
    </row>
    <row r="1650" spans="2:20" ht="14.25" customHeight="1">
      <c r="B1650" s="10" t="str">
        <f t="shared" si="37"/>
        <v>5-2001692010septiembreB18</v>
      </c>
      <c r="C1650" s="17">
        <v>5</v>
      </c>
      <c r="D1650" s="17">
        <v>200</v>
      </c>
      <c r="E1650" s="18">
        <v>40437</v>
      </c>
      <c r="F1650" s="17">
        <v>17</v>
      </c>
      <c r="G1650" s="17">
        <v>33</v>
      </c>
      <c r="H1650" s="17" t="s">
        <v>31</v>
      </c>
      <c r="I1650" s="79">
        <f>_xlfn.XLOOKUP(H1650,Productos!$B$5:$B$16,Productos!$E$5:$E$16)</f>
        <v>350000</v>
      </c>
      <c r="J1650" s="17">
        <v>9</v>
      </c>
      <c r="K1650" s="99"/>
      <c r="L1650" s="13" t="str">
        <f>_xlfn.XLOOKUP(Ventas!C1650,'Tienda y Sucursal'!$B$5:$B$19,'Tienda y Sucursal'!$C$5:$C$19)</f>
        <v>Muebles El Oso</v>
      </c>
      <c r="M1650" s="13" t="str">
        <f>_xlfn.XLOOKUP(D1650,'Tienda y Sucursal'!$E$5:$E$10,'Tienda y Sucursal'!$F$5:$F$10)</f>
        <v>Sucursal 1</v>
      </c>
      <c r="N1650" s="13" t="str">
        <f>HLOOKUP(F1650,'Vendedores y Clientes'!$F$5:$M$7,2,0)&amp;" "&amp;HLOOKUP(F1650,'Vendedores y Clientes'!$F$5:$M$7,3,0)</f>
        <v>Gabriel Manzanero</v>
      </c>
      <c r="O1650" s="13" t="str" cm="1">
        <f t="array" ref="O1650">_xlfn.XLOOKUP(G1650,'Vendedores y Clientes'!$B$6:$B$39,'Vendedores y Clientes'!$C$6:$C$39&amp;" "&amp;_xlfn.XLOOKUP(Ventas!G1650,'Vendedores y Clientes'!$B$6:$B$39,'Vendedores y Clientes'!$D$6:$D$39))</f>
        <v>Maricela Zapur</v>
      </c>
      <c r="P1650" s="13" t="str">
        <f>_xlfn.XLOOKUP(H1650,Productos!$B$5:$B$16,Productos!$C$5:$C$16)</f>
        <v>Escritorio Vidrio 1,38x50</v>
      </c>
      <c r="Q1650" s="13" t="str">
        <f>VLOOKUP(H1650,Productos!$B$4:$E$16,3,0)</f>
        <v>Bellmack</v>
      </c>
      <c r="R1650" s="14">
        <f t="shared" si="38"/>
        <v>0.08</v>
      </c>
      <c r="S1650" s="15">
        <f>VLOOKUP(Ventas!H1650,Productos!$B$23:$I$34,MATCH(Ventas!M1650,Productos!$D$22:$I$22)+2,FALSE)</f>
        <v>100000</v>
      </c>
      <c r="T1650" s="16">
        <f t="shared" si="40"/>
        <v>2798000</v>
      </c>
    </row>
    <row r="1651" spans="2:20" ht="14.25" customHeight="1">
      <c r="B1651" s="10" t="str">
        <f t="shared" si="37"/>
        <v>15-2001652009mayoB18</v>
      </c>
      <c r="C1651" s="17">
        <v>15</v>
      </c>
      <c r="D1651" s="17">
        <v>200</v>
      </c>
      <c r="E1651" s="18">
        <v>39949</v>
      </c>
      <c r="F1651" s="17">
        <v>14</v>
      </c>
      <c r="G1651" s="17">
        <v>5</v>
      </c>
      <c r="H1651" s="17" t="s">
        <v>31</v>
      </c>
      <c r="I1651" s="79">
        <f>_xlfn.XLOOKUP(H1651,Productos!$B$5:$B$16,Productos!$E$5:$E$16)</f>
        <v>350000</v>
      </c>
      <c r="J1651" s="17">
        <v>9</v>
      </c>
      <c r="K1651" s="99"/>
      <c r="L1651" s="13" t="str">
        <f>_xlfn.XLOOKUP(Ventas!C1651,'Tienda y Sucursal'!$B$5:$B$19,'Tienda y Sucursal'!$C$5:$C$19)</f>
        <v>Galería la Tubería</v>
      </c>
      <c r="M1651" s="13" t="str">
        <f>_xlfn.XLOOKUP(D1651,'Tienda y Sucursal'!$E$5:$E$10,'Tienda y Sucursal'!$F$5:$F$10)</f>
        <v>Sucursal 1</v>
      </c>
      <c r="N1651" s="13" t="str">
        <f>HLOOKUP(F1651,'Vendedores y Clientes'!$F$5:$M$7,2,0)&amp;" "&amp;HLOOKUP(F1651,'Vendedores y Clientes'!$F$5:$M$7,3,0)</f>
        <v>Hortuiti Felier</v>
      </c>
      <c r="O1651" s="13" t="str" cm="1">
        <f t="array" ref="O1651">_xlfn.XLOOKUP(G1651,'Vendedores y Clientes'!$B$6:$B$39,'Vendedores y Clientes'!$C$6:$C$39&amp;" "&amp;_xlfn.XLOOKUP(Ventas!G1651,'Vendedores y Clientes'!$B$6:$B$39,'Vendedores y Clientes'!$D$6:$D$39))</f>
        <v>Alexandra Bully</v>
      </c>
      <c r="P1651" s="13" t="str">
        <f>_xlfn.XLOOKUP(H1651,Productos!$B$5:$B$16,Productos!$C$5:$C$16)</f>
        <v>Escritorio Vidrio 1,38x50</v>
      </c>
      <c r="Q1651" s="13" t="str">
        <f>VLOOKUP(H1651,Productos!$B$4:$E$16,3,0)</f>
        <v>Bellmack</v>
      </c>
      <c r="R1651" s="14">
        <f t="shared" si="38"/>
        <v>0.08</v>
      </c>
      <c r="S1651" s="15">
        <f>VLOOKUP(Ventas!H1651,Productos!$B$23:$I$34,MATCH(Ventas!M1651,Productos!$D$22:$I$22)+2,FALSE)</f>
        <v>100000</v>
      </c>
      <c r="T1651" s="16">
        <f t="shared" si="40"/>
        <v>2798000</v>
      </c>
    </row>
    <row r="1652" spans="2:20" ht="14.25" customHeight="1">
      <c r="B1652" s="10" t="str">
        <f t="shared" si="37"/>
        <v>8-2002452010mayoB18</v>
      </c>
      <c r="C1652" s="17">
        <v>8</v>
      </c>
      <c r="D1652" s="17">
        <v>200</v>
      </c>
      <c r="E1652" s="18">
        <v>40322</v>
      </c>
      <c r="F1652" s="17">
        <v>15</v>
      </c>
      <c r="G1652" s="17">
        <v>18</v>
      </c>
      <c r="H1652" s="17" t="s">
        <v>31</v>
      </c>
      <c r="I1652" s="79">
        <f>_xlfn.XLOOKUP(H1652,Productos!$B$5:$B$16,Productos!$E$5:$E$16)</f>
        <v>350000</v>
      </c>
      <c r="J1652" s="17">
        <v>9</v>
      </c>
      <c r="K1652" s="99"/>
      <c r="L1652" s="13" t="str">
        <f>_xlfn.XLOOKUP(Ventas!C1652,'Tienda y Sucursal'!$B$5:$B$19,'Tienda y Sucursal'!$C$5:$C$19)</f>
        <v>El Rincón de la Madera</v>
      </c>
      <c r="M1652" s="13" t="str">
        <f>_xlfn.XLOOKUP(D1652,'Tienda y Sucursal'!$E$5:$E$10,'Tienda y Sucursal'!$F$5:$F$10)</f>
        <v>Sucursal 1</v>
      </c>
      <c r="N1652" s="13" t="str">
        <f>HLOOKUP(F1652,'Vendedores y Clientes'!$F$5:$M$7,2,0)&amp;" "&amp;HLOOKUP(F1652,'Vendedores y Clientes'!$F$5:$M$7,3,0)</f>
        <v>Suárez Mujica</v>
      </c>
      <c r="O1652" s="13" t="str" cm="1">
        <f t="array" ref="O1652">_xlfn.XLOOKUP(G1652,'Vendedores y Clientes'!$B$6:$B$39,'Vendedores y Clientes'!$C$6:$C$39&amp;" "&amp;_xlfn.XLOOKUP(Ventas!G1652,'Vendedores y Clientes'!$B$6:$B$39,'Vendedores y Clientes'!$D$6:$D$39))</f>
        <v>Di Angelo Bonini</v>
      </c>
      <c r="P1652" s="13" t="str">
        <f>_xlfn.XLOOKUP(H1652,Productos!$B$5:$B$16,Productos!$C$5:$C$16)</f>
        <v>Escritorio Vidrio 1,38x50</v>
      </c>
      <c r="Q1652" s="13" t="str">
        <f>VLOOKUP(H1652,Productos!$B$4:$E$16,3,0)</f>
        <v>Bellmack</v>
      </c>
      <c r="R1652" s="14">
        <f t="shared" si="38"/>
        <v>0.08</v>
      </c>
      <c r="S1652" s="15">
        <f>VLOOKUP(Ventas!H1652,Productos!$B$23:$I$34,MATCH(Ventas!M1652,Productos!$D$22:$I$22)+2,FALSE)</f>
        <v>100000</v>
      </c>
      <c r="T1652" s="16">
        <f t="shared" si="40"/>
        <v>2798000</v>
      </c>
    </row>
    <row r="1653" spans="2:20" ht="14.25" customHeight="1">
      <c r="B1653" s="10" t="str">
        <f t="shared" si="37"/>
        <v>7-2019122010diciembreB18</v>
      </c>
      <c r="C1653" s="17">
        <v>7</v>
      </c>
      <c r="D1653" s="17">
        <v>20</v>
      </c>
      <c r="E1653" s="18">
        <v>40531</v>
      </c>
      <c r="F1653" s="17">
        <v>17</v>
      </c>
      <c r="G1653" s="17">
        <v>28</v>
      </c>
      <c r="H1653" s="17" t="s">
        <v>31</v>
      </c>
      <c r="I1653" s="79">
        <f>_xlfn.XLOOKUP(H1653,Productos!$B$5:$B$16,Productos!$E$5:$E$16)</f>
        <v>350000</v>
      </c>
      <c r="J1653" s="17">
        <v>5</v>
      </c>
      <c r="K1653" s="99"/>
      <c r="L1653" s="13" t="str">
        <f>_xlfn.XLOOKUP(Ventas!C1653,'Tienda y Sucursal'!$B$5:$B$19,'Tienda y Sucursal'!$C$5:$C$19)</f>
        <v>Blanco y En Calada</v>
      </c>
      <c r="M1653" s="13" t="str">
        <f>_xlfn.XLOOKUP(D1653,'Tienda y Sucursal'!$E$5:$E$10,'Tienda y Sucursal'!$F$5:$F$10)</f>
        <v>Sucursal 5</v>
      </c>
      <c r="N1653" s="13" t="str">
        <f>HLOOKUP(F1653,'Vendedores y Clientes'!$F$5:$M$7,2,0)&amp;" "&amp;HLOOKUP(F1653,'Vendedores y Clientes'!$F$5:$M$7,3,0)</f>
        <v>Gabriel Manzanero</v>
      </c>
      <c r="O1653" s="13" t="str" cm="1">
        <f t="array" ref="O1653">_xlfn.XLOOKUP(G1653,'Vendedores y Clientes'!$B$6:$B$39,'Vendedores y Clientes'!$C$6:$C$39&amp;" "&amp;_xlfn.XLOOKUP(Ventas!G1653,'Vendedores y Clientes'!$B$6:$B$39,'Vendedores y Clientes'!$D$6:$D$39))</f>
        <v>Sebastián  Venegas</v>
      </c>
      <c r="P1653" s="13" t="str">
        <f>_xlfn.XLOOKUP(H1653,Productos!$B$5:$B$16,Productos!$C$5:$C$16)</f>
        <v>Escritorio Vidrio 1,38x50</v>
      </c>
      <c r="Q1653" s="13" t="str">
        <f>VLOOKUP(H1653,Productos!$B$4:$E$16,3,0)</f>
        <v>Bellmack</v>
      </c>
      <c r="R1653" s="14">
        <f t="shared" si="38"/>
        <v>0.05</v>
      </c>
      <c r="S1653" s="15">
        <f>VLOOKUP(Ventas!H1653,Productos!$B$23:$I$34,MATCH(Ventas!M1653,Productos!$D$22:$I$22)+2,FALSE)</f>
        <v>1500000</v>
      </c>
      <c r="T1653" s="16">
        <f t="shared" si="40"/>
        <v>162500</v>
      </c>
    </row>
    <row r="1654" spans="2:20" ht="14.25" customHeight="1">
      <c r="B1654" s="10" t="str">
        <f t="shared" si="37"/>
        <v>2-10552009mayoB18</v>
      </c>
      <c r="C1654" s="17">
        <v>2</v>
      </c>
      <c r="D1654" s="17">
        <v>10</v>
      </c>
      <c r="E1654" s="18">
        <v>39938</v>
      </c>
      <c r="F1654" s="17">
        <v>17</v>
      </c>
      <c r="G1654" s="17">
        <v>21</v>
      </c>
      <c r="H1654" s="17" t="s">
        <v>31</v>
      </c>
      <c r="I1654" s="79">
        <f>_xlfn.XLOOKUP(H1654,Productos!$B$5:$B$16,Productos!$E$5:$E$16)</f>
        <v>350000</v>
      </c>
      <c r="J1654" s="17">
        <v>5</v>
      </c>
      <c r="K1654" s="99"/>
      <c r="L1654" s="13" t="str">
        <f>_xlfn.XLOOKUP(Ventas!C1654,'Tienda y Sucursal'!$B$5:$B$19,'Tienda y Sucursal'!$C$5:$C$19)</f>
        <v>Muebles San Genaro</v>
      </c>
      <c r="M1654" s="13" t="str">
        <f>_xlfn.XLOOKUP(D1654,'Tienda y Sucursal'!$E$5:$E$10,'Tienda y Sucursal'!$F$5:$F$10)</f>
        <v>Sucursal 6</v>
      </c>
      <c r="N1654" s="13" t="str">
        <f>HLOOKUP(F1654,'Vendedores y Clientes'!$F$5:$M$7,2,0)&amp;" "&amp;HLOOKUP(F1654,'Vendedores y Clientes'!$F$5:$M$7,3,0)</f>
        <v>Gabriel Manzanero</v>
      </c>
      <c r="O1654" s="13" t="str" cm="1">
        <f t="array" ref="O1654">_xlfn.XLOOKUP(G1654,'Vendedores y Clientes'!$B$6:$B$39,'Vendedores y Clientes'!$C$6:$C$39&amp;" "&amp;_xlfn.XLOOKUP(Ventas!G1654,'Vendedores y Clientes'!$B$6:$B$39,'Vendedores y Clientes'!$D$6:$D$39))</f>
        <v>Alvarón Moledero</v>
      </c>
      <c r="P1654" s="13" t="str">
        <f>_xlfn.XLOOKUP(H1654,Productos!$B$5:$B$16,Productos!$C$5:$C$16)</f>
        <v>Escritorio Vidrio 1,38x50</v>
      </c>
      <c r="Q1654" s="13" t="str">
        <f>VLOOKUP(H1654,Productos!$B$4:$E$16,3,0)</f>
        <v>Bellmack</v>
      </c>
      <c r="R1654" s="14">
        <f t="shared" si="38"/>
        <v>0.05</v>
      </c>
      <c r="S1654" s="15">
        <f>VLOOKUP(Ventas!H1654,Productos!$B$23:$I$34,MATCH(Ventas!M1654,Productos!$D$22:$I$22)+2,FALSE)</f>
        <v>100000</v>
      </c>
      <c r="T1654" s="16">
        <f t="shared" si="40"/>
        <v>1562500</v>
      </c>
    </row>
    <row r="1655" spans="2:20" ht="14.25" customHeight="1">
      <c r="B1655" s="10" t="str">
        <f t="shared" si="37"/>
        <v>9-101132010marzoG13</v>
      </c>
      <c r="C1655" s="17">
        <v>9</v>
      </c>
      <c r="D1655" s="17">
        <v>10</v>
      </c>
      <c r="E1655" s="18">
        <v>40248</v>
      </c>
      <c r="F1655" s="17">
        <v>17</v>
      </c>
      <c r="G1655" s="17">
        <v>13</v>
      </c>
      <c r="H1655" s="17" t="s">
        <v>32</v>
      </c>
      <c r="I1655" s="79">
        <f>_xlfn.XLOOKUP(H1655,Productos!$B$5:$B$16,Productos!$E$5:$E$16)</f>
        <v>150000</v>
      </c>
      <c r="J1655" s="17">
        <v>10</v>
      </c>
      <c r="K1655" s="99"/>
      <c r="L1655" s="13" t="str">
        <f>_xlfn.XLOOKUP(Ventas!C1655,'Tienda y Sucursal'!$B$5:$B$19,'Tienda y Sucursal'!$C$5:$C$19)</f>
        <v>Sucursal San Bernardo</v>
      </c>
      <c r="M1655" s="13" t="str">
        <f>_xlfn.XLOOKUP(D1655,'Tienda y Sucursal'!$E$5:$E$10,'Tienda y Sucursal'!$F$5:$F$10)</f>
        <v>Sucursal 6</v>
      </c>
      <c r="N1655" s="13" t="str">
        <f>HLOOKUP(F1655,'Vendedores y Clientes'!$F$5:$M$7,2,0)&amp;" "&amp;HLOOKUP(F1655,'Vendedores y Clientes'!$F$5:$M$7,3,0)</f>
        <v>Gabriel Manzanero</v>
      </c>
      <c r="O1655" s="13" t="str" cm="1">
        <f t="array" ref="O1655">_xlfn.XLOOKUP(G1655,'Vendedores y Clientes'!$B$6:$B$39,'Vendedores y Clientes'!$C$6:$C$39&amp;" "&amp;_xlfn.XLOOKUP(Ventas!G1655,'Vendedores y Clientes'!$B$6:$B$39,'Vendedores y Clientes'!$D$6:$D$39))</f>
        <v>Peter Contreras</v>
      </c>
      <c r="P1655" s="13" t="str">
        <f>_xlfn.XLOOKUP(H1655,Productos!$B$5:$B$16,Productos!$C$5:$C$16)</f>
        <v>Mesa de Centro 1,5x2 Cuadrada</v>
      </c>
      <c r="Q1655" s="13" t="str">
        <f>VLOOKUP(H1655,Productos!$B$4:$E$16,3,0)</f>
        <v>Dardunes</v>
      </c>
      <c r="R1655" s="14">
        <f t="shared" si="38"/>
        <v>0.08</v>
      </c>
      <c r="S1655" s="15">
        <f>VLOOKUP(Ventas!H1655,Productos!$B$23:$I$34,MATCH(Ventas!M1655,Productos!$D$22:$I$22)+2,FALSE)</f>
        <v>30000</v>
      </c>
      <c r="T1655" s="16">
        <f t="shared" si="40"/>
        <v>1350000</v>
      </c>
    </row>
    <row r="1656" spans="2:20" ht="14.25" customHeight="1">
      <c r="B1656" s="10" t="str">
        <f t="shared" si="37"/>
        <v>11-309112009noviembreG13</v>
      </c>
      <c r="C1656" s="17">
        <v>11</v>
      </c>
      <c r="D1656" s="17">
        <v>30</v>
      </c>
      <c r="E1656" s="18">
        <v>40126</v>
      </c>
      <c r="F1656" s="17">
        <v>12</v>
      </c>
      <c r="G1656" s="17">
        <v>5</v>
      </c>
      <c r="H1656" s="17" t="s">
        <v>32</v>
      </c>
      <c r="I1656" s="79">
        <f>_xlfn.XLOOKUP(H1656,Productos!$B$5:$B$16,Productos!$E$5:$E$16)</f>
        <v>150000</v>
      </c>
      <c r="J1656" s="17">
        <v>10</v>
      </c>
      <c r="K1656" s="99"/>
      <c r="L1656" s="13" t="str">
        <f>_xlfn.XLOOKUP(Ventas!C1656,'Tienda y Sucursal'!$B$5:$B$19,'Tienda y Sucursal'!$C$5:$C$19)</f>
        <v>Antiguedades FL</v>
      </c>
      <c r="M1656" s="13" t="str">
        <f>_xlfn.XLOOKUP(D1656,'Tienda y Sucursal'!$E$5:$E$10,'Tienda y Sucursal'!$F$5:$F$10)</f>
        <v>Sucursal 2</v>
      </c>
      <c r="N1656" s="13" t="str">
        <f>HLOOKUP(F1656,'Vendedores y Clientes'!$F$5:$M$7,2,0)&amp;" "&amp;HLOOKUP(F1656,'Vendedores y Clientes'!$F$5:$M$7,3,0)</f>
        <v>Feibian Bizancio</v>
      </c>
      <c r="O1656" s="13" t="str" cm="1">
        <f t="array" ref="O1656">_xlfn.XLOOKUP(G1656,'Vendedores y Clientes'!$B$6:$B$39,'Vendedores y Clientes'!$C$6:$C$39&amp;" "&amp;_xlfn.XLOOKUP(Ventas!G1656,'Vendedores y Clientes'!$B$6:$B$39,'Vendedores y Clientes'!$D$6:$D$39))</f>
        <v>Alexandra Bully</v>
      </c>
      <c r="P1656" s="13" t="str">
        <f>_xlfn.XLOOKUP(H1656,Productos!$B$5:$B$16,Productos!$C$5:$C$16)</f>
        <v>Mesa de Centro 1,5x2 Cuadrada</v>
      </c>
      <c r="Q1656" s="13" t="str">
        <f>VLOOKUP(H1656,Productos!$B$4:$E$16,3,0)</f>
        <v>Dardunes</v>
      </c>
      <c r="R1656" s="14">
        <f t="shared" si="38"/>
        <v>0.08</v>
      </c>
      <c r="S1656" s="15">
        <f>VLOOKUP(Ventas!H1656,Productos!$B$23:$I$34,MATCH(Ventas!M1656,Productos!$D$22:$I$22)+2,FALSE)</f>
        <v>100000</v>
      </c>
      <c r="T1656" s="16">
        <f t="shared" si="40"/>
        <v>1280000</v>
      </c>
    </row>
    <row r="1657" spans="2:20" ht="14.25" customHeight="1">
      <c r="B1657" s="10" t="str">
        <f t="shared" si="37"/>
        <v>7-10282009agostoG13</v>
      </c>
      <c r="C1657" s="17">
        <v>7</v>
      </c>
      <c r="D1657" s="17">
        <v>10</v>
      </c>
      <c r="E1657" s="18">
        <v>40027</v>
      </c>
      <c r="F1657" s="17">
        <v>12</v>
      </c>
      <c r="G1657" s="17">
        <v>7</v>
      </c>
      <c r="H1657" s="17" t="s">
        <v>32</v>
      </c>
      <c r="I1657" s="79">
        <f>_xlfn.XLOOKUP(H1657,Productos!$B$5:$B$16,Productos!$E$5:$E$16)</f>
        <v>150000</v>
      </c>
      <c r="J1657" s="17">
        <v>10</v>
      </c>
      <c r="K1657" s="99"/>
      <c r="L1657" s="13" t="str">
        <f>_xlfn.XLOOKUP(Ventas!C1657,'Tienda y Sucursal'!$B$5:$B$19,'Tienda y Sucursal'!$C$5:$C$19)</f>
        <v>Blanco y En Calada</v>
      </c>
      <c r="M1657" s="13" t="str">
        <f>_xlfn.XLOOKUP(D1657,'Tienda y Sucursal'!$E$5:$E$10,'Tienda y Sucursal'!$F$5:$F$10)</f>
        <v>Sucursal 6</v>
      </c>
      <c r="N1657" s="13" t="str">
        <f>HLOOKUP(F1657,'Vendedores y Clientes'!$F$5:$M$7,2,0)&amp;" "&amp;HLOOKUP(F1657,'Vendedores y Clientes'!$F$5:$M$7,3,0)</f>
        <v>Feibian Bizancio</v>
      </c>
      <c r="O1657" s="13" t="str" cm="1">
        <f t="array" ref="O1657">_xlfn.XLOOKUP(G1657,'Vendedores y Clientes'!$B$6:$B$39,'Vendedores y Clientes'!$C$6:$C$39&amp;" "&amp;_xlfn.XLOOKUP(Ventas!G1657,'Vendedores y Clientes'!$B$6:$B$39,'Vendedores y Clientes'!$D$6:$D$39))</f>
        <v>Veraz Dedal</v>
      </c>
      <c r="P1657" s="13" t="str">
        <f>_xlfn.XLOOKUP(H1657,Productos!$B$5:$B$16,Productos!$C$5:$C$16)</f>
        <v>Mesa de Centro 1,5x2 Cuadrada</v>
      </c>
      <c r="Q1657" s="13" t="str">
        <f>VLOOKUP(H1657,Productos!$B$4:$E$16,3,0)</f>
        <v>Dardunes</v>
      </c>
      <c r="R1657" s="14">
        <f t="shared" si="38"/>
        <v>0.08</v>
      </c>
      <c r="S1657" s="15">
        <f>VLOOKUP(Ventas!H1657,Productos!$B$23:$I$34,MATCH(Ventas!M1657,Productos!$D$22:$I$22)+2,FALSE)</f>
        <v>30000</v>
      </c>
      <c r="T1657" s="16">
        <f t="shared" si="40"/>
        <v>1350000</v>
      </c>
    </row>
    <row r="1658" spans="2:20" ht="14.25" customHeight="1">
      <c r="B1658" s="10" t="str">
        <f t="shared" si="37"/>
        <v>6-301322010febreroG13</v>
      </c>
      <c r="C1658" s="17">
        <v>6</v>
      </c>
      <c r="D1658" s="17">
        <v>30</v>
      </c>
      <c r="E1658" s="18">
        <v>40222</v>
      </c>
      <c r="F1658" s="17">
        <v>12</v>
      </c>
      <c r="G1658" s="17">
        <v>33</v>
      </c>
      <c r="H1658" s="17" t="s">
        <v>32</v>
      </c>
      <c r="I1658" s="79">
        <f>_xlfn.XLOOKUP(H1658,Productos!$B$5:$B$16,Productos!$E$5:$E$16)</f>
        <v>150000</v>
      </c>
      <c r="J1658" s="17">
        <v>10</v>
      </c>
      <c r="K1658" s="99"/>
      <c r="L1658" s="13" t="str">
        <f>_xlfn.XLOOKUP(Ventas!C1658,'Tienda y Sucursal'!$B$5:$B$19,'Tienda y Sucursal'!$C$5:$C$19)</f>
        <v>Sucursal Ñuñoa</v>
      </c>
      <c r="M1658" s="13" t="str">
        <f>_xlfn.XLOOKUP(D1658,'Tienda y Sucursal'!$E$5:$E$10,'Tienda y Sucursal'!$F$5:$F$10)</f>
        <v>Sucursal 2</v>
      </c>
      <c r="N1658" s="13" t="str">
        <f>HLOOKUP(F1658,'Vendedores y Clientes'!$F$5:$M$7,2,0)&amp;" "&amp;HLOOKUP(F1658,'Vendedores y Clientes'!$F$5:$M$7,3,0)</f>
        <v>Feibian Bizancio</v>
      </c>
      <c r="O1658" s="13" t="str" cm="1">
        <f t="array" ref="O1658">_xlfn.XLOOKUP(G1658,'Vendedores y Clientes'!$B$6:$B$39,'Vendedores y Clientes'!$C$6:$C$39&amp;" "&amp;_xlfn.XLOOKUP(Ventas!G1658,'Vendedores y Clientes'!$B$6:$B$39,'Vendedores y Clientes'!$D$6:$D$39))</f>
        <v>Maricela Zapur</v>
      </c>
      <c r="P1658" s="13" t="str">
        <f>_xlfn.XLOOKUP(H1658,Productos!$B$5:$B$16,Productos!$C$5:$C$16)</f>
        <v>Mesa de Centro 1,5x2 Cuadrada</v>
      </c>
      <c r="Q1658" s="13" t="str">
        <f>VLOOKUP(H1658,Productos!$B$4:$E$16,3,0)</f>
        <v>Dardunes</v>
      </c>
      <c r="R1658" s="14">
        <f t="shared" si="38"/>
        <v>0.08</v>
      </c>
      <c r="S1658" s="15">
        <f>VLOOKUP(Ventas!H1658,Productos!$B$23:$I$34,MATCH(Ventas!M1658,Productos!$D$22:$I$22)+2,FALSE)</f>
        <v>100000</v>
      </c>
      <c r="T1658" s="16">
        <f t="shared" si="40"/>
        <v>1280000</v>
      </c>
    </row>
    <row r="1659" spans="2:20" ht="14.25" customHeight="1">
      <c r="B1659" s="10" t="str">
        <f t="shared" si="37"/>
        <v>7-2012122009diciembreG13</v>
      </c>
      <c r="C1659" s="17">
        <v>7</v>
      </c>
      <c r="D1659" s="17">
        <v>20</v>
      </c>
      <c r="E1659" s="18">
        <v>40159</v>
      </c>
      <c r="F1659" s="17">
        <v>16</v>
      </c>
      <c r="G1659" s="17">
        <v>15</v>
      </c>
      <c r="H1659" s="17" t="s">
        <v>32</v>
      </c>
      <c r="I1659" s="79">
        <f>_xlfn.XLOOKUP(H1659,Productos!$B$5:$B$16,Productos!$E$5:$E$16)</f>
        <v>150000</v>
      </c>
      <c r="J1659" s="17">
        <v>10</v>
      </c>
      <c r="K1659" s="99"/>
      <c r="L1659" s="13" t="str">
        <f>_xlfn.XLOOKUP(Ventas!C1659,'Tienda y Sucursal'!$B$5:$B$19,'Tienda y Sucursal'!$C$5:$C$19)</f>
        <v>Blanco y En Calada</v>
      </c>
      <c r="M1659" s="13" t="str">
        <f>_xlfn.XLOOKUP(D1659,'Tienda y Sucursal'!$E$5:$E$10,'Tienda y Sucursal'!$F$5:$F$10)</f>
        <v>Sucursal 5</v>
      </c>
      <c r="N1659" s="13" t="str">
        <f>HLOOKUP(F1659,'Vendedores y Clientes'!$F$5:$M$7,2,0)&amp;" "&amp;HLOOKUP(F1659,'Vendedores y Clientes'!$F$5:$M$7,3,0)</f>
        <v>Michael Tree</v>
      </c>
      <c r="O1659" s="13" t="str" cm="1">
        <f t="array" ref="O1659">_xlfn.XLOOKUP(G1659,'Vendedores y Clientes'!$B$6:$B$39,'Vendedores y Clientes'!$C$6:$C$39&amp;" "&amp;_xlfn.XLOOKUP(Ventas!G1659,'Vendedores y Clientes'!$B$6:$B$39,'Vendedores y Clientes'!$D$6:$D$39))</f>
        <v>Maki Parachute</v>
      </c>
      <c r="P1659" s="13" t="str">
        <f>_xlfn.XLOOKUP(H1659,Productos!$B$5:$B$16,Productos!$C$5:$C$16)</f>
        <v>Mesa de Centro 1,5x2 Cuadrada</v>
      </c>
      <c r="Q1659" s="13" t="str">
        <f>VLOOKUP(H1659,Productos!$B$4:$E$16,3,0)</f>
        <v>Dardunes</v>
      </c>
      <c r="R1659" s="14">
        <f t="shared" si="38"/>
        <v>0.08</v>
      </c>
      <c r="S1659" s="15">
        <f>VLOOKUP(Ventas!H1659,Productos!$B$23:$I$34,MATCH(Ventas!M1659,Productos!$D$22:$I$22)+2,FALSE)</f>
        <v>20000</v>
      </c>
      <c r="T1659" s="16">
        <f t="shared" si="40"/>
        <v>1360000</v>
      </c>
    </row>
    <row r="1660" spans="2:20" ht="14.25" customHeight="1">
      <c r="B1660" s="10" t="str">
        <f t="shared" si="37"/>
        <v>9-300272009julioG13</v>
      </c>
      <c r="C1660" s="17">
        <v>9</v>
      </c>
      <c r="D1660" s="17">
        <v>300</v>
      </c>
      <c r="E1660" s="18">
        <v>39996</v>
      </c>
      <c r="F1660" s="17">
        <v>16</v>
      </c>
      <c r="G1660" s="17">
        <v>30</v>
      </c>
      <c r="H1660" s="17" t="s">
        <v>32</v>
      </c>
      <c r="I1660" s="79">
        <f>_xlfn.XLOOKUP(H1660,Productos!$B$5:$B$16,Productos!$E$5:$E$16)</f>
        <v>150000</v>
      </c>
      <c r="J1660" s="17">
        <v>10</v>
      </c>
      <c r="K1660" s="99"/>
      <c r="L1660" s="13" t="str">
        <f>_xlfn.XLOOKUP(Ventas!C1660,'Tienda y Sucursal'!$B$5:$B$19,'Tienda y Sucursal'!$C$5:$C$19)</f>
        <v>Sucursal San Bernardo</v>
      </c>
      <c r="M1660" s="13" t="str">
        <f>_xlfn.XLOOKUP(D1660,'Tienda y Sucursal'!$E$5:$E$10,'Tienda y Sucursal'!$F$5:$F$10)</f>
        <v>Sucursal 3</v>
      </c>
      <c r="N1660" s="13" t="str">
        <f>HLOOKUP(F1660,'Vendedores y Clientes'!$F$5:$M$7,2,0)&amp;" "&amp;HLOOKUP(F1660,'Vendedores y Clientes'!$F$5:$M$7,3,0)</f>
        <v>Michael Tree</v>
      </c>
      <c r="O1660" s="13" t="str" cm="1">
        <f t="array" ref="O1660">_xlfn.XLOOKUP(G1660,'Vendedores y Clientes'!$B$6:$B$39,'Vendedores y Clientes'!$C$6:$C$39&amp;" "&amp;_xlfn.XLOOKUP(Ventas!G1660,'Vendedores y Clientes'!$B$6:$B$39,'Vendedores y Clientes'!$D$6:$D$39))</f>
        <v>Javiera Walder</v>
      </c>
      <c r="P1660" s="13" t="str">
        <f>_xlfn.XLOOKUP(H1660,Productos!$B$5:$B$16,Productos!$C$5:$C$16)</f>
        <v>Mesa de Centro 1,5x2 Cuadrada</v>
      </c>
      <c r="Q1660" s="13" t="str">
        <f>VLOOKUP(H1660,Productos!$B$4:$E$16,3,0)</f>
        <v>Dardunes</v>
      </c>
      <c r="R1660" s="14">
        <f t="shared" si="38"/>
        <v>0.08</v>
      </c>
      <c r="S1660" s="15">
        <f>VLOOKUP(Ventas!H1660,Productos!$B$23:$I$34,MATCH(Ventas!M1660,Productos!$D$22:$I$22)+2,FALSE)</f>
        <v>200000</v>
      </c>
      <c r="T1660" s="16">
        <f t="shared" si="40"/>
        <v>1180000</v>
      </c>
    </row>
    <row r="1661" spans="2:20" ht="14.25" customHeight="1">
      <c r="B1661" s="10" t="str">
        <f t="shared" si="37"/>
        <v>7-301632010marzoG13</v>
      </c>
      <c r="C1661" s="17">
        <v>7</v>
      </c>
      <c r="D1661" s="17">
        <v>30</v>
      </c>
      <c r="E1661" s="18">
        <v>40253</v>
      </c>
      <c r="F1661" s="17">
        <v>12</v>
      </c>
      <c r="G1661" s="17">
        <v>16</v>
      </c>
      <c r="H1661" s="17" t="s">
        <v>32</v>
      </c>
      <c r="I1661" s="79">
        <f>_xlfn.XLOOKUP(H1661,Productos!$B$5:$B$16,Productos!$E$5:$E$16)</f>
        <v>150000</v>
      </c>
      <c r="J1661" s="17">
        <v>10</v>
      </c>
      <c r="K1661" s="99"/>
      <c r="L1661" s="13" t="str">
        <f>_xlfn.XLOOKUP(Ventas!C1661,'Tienda y Sucursal'!$B$5:$B$19,'Tienda y Sucursal'!$C$5:$C$19)</f>
        <v>Blanco y En Calada</v>
      </c>
      <c r="M1661" s="13" t="str">
        <f>_xlfn.XLOOKUP(D1661,'Tienda y Sucursal'!$E$5:$E$10,'Tienda y Sucursal'!$F$5:$F$10)</f>
        <v>Sucursal 2</v>
      </c>
      <c r="N1661" s="13" t="str">
        <f>HLOOKUP(F1661,'Vendedores y Clientes'!$F$5:$M$7,2,0)&amp;" "&amp;HLOOKUP(F1661,'Vendedores y Clientes'!$F$5:$M$7,3,0)</f>
        <v>Feibian Bizancio</v>
      </c>
      <c r="O1661" s="13" t="str" cm="1">
        <f t="array" ref="O1661">_xlfn.XLOOKUP(G1661,'Vendedores y Clientes'!$B$6:$B$39,'Vendedores y Clientes'!$C$6:$C$39&amp;" "&amp;_xlfn.XLOOKUP(Ventas!G1661,'Vendedores y Clientes'!$B$6:$B$39,'Vendedores y Clientes'!$D$6:$D$39))</f>
        <v>Go Leslier</v>
      </c>
      <c r="P1661" s="13" t="str">
        <f>_xlfn.XLOOKUP(H1661,Productos!$B$5:$B$16,Productos!$C$5:$C$16)</f>
        <v>Mesa de Centro 1,5x2 Cuadrada</v>
      </c>
      <c r="Q1661" s="13" t="str">
        <f>VLOOKUP(H1661,Productos!$B$4:$E$16,3,0)</f>
        <v>Dardunes</v>
      </c>
      <c r="R1661" s="14">
        <f t="shared" si="38"/>
        <v>0.08</v>
      </c>
      <c r="S1661" s="15">
        <f>VLOOKUP(Ventas!H1661,Productos!$B$23:$I$34,MATCH(Ventas!M1661,Productos!$D$22:$I$22)+2,FALSE)</f>
        <v>100000</v>
      </c>
      <c r="T1661" s="16">
        <f t="shared" si="40"/>
        <v>1280000</v>
      </c>
    </row>
    <row r="1662" spans="2:20" ht="14.25" customHeight="1">
      <c r="B1662" s="10" t="str">
        <f t="shared" si="37"/>
        <v>11-10142010abrilG16</v>
      </c>
      <c r="C1662" s="17">
        <v>11</v>
      </c>
      <c r="D1662" s="17">
        <v>10</v>
      </c>
      <c r="E1662" s="18">
        <v>40269</v>
      </c>
      <c r="F1662" s="17">
        <v>16</v>
      </c>
      <c r="G1662" s="17">
        <v>1</v>
      </c>
      <c r="H1662" s="17" t="s">
        <v>30</v>
      </c>
      <c r="I1662" s="79">
        <f>_xlfn.XLOOKUP(H1662,Productos!$B$5:$B$16,Productos!$E$5:$E$16)</f>
        <v>550000</v>
      </c>
      <c r="J1662" s="17">
        <v>3</v>
      </c>
      <c r="K1662" s="99"/>
      <c r="L1662" s="13" t="str">
        <f>_xlfn.XLOOKUP(Ventas!C1662,'Tienda y Sucursal'!$B$5:$B$19,'Tienda y Sucursal'!$C$5:$C$19)</f>
        <v>Antiguedades FL</v>
      </c>
      <c r="M1662" s="13" t="str">
        <f>_xlfn.XLOOKUP(D1662,'Tienda y Sucursal'!$E$5:$E$10,'Tienda y Sucursal'!$F$5:$F$10)</f>
        <v>Sucursal 6</v>
      </c>
      <c r="N1662" s="13" t="str">
        <f>HLOOKUP(F1662,'Vendedores y Clientes'!$F$5:$M$7,2,0)&amp;" "&amp;HLOOKUP(F1662,'Vendedores y Clientes'!$F$5:$M$7,3,0)</f>
        <v>Michael Tree</v>
      </c>
      <c r="O1662" s="13" t="str" cm="1">
        <f t="array" ref="O1662">_xlfn.XLOOKUP(G1662,'Vendedores y Clientes'!$B$6:$B$39,'Vendedores y Clientes'!$C$6:$C$39&amp;" "&amp;_xlfn.XLOOKUP(Ventas!G1662,'Vendedores y Clientes'!$B$6:$B$39,'Vendedores y Clientes'!$D$6:$D$39))</f>
        <v>Alejandro Moledero</v>
      </c>
      <c r="P1662" s="13" t="str">
        <f>_xlfn.XLOOKUP(H1662,Productos!$B$5:$B$16,Productos!$C$5:$C$16)</f>
        <v>Cómoda 2 cuerpos, 2x1x1,5</v>
      </c>
      <c r="Q1662" s="13" t="str">
        <f>VLOOKUP(H1662,Productos!$B$4:$E$16,3,0)</f>
        <v>Deplos</v>
      </c>
      <c r="R1662" s="14">
        <f t="shared" si="38"/>
        <v>0</v>
      </c>
      <c r="S1662" s="15">
        <f>VLOOKUP(Ventas!H1662,Productos!$B$23:$I$34,MATCH(Ventas!M1662,Productos!$D$22:$I$22)+2,FALSE)</f>
        <v>300000</v>
      </c>
      <c r="T1662" s="16">
        <f t="shared" si="40"/>
        <v>1350000</v>
      </c>
    </row>
    <row r="1663" spans="2:20" ht="14.25" customHeight="1">
      <c r="B1663" s="10" t="str">
        <f t="shared" si="37"/>
        <v>5-30232010marzoG16</v>
      </c>
      <c r="C1663" s="17">
        <v>5</v>
      </c>
      <c r="D1663" s="17">
        <v>30</v>
      </c>
      <c r="E1663" s="18">
        <v>40239</v>
      </c>
      <c r="F1663" s="17">
        <v>15</v>
      </c>
      <c r="G1663" s="17">
        <v>34</v>
      </c>
      <c r="H1663" s="17" t="s">
        <v>30</v>
      </c>
      <c r="I1663" s="79">
        <f>_xlfn.XLOOKUP(H1663,Productos!$B$5:$B$16,Productos!$E$5:$E$16)</f>
        <v>550000</v>
      </c>
      <c r="J1663" s="17">
        <v>3</v>
      </c>
      <c r="K1663" s="99"/>
      <c r="L1663" s="13" t="str">
        <f>_xlfn.XLOOKUP(Ventas!C1663,'Tienda y Sucursal'!$B$5:$B$19,'Tienda y Sucursal'!$C$5:$C$19)</f>
        <v>Muebles El Oso</v>
      </c>
      <c r="M1663" s="13" t="str">
        <f>_xlfn.XLOOKUP(D1663,'Tienda y Sucursal'!$E$5:$E$10,'Tienda y Sucursal'!$F$5:$F$10)</f>
        <v>Sucursal 2</v>
      </c>
      <c r="N1663" s="13" t="str">
        <f>HLOOKUP(F1663,'Vendedores y Clientes'!$F$5:$M$7,2,0)&amp;" "&amp;HLOOKUP(F1663,'Vendedores y Clientes'!$F$5:$M$7,3,0)</f>
        <v>Suárez Mujica</v>
      </c>
      <c r="O1663" s="13" t="str" cm="1">
        <f t="array" ref="O1663">_xlfn.XLOOKUP(G1663,'Vendedores y Clientes'!$B$6:$B$39,'Vendedores y Clientes'!$C$6:$C$39&amp;" "&amp;_xlfn.XLOOKUP(Ventas!G1663,'Vendedores y Clientes'!$B$6:$B$39,'Vendedores y Clientes'!$D$6:$D$39))</f>
        <v>JP Farfanas</v>
      </c>
      <c r="P1663" s="13" t="str">
        <f>_xlfn.XLOOKUP(H1663,Productos!$B$5:$B$16,Productos!$C$5:$C$16)</f>
        <v>Cómoda 2 cuerpos, 2x1x1,5</v>
      </c>
      <c r="Q1663" s="13" t="str">
        <f>VLOOKUP(H1663,Productos!$B$4:$E$16,3,0)</f>
        <v>Deplos</v>
      </c>
      <c r="R1663" s="14">
        <f t="shared" si="38"/>
        <v>0</v>
      </c>
      <c r="S1663" s="15">
        <f>VLOOKUP(Ventas!H1663,Productos!$B$23:$I$34,MATCH(Ventas!M1663,Productos!$D$22:$I$22)+2,FALSE)</f>
        <v>500000</v>
      </c>
      <c r="T1663" s="16">
        <f t="shared" si="40"/>
        <v>1150000</v>
      </c>
    </row>
    <row r="1664" spans="2:20" ht="14.25" customHeight="1">
      <c r="B1664" s="10" t="str">
        <f t="shared" si="37"/>
        <v>14-100942009abrilG16</v>
      </c>
      <c r="C1664" s="17">
        <v>14</v>
      </c>
      <c r="D1664" s="17">
        <v>100</v>
      </c>
      <c r="E1664" s="18">
        <v>39912</v>
      </c>
      <c r="F1664" s="17">
        <v>13</v>
      </c>
      <c r="G1664" s="17">
        <v>24</v>
      </c>
      <c r="H1664" s="17" t="s">
        <v>30</v>
      </c>
      <c r="I1664" s="79">
        <f>_xlfn.XLOOKUP(H1664,Productos!$B$5:$B$16,Productos!$E$5:$E$16)</f>
        <v>550000</v>
      </c>
      <c r="J1664" s="17">
        <v>3</v>
      </c>
      <c r="K1664" s="99"/>
      <c r="L1664" s="13" t="str">
        <f>_xlfn.XLOOKUP(Ventas!C1664,'Tienda y Sucursal'!$B$5:$B$19,'Tienda y Sucursal'!$C$5:$C$19)</f>
        <v>Antiguedades FV</v>
      </c>
      <c r="M1664" s="13" t="str">
        <f>_xlfn.XLOOKUP(D1664,'Tienda y Sucursal'!$E$5:$E$10,'Tienda y Sucursal'!$F$5:$F$10)</f>
        <v>Sucursal 4</v>
      </c>
      <c r="N1664" s="13" t="str">
        <f>HLOOKUP(F1664,'Vendedores y Clientes'!$F$5:$M$7,2,0)&amp;" "&amp;HLOOKUP(F1664,'Vendedores y Clientes'!$F$5:$M$7,3,0)</f>
        <v>Caesar Ortencia</v>
      </c>
      <c r="O1664" s="13" t="str" cm="1">
        <f t="array" ref="O1664">_xlfn.XLOOKUP(G1664,'Vendedores y Clientes'!$B$6:$B$39,'Vendedores y Clientes'!$C$6:$C$39&amp;" "&amp;_xlfn.XLOOKUP(Ventas!G1664,'Vendedores y Clientes'!$B$6:$B$39,'Vendedores y Clientes'!$D$6:$D$39))</f>
        <v>Andrea Panda</v>
      </c>
      <c r="P1664" s="13" t="str">
        <f>_xlfn.XLOOKUP(H1664,Productos!$B$5:$B$16,Productos!$C$5:$C$16)</f>
        <v>Cómoda 2 cuerpos, 2x1x1,5</v>
      </c>
      <c r="Q1664" s="13" t="str">
        <f>VLOOKUP(H1664,Productos!$B$4:$E$16,3,0)</f>
        <v>Deplos</v>
      </c>
      <c r="R1664" s="14">
        <f t="shared" si="38"/>
        <v>0</v>
      </c>
      <c r="S1664" s="15">
        <f>VLOOKUP(Ventas!H1664,Productos!$B$23:$I$34,MATCH(Ventas!M1664,Productos!$D$22:$I$22)+2,FALSE)</f>
        <v>20000</v>
      </c>
      <c r="T1664" s="16">
        <f t="shared" si="40"/>
        <v>1630000</v>
      </c>
    </row>
    <row r="1665" spans="2:20" ht="14.25" customHeight="1">
      <c r="B1665" s="10" t="str">
        <f t="shared" si="37"/>
        <v>13-100322009febreroG16</v>
      </c>
      <c r="C1665" s="17">
        <v>13</v>
      </c>
      <c r="D1665" s="17">
        <v>100</v>
      </c>
      <c r="E1665" s="18">
        <v>39847</v>
      </c>
      <c r="F1665" s="17">
        <v>14</v>
      </c>
      <c r="G1665" s="17">
        <v>6</v>
      </c>
      <c r="H1665" s="17" t="s">
        <v>30</v>
      </c>
      <c r="I1665" s="79">
        <f>_xlfn.XLOOKUP(H1665,Productos!$B$5:$B$16,Productos!$E$5:$E$16)</f>
        <v>550000</v>
      </c>
      <c r="J1665" s="17">
        <v>3</v>
      </c>
      <c r="K1665" s="99"/>
      <c r="L1665" s="13" t="str">
        <f>_xlfn.XLOOKUP(Ventas!C1665,'Tienda y Sucursal'!$B$5:$B$19,'Tienda y Sucursal'!$C$5:$C$19)</f>
        <v>Sales</v>
      </c>
      <c r="M1665" s="13" t="str">
        <f>_xlfn.XLOOKUP(D1665,'Tienda y Sucursal'!$E$5:$E$10,'Tienda y Sucursal'!$F$5:$F$10)</f>
        <v>Sucursal 4</v>
      </c>
      <c r="N1665" s="13" t="str">
        <f>HLOOKUP(F1665,'Vendedores y Clientes'!$F$5:$M$7,2,0)&amp;" "&amp;HLOOKUP(F1665,'Vendedores y Clientes'!$F$5:$M$7,3,0)</f>
        <v>Hortuiti Felier</v>
      </c>
      <c r="O1665" s="13" t="str" cm="1">
        <f t="array" ref="O1665">_xlfn.XLOOKUP(G1665,'Vendedores y Clientes'!$B$6:$B$39,'Vendedores y Clientes'!$C$6:$C$39&amp;" "&amp;_xlfn.XLOOKUP(Ventas!G1665,'Vendedores y Clientes'!$B$6:$B$39,'Vendedores y Clientes'!$D$6:$D$39))</f>
        <v>Deco Valenti</v>
      </c>
      <c r="P1665" s="13" t="str">
        <f>_xlfn.XLOOKUP(H1665,Productos!$B$5:$B$16,Productos!$C$5:$C$16)</f>
        <v>Cómoda 2 cuerpos, 2x1x1,5</v>
      </c>
      <c r="Q1665" s="13" t="str">
        <f>VLOOKUP(H1665,Productos!$B$4:$E$16,3,0)</f>
        <v>Deplos</v>
      </c>
      <c r="R1665" s="14">
        <f t="shared" si="38"/>
        <v>0</v>
      </c>
      <c r="S1665" s="15">
        <f>VLOOKUP(Ventas!H1665,Productos!$B$23:$I$34,MATCH(Ventas!M1665,Productos!$D$22:$I$22)+2,FALSE)</f>
        <v>20000</v>
      </c>
      <c r="T1665" s="16">
        <f t="shared" si="40"/>
        <v>1630000</v>
      </c>
    </row>
    <row r="1666" spans="2:20" ht="14.25" customHeight="1">
      <c r="B1666" s="10" t="str">
        <f t="shared" si="37"/>
        <v>5-3001612010eneroA14</v>
      </c>
      <c r="C1666" s="17">
        <v>5</v>
      </c>
      <c r="D1666" s="17">
        <v>300</v>
      </c>
      <c r="E1666" s="18">
        <v>40194</v>
      </c>
      <c r="F1666" s="17">
        <v>14</v>
      </c>
      <c r="G1666" s="17">
        <v>22</v>
      </c>
      <c r="H1666" s="17" t="s">
        <v>27</v>
      </c>
      <c r="I1666" s="79">
        <f>_xlfn.XLOOKUP(H1666,Productos!$B$5:$B$16,Productos!$E$5:$E$16)</f>
        <v>670000</v>
      </c>
      <c r="J1666" s="17">
        <v>2</v>
      </c>
      <c r="K1666" s="99"/>
      <c r="L1666" s="13" t="str">
        <f>_xlfn.XLOOKUP(Ventas!C1666,'Tienda y Sucursal'!$B$5:$B$19,'Tienda y Sucursal'!$C$5:$C$19)</f>
        <v>Muebles El Oso</v>
      </c>
      <c r="M1666" s="13" t="str">
        <f>_xlfn.XLOOKUP(D1666,'Tienda y Sucursal'!$E$5:$E$10,'Tienda y Sucursal'!$F$5:$F$10)</f>
        <v>Sucursal 3</v>
      </c>
      <c r="N1666" s="13" t="str">
        <f>HLOOKUP(F1666,'Vendedores y Clientes'!$F$5:$M$7,2,0)&amp;" "&amp;HLOOKUP(F1666,'Vendedores y Clientes'!$F$5:$M$7,3,0)</f>
        <v>Hortuiti Felier</v>
      </c>
      <c r="O1666" s="13" t="str" cm="1">
        <f t="array" ref="O1666">_xlfn.XLOOKUP(G1666,'Vendedores y Clientes'!$B$6:$B$39,'Vendedores y Clientes'!$C$6:$C$39&amp;" "&amp;_xlfn.XLOOKUP(Ventas!G1666,'Vendedores y Clientes'!$B$6:$B$39,'Vendedores y Clientes'!$D$6:$D$39))</f>
        <v>Sergio Oliva</v>
      </c>
      <c r="P1666" s="13" t="str">
        <f>_xlfn.XLOOKUP(H1666,Productos!$B$5:$B$16,Productos!$C$5:$C$16)</f>
        <v>Cama 1,5 plazas</v>
      </c>
      <c r="Q1666" s="13" t="str">
        <f>VLOOKUP(H1666,Productos!$B$4:$E$16,3,0)</f>
        <v>Dardunes</v>
      </c>
      <c r="R1666" s="14">
        <f t="shared" si="38"/>
        <v>0</v>
      </c>
      <c r="S1666" s="15">
        <f>VLOOKUP(Ventas!H1666,Productos!$B$23:$I$34,MATCH(Ventas!M1666,Productos!$D$22:$I$22)+2,FALSE)</f>
        <v>300000</v>
      </c>
      <c r="T1666" s="16">
        <f t="shared" si="40"/>
        <v>1040000</v>
      </c>
    </row>
    <row r="1667" spans="2:20" ht="14.25" customHeight="1">
      <c r="B1667" s="10" t="str">
        <f t="shared" si="37"/>
        <v>2-300512010eneroG13</v>
      </c>
      <c r="C1667" s="17">
        <v>2</v>
      </c>
      <c r="D1667" s="17">
        <v>300</v>
      </c>
      <c r="E1667" s="18">
        <v>40183</v>
      </c>
      <c r="F1667" s="17">
        <v>16</v>
      </c>
      <c r="G1667" s="17">
        <v>9</v>
      </c>
      <c r="H1667" s="17" t="s">
        <v>32</v>
      </c>
      <c r="I1667" s="79">
        <f>_xlfn.XLOOKUP(H1667,Productos!$B$5:$B$16,Productos!$E$5:$E$16)</f>
        <v>150000</v>
      </c>
      <c r="J1667" s="17">
        <v>11</v>
      </c>
      <c r="K1667" s="99"/>
      <c r="L1667" s="13" t="str">
        <f>_xlfn.XLOOKUP(Ventas!C1667,'Tienda y Sucursal'!$B$5:$B$19,'Tienda y Sucursal'!$C$5:$C$19)</f>
        <v>Muebles San Genaro</v>
      </c>
      <c r="M1667" s="13" t="str">
        <f>_xlfn.XLOOKUP(D1667,'Tienda y Sucursal'!$E$5:$E$10,'Tienda y Sucursal'!$F$5:$F$10)</f>
        <v>Sucursal 3</v>
      </c>
      <c r="N1667" s="13" t="str">
        <f>HLOOKUP(F1667,'Vendedores y Clientes'!$F$5:$M$7,2,0)&amp;" "&amp;HLOOKUP(F1667,'Vendedores y Clientes'!$F$5:$M$7,3,0)</f>
        <v>Michael Tree</v>
      </c>
      <c r="O1667" s="13" t="str" cm="1">
        <f t="array" ref="O1667">_xlfn.XLOOKUP(G1667,'Vendedores y Clientes'!$B$6:$B$39,'Vendedores y Clientes'!$C$6:$C$39&amp;" "&amp;_xlfn.XLOOKUP(Ventas!G1667,'Vendedores y Clientes'!$B$6:$B$39,'Vendedores y Clientes'!$D$6:$D$39))</f>
        <v>Camilo Parranda</v>
      </c>
      <c r="P1667" s="13" t="str">
        <f>_xlfn.XLOOKUP(H1667,Productos!$B$5:$B$16,Productos!$C$5:$C$16)</f>
        <v>Mesa de Centro 1,5x2 Cuadrada</v>
      </c>
      <c r="Q1667" s="13" t="str">
        <f>VLOOKUP(H1667,Productos!$B$4:$E$16,3,0)</f>
        <v>Dardunes</v>
      </c>
      <c r="R1667" s="14">
        <f t="shared" si="38"/>
        <v>0.08</v>
      </c>
      <c r="S1667" s="15">
        <f>VLOOKUP(Ventas!H1667,Productos!$B$23:$I$34,MATCH(Ventas!M1667,Productos!$D$22:$I$22)+2,FALSE)</f>
        <v>200000</v>
      </c>
      <c r="T1667" s="16">
        <f t="shared" si="40"/>
        <v>1318000</v>
      </c>
    </row>
    <row r="1668" spans="2:20" ht="14.25" customHeight="1">
      <c r="B1668" s="10" t="str">
        <f t="shared" si="37"/>
        <v>2-300722010febreroA18</v>
      </c>
      <c r="C1668" s="17">
        <v>2</v>
      </c>
      <c r="D1668" s="17">
        <v>300</v>
      </c>
      <c r="E1668" s="18">
        <v>40216</v>
      </c>
      <c r="F1668" s="17">
        <v>15</v>
      </c>
      <c r="G1668" s="17">
        <v>14</v>
      </c>
      <c r="H1668" s="17" t="s">
        <v>26</v>
      </c>
      <c r="I1668" s="79">
        <f>_xlfn.XLOOKUP(H1668,Productos!$B$5:$B$16,Productos!$E$5:$E$16)</f>
        <v>750000</v>
      </c>
      <c r="J1668" s="17">
        <v>2</v>
      </c>
      <c r="K1668" s="99"/>
      <c r="L1668" s="13" t="str">
        <f>_xlfn.XLOOKUP(Ventas!C1668,'Tienda y Sucursal'!$B$5:$B$19,'Tienda y Sucursal'!$C$5:$C$19)</f>
        <v>Muebles San Genaro</v>
      </c>
      <c r="M1668" s="13" t="str">
        <f>_xlfn.XLOOKUP(D1668,'Tienda y Sucursal'!$E$5:$E$10,'Tienda y Sucursal'!$F$5:$F$10)</f>
        <v>Sucursal 3</v>
      </c>
      <c r="N1668" s="13" t="str">
        <f>HLOOKUP(F1668,'Vendedores y Clientes'!$F$5:$M$7,2,0)&amp;" "&amp;HLOOKUP(F1668,'Vendedores y Clientes'!$F$5:$M$7,3,0)</f>
        <v>Suárez Mujica</v>
      </c>
      <c r="O1668" s="13" t="str" cm="1">
        <f t="array" ref="O1668">_xlfn.XLOOKUP(G1668,'Vendedores y Clientes'!$B$6:$B$39,'Vendedores y Clientes'!$C$6:$C$39&amp;" "&amp;_xlfn.XLOOKUP(Ventas!G1668,'Vendedores y Clientes'!$B$6:$B$39,'Vendedores y Clientes'!$D$6:$D$39))</f>
        <v>Guillermo Franco</v>
      </c>
      <c r="P1668" s="13" t="str">
        <f>_xlfn.XLOOKUP(H1668,Productos!$B$5:$B$16,Productos!$C$5:$C$16)</f>
        <v>Sillón Cama 3 Cuerpos</v>
      </c>
      <c r="Q1668" s="13" t="str">
        <f>VLOOKUP(H1668,Productos!$B$4:$E$16,3,0)</f>
        <v>Bellmack</v>
      </c>
      <c r="R1668" s="14">
        <f t="shared" si="38"/>
        <v>0</v>
      </c>
      <c r="S1668" s="15">
        <f>VLOOKUP(Ventas!H1668,Productos!$B$23:$I$34,MATCH(Ventas!M1668,Productos!$D$22:$I$22)+2,FALSE)</f>
        <v>200000</v>
      </c>
      <c r="T1668" s="16">
        <f t="shared" si="40"/>
        <v>1300000</v>
      </c>
    </row>
    <row r="1669" spans="2:20" ht="14.25" customHeight="1">
      <c r="B1669" s="10" t="str">
        <f t="shared" si="37"/>
        <v>15-102042009abrilA18</v>
      </c>
      <c r="C1669" s="17">
        <v>15</v>
      </c>
      <c r="D1669" s="17">
        <v>10</v>
      </c>
      <c r="E1669" s="18">
        <v>39923</v>
      </c>
      <c r="F1669" s="17">
        <v>14</v>
      </c>
      <c r="G1669" s="17">
        <v>16</v>
      </c>
      <c r="H1669" s="17" t="s">
        <v>26</v>
      </c>
      <c r="I1669" s="79">
        <f>_xlfn.XLOOKUP(H1669,Productos!$B$5:$B$16,Productos!$E$5:$E$16)</f>
        <v>750000</v>
      </c>
      <c r="J1669" s="17">
        <v>2</v>
      </c>
      <c r="K1669" s="99"/>
      <c r="L1669" s="13" t="str">
        <f>_xlfn.XLOOKUP(Ventas!C1669,'Tienda y Sucursal'!$B$5:$B$19,'Tienda y Sucursal'!$C$5:$C$19)</f>
        <v>Galería la Tubería</v>
      </c>
      <c r="M1669" s="13" t="str">
        <f>_xlfn.XLOOKUP(D1669,'Tienda y Sucursal'!$E$5:$E$10,'Tienda y Sucursal'!$F$5:$F$10)</f>
        <v>Sucursal 6</v>
      </c>
      <c r="N1669" s="13" t="str">
        <f>HLOOKUP(F1669,'Vendedores y Clientes'!$F$5:$M$7,2,0)&amp;" "&amp;HLOOKUP(F1669,'Vendedores y Clientes'!$F$5:$M$7,3,0)</f>
        <v>Hortuiti Felier</v>
      </c>
      <c r="O1669" s="13" t="str" cm="1">
        <f t="array" ref="O1669">_xlfn.XLOOKUP(G1669,'Vendedores y Clientes'!$B$6:$B$39,'Vendedores y Clientes'!$C$6:$C$39&amp;" "&amp;_xlfn.XLOOKUP(Ventas!G1669,'Vendedores y Clientes'!$B$6:$B$39,'Vendedores y Clientes'!$D$6:$D$39))</f>
        <v>Go Leslier</v>
      </c>
      <c r="P1669" s="13" t="str">
        <f>_xlfn.XLOOKUP(H1669,Productos!$B$5:$B$16,Productos!$C$5:$C$16)</f>
        <v>Sillón Cama 3 Cuerpos</v>
      </c>
      <c r="Q1669" s="13" t="str">
        <f>VLOOKUP(H1669,Productos!$B$4:$E$16,3,0)</f>
        <v>Bellmack</v>
      </c>
      <c r="R1669" s="14">
        <f t="shared" si="38"/>
        <v>0</v>
      </c>
      <c r="S1669" s="15">
        <f>VLOOKUP(Ventas!H1669,Productos!$B$23:$I$34,MATCH(Ventas!M1669,Productos!$D$22:$I$22)+2,FALSE)</f>
        <v>200000</v>
      </c>
      <c r="T1669" s="16">
        <f t="shared" si="40"/>
        <v>1300000</v>
      </c>
    </row>
    <row r="1670" spans="2:20" ht="14.25" customHeight="1">
      <c r="B1670" s="10" t="str">
        <f t="shared" si="37"/>
        <v>4-202112009eneroA18</v>
      </c>
      <c r="C1670" s="17">
        <v>4</v>
      </c>
      <c r="D1670" s="17">
        <v>20</v>
      </c>
      <c r="E1670" s="18">
        <v>39834</v>
      </c>
      <c r="F1670" s="17">
        <v>17</v>
      </c>
      <c r="G1670" s="17">
        <v>6</v>
      </c>
      <c r="H1670" s="17" t="s">
        <v>26</v>
      </c>
      <c r="I1670" s="79">
        <f>_xlfn.XLOOKUP(H1670,Productos!$B$5:$B$16,Productos!$E$5:$E$16)</f>
        <v>750000</v>
      </c>
      <c r="J1670" s="17">
        <v>2</v>
      </c>
      <c r="K1670" s="99"/>
      <c r="L1670" s="13" t="str">
        <f>_xlfn.XLOOKUP(Ventas!C1670,'Tienda y Sucursal'!$B$5:$B$19,'Tienda y Sucursal'!$C$5:$C$19)</f>
        <v>Galería Ñuble</v>
      </c>
      <c r="M1670" s="13" t="str">
        <f>_xlfn.XLOOKUP(D1670,'Tienda y Sucursal'!$E$5:$E$10,'Tienda y Sucursal'!$F$5:$F$10)</f>
        <v>Sucursal 5</v>
      </c>
      <c r="N1670" s="13" t="str">
        <f>HLOOKUP(F1670,'Vendedores y Clientes'!$F$5:$M$7,2,0)&amp;" "&amp;HLOOKUP(F1670,'Vendedores y Clientes'!$F$5:$M$7,3,0)</f>
        <v>Gabriel Manzanero</v>
      </c>
      <c r="O1670" s="13" t="str" cm="1">
        <f t="array" ref="O1670">_xlfn.XLOOKUP(G1670,'Vendedores y Clientes'!$B$6:$B$39,'Vendedores y Clientes'!$C$6:$C$39&amp;" "&amp;_xlfn.XLOOKUP(Ventas!G1670,'Vendedores y Clientes'!$B$6:$B$39,'Vendedores y Clientes'!$D$6:$D$39))</f>
        <v>Deco Valenti</v>
      </c>
      <c r="P1670" s="13" t="str">
        <f>_xlfn.XLOOKUP(H1670,Productos!$B$5:$B$16,Productos!$C$5:$C$16)</f>
        <v>Sillón Cama 3 Cuerpos</v>
      </c>
      <c r="Q1670" s="13" t="str">
        <f>VLOOKUP(H1670,Productos!$B$4:$E$16,3,0)</f>
        <v>Bellmack</v>
      </c>
      <c r="R1670" s="14">
        <f t="shared" si="38"/>
        <v>0</v>
      </c>
      <c r="S1670" s="15">
        <f>VLOOKUP(Ventas!H1670,Productos!$B$23:$I$34,MATCH(Ventas!M1670,Productos!$D$22:$I$22)+2,FALSE)</f>
        <v>30000</v>
      </c>
      <c r="T1670" s="16">
        <f t="shared" si="40"/>
        <v>1470000</v>
      </c>
    </row>
    <row r="1671" spans="2:20" ht="14.25" customHeight="1">
      <c r="B1671" s="10" t="str">
        <f t="shared" si="37"/>
        <v>2-10014102010octubreA18</v>
      </c>
      <c r="C1671" s="17">
        <v>2</v>
      </c>
      <c r="D1671" s="17">
        <v>100</v>
      </c>
      <c r="E1671" s="18">
        <v>40465</v>
      </c>
      <c r="F1671" s="17">
        <v>18</v>
      </c>
      <c r="G1671" s="17">
        <v>5</v>
      </c>
      <c r="H1671" s="17" t="s">
        <v>26</v>
      </c>
      <c r="I1671" s="79">
        <f>_xlfn.XLOOKUP(H1671,Productos!$B$5:$B$16,Productos!$E$5:$E$16)</f>
        <v>750000</v>
      </c>
      <c r="J1671" s="17">
        <v>2</v>
      </c>
      <c r="K1671" s="99"/>
      <c r="L1671" s="13" t="str">
        <f>_xlfn.XLOOKUP(Ventas!C1671,'Tienda y Sucursal'!$B$5:$B$19,'Tienda y Sucursal'!$C$5:$C$19)</f>
        <v>Muebles San Genaro</v>
      </c>
      <c r="M1671" s="13" t="str">
        <f>_xlfn.XLOOKUP(D1671,'Tienda y Sucursal'!$E$5:$E$10,'Tienda y Sucursal'!$F$5:$F$10)</f>
        <v>Sucursal 4</v>
      </c>
      <c r="N1671" s="13" t="str">
        <f>HLOOKUP(F1671,'Vendedores y Clientes'!$F$5:$M$7,2,0)&amp;" "&amp;HLOOKUP(F1671,'Vendedores y Clientes'!$F$5:$M$7,3,0)</f>
        <v>Gato Lizana</v>
      </c>
      <c r="O1671" s="13" t="str" cm="1">
        <f t="array" ref="O1671">_xlfn.XLOOKUP(G1671,'Vendedores y Clientes'!$B$6:$B$39,'Vendedores y Clientes'!$C$6:$C$39&amp;" "&amp;_xlfn.XLOOKUP(Ventas!G1671,'Vendedores y Clientes'!$B$6:$B$39,'Vendedores y Clientes'!$D$6:$D$39))</f>
        <v>Alexandra Bully</v>
      </c>
      <c r="P1671" s="13" t="str">
        <f>_xlfn.XLOOKUP(H1671,Productos!$B$5:$B$16,Productos!$C$5:$C$16)</f>
        <v>Sillón Cama 3 Cuerpos</v>
      </c>
      <c r="Q1671" s="13" t="str">
        <f>VLOOKUP(H1671,Productos!$B$4:$E$16,3,0)</f>
        <v>Bellmack</v>
      </c>
      <c r="R1671" s="14">
        <f t="shared" si="38"/>
        <v>0</v>
      </c>
      <c r="S1671" s="15">
        <f>VLOOKUP(Ventas!H1671,Productos!$B$23:$I$34,MATCH(Ventas!M1671,Productos!$D$22:$I$22)+2,FALSE)</f>
        <v>20000</v>
      </c>
      <c r="T1671" s="16">
        <f t="shared" ref="T1671:T1734" si="41">I1671*J1671-(R1671*I1671*J1671)-S1671</f>
        <v>1480000</v>
      </c>
    </row>
    <row r="1672" spans="2:20" ht="14.25" customHeight="1">
      <c r="B1672" s="10" t="str">
        <f t="shared" si="37"/>
        <v>6-1001442010abrilE20</v>
      </c>
      <c r="C1672" s="17">
        <v>6</v>
      </c>
      <c r="D1672" s="17">
        <v>100</v>
      </c>
      <c r="E1672" s="18">
        <v>40282</v>
      </c>
      <c r="F1672" s="17">
        <v>13</v>
      </c>
      <c r="G1672" s="17">
        <v>27</v>
      </c>
      <c r="H1672" s="17" t="s">
        <v>28</v>
      </c>
      <c r="I1672" s="79">
        <f>_xlfn.XLOOKUP(H1672,Productos!$B$5:$B$16,Productos!$E$5:$E$16)</f>
        <v>650000</v>
      </c>
      <c r="J1672" s="17">
        <v>2</v>
      </c>
      <c r="K1672" s="99"/>
      <c r="L1672" s="13" t="str">
        <f>_xlfn.XLOOKUP(Ventas!C1672,'Tienda y Sucursal'!$B$5:$B$19,'Tienda y Sucursal'!$C$5:$C$19)</f>
        <v>Sucursal Ñuñoa</v>
      </c>
      <c r="M1672" s="13" t="str">
        <f>_xlfn.XLOOKUP(D1672,'Tienda y Sucursal'!$E$5:$E$10,'Tienda y Sucursal'!$F$5:$F$10)</f>
        <v>Sucursal 4</v>
      </c>
      <c r="N1672" s="13" t="str">
        <f>HLOOKUP(F1672,'Vendedores y Clientes'!$F$5:$M$7,2,0)&amp;" "&amp;HLOOKUP(F1672,'Vendedores y Clientes'!$F$5:$M$7,3,0)</f>
        <v>Caesar Ortencia</v>
      </c>
      <c r="O1672" s="13" t="str" cm="1">
        <f t="array" ref="O1672">_xlfn.XLOOKUP(G1672,'Vendedores y Clientes'!$B$6:$B$39,'Vendedores y Clientes'!$C$6:$C$39&amp;" "&amp;_xlfn.XLOOKUP(Ventas!G1672,'Vendedores y Clientes'!$B$6:$B$39,'Vendedores y Clientes'!$D$6:$D$39))</f>
        <v>Daniel Saint John</v>
      </c>
      <c r="P1672" s="13" t="str">
        <f>_xlfn.XLOOKUP(H1672,Productos!$B$5:$B$16,Productos!$C$5:$C$16)</f>
        <v>Escritorio Madera 3 Espacios</v>
      </c>
      <c r="Q1672" s="13" t="str">
        <f>VLOOKUP(H1672,Productos!$B$4:$E$16,3,0)</f>
        <v>Bellmack</v>
      </c>
      <c r="R1672" s="14">
        <f t="shared" si="38"/>
        <v>0</v>
      </c>
      <c r="S1672" s="15">
        <f>VLOOKUP(Ventas!H1672,Productos!$B$23:$I$34,MATCH(Ventas!M1672,Productos!$D$22:$I$22)+2,FALSE)</f>
        <v>1000000</v>
      </c>
      <c r="T1672" s="16">
        <f t="shared" si="41"/>
        <v>300000</v>
      </c>
    </row>
    <row r="1673" spans="2:20" ht="14.25" customHeight="1">
      <c r="B1673" s="10" t="str">
        <f t="shared" si="37"/>
        <v>5-3013102009octubreE20</v>
      </c>
      <c r="C1673" s="17">
        <v>5</v>
      </c>
      <c r="D1673" s="17">
        <v>30</v>
      </c>
      <c r="E1673" s="18">
        <v>40099</v>
      </c>
      <c r="F1673" s="17">
        <v>15</v>
      </c>
      <c r="G1673" s="17">
        <v>5</v>
      </c>
      <c r="H1673" s="17" t="s">
        <v>28</v>
      </c>
      <c r="I1673" s="79">
        <f>_xlfn.XLOOKUP(H1673,Productos!$B$5:$B$16,Productos!$E$5:$E$16)</f>
        <v>650000</v>
      </c>
      <c r="J1673" s="17">
        <v>2</v>
      </c>
      <c r="K1673" s="99"/>
      <c r="L1673" s="13" t="str">
        <f>_xlfn.XLOOKUP(Ventas!C1673,'Tienda y Sucursal'!$B$5:$B$19,'Tienda y Sucursal'!$C$5:$C$19)</f>
        <v>Muebles El Oso</v>
      </c>
      <c r="M1673" s="13" t="str">
        <f>_xlfn.XLOOKUP(D1673,'Tienda y Sucursal'!$E$5:$E$10,'Tienda y Sucursal'!$F$5:$F$10)</f>
        <v>Sucursal 2</v>
      </c>
      <c r="N1673" s="13" t="str">
        <f>HLOOKUP(F1673,'Vendedores y Clientes'!$F$5:$M$7,2,0)&amp;" "&amp;HLOOKUP(F1673,'Vendedores y Clientes'!$F$5:$M$7,3,0)</f>
        <v>Suárez Mujica</v>
      </c>
      <c r="O1673" s="13" t="str" cm="1">
        <f t="array" ref="O1673">_xlfn.XLOOKUP(G1673,'Vendedores y Clientes'!$B$6:$B$39,'Vendedores y Clientes'!$C$6:$C$39&amp;" "&amp;_xlfn.XLOOKUP(Ventas!G1673,'Vendedores y Clientes'!$B$6:$B$39,'Vendedores y Clientes'!$D$6:$D$39))</f>
        <v>Alexandra Bully</v>
      </c>
      <c r="P1673" s="13" t="str">
        <f>_xlfn.XLOOKUP(H1673,Productos!$B$5:$B$16,Productos!$C$5:$C$16)</f>
        <v>Escritorio Madera 3 Espacios</v>
      </c>
      <c r="Q1673" s="13" t="str">
        <f>VLOOKUP(H1673,Productos!$B$4:$E$16,3,0)</f>
        <v>Bellmack</v>
      </c>
      <c r="R1673" s="14">
        <f t="shared" si="38"/>
        <v>0</v>
      </c>
      <c r="S1673" s="15">
        <f>VLOOKUP(Ventas!H1673,Productos!$B$23:$I$34,MATCH(Ventas!M1673,Productos!$D$22:$I$22)+2,FALSE)</f>
        <v>300000</v>
      </c>
      <c r="T1673" s="16">
        <f t="shared" si="41"/>
        <v>1000000</v>
      </c>
    </row>
    <row r="1674" spans="2:20" ht="14.25" customHeight="1">
      <c r="B1674" s="10" t="str">
        <f t="shared" si="37"/>
        <v>6-30952009mayoE20</v>
      </c>
      <c r="C1674" s="17">
        <v>6</v>
      </c>
      <c r="D1674" s="17">
        <v>30</v>
      </c>
      <c r="E1674" s="18">
        <v>39942</v>
      </c>
      <c r="F1674" s="17">
        <v>16</v>
      </c>
      <c r="G1674" s="17">
        <v>33</v>
      </c>
      <c r="H1674" s="17" t="s">
        <v>28</v>
      </c>
      <c r="I1674" s="79">
        <f>_xlfn.XLOOKUP(H1674,Productos!$B$5:$B$16,Productos!$E$5:$E$16)</f>
        <v>650000</v>
      </c>
      <c r="J1674" s="17">
        <v>2</v>
      </c>
      <c r="K1674" s="99"/>
      <c r="L1674" s="13" t="str">
        <f>_xlfn.XLOOKUP(Ventas!C1674,'Tienda y Sucursal'!$B$5:$B$19,'Tienda y Sucursal'!$C$5:$C$19)</f>
        <v>Sucursal Ñuñoa</v>
      </c>
      <c r="M1674" s="13" t="str">
        <f>_xlfn.XLOOKUP(D1674,'Tienda y Sucursal'!$E$5:$E$10,'Tienda y Sucursal'!$F$5:$F$10)</f>
        <v>Sucursal 2</v>
      </c>
      <c r="N1674" s="13" t="str">
        <f>HLOOKUP(F1674,'Vendedores y Clientes'!$F$5:$M$7,2,0)&amp;" "&amp;HLOOKUP(F1674,'Vendedores y Clientes'!$F$5:$M$7,3,0)</f>
        <v>Michael Tree</v>
      </c>
      <c r="O1674" s="13" t="str" cm="1">
        <f t="array" ref="O1674">_xlfn.XLOOKUP(G1674,'Vendedores y Clientes'!$B$6:$B$39,'Vendedores y Clientes'!$C$6:$C$39&amp;" "&amp;_xlfn.XLOOKUP(Ventas!G1674,'Vendedores y Clientes'!$B$6:$B$39,'Vendedores y Clientes'!$D$6:$D$39))</f>
        <v>Maricela Zapur</v>
      </c>
      <c r="P1674" s="13" t="str">
        <f>_xlfn.XLOOKUP(H1674,Productos!$B$5:$B$16,Productos!$C$5:$C$16)</f>
        <v>Escritorio Madera 3 Espacios</v>
      </c>
      <c r="Q1674" s="13" t="str">
        <f>VLOOKUP(H1674,Productos!$B$4:$E$16,3,0)</f>
        <v>Bellmack</v>
      </c>
      <c r="R1674" s="14">
        <f t="shared" si="38"/>
        <v>0</v>
      </c>
      <c r="S1674" s="15">
        <f>VLOOKUP(Ventas!H1674,Productos!$B$23:$I$34,MATCH(Ventas!M1674,Productos!$D$22:$I$22)+2,FALSE)</f>
        <v>300000</v>
      </c>
      <c r="T1674" s="16">
        <f t="shared" si="41"/>
        <v>1000000</v>
      </c>
    </row>
    <row r="1675" spans="2:20" ht="14.25" customHeight="1">
      <c r="B1675" s="10" t="str">
        <f t="shared" si="37"/>
        <v>9-3002172010julioE20</v>
      </c>
      <c r="C1675" s="17">
        <v>9</v>
      </c>
      <c r="D1675" s="17">
        <v>300</v>
      </c>
      <c r="E1675" s="18">
        <v>40380</v>
      </c>
      <c r="F1675" s="17">
        <v>15</v>
      </c>
      <c r="G1675" s="17">
        <v>16</v>
      </c>
      <c r="H1675" s="17" t="s">
        <v>28</v>
      </c>
      <c r="I1675" s="79">
        <f>_xlfn.XLOOKUP(H1675,Productos!$B$5:$B$16,Productos!$E$5:$E$16)</f>
        <v>650000</v>
      </c>
      <c r="J1675" s="17">
        <v>2</v>
      </c>
      <c r="K1675" s="99"/>
      <c r="L1675" s="13" t="str">
        <f>_xlfn.XLOOKUP(Ventas!C1675,'Tienda y Sucursal'!$B$5:$B$19,'Tienda y Sucursal'!$C$5:$C$19)</f>
        <v>Sucursal San Bernardo</v>
      </c>
      <c r="M1675" s="13" t="str">
        <f>_xlfn.XLOOKUP(D1675,'Tienda y Sucursal'!$E$5:$E$10,'Tienda y Sucursal'!$F$5:$F$10)</f>
        <v>Sucursal 3</v>
      </c>
      <c r="N1675" s="13" t="str">
        <f>HLOOKUP(F1675,'Vendedores y Clientes'!$F$5:$M$7,2,0)&amp;" "&amp;HLOOKUP(F1675,'Vendedores y Clientes'!$F$5:$M$7,3,0)</f>
        <v>Suárez Mujica</v>
      </c>
      <c r="O1675" s="13" t="str" cm="1">
        <f t="array" ref="O1675">_xlfn.XLOOKUP(G1675,'Vendedores y Clientes'!$B$6:$B$39,'Vendedores y Clientes'!$C$6:$C$39&amp;" "&amp;_xlfn.XLOOKUP(Ventas!G1675,'Vendedores y Clientes'!$B$6:$B$39,'Vendedores y Clientes'!$D$6:$D$39))</f>
        <v>Go Leslier</v>
      </c>
      <c r="P1675" s="13" t="str">
        <f>_xlfn.XLOOKUP(H1675,Productos!$B$5:$B$16,Productos!$C$5:$C$16)</f>
        <v>Escritorio Madera 3 Espacios</v>
      </c>
      <c r="Q1675" s="13" t="str">
        <f>VLOOKUP(H1675,Productos!$B$4:$E$16,3,0)</f>
        <v>Bellmack</v>
      </c>
      <c r="R1675" s="14">
        <f t="shared" si="38"/>
        <v>0</v>
      </c>
      <c r="S1675" s="15">
        <f>VLOOKUP(Ventas!H1675,Productos!$B$23:$I$34,MATCH(Ventas!M1675,Productos!$D$22:$I$22)+2,FALSE)</f>
        <v>100000</v>
      </c>
      <c r="T1675" s="16">
        <f t="shared" si="41"/>
        <v>1200000</v>
      </c>
    </row>
    <row r="1676" spans="2:20" ht="14.25" customHeight="1">
      <c r="B1676" s="10" t="str">
        <f t="shared" si="37"/>
        <v>1-100272010julioG13</v>
      </c>
      <c r="C1676" s="17">
        <v>1</v>
      </c>
      <c r="D1676" s="17">
        <v>100</v>
      </c>
      <c r="E1676" s="18">
        <v>40361</v>
      </c>
      <c r="F1676" s="17">
        <v>17</v>
      </c>
      <c r="G1676" s="17">
        <v>5</v>
      </c>
      <c r="H1676" s="17" t="s">
        <v>32</v>
      </c>
      <c r="I1676" s="79">
        <f>_xlfn.XLOOKUP(H1676,Productos!$B$5:$B$16,Productos!$E$5:$E$16)</f>
        <v>150000</v>
      </c>
      <c r="J1676" s="17">
        <v>10</v>
      </c>
      <c r="K1676" s="99"/>
      <c r="L1676" s="13" t="str">
        <f>_xlfn.XLOOKUP(Ventas!C1676,'Tienda y Sucursal'!$B$5:$B$19,'Tienda y Sucursal'!$C$5:$C$19)</f>
        <v>Sucursal Peñalolen Alto</v>
      </c>
      <c r="M1676" s="13" t="str">
        <f>_xlfn.XLOOKUP(D1676,'Tienda y Sucursal'!$E$5:$E$10,'Tienda y Sucursal'!$F$5:$F$10)</f>
        <v>Sucursal 4</v>
      </c>
      <c r="N1676" s="13" t="str">
        <f>HLOOKUP(F1676,'Vendedores y Clientes'!$F$5:$M$7,2,0)&amp;" "&amp;HLOOKUP(F1676,'Vendedores y Clientes'!$F$5:$M$7,3,0)</f>
        <v>Gabriel Manzanero</v>
      </c>
      <c r="O1676" s="13" t="str" cm="1">
        <f t="array" ref="O1676">_xlfn.XLOOKUP(G1676,'Vendedores y Clientes'!$B$6:$B$39,'Vendedores y Clientes'!$C$6:$C$39&amp;" "&amp;_xlfn.XLOOKUP(Ventas!G1676,'Vendedores y Clientes'!$B$6:$B$39,'Vendedores y Clientes'!$D$6:$D$39))</f>
        <v>Alexandra Bully</v>
      </c>
      <c r="P1676" s="13" t="str">
        <f>_xlfn.XLOOKUP(H1676,Productos!$B$5:$B$16,Productos!$C$5:$C$16)</f>
        <v>Mesa de Centro 1,5x2 Cuadrada</v>
      </c>
      <c r="Q1676" s="13" t="str">
        <f>VLOOKUP(H1676,Productos!$B$4:$E$16,3,0)</f>
        <v>Dardunes</v>
      </c>
      <c r="R1676" s="14">
        <f t="shared" si="38"/>
        <v>0.08</v>
      </c>
      <c r="S1676" s="15">
        <f>VLOOKUP(Ventas!H1676,Productos!$B$23:$I$34,MATCH(Ventas!M1676,Productos!$D$22:$I$22)+2,FALSE)</f>
        <v>300000</v>
      </c>
      <c r="T1676" s="16">
        <f t="shared" si="41"/>
        <v>1080000</v>
      </c>
    </row>
    <row r="1677" spans="2:20" ht="14.25" customHeight="1">
      <c r="B1677" s="10" t="str">
        <f t="shared" si="37"/>
        <v>10-1002362009junioG13</v>
      </c>
      <c r="C1677" s="17">
        <v>10</v>
      </c>
      <c r="D1677" s="17">
        <v>100</v>
      </c>
      <c r="E1677" s="18">
        <v>39987</v>
      </c>
      <c r="F1677" s="17">
        <v>17</v>
      </c>
      <c r="G1677" s="17">
        <v>7</v>
      </c>
      <c r="H1677" s="17" t="s">
        <v>32</v>
      </c>
      <c r="I1677" s="79">
        <f>_xlfn.XLOOKUP(H1677,Productos!$B$5:$B$16,Productos!$E$5:$E$16)</f>
        <v>150000</v>
      </c>
      <c r="J1677" s="17">
        <v>10</v>
      </c>
      <c r="K1677" s="99"/>
      <c r="L1677" s="13" t="str">
        <f>_xlfn.XLOOKUP(Ventas!C1677,'Tienda y Sucursal'!$B$5:$B$19,'Tienda y Sucursal'!$C$5:$C$19)</f>
        <v>Sacrilegios Gloria</v>
      </c>
      <c r="M1677" s="13" t="str">
        <f>_xlfn.XLOOKUP(D1677,'Tienda y Sucursal'!$E$5:$E$10,'Tienda y Sucursal'!$F$5:$F$10)</f>
        <v>Sucursal 4</v>
      </c>
      <c r="N1677" s="13" t="str">
        <f>HLOOKUP(F1677,'Vendedores y Clientes'!$F$5:$M$7,2,0)&amp;" "&amp;HLOOKUP(F1677,'Vendedores y Clientes'!$F$5:$M$7,3,0)</f>
        <v>Gabriel Manzanero</v>
      </c>
      <c r="O1677" s="13" t="str" cm="1">
        <f t="array" ref="O1677">_xlfn.XLOOKUP(G1677,'Vendedores y Clientes'!$B$6:$B$39,'Vendedores y Clientes'!$C$6:$C$39&amp;" "&amp;_xlfn.XLOOKUP(Ventas!G1677,'Vendedores y Clientes'!$B$6:$B$39,'Vendedores y Clientes'!$D$6:$D$39))</f>
        <v>Veraz Dedal</v>
      </c>
      <c r="P1677" s="13" t="str">
        <f>_xlfn.XLOOKUP(H1677,Productos!$B$5:$B$16,Productos!$C$5:$C$16)</f>
        <v>Mesa de Centro 1,5x2 Cuadrada</v>
      </c>
      <c r="Q1677" s="13" t="str">
        <f>VLOOKUP(H1677,Productos!$B$4:$E$16,3,0)</f>
        <v>Dardunes</v>
      </c>
      <c r="R1677" s="14">
        <f t="shared" si="38"/>
        <v>0.08</v>
      </c>
      <c r="S1677" s="15">
        <f>VLOOKUP(Ventas!H1677,Productos!$B$23:$I$34,MATCH(Ventas!M1677,Productos!$D$22:$I$22)+2,FALSE)</f>
        <v>300000</v>
      </c>
      <c r="T1677" s="16">
        <f t="shared" si="41"/>
        <v>1080000</v>
      </c>
    </row>
    <row r="1678" spans="2:20" ht="14.25" customHeight="1">
      <c r="B1678" s="10" t="str">
        <f t="shared" si="37"/>
        <v>12-2001872010julioG13</v>
      </c>
      <c r="C1678" s="17">
        <v>12</v>
      </c>
      <c r="D1678" s="17">
        <v>200</v>
      </c>
      <c r="E1678" s="18">
        <v>40377</v>
      </c>
      <c r="F1678" s="17">
        <v>14</v>
      </c>
      <c r="G1678" s="17">
        <v>11</v>
      </c>
      <c r="H1678" s="17" t="s">
        <v>32</v>
      </c>
      <c r="I1678" s="79">
        <f>_xlfn.XLOOKUP(H1678,Productos!$B$5:$B$16,Productos!$E$5:$E$16)</f>
        <v>150000</v>
      </c>
      <c r="J1678" s="17">
        <v>10</v>
      </c>
      <c r="K1678" s="99"/>
      <c r="L1678" s="13" t="str">
        <f>_xlfn.XLOOKUP(Ventas!C1678,'Tienda y Sucursal'!$B$5:$B$19,'Tienda y Sucursal'!$C$5:$C$19)</f>
        <v>El Deleite</v>
      </c>
      <c r="M1678" s="13" t="str">
        <f>_xlfn.XLOOKUP(D1678,'Tienda y Sucursal'!$E$5:$E$10,'Tienda y Sucursal'!$F$5:$F$10)</f>
        <v>Sucursal 1</v>
      </c>
      <c r="N1678" s="13" t="str">
        <f>HLOOKUP(F1678,'Vendedores y Clientes'!$F$5:$M$7,2,0)&amp;" "&amp;HLOOKUP(F1678,'Vendedores y Clientes'!$F$5:$M$7,3,0)</f>
        <v>Hortuiti Felier</v>
      </c>
      <c r="O1678" s="13" t="str" cm="1">
        <f t="array" ref="O1678">_xlfn.XLOOKUP(G1678,'Vendedores y Clientes'!$B$6:$B$39,'Vendedores y Clientes'!$C$6:$C$39&amp;" "&amp;_xlfn.XLOOKUP(Ventas!G1678,'Vendedores y Clientes'!$B$6:$B$39,'Vendedores y Clientes'!$D$6:$D$39))</f>
        <v>Diva Torrengra</v>
      </c>
      <c r="P1678" s="13" t="str">
        <f>_xlfn.XLOOKUP(H1678,Productos!$B$5:$B$16,Productos!$C$5:$C$16)</f>
        <v>Mesa de Centro 1,5x2 Cuadrada</v>
      </c>
      <c r="Q1678" s="13" t="str">
        <f>VLOOKUP(H1678,Productos!$B$4:$E$16,3,0)</f>
        <v>Dardunes</v>
      </c>
      <c r="R1678" s="14">
        <f t="shared" si="38"/>
        <v>0.08</v>
      </c>
      <c r="S1678" s="15">
        <f>VLOOKUP(Ventas!H1678,Productos!$B$23:$I$34,MATCH(Ventas!M1678,Productos!$D$22:$I$22)+2,FALSE)</f>
        <v>20000</v>
      </c>
      <c r="T1678" s="16">
        <f t="shared" si="41"/>
        <v>1360000</v>
      </c>
    </row>
    <row r="1679" spans="2:20" ht="14.25" customHeight="1">
      <c r="B1679" s="10" t="str">
        <f t="shared" si="37"/>
        <v>1-20021102009octubreG13</v>
      </c>
      <c r="C1679" s="17">
        <v>1</v>
      </c>
      <c r="D1679" s="17">
        <v>200</v>
      </c>
      <c r="E1679" s="18">
        <v>40107</v>
      </c>
      <c r="F1679" s="17">
        <v>18</v>
      </c>
      <c r="G1679" s="17">
        <v>14</v>
      </c>
      <c r="H1679" s="17" t="s">
        <v>32</v>
      </c>
      <c r="I1679" s="79">
        <f>_xlfn.XLOOKUP(H1679,Productos!$B$5:$B$16,Productos!$E$5:$E$16)</f>
        <v>150000</v>
      </c>
      <c r="J1679" s="17">
        <v>10</v>
      </c>
      <c r="K1679" s="99"/>
      <c r="L1679" s="13" t="str">
        <f>_xlfn.XLOOKUP(Ventas!C1679,'Tienda y Sucursal'!$B$5:$B$19,'Tienda y Sucursal'!$C$5:$C$19)</f>
        <v>Sucursal Peñalolen Alto</v>
      </c>
      <c r="M1679" s="13" t="str">
        <f>_xlfn.XLOOKUP(D1679,'Tienda y Sucursal'!$E$5:$E$10,'Tienda y Sucursal'!$F$5:$F$10)</f>
        <v>Sucursal 1</v>
      </c>
      <c r="N1679" s="13" t="str">
        <f>HLOOKUP(F1679,'Vendedores y Clientes'!$F$5:$M$7,2,0)&amp;" "&amp;HLOOKUP(F1679,'Vendedores y Clientes'!$F$5:$M$7,3,0)</f>
        <v>Gato Lizana</v>
      </c>
      <c r="O1679" s="13" t="str" cm="1">
        <f t="array" ref="O1679">_xlfn.XLOOKUP(G1679,'Vendedores y Clientes'!$B$6:$B$39,'Vendedores y Clientes'!$C$6:$C$39&amp;" "&amp;_xlfn.XLOOKUP(Ventas!G1679,'Vendedores y Clientes'!$B$6:$B$39,'Vendedores y Clientes'!$D$6:$D$39))</f>
        <v>Guillermo Franco</v>
      </c>
      <c r="P1679" s="13" t="str">
        <f>_xlfn.XLOOKUP(H1679,Productos!$B$5:$B$16,Productos!$C$5:$C$16)</f>
        <v>Mesa de Centro 1,5x2 Cuadrada</v>
      </c>
      <c r="Q1679" s="13" t="str">
        <f>VLOOKUP(H1679,Productos!$B$4:$E$16,3,0)</f>
        <v>Dardunes</v>
      </c>
      <c r="R1679" s="14">
        <f t="shared" si="38"/>
        <v>0.08</v>
      </c>
      <c r="S1679" s="15">
        <f>VLOOKUP(Ventas!H1679,Productos!$B$23:$I$34,MATCH(Ventas!M1679,Productos!$D$22:$I$22)+2,FALSE)</f>
        <v>20000</v>
      </c>
      <c r="T1679" s="16">
        <f t="shared" si="41"/>
        <v>1360000</v>
      </c>
    </row>
    <row r="1680" spans="2:20" ht="14.25" customHeight="1">
      <c r="B1680" s="10" t="str">
        <f t="shared" si="37"/>
        <v>2-20013112010noviembreJ16</v>
      </c>
      <c r="C1680" s="17">
        <v>2</v>
      </c>
      <c r="D1680" s="17">
        <v>200</v>
      </c>
      <c r="E1680" s="18">
        <v>40495</v>
      </c>
      <c r="F1680" s="17">
        <v>17</v>
      </c>
      <c r="G1680" s="17">
        <v>19</v>
      </c>
      <c r="H1680" s="17" t="s">
        <v>22</v>
      </c>
      <c r="I1680" s="79">
        <f>_xlfn.XLOOKUP(H1680,Productos!$B$5:$B$16,Productos!$E$5:$E$16)</f>
        <v>1450000</v>
      </c>
      <c r="J1680" s="17">
        <v>1</v>
      </c>
      <c r="K1680" s="99"/>
      <c r="L1680" s="13" t="str">
        <f>_xlfn.XLOOKUP(Ventas!C1680,'Tienda y Sucursal'!$B$5:$B$19,'Tienda y Sucursal'!$C$5:$C$19)</f>
        <v>Muebles San Genaro</v>
      </c>
      <c r="M1680" s="13" t="str">
        <f>_xlfn.XLOOKUP(D1680,'Tienda y Sucursal'!$E$5:$E$10,'Tienda y Sucursal'!$F$5:$F$10)</f>
        <v>Sucursal 1</v>
      </c>
      <c r="N1680" s="13" t="str">
        <f>HLOOKUP(F1680,'Vendedores y Clientes'!$F$5:$M$7,2,0)&amp;" "&amp;HLOOKUP(F1680,'Vendedores y Clientes'!$F$5:$M$7,3,0)</f>
        <v>Gabriel Manzanero</v>
      </c>
      <c r="O1680" s="13" t="str" cm="1">
        <f t="array" ref="O1680">_xlfn.XLOOKUP(G1680,'Vendedores y Clientes'!$B$6:$B$39,'Vendedores y Clientes'!$C$6:$C$39&amp;" "&amp;_xlfn.XLOOKUP(Ventas!G1680,'Vendedores y Clientes'!$B$6:$B$39,'Vendedores y Clientes'!$D$6:$D$39))</f>
        <v>Andrea Disappear</v>
      </c>
      <c r="P1680" s="13" t="str">
        <f>_xlfn.XLOOKUP(H1680,Productos!$B$5:$B$16,Productos!$C$5:$C$16)</f>
        <v>Silla de Gargas</v>
      </c>
      <c r="Q1680" s="13" t="str">
        <f>VLOOKUP(H1680,Productos!$B$4:$E$16,3,0)</f>
        <v>Bellmack</v>
      </c>
      <c r="R1680" s="14">
        <f t="shared" si="38"/>
        <v>0</v>
      </c>
      <c r="S1680" s="15">
        <f>VLOOKUP(Ventas!H1680,Productos!$B$23:$I$34,MATCH(Ventas!M1680,Productos!$D$22:$I$22)+2,FALSE)</f>
        <v>500000</v>
      </c>
      <c r="T1680" s="16">
        <f t="shared" si="41"/>
        <v>950000</v>
      </c>
    </row>
    <row r="1681" spans="2:20" ht="14.25" customHeight="1">
      <c r="B1681" s="10" t="str">
        <f t="shared" si="37"/>
        <v>2-2002102010octubreJ16</v>
      </c>
      <c r="C1681" s="17">
        <v>2</v>
      </c>
      <c r="D1681" s="17">
        <v>200</v>
      </c>
      <c r="E1681" s="18">
        <v>40453</v>
      </c>
      <c r="F1681" s="17">
        <v>12</v>
      </c>
      <c r="G1681" s="17">
        <v>30</v>
      </c>
      <c r="H1681" s="17" t="s">
        <v>22</v>
      </c>
      <c r="I1681" s="79">
        <f>_xlfn.XLOOKUP(H1681,Productos!$B$5:$B$16,Productos!$E$5:$E$16)</f>
        <v>1450000</v>
      </c>
      <c r="J1681" s="17">
        <v>1</v>
      </c>
      <c r="K1681" s="99"/>
      <c r="L1681" s="13" t="str">
        <f>_xlfn.XLOOKUP(Ventas!C1681,'Tienda y Sucursal'!$B$5:$B$19,'Tienda y Sucursal'!$C$5:$C$19)</f>
        <v>Muebles San Genaro</v>
      </c>
      <c r="M1681" s="13" t="str">
        <f>_xlfn.XLOOKUP(D1681,'Tienda y Sucursal'!$E$5:$E$10,'Tienda y Sucursal'!$F$5:$F$10)</f>
        <v>Sucursal 1</v>
      </c>
      <c r="N1681" s="13" t="str">
        <f>HLOOKUP(F1681,'Vendedores y Clientes'!$F$5:$M$7,2,0)&amp;" "&amp;HLOOKUP(F1681,'Vendedores y Clientes'!$F$5:$M$7,3,0)</f>
        <v>Feibian Bizancio</v>
      </c>
      <c r="O1681" s="13" t="str" cm="1">
        <f t="array" ref="O1681">_xlfn.XLOOKUP(G1681,'Vendedores y Clientes'!$B$6:$B$39,'Vendedores y Clientes'!$C$6:$C$39&amp;" "&amp;_xlfn.XLOOKUP(Ventas!G1681,'Vendedores y Clientes'!$B$6:$B$39,'Vendedores y Clientes'!$D$6:$D$39))</f>
        <v>Javiera Walder</v>
      </c>
      <c r="P1681" s="13" t="str">
        <f>_xlfn.XLOOKUP(H1681,Productos!$B$5:$B$16,Productos!$C$5:$C$16)</f>
        <v>Silla de Gargas</v>
      </c>
      <c r="Q1681" s="13" t="str">
        <f>VLOOKUP(H1681,Productos!$B$4:$E$16,3,0)</f>
        <v>Bellmack</v>
      </c>
      <c r="R1681" s="14">
        <f t="shared" si="38"/>
        <v>0</v>
      </c>
      <c r="S1681" s="15">
        <f>VLOOKUP(Ventas!H1681,Productos!$B$23:$I$34,MATCH(Ventas!M1681,Productos!$D$22:$I$22)+2,FALSE)</f>
        <v>500000</v>
      </c>
      <c r="T1681" s="16">
        <f t="shared" si="41"/>
        <v>950000</v>
      </c>
    </row>
    <row r="1682" spans="2:20" ht="14.25" customHeight="1">
      <c r="B1682" s="10" t="str">
        <f t="shared" si="37"/>
        <v>2-100362010junioJ16</v>
      </c>
      <c r="C1682" s="17">
        <v>2</v>
      </c>
      <c r="D1682" s="17">
        <v>100</v>
      </c>
      <c r="E1682" s="18">
        <v>40332</v>
      </c>
      <c r="F1682" s="17">
        <v>12</v>
      </c>
      <c r="G1682" s="17">
        <v>15</v>
      </c>
      <c r="H1682" s="17" t="s">
        <v>22</v>
      </c>
      <c r="I1682" s="79">
        <f>_xlfn.XLOOKUP(H1682,Productos!$B$5:$B$16,Productos!$E$5:$E$16)</f>
        <v>1450000</v>
      </c>
      <c r="J1682" s="17">
        <v>1</v>
      </c>
      <c r="K1682" s="99"/>
      <c r="L1682" s="13" t="str">
        <f>_xlfn.XLOOKUP(Ventas!C1682,'Tienda y Sucursal'!$B$5:$B$19,'Tienda y Sucursal'!$C$5:$C$19)</f>
        <v>Muebles San Genaro</v>
      </c>
      <c r="M1682" s="13" t="str">
        <f>_xlfn.XLOOKUP(D1682,'Tienda y Sucursal'!$E$5:$E$10,'Tienda y Sucursal'!$F$5:$F$10)</f>
        <v>Sucursal 4</v>
      </c>
      <c r="N1682" s="13" t="str">
        <f>HLOOKUP(F1682,'Vendedores y Clientes'!$F$5:$M$7,2,0)&amp;" "&amp;HLOOKUP(F1682,'Vendedores y Clientes'!$F$5:$M$7,3,0)</f>
        <v>Feibian Bizancio</v>
      </c>
      <c r="O1682" s="13" t="str" cm="1">
        <f t="array" ref="O1682">_xlfn.XLOOKUP(G1682,'Vendedores y Clientes'!$B$6:$B$39,'Vendedores y Clientes'!$C$6:$C$39&amp;" "&amp;_xlfn.XLOOKUP(Ventas!G1682,'Vendedores y Clientes'!$B$6:$B$39,'Vendedores y Clientes'!$D$6:$D$39))</f>
        <v>Maki Parachute</v>
      </c>
      <c r="P1682" s="13" t="str">
        <f>_xlfn.XLOOKUP(H1682,Productos!$B$5:$B$16,Productos!$C$5:$C$16)</f>
        <v>Silla de Gargas</v>
      </c>
      <c r="Q1682" s="13" t="str">
        <f>VLOOKUP(H1682,Productos!$B$4:$E$16,3,0)</f>
        <v>Bellmack</v>
      </c>
      <c r="R1682" s="14">
        <f t="shared" si="38"/>
        <v>0</v>
      </c>
      <c r="S1682" s="15">
        <f>VLOOKUP(Ventas!H1682,Productos!$B$23:$I$34,MATCH(Ventas!M1682,Productos!$D$22:$I$22)+2,FALSE)</f>
        <v>500000</v>
      </c>
      <c r="T1682" s="16">
        <f t="shared" si="41"/>
        <v>950000</v>
      </c>
    </row>
    <row r="1683" spans="2:20" ht="14.25" customHeight="1">
      <c r="B1683" s="10" t="str">
        <f t="shared" si="37"/>
        <v>2-30018102010octubreF12</v>
      </c>
      <c r="C1683" s="17">
        <v>2</v>
      </c>
      <c r="D1683" s="17">
        <v>300</v>
      </c>
      <c r="E1683" s="18">
        <v>40469</v>
      </c>
      <c r="F1683" s="17">
        <v>16</v>
      </c>
      <c r="G1683" s="17">
        <v>18</v>
      </c>
      <c r="H1683" s="17" t="s">
        <v>23</v>
      </c>
      <c r="I1683" s="79">
        <f>_xlfn.XLOOKUP(H1683,Productos!$B$5:$B$16,Productos!$E$5:$E$16)</f>
        <v>1250000</v>
      </c>
      <c r="J1683" s="17">
        <v>1</v>
      </c>
      <c r="K1683" s="99"/>
      <c r="L1683" s="13" t="str">
        <f>_xlfn.XLOOKUP(Ventas!C1683,'Tienda y Sucursal'!$B$5:$B$19,'Tienda y Sucursal'!$C$5:$C$19)</f>
        <v>Muebles San Genaro</v>
      </c>
      <c r="M1683" s="13" t="str">
        <f>_xlfn.XLOOKUP(D1683,'Tienda y Sucursal'!$E$5:$E$10,'Tienda y Sucursal'!$F$5:$F$10)</f>
        <v>Sucursal 3</v>
      </c>
      <c r="N1683" s="13" t="str">
        <f>HLOOKUP(F1683,'Vendedores y Clientes'!$F$5:$M$7,2,0)&amp;" "&amp;HLOOKUP(F1683,'Vendedores y Clientes'!$F$5:$M$7,3,0)</f>
        <v>Michael Tree</v>
      </c>
      <c r="O1683" s="13" t="str" cm="1">
        <f t="array" ref="O1683">_xlfn.XLOOKUP(G1683,'Vendedores y Clientes'!$B$6:$B$39,'Vendedores y Clientes'!$C$6:$C$39&amp;" "&amp;_xlfn.XLOOKUP(Ventas!G1683,'Vendedores y Clientes'!$B$6:$B$39,'Vendedores y Clientes'!$D$6:$D$39))</f>
        <v>Di Angelo Bonini</v>
      </c>
      <c r="P1683" s="13" t="str">
        <f>_xlfn.XLOOKUP(H1683,Productos!$B$5:$B$16,Productos!$C$5:$C$16)</f>
        <v>Cómoda Antigua</v>
      </c>
      <c r="Q1683" s="13" t="str">
        <f>VLOOKUP(H1683,Productos!$B$4:$E$16,3,0)</f>
        <v>Bellmack</v>
      </c>
      <c r="R1683" s="14">
        <f t="shared" si="38"/>
        <v>0</v>
      </c>
      <c r="S1683" s="15">
        <f>VLOOKUP(Ventas!H1683,Productos!$B$23:$I$34,MATCH(Ventas!M1683,Productos!$D$22:$I$22)+2,FALSE)</f>
        <v>100000</v>
      </c>
      <c r="T1683" s="16">
        <f t="shared" si="41"/>
        <v>1150000</v>
      </c>
    </row>
    <row r="1684" spans="2:20" ht="14.25" customHeight="1">
      <c r="B1684" s="10" t="str">
        <f t="shared" si="37"/>
        <v>8-30482009agostoF12</v>
      </c>
      <c r="C1684" s="17">
        <v>8</v>
      </c>
      <c r="D1684" s="17">
        <v>30</v>
      </c>
      <c r="E1684" s="18">
        <v>40029</v>
      </c>
      <c r="F1684" s="17">
        <v>15</v>
      </c>
      <c r="G1684" s="17">
        <v>26</v>
      </c>
      <c r="H1684" s="17" t="s">
        <v>23</v>
      </c>
      <c r="I1684" s="79">
        <f>_xlfn.XLOOKUP(H1684,Productos!$B$5:$B$16,Productos!$E$5:$E$16)</f>
        <v>1250000</v>
      </c>
      <c r="J1684" s="17">
        <v>1</v>
      </c>
      <c r="K1684" s="99"/>
      <c r="L1684" s="13" t="str">
        <f>_xlfn.XLOOKUP(Ventas!C1684,'Tienda y Sucursal'!$B$5:$B$19,'Tienda y Sucursal'!$C$5:$C$19)</f>
        <v>El Rincón de la Madera</v>
      </c>
      <c r="M1684" s="13" t="str">
        <f>_xlfn.XLOOKUP(D1684,'Tienda y Sucursal'!$E$5:$E$10,'Tienda y Sucursal'!$F$5:$F$10)</f>
        <v>Sucursal 2</v>
      </c>
      <c r="N1684" s="13" t="str">
        <f>HLOOKUP(F1684,'Vendedores y Clientes'!$F$5:$M$7,2,0)&amp;" "&amp;HLOOKUP(F1684,'Vendedores y Clientes'!$F$5:$M$7,3,0)</f>
        <v>Suárez Mujica</v>
      </c>
      <c r="O1684" s="13" t="str" cm="1">
        <f t="array" ref="O1684">_xlfn.XLOOKUP(G1684,'Vendedores y Clientes'!$B$6:$B$39,'Vendedores y Clientes'!$C$6:$C$39&amp;" "&amp;_xlfn.XLOOKUP(Ventas!G1684,'Vendedores y Clientes'!$B$6:$B$39,'Vendedores y Clientes'!$D$6:$D$39))</f>
        <v>Edward Phycka</v>
      </c>
      <c r="P1684" s="13" t="str">
        <f>_xlfn.XLOOKUP(H1684,Productos!$B$5:$B$16,Productos!$C$5:$C$16)</f>
        <v>Cómoda Antigua</v>
      </c>
      <c r="Q1684" s="13" t="str">
        <f>VLOOKUP(H1684,Productos!$B$4:$E$16,3,0)</f>
        <v>Bellmack</v>
      </c>
      <c r="R1684" s="14">
        <f t="shared" si="38"/>
        <v>0</v>
      </c>
      <c r="S1684" s="15">
        <f>VLOOKUP(Ventas!H1684,Productos!$B$23:$I$34,MATCH(Ventas!M1684,Productos!$D$22:$I$22)+2,FALSE)</f>
        <v>100000</v>
      </c>
      <c r="T1684" s="16">
        <f t="shared" si="41"/>
        <v>1150000</v>
      </c>
    </row>
    <row r="1685" spans="2:20" ht="14.25" customHeight="1">
      <c r="B1685" s="10" t="str">
        <f t="shared" si="37"/>
        <v>15-20412009eneroF12</v>
      </c>
      <c r="C1685" s="17">
        <v>15</v>
      </c>
      <c r="D1685" s="17">
        <v>20</v>
      </c>
      <c r="E1685" s="18">
        <v>39817</v>
      </c>
      <c r="F1685" s="17">
        <v>13</v>
      </c>
      <c r="G1685" s="17">
        <v>12</v>
      </c>
      <c r="H1685" s="17" t="s">
        <v>23</v>
      </c>
      <c r="I1685" s="79">
        <f>_xlfn.XLOOKUP(H1685,Productos!$B$5:$B$16,Productos!$E$5:$E$16)</f>
        <v>1250000</v>
      </c>
      <c r="J1685" s="17">
        <v>1</v>
      </c>
      <c r="K1685" s="99"/>
      <c r="L1685" s="13" t="str">
        <f>_xlfn.XLOOKUP(Ventas!C1685,'Tienda y Sucursal'!$B$5:$B$19,'Tienda y Sucursal'!$C$5:$C$19)</f>
        <v>Galería la Tubería</v>
      </c>
      <c r="M1685" s="13" t="str">
        <f>_xlfn.XLOOKUP(D1685,'Tienda y Sucursal'!$E$5:$E$10,'Tienda y Sucursal'!$F$5:$F$10)</f>
        <v>Sucursal 5</v>
      </c>
      <c r="N1685" s="13" t="str">
        <f>HLOOKUP(F1685,'Vendedores y Clientes'!$F$5:$M$7,2,0)&amp;" "&amp;HLOOKUP(F1685,'Vendedores y Clientes'!$F$5:$M$7,3,0)</f>
        <v>Caesar Ortencia</v>
      </c>
      <c r="O1685" s="13" t="str" cm="1">
        <f t="array" ref="O1685">_xlfn.XLOOKUP(G1685,'Vendedores y Clientes'!$B$6:$B$39,'Vendedores y Clientes'!$C$6:$C$39&amp;" "&amp;_xlfn.XLOOKUP(Ventas!G1685,'Vendedores y Clientes'!$B$6:$B$39,'Vendedores y Clientes'!$D$6:$D$39))</f>
        <v>Nga Escandinavo</v>
      </c>
      <c r="P1685" s="13" t="str">
        <f>_xlfn.XLOOKUP(H1685,Productos!$B$5:$B$16,Productos!$C$5:$C$16)</f>
        <v>Cómoda Antigua</v>
      </c>
      <c r="Q1685" s="13" t="str">
        <f>VLOOKUP(H1685,Productos!$B$4:$E$16,3,0)</f>
        <v>Bellmack</v>
      </c>
      <c r="R1685" s="14">
        <f t="shared" si="38"/>
        <v>0</v>
      </c>
      <c r="S1685" s="15">
        <f>VLOOKUP(Ventas!H1685,Productos!$B$23:$I$34,MATCH(Ventas!M1685,Productos!$D$22:$I$22)+2,FALSE)</f>
        <v>10000</v>
      </c>
      <c r="T1685" s="16">
        <f t="shared" si="41"/>
        <v>1240000</v>
      </c>
    </row>
    <row r="1686" spans="2:20" ht="14.25" customHeight="1">
      <c r="B1686" s="10" t="str">
        <f t="shared" si="37"/>
        <v>2-301912009eneroF12</v>
      </c>
      <c r="C1686" s="17">
        <v>2</v>
      </c>
      <c r="D1686" s="17">
        <v>30</v>
      </c>
      <c r="E1686" s="18">
        <v>39832</v>
      </c>
      <c r="F1686" s="17">
        <v>17</v>
      </c>
      <c r="G1686" s="17">
        <v>11</v>
      </c>
      <c r="H1686" s="17" t="s">
        <v>23</v>
      </c>
      <c r="I1686" s="79">
        <f>_xlfn.XLOOKUP(H1686,Productos!$B$5:$B$16,Productos!$E$5:$E$16)</f>
        <v>1250000</v>
      </c>
      <c r="J1686" s="17">
        <v>1</v>
      </c>
      <c r="K1686" s="99"/>
      <c r="L1686" s="13" t="str">
        <f>_xlfn.XLOOKUP(Ventas!C1686,'Tienda y Sucursal'!$B$5:$B$19,'Tienda y Sucursal'!$C$5:$C$19)</f>
        <v>Muebles San Genaro</v>
      </c>
      <c r="M1686" s="13" t="str">
        <f>_xlfn.XLOOKUP(D1686,'Tienda y Sucursal'!$E$5:$E$10,'Tienda y Sucursal'!$F$5:$F$10)</f>
        <v>Sucursal 2</v>
      </c>
      <c r="N1686" s="13" t="str">
        <f>HLOOKUP(F1686,'Vendedores y Clientes'!$F$5:$M$7,2,0)&amp;" "&amp;HLOOKUP(F1686,'Vendedores y Clientes'!$F$5:$M$7,3,0)</f>
        <v>Gabriel Manzanero</v>
      </c>
      <c r="O1686" s="13" t="str" cm="1">
        <f t="array" ref="O1686">_xlfn.XLOOKUP(G1686,'Vendedores y Clientes'!$B$6:$B$39,'Vendedores y Clientes'!$C$6:$C$39&amp;" "&amp;_xlfn.XLOOKUP(Ventas!G1686,'Vendedores y Clientes'!$B$6:$B$39,'Vendedores y Clientes'!$D$6:$D$39))</f>
        <v>Diva Torrengra</v>
      </c>
      <c r="P1686" s="13" t="str">
        <f>_xlfn.XLOOKUP(H1686,Productos!$B$5:$B$16,Productos!$C$5:$C$16)</f>
        <v>Cómoda Antigua</v>
      </c>
      <c r="Q1686" s="13" t="str">
        <f>VLOOKUP(H1686,Productos!$B$4:$E$16,3,0)</f>
        <v>Bellmack</v>
      </c>
      <c r="R1686" s="14">
        <f t="shared" si="38"/>
        <v>0</v>
      </c>
      <c r="S1686" s="15">
        <f>VLOOKUP(Ventas!H1686,Productos!$B$23:$I$34,MATCH(Ventas!M1686,Productos!$D$22:$I$22)+2,FALSE)</f>
        <v>100000</v>
      </c>
      <c r="T1686" s="16">
        <f t="shared" si="41"/>
        <v>1150000</v>
      </c>
    </row>
    <row r="1687" spans="2:20" ht="14.25" customHeight="1">
      <c r="B1687" s="10" t="str">
        <f t="shared" si="37"/>
        <v>5-20362009junioB18</v>
      </c>
      <c r="C1687" s="17">
        <v>5</v>
      </c>
      <c r="D1687" s="17">
        <v>20</v>
      </c>
      <c r="E1687" s="18">
        <v>39967</v>
      </c>
      <c r="F1687" s="17">
        <v>13</v>
      </c>
      <c r="G1687" s="17">
        <v>7</v>
      </c>
      <c r="H1687" s="17" t="s">
        <v>31</v>
      </c>
      <c r="I1687" s="79">
        <f>_xlfn.XLOOKUP(H1687,Productos!$B$5:$B$16,Productos!$E$5:$E$16)</f>
        <v>350000</v>
      </c>
      <c r="J1687" s="17">
        <v>4</v>
      </c>
      <c r="K1687" s="99"/>
      <c r="L1687" s="13" t="str">
        <f>_xlfn.XLOOKUP(Ventas!C1687,'Tienda y Sucursal'!$B$5:$B$19,'Tienda y Sucursal'!$C$5:$C$19)</f>
        <v>Muebles El Oso</v>
      </c>
      <c r="M1687" s="13" t="str">
        <f>_xlfn.XLOOKUP(D1687,'Tienda y Sucursal'!$E$5:$E$10,'Tienda y Sucursal'!$F$5:$F$10)</f>
        <v>Sucursal 5</v>
      </c>
      <c r="N1687" s="13" t="str">
        <f>HLOOKUP(F1687,'Vendedores y Clientes'!$F$5:$M$7,2,0)&amp;" "&amp;HLOOKUP(F1687,'Vendedores y Clientes'!$F$5:$M$7,3,0)</f>
        <v>Caesar Ortencia</v>
      </c>
      <c r="O1687" s="13" t="str" cm="1">
        <f t="array" ref="O1687">_xlfn.XLOOKUP(G1687,'Vendedores y Clientes'!$B$6:$B$39,'Vendedores y Clientes'!$C$6:$C$39&amp;" "&amp;_xlfn.XLOOKUP(Ventas!G1687,'Vendedores y Clientes'!$B$6:$B$39,'Vendedores y Clientes'!$D$6:$D$39))</f>
        <v>Veraz Dedal</v>
      </c>
      <c r="P1687" s="13" t="str">
        <f>_xlfn.XLOOKUP(H1687,Productos!$B$5:$B$16,Productos!$C$5:$C$16)</f>
        <v>Escritorio Vidrio 1,38x50</v>
      </c>
      <c r="Q1687" s="13" t="str">
        <f>VLOOKUP(H1687,Productos!$B$4:$E$16,3,0)</f>
        <v>Bellmack</v>
      </c>
      <c r="R1687" s="14">
        <f t="shared" si="38"/>
        <v>0.05</v>
      </c>
      <c r="S1687" s="15">
        <f>VLOOKUP(Ventas!H1687,Productos!$B$23:$I$34,MATCH(Ventas!M1687,Productos!$D$22:$I$22)+2,FALSE)</f>
        <v>1500000</v>
      </c>
      <c r="T1687" s="16">
        <f t="shared" si="41"/>
        <v>-170000</v>
      </c>
    </row>
    <row r="1688" spans="2:20" ht="14.25" customHeight="1">
      <c r="B1688" s="10" t="str">
        <f t="shared" si="37"/>
        <v>14-201412009eneroB18</v>
      </c>
      <c r="C1688" s="17">
        <v>14</v>
      </c>
      <c r="D1688" s="17">
        <v>20</v>
      </c>
      <c r="E1688" s="18">
        <v>39827</v>
      </c>
      <c r="F1688" s="17">
        <v>13</v>
      </c>
      <c r="G1688" s="17">
        <v>29</v>
      </c>
      <c r="H1688" s="17" t="s">
        <v>31</v>
      </c>
      <c r="I1688" s="79">
        <f>_xlfn.XLOOKUP(H1688,Productos!$B$5:$B$16,Productos!$E$5:$E$16)</f>
        <v>350000</v>
      </c>
      <c r="J1688" s="17">
        <v>4</v>
      </c>
      <c r="K1688" s="99"/>
      <c r="L1688" s="13" t="str">
        <f>_xlfn.XLOOKUP(Ventas!C1688,'Tienda y Sucursal'!$B$5:$B$19,'Tienda y Sucursal'!$C$5:$C$19)</f>
        <v>Antiguedades FV</v>
      </c>
      <c r="M1688" s="13" t="str">
        <f>_xlfn.XLOOKUP(D1688,'Tienda y Sucursal'!$E$5:$E$10,'Tienda y Sucursal'!$F$5:$F$10)</f>
        <v>Sucursal 5</v>
      </c>
      <c r="N1688" s="13" t="str">
        <f>HLOOKUP(F1688,'Vendedores y Clientes'!$F$5:$M$7,2,0)&amp;" "&amp;HLOOKUP(F1688,'Vendedores y Clientes'!$F$5:$M$7,3,0)</f>
        <v>Caesar Ortencia</v>
      </c>
      <c r="O1688" s="13" t="str" cm="1">
        <f t="array" ref="O1688">_xlfn.XLOOKUP(G1688,'Vendedores y Clientes'!$B$6:$B$39,'Vendedores y Clientes'!$C$6:$C$39&amp;" "&amp;_xlfn.XLOOKUP(Ventas!G1688,'Vendedores y Clientes'!$B$6:$B$39,'Vendedores y Clientes'!$D$6:$D$39))</f>
        <v>Reina Queen</v>
      </c>
      <c r="P1688" s="13" t="str">
        <f>_xlfn.XLOOKUP(H1688,Productos!$B$5:$B$16,Productos!$C$5:$C$16)</f>
        <v>Escritorio Vidrio 1,38x50</v>
      </c>
      <c r="Q1688" s="13" t="str">
        <f>VLOOKUP(H1688,Productos!$B$4:$E$16,3,0)</f>
        <v>Bellmack</v>
      </c>
      <c r="R1688" s="14">
        <f t="shared" si="38"/>
        <v>0.05</v>
      </c>
      <c r="S1688" s="15">
        <f>VLOOKUP(Ventas!H1688,Productos!$B$23:$I$34,MATCH(Ventas!M1688,Productos!$D$22:$I$22)+2,FALSE)</f>
        <v>1500000</v>
      </c>
      <c r="T1688" s="16">
        <f t="shared" si="41"/>
        <v>-170000</v>
      </c>
    </row>
    <row r="1689" spans="2:20" ht="14.25" customHeight="1">
      <c r="B1689" s="10" t="str">
        <f t="shared" si="37"/>
        <v>11-20742009abrilB18</v>
      </c>
      <c r="C1689" s="17">
        <v>11</v>
      </c>
      <c r="D1689" s="17">
        <v>20</v>
      </c>
      <c r="E1689" s="18">
        <v>39910</v>
      </c>
      <c r="F1689" s="17">
        <v>15</v>
      </c>
      <c r="G1689" s="17">
        <v>15</v>
      </c>
      <c r="H1689" s="17" t="s">
        <v>31</v>
      </c>
      <c r="I1689" s="79">
        <f>_xlfn.XLOOKUP(H1689,Productos!$B$5:$B$16,Productos!$E$5:$E$16)</f>
        <v>350000</v>
      </c>
      <c r="J1689" s="17">
        <v>4</v>
      </c>
      <c r="K1689" s="99"/>
      <c r="L1689" s="13" t="str">
        <f>_xlfn.XLOOKUP(Ventas!C1689,'Tienda y Sucursal'!$B$5:$B$19,'Tienda y Sucursal'!$C$5:$C$19)</f>
        <v>Antiguedades FL</v>
      </c>
      <c r="M1689" s="13" t="str">
        <f>_xlfn.XLOOKUP(D1689,'Tienda y Sucursal'!$E$5:$E$10,'Tienda y Sucursal'!$F$5:$F$10)</f>
        <v>Sucursal 5</v>
      </c>
      <c r="N1689" s="13" t="str">
        <f>HLOOKUP(F1689,'Vendedores y Clientes'!$F$5:$M$7,2,0)&amp;" "&amp;HLOOKUP(F1689,'Vendedores y Clientes'!$F$5:$M$7,3,0)</f>
        <v>Suárez Mujica</v>
      </c>
      <c r="O1689" s="13" t="str" cm="1">
        <f t="array" ref="O1689">_xlfn.XLOOKUP(G1689,'Vendedores y Clientes'!$B$6:$B$39,'Vendedores y Clientes'!$C$6:$C$39&amp;" "&amp;_xlfn.XLOOKUP(Ventas!G1689,'Vendedores y Clientes'!$B$6:$B$39,'Vendedores y Clientes'!$D$6:$D$39))</f>
        <v>Maki Parachute</v>
      </c>
      <c r="P1689" s="13" t="str">
        <f>_xlfn.XLOOKUP(H1689,Productos!$B$5:$B$16,Productos!$C$5:$C$16)</f>
        <v>Escritorio Vidrio 1,38x50</v>
      </c>
      <c r="Q1689" s="13" t="str">
        <f>VLOOKUP(H1689,Productos!$B$4:$E$16,3,0)</f>
        <v>Bellmack</v>
      </c>
      <c r="R1689" s="14">
        <f t="shared" si="38"/>
        <v>0.05</v>
      </c>
      <c r="S1689" s="15">
        <f>VLOOKUP(Ventas!H1689,Productos!$B$23:$I$34,MATCH(Ventas!M1689,Productos!$D$22:$I$22)+2,FALSE)</f>
        <v>1500000</v>
      </c>
      <c r="T1689" s="16">
        <f t="shared" si="41"/>
        <v>-170000</v>
      </c>
    </row>
    <row r="1690" spans="2:20" ht="14.25" customHeight="1">
      <c r="B1690" s="10" t="str">
        <f t="shared" si="37"/>
        <v>1-100372010julioB18</v>
      </c>
      <c r="C1690" s="17">
        <v>1</v>
      </c>
      <c r="D1690" s="17">
        <v>100</v>
      </c>
      <c r="E1690" s="18">
        <v>40362</v>
      </c>
      <c r="F1690" s="17">
        <v>12</v>
      </c>
      <c r="G1690" s="17">
        <v>2</v>
      </c>
      <c r="H1690" s="17" t="s">
        <v>31</v>
      </c>
      <c r="I1690" s="79">
        <f>_xlfn.XLOOKUP(H1690,Productos!$B$5:$B$16,Productos!$E$5:$E$16)</f>
        <v>350000</v>
      </c>
      <c r="J1690" s="17">
        <v>4</v>
      </c>
      <c r="K1690" s="99"/>
      <c r="L1690" s="13" t="str">
        <f>_xlfn.XLOOKUP(Ventas!C1690,'Tienda y Sucursal'!$B$5:$B$19,'Tienda y Sucursal'!$C$5:$C$19)</f>
        <v>Sucursal Peñalolen Alto</v>
      </c>
      <c r="M1690" s="13" t="str">
        <f>_xlfn.XLOOKUP(D1690,'Tienda y Sucursal'!$E$5:$E$10,'Tienda y Sucursal'!$F$5:$F$10)</f>
        <v>Sucursal 4</v>
      </c>
      <c r="N1690" s="13" t="str">
        <f>HLOOKUP(F1690,'Vendedores y Clientes'!$F$5:$M$7,2,0)&amp;" "&amp;HLOOKUP(F1690,'Vendedores y Clientes'!$F$5:$M$7,3,0)</f>
        <v>Feibian Bizancio</v>
      </c>
      <c r="O1690" s="13" t="str" cm="1">
        <f t="array" ref="O1690">_xlfn.XLOOKUP(G1690,'Vendedores y Clientes'!$B$6:$B$39,'Vendedores y Clientes'!$C$6:$C$39&amp;" "&amp;_xlfn.XLOOKUP(Ventas!G1690,'Vendedores y Clientes'!$B$6:$B$39,'Vendedores y Clientes'!$D$6:$D$39))</f>
        <v>John Chepicano</v>
      </c>
      <c r="P1690" s="13" t="str">
        <f>_xlfn.XLOOKUP(H1690,Productos!$B$5:$B$16,Productos!$C$5:$C$16)</f>
        <v>Escritorio Vidrio 1,38x50</v>
      </c>
      <c r="Q1690" s="13" t="str">
        <f>VLOOKUP(H1690,Productos!$B$4:$E$16,3,0)</f>
        <v>Bellmack</v>
      </c>
      <c r="R1690" s="14">
        <f t="shared" si="38"/>
        <v>0.05</v>
      </c>
      <c r="S1690" s="15">
        <f>VLOOKUP(Ventas!H1690,Productos!$B$23:$I$34,MATCH(Ventas!M1690,Productos!$D$22:$I$22)+2,FALSE)</f>
        <v>300000</v>
      </c>
      <c r="T1690" s="16">
        <f t="shared" si="41"/>
        <v>1030000</v>
      </c>
    </row>
    <row r="1691" spans="2:20" ht="14.25" customHeight="1">
      <c r="B1691" s="10" t="str">
        <f t="shared" si="37"/>
        <v>2-10012122009diciembreB18</v>
      </c>
      <c r="C1691" s="17">
        <v>2</v>
      </c>
      <c r="D1691" s="17">
        <v>100</v>
      </c>
      <c r="E1691" s="18">
        <v>40159</v>
      </c>
      <c r="F1691" s="17">
        <v>17</v>
      </c>
      <c r="G1691" s="17">
        <v>31</v>
      </c>
      <c r="H1691" s="17" t="s">
        <v>31</v>
      </c>
      <c r="I1691" s="79">
        <f>_xlfn.XLOOKUP(H1691,Productos!$B$5:$B$16,Productos!$E$5:$E$16)</f>
        <v>350000</v>
      </c>
      <c r="J1691" s="17">
        <v>4</v>
      </c>
      <c r="K1691" s="99"/>
      <c r="L1691" s="13" t="str">
        <f>_xlfn.XLOOKUP(Ventas!C1691,'Tienda y Sucursal'!$B$5:$B$19,'Tienda y Sucursal'!$C$5:$C$19)</f>
        <v>Muebles San Genaro</v>
      </c>
      <c r="M1691" s="13" t="str">
        <f>_xlfn.XLOOKUP(D1691,'Tienda y Sucursal'!$E$5:$E$10,'Tienda y Sucursal'!$F$5:$F$10)</f>
        <v>Sucursal 4</v>
      </c>
      <c r="N1691" s="13" t="str">
        <f>HLOOKUP(F1691,'Vendedores y Clientes'!$F$5:$M$7,2,0)&amp;" "&amp;HLOOKUP(F1691,'Vendedores y Clientes'!$F$5:$M$7,3,0)</f>
        <v>Gabriel Manzanero</v>
      </c>
      <c r="O1691" s="13" t="str" cm="1">
        <f t="array" ref="O1691">_xlfn.XLOOKUP(G1691,'Vendedores y Clientes'!$B$6:$B$39,'Vendedores y Clientes'!$C$6:$C$39&amp;" "&amp;_xlfn.XLOOKUP(Ventas!G1691,'Vendedores y Clientes'!$B$6:$B$39,'Vendedores y Clientes'!$D$6:$D$39))</f>
        <v>Sofia Uribe</v>
      </c>
      <c r="P1691" s="13" t="str">
        <f>_xlfn.XLOOKUP(H1691,Productos!$B$5:$B$16,Productos!$C$5:$C$16)</f>
        <v>Escritorio Vidrio 1,38x50</v>
      </c>
      <c r="Q1691" s="13" t="str">
        <f>VLOOKUP(H1691,Productos!$B$4:$E$16,3,0)</f>
        <v>Bellmack</v>
      </c>
      <c r="R1691" s="14">
        <f t="shared" si="38"/>
        <v>0.05</v>
      </c>
      <c r="S1691" s="15">
        <f>VLOOKUP(Ventas!H1691,Productos!$B$23:$I$34,MATCH(Ventas!M1691,Productos!$D$22:$I$22)+2,FALSE)</f>
        <v>300000</v>
      </c>
      <c r="T1691" s="16">
        <f t="shared" si="41"/>
        <v>1030000</v>
      </c>
    </row>
    <row r="1692" spans="2:20" ht="14.25" customHeight="1">
      <c r="B1692" s="10" t="str">
        <f t="shared" si="37"/>
        <v>14-1003112009noviembreB18</v>
      </c>
      <c r="C1692" s="17">
        <v>14</v>
      </c>
      <c r="D1692" s="17">
        <v>100</v>
      </c>
      <c r="E1692" s="18">
        <v>40120</v>
      </c>
      <c r="F1692" s="17">
        <v>16</v>
      </c>
      <c r="G1692" s="17">
        <v>30</v>
      </c>
      <c r="H1692" s="17" t="s">
        <v>31</v>
      </c>
      <c r="I1692" s="79">
        <f>_xlfn.XLOOKUP(H1692,Productos!$B$5:$B$16,Productos!$E$5:$E$16)</f>
        <v>350000</v>
      </c>
      <c r="J1692" s="17">
        <v>4</v>
      </c>
      <c r="K1692" s="99"/>
      <c r="L1692" s="13" t="str">
        <f>_xlfn.XLOOKUP(Ventas!C1692,'Tienda y Sucursal'!$B$5:$B$19,'Tienda y Sucursal'!$C$5:$C$19)</f>
        <v>Antiguedades FV</v>
      </c>
      <c r="M1692" s="13" t="str">
        <f>_xlfn.XLOOKUP(D1692,'Tienda y Sucursal'!$E$5:$E$10,'Tienda y Sucursal'!$F$5:$F$10)</f>
        <v>Sucursal 4</v>
      </c>
      <c r="N1692" s="13" t="str">
        <f>HLOOKUP(F1692,'Vendedores y Clientes'!$F$5:$M$7,2,0)&amp;" "&amp;HLOOKUP(F1692,'Vendedores y Clientes'!$F$5:$M$7,3,0)</f>
        <v>Michael Tree</v>
      </c>
      <c r="O1692" s="13" t="str" cm="1">
        <f t="array" ref="O1692">_xlfn.XLOOKUP(G1692,'Vendedores y Clientes'!$B$6:$B$39,'Vendedores y Clientes'!$C$6:$C$39&amp;" "&amp;_xlfn.XLOOKUP(Ventas!G1692,'Vendedores y Clientes'!$B$6:$B$39,'Vendedores y Clientes'!$D$6:$D$39))</f>
        <v>Javiera Walder</v>
      </c>
      <c r="P1692" s="13" t="str">
        <f>_xlfn.XLOOKUP(H1692,Productos!$B$5:$B$16,Productos!$C$5:$C$16)</f>
        <v>Escritorio Vidrio 1,38x50</v>
      </c>
      <c r="Q1692" s="13" t="str">
        <f>VLOOKUP(H1692,Productos!$B$4:$E$16,3,0)</f>
        <v>Bellmack</v>
      </c>
      <c r="R1692" s="14">
        <f t="shared" si="38"/>
        <v>0.05</v>
      </c>
      <c r="S1692" s="15">
        <f>VLOOKUP(Ventas!H1692,Productos!$B$23:$I$34,MATCH(Ventas!M1692,Productos!$D$22:$I$22)+2,FALSE)</f>
        <v>300000</v>
      </c>
      <c r="T1692" s="16">
        <f t="shared" si="41"/>
        <v>1030000</v>
      </c>
    </row>
    <row r="1693" spans="2:20" ht="14.25" customHeight="1">
      <c r="B1693" s="10" t="str">
        <f t="shared" si="37"/>
        <v>2-300812009eneroF12</v>
      </c>
      <c r="C1693" s="17">
        <v>2</v>
      </c>
      <c r="D1693" s="17">
        <v>300</v>
      </c>
      <c r="E1693" s="18">
        <v>39821</v>
      </c>
      <c r="F1693" s="17">
        <v>15</v>
      </c>
      <c r="G1693" s="17">
        <v>9</v>
      </c>
      <c r="H1693" s="17" t="s">
        <v>23</v>
      </c>
      <c r="I1693" s="79">
        <f>_xlfn.XLOOKUP(H1693,Productos!$B$5:$B$16,Productos!$E$5:$E$16)</f>
        <v>1250000</v>
      </c>
      <c r="J1693" s="17">
        <v>1</v>
      </c>
      <c r="K1693" s="99"/>
      <c r="L1693" s="13" t="str">
        <f>_xlfn.XLOOKUP(Ventas!C1693,'Tienda y Sucursal'!$B$5:$B$19,'Tienda y Sucursal'!$C$5:$C$19)</f>
        <v>Muebles San Genaro</v>
      </c>
      <c r="M1693" s="13" t="str">
        <f>_xlfn.XLOOKUP(D1693,'Tienda y Sucursal'!$E$5:$E$10,'Tienda y Sucursal'!$F$5:$F$10)</f>
        <v>Sucursal 3</v>
      </c>
      <c r="N1693" s="13" t="str">
        <f>HLOOKUP(F1693,'Vendedores y Clientes'!$F$5:$M$7,2,0)&amp;" "&amp;HLOOKUP(F1693,'Vendedores y Clientes'!$F$5:$M$7,3,0)</f>
        <v>Suárez Mujica</v>
      </c>
      <c r="O1693" s="13" t="str" cm="1">
        <f t="array" ref="O1693">_xlfn.XLOOKUP(G1693,'Vendedores y Clientes'!$B$6:$B$39,'Vendedores y Clientes'!$C$6:$C$39&amp;" "&amp;_xlfn.XLOOKUP(Ventas!G1693,'Vendedores y Clientes'!$B$6:$B$39,'Vendedores y Clientes'!$D$6:$D$39))</f>
        <v>Camilo Parranda</v>
      </c>
      <c r="P1693" s="13" t="str">
        <f>_xlfn.XLOOKUP(H1693,Productos!$B$5:$B$16,Productos!$C$5:$C$16)</f>
        <v>Cómoda Antigua</v>
      </c>
      <c r="Q1693" s="13" t="str">
        <f>VLOOKUP(H1693,Productos!$B$4:$E$16,3,0)</f>
        <v>Bellmack</v>
      </c>
      <c r="R1693" s="14">
        <f t="shared" si="38"/>
        <v>0</v>
      </c>
      <c r="S1693" s="15">
        <f>VLOOKUP(Ventas!H1693,Productos!$B$23:$I$34,MATCH(Ventas!M1693,Productos!$D$22:$I$22)+2,FALSE)</f>
        <v>100000</v>
      </c>
      <c r="T1693" s="16">
        <f t="shared" si="41"/>
        <v>1150000</v>
      </c>
    </row>
    <row r="1694" spans="2:20" ht="14.25" customHeight="1">
      <c r="B1694" s="10" t="str">
        <f t="shared" si="37"/>
        <v>10-2002442010abrilB18</v>
      </c>
      <c r="C1694" s="17">
        <v>10</v>
      </c>
      <c r="D1694" s="17">
        <v>200</v>
      </c>
      <c r="E1694" s="18">
        <v>40292</v>
      </c>
      <c r="F1694" s="17">
        <v>13</v>
      </c>
      <c r="G1694" s="17">
        <v>6</v>
      </c>
      <c r="H1694" s="17" t="s">
        <v>31</v>
      </c>
      <c r="I1694" s="79">
        <f>_xlfn.XLOOKUP(H1694,Productos!$B$5:$B$16,Productos!$E$5:$E$16)</f>
        <v>350000</v>
      </c>
      <c r="J1694" s="17">
        <v>4</v>
      </c>
      <c r="K1694" s="99"/>
      <c r="L1694" s="13" t="str">
        <f>_xlfn.XLOOKUP(Ventas!C1694,'Tienda y Sucursal'!$B$5:$B$19,'Tienda y Sucursal'!$C$5:$C$19)</f>
        <v>Sacrilegios Gloria</v>
      </c>
      <c r="M1694" s="13" t="str">
        <f>_xlfn.XLOOKUP(D1694,'Tienda y Sucursal'!$E$5:$E$10,'Tienda y Sucursal'!$F$5:$F$10)</f>
        <v>Sucursal 1</v>
      </c>
      <c r="N1694" s="13" t="str">
        <f>HLOOKUP(F1694,'Vendedores y Clientes'!$F$5:$M$7,2,0)&amp;" "&amp;HLOOKUP(F1694,'Vendedores y Clientes'!$F$5:$M$7,3,0)</f>
        <v>Caesar Ortencia</v>
      </c>
      <c r="O1694" s="13" t="str" cm="1">
        <f t="array" ref="O1694">_xlfn.XLOOKUP(G1694,'Vendedores y Clientes'!$B$6:$B$39,'Vendedores y Clientes'!$C$6:$C$39&amp;" "&amp;_xlfn.XLOOKUP(Ventas!G1694,'Vendedores y Clientes'!$B$6:$B$39,'Vendedores y Clientes'!$D$6:$D$39))</f>
        <v>Deco Valenti</v>
      </c>
      <c r="P1694" s="13" t="str">
        <f>_xlfn.XLOOKUP(H1694,Productos!$B$5:$B$16,Productos!$C$5:$C$16)</f>
        <v>Escritorio Vidrio 1,38x50</v>
      </c>
      <c r="Q1694" s="13" t="str">
        <f>VLOOKUP(H1694,Productos!$B$4:$E$16,3,0)</f>
        <v>Bellmack</v>
      </c>
      <c r="R1694" s="14">
        <f t="shared" si="38"/>
        <v>0.05</v>
      </c>
      <c r="S1694" s="15">
        <f>VLOOKUP(Ventas!H1694,Productos!$B$23:$I$34,MATCH(Ventas!M1694,Productos!$D$22:$I$22)+2,FALSE)</f>
        <v>100000</v>
      </c>
      <c r="T1694" s="16">
        <f t="shared" si="41"/>
        <v>1230000</v>
      </c>
    </row>
    <row r="1695" spans="2:20" ht="14.25" customHeight="1">
      <c r="B1695" s="10" t="str">
        <f t="shared" si="37"/>
        <v>3-301272009julioB18</v>
      </c>
      <c r="C1695" s="17">
        <v>3</v>
      </c>
      <c r="D1695" s="17">
        <v>30</v>
      </c>
      <c r="E1695" s="18">
        <v>40006</v>
      </c>
      <c r="F1695" s="17">
        <v>16</v>
      </c>
      <c r="G1695" s="17">
        <v>8</v>
      </c>
      <c r="H1695" s="17" t="s">
        <v>31</v>
      </c>
      <c r="I1695" s="79">
        <f>_xlfn.XLOOKUP(H1695,Productos!$B$5:$B$16,Productos!$E$5:$E$16)</f>
        <v>350000</v>
      </c>
      <c r="J1695" s="17">
        <v>4</v>
      </c>
      <c r="K1695" s="99"/>
      <c r="L1695" s="13" t="str">
        <f>_xlfn.XLOOKUP(Ventas!C1695,'Tienda y Sucursal'!$B$5:$B$19,'Tienda y Sucursal'!$C$5:$C$19)</f>
        <v>Damiens</v>
      </c>
      <c r="M1695" s="13" t="str">
        <f>_xlfn.XLOOKUP(D1695,'Tienda y Sucursal'!$E$5:$E$10,'Tienda y Sucursal'!$F$5:$F$10)</f>
        <v>Sucursal 2</v>
      </c>
      <c r="N1695" s="13" t="str">
        <f>HLOOKUP(F1695,'Vendedores y Clientes'!$F$5:$M$7,2,0)&amp;" "&amp;HLOOKUP(F1695,'Vendedores y Clientes'!$F$5:$M$7,3,0)</f>
        <v>Michael Tree</v>
      </c>
      <c r="O1695" s="13" t="str" cm="1">
        <f t="array" ref="O1695">_xlfn.XLOOKUP(G1695,'Vendedores y Clientes'!$B$6:$B$39,'Vendedores y Clientes'!$C$6:$C$39&amp;" "&amp;_xlfn.XLOOKUP(Ventas!G1695,'Vendedores y Clientes'!$B$6:$B$39,'Vendedores y Clientes'!$D$6:$D$39))</f>
        <v>Nicolás Red</v>
      </c>
      <c r="P1695" s="13" t="str">
        <f>_xlfn.XLOOKUP(H1695,Productos!$B$5:$B$16,Productos!$C$5:$C$16)</f>
        <v>Escritorio Vidrio 1,38x50</v>
      </c>
      <c r="Q1695" s="13" t="str">
        <f>VLOOKUP(H1695,Productos!$B$4:$E$16,3,0)</f>
        <v>Bellmack</v>
      </c>
      <c r="R1695" s="14">
        <f t="shared" si="38"/>
        <v>0.05</v>
      </c>
      <c r="S1695" s="15">
        <f>VLOOKUP(Ventas!H1695,Productos!$B$23:$I$34,MATCH(Ventas!M1695,Productos!$D$22:$I$22)+2,FALSE)</f>
        <v>100000</v>
      </c>
      <c r="T1695" s="16">
        <f t="shared" si="41"/>
        <v>1230000</v>
      </c>
    </row>
    <row r="1696" spans="2:20" ht="14.25" customHeight="1">
      <c r="B1696" s="10" t="str">
        <f t="shared" si="37"/>
        <v>13-200332010marzoB18</v>
      </c>
      <c r="C1696" s="17">
        <v>13</v>
      </c>
      <c r="D1696" s="17">
        <v>200</v>
      </c>
      <c r="E1696" s="18">
        <v>40240</v>
      </c>
      <c r="F1696" s="17">
        <v>16</v>
      </c>
      <c r="G1696" s="17">
        <v>15</v>
      </c>
      <c r="H1696" s="17" t="s">
        <v>31</v>
      </c>
      <c r="I1696" s="79">
        <f>_xlfn.XLOOKUP(H1696,Productos!$B$5:$B$16,Productos!$E$5:$E$16)</f>
        <v>350000</v>
      </c>
      <c r="J1696" s="17">
        <v>4</v>
      </c>
      <c r="K1696" s="99"/>
      <c r="L1696" s="13" t="str">
        <f>_xlfn.XLOOKUP(Ventas!C1696,'Tienda y Sucursal'!$B$5:$B$19,'Tienda y Sucursal'!$C$5:$C$19)</f>
        <v>Sales</v>
      </c>
      <c r="M1696" s="13" t="str">
        <f>_xlfn.XLOOKUP(D1696,'Tienda y Sucursal'!$E$5:$E$10,'Tienda y Sucursal'!$F$5:$F$10)</f>
        <v>Sucursal 1</v>
      </c>
      <c r="N1696" s="13" t="str">
        <f>HLOOKUP(F1696,'Vendedores y Clientes'!$F$5:$M$7,2,0)&amp;" "&amp;HLOOKUP(F1696,'Vendedores y Clientes'!$F$5:$M$7,3,0)</f>
        <v>Michael Tree</v>
      </c>
      <c r="O1696" s="13" t="str" cm="1">
        <f t="array" ref="O1696">_xlfn.XLOOKUP(G1696,'Vendedores y Clientes'!$B$6:$B$39,'Vendedores y Clientes'!$C$6:$C$39&amp;" "&amp;_xlfn.XLOOKUP(Ventas!G1696,'Vendedores y Clientes'!$B$6:$B$39,'Vendedores y Clientes'!$D$6:$D$39))</f>
        <v>Maki Parachute</v>
      </c>
      <c r="P1696" s="13" t="str">
        <f>_xlfn.XLOOKUP(H1696,Productos!$B$5:$B$16,Productos!$C$5:$C$16)</f>
        <v>Escritorio Vidrio 1,38x50</v>
      </c>
      <c r="Q1696" s="13" t="str">
        <f>VLOOKUP(H1696,Productos!$B$4:$E$16,3,0)</f>
        <v>Bellmack</v>
      </c>
      <c r="R1696" s="14">
        <f t="shared" si="38"/>
        <v>0.05</v>
      </c>
      <c r="S1696" s="15">
        <f>VLOOKUP(Ventas!H1696,Productos!$B$23:$I$34,MATCH(Ventas!M1696,Productos!$D$22:$I$22)+2,FALSE)</f>
        <v>100000</v>
      </c>
      <c r="T1696" s="16">
        <f t="shared" si="41"/>
        <v>1230000</v>
      </c>
    </row>
    <row r="1697" spans="2:20" ht="14.25" customHeight="1">
      <c r="B1697" s="10" t="str">
        <f t="shared" si="37"/>
        <v>6-2001732010marzoB18</v>
      </c>
      <c r="C1697" s="17">
        <v>6</v>
      </c>
      <c r="D1697" s="17">
        <v>200</v>
      </c>
      <c r="E1697" s="18">
        <v>40254</v>
      </c>
      <c r="F1697" s="17">
        <v>14</v>
      </c>
      <c r="G1697" s="17">
        <v>7</v>
      </c>
      <c r="H1697" s="17" t="s">
        <v>31</v>
      </c>
      <c r="I1697" s="79">
        <f>_xlfn.XLOOKUP(H1697,Productos!$B$5:$B$16,Productos!$E$5:$E$16)</f>
        <v>350000</v>
      </c>
      <c r="J1697" s="17">
        <v>4</v>
      </c>
      <c r="K1697" s="99"/>
      <c r="L1697" s="13" t="str">
        <f>_xlfn.XLOOKUP(Ventas!C1697,'Tienda y Sucursal'!$B$5:$B$19,'Tienda y Sucursal'!$C$5:$C$19)</f>
        <v>Sucursal Ñuñoa</v>
      </c>
      <c r="M1697" s="13" t="str">
        <f>_xlfn.XLOOKUP(D1697,'Tienda y Sucursal'!$E$5:$E$10,'Tienda y Sucursal'!$F$5:$F$10)</f>
        <v>Sucursal 1</v>
      </c>
      <c r="N1697" s="13" t="str">
        <f>HLOOKUP(F1697,'Vendedores y Clientes'!$F$5:$M$7,2,0)&amp;" "&amp;HLOOKUP(F1697,'Vendedores y Clientes'!$F$5:$M$7,3,0)</f>
        <v>Hortuiti Felier</v>
      </c>
      <c r="O1697" s="13" t="str" cm="1">
        <f t="array" ref="O1697">_xlfn.XLOOKUP(G1697,'Vendedores y Clientes'!$B$6:$B$39,'Vendedores y Clientes'!$C$6:$C$39&amp;" "&amp;_xlfn.XLOOKUP(Ventas!G1697,'Vendedores y Clientes'!$B$6:$B$39,'Vendedores y Clientes'!$D$6:$D$39))</f>
        <v>Veraz Dedal</v>
      </c>
      <c r="P1697" s="13" t="str">
        <f>_xlfn.XLOOKUP(H1697,Productos!$B$5:$B$16,Productos!$C$5:$C$16)</f>
        <v>Escritorio Vidrio 1,38x50</v>
      </c>
      <c r="Q1697" s="13" t="str">
        <f>VLOOKUP(H1697,Productos!$B$4:$E$16,3,0)</f>
        <v>Bellmack</v>
      </c>
      <c r="R1697" s="14">
        <f t="shared" si="38"/>
        <v>0.05</v>
      </c>
      <c r="S1697" s="15">
        <f>VLOOKUP(Ventas!H1697,Productos!$B$23:$I$34,MATCH(Ventas!M1697,Productos!$D$22:$I$22)+2,FALSE)</f>
        <v>100000</v>
      </c>
      <c r="T1697" s="16">
        <f t="shared" si="41"/>
        <v>1230000</v>
      </c>
    </row>
    <row r="1698" spans="2:20" ht="14.25" customHeight="1">
      <c r="B1698" s="10" t="str">
        <f t="shared" si="37"/>
        <v>11-10182010agostoB18</v>
      </c>
      <c r="C1698" s="17">
        <v>11</v>
      </c>
      <c r="D1698" s="17">
        <v>10</v>
      </c>
      <c r="E1698" s="18">
        <v>40391</v>
      </c>
      <c r="F1698" s="17">
        <v>17</v>
      </c>
      <c r="G1698" s="17">
        <v>11</v>
      </c>
      <c r="H1698" s="17" t="s">
        <v>31</v>
      </c>
      <c r="I1698" s="79">
        <f>_xlfn.XLOOKUP(H1698,Productos!$B$5:$B$16,Productos!$E$5:$E$16)</f>
        <v>350000</v>
      </c>
      <c r="J1698" s="17">
        <v>4</v>
      </c>
      <c r="K1698" s="99"/>
      <c r="L1698" s="13" t="str">
        <f>_xlfn.XLOOKUP(Ventas!C1698,'Tienda y Sucursal'!$B$5:$B$19,'Tienda y Sucursal'!$C$5:$C$19)</f>
        <v>Antiguedades FL</v>
      </c>
      <c r="M1698" s="13" t="str">
        <f>_xlfn.XLOOKUP(D1698,'Tienda y Sucursal'!$E$5:$E$10,'Tienda y Sucursal'!$F$5:$F$10)</f>
        <v>Sucursal 6</v>
      </c>
      <c r="N1698" s="13" t="str">
        <f>HLOOKUP(F1698,'Vendedores y Clientes'!$F$5:$M$7,2,0)&amp;" "&amp;HLOOKUP(F1698,'Vendedores y Clientes'!$F$5:$M$7,3,0)</f>
        <v>Gabriel Manzanero</v>
      </c>
      <c r="O1698" s="13" t="str" cm="1">
        <f t="array" ref="O1698">_xlfn.XLOOKUP(G1698,'Vendedores y Clientes'!$B$6:$B$39,'Vendedores y Clientes'!$C$6:$C$39&amp;" "&amp;_xlfn.XLOOKUP(Ventas!G1698,'Vendedores y Clientes'!$B$6:$B$39,'Vendedores y Clientes'!$D$6:$D$39))</f>
        <v>Diva Torrengra</v>
      </c>
      <c r="P1698" s="13" t="str">
        <f>_xlfn.XLOOKUP(H1698,Productos!$B$5:$B$16,Productos!$C$5:$C$16)</f>
        <v>Escritorio Vidrio 1,38x50</v>
      </c>
      <c r="Q1698" s="13" t="str">
        <f>VLOOKUP(H1698,Productos!$B$4:$E$16,3,0)</f>
        <v>Bellmack</v>
      </c>
      <c r="R1698" s="14">
        <f t="shared" si="38"/>
        <v>0.05</v>
      </c>
      <c r="S1698" s="15">
        <f>VLOOKUP(Ventas!H1698,Productos!$B$23:$I$34,MATCH(Ventas!M1698,Productos!$D$22:$I$22)+2,FALSE)</f>
        <v>100000</v>
      </c>
      <c r="T1698" s="16">
        <f t="shared" si="41"/>
        <v>1230000</v>
      </c>
    </row>
    <row r="1699" spans="2:20" ht="14.25" customHeight="1">
      <c r="B1699" s="10" t="str">
        <f t="shared" si="37"/>
        <v>9-3018102010octubreF12</v>
      </c>
      <c r="C1699" s="17">
        <v>9</v>
      </c>
      <c r="D1699" s="17">
        <v>30</v>
      </c>
      <c r="E1699" s="18">
        <v>40469</v>
      </c>
      <c r="F1699" s="17">
        <v>13</v>
      </c>
      <c r="G1699" s="17">
        <v>10</v>
      </c>
      <c r="H1699" s="17" t="s">
        <v>23</v>
      </c>
      <c r="I1699" s="79">
        <f>_xlfn.XLOOKUP(H1699,Productos!$B$5:$B$16,Productos!$E$5:$E$16)</f>
        <v>1250000</v>
      </c>
      <c r="J1699" s="17">
        <v>1</v>
      </c>
      <c r="K1699" s="99"/>
      <c r="L1699" s="13" t="str">
        <f>_xlfn.XLOOKUP(Ventas!C1699,'Tienda y Sucursal'!$B$5:$B$19,'Tienda y Sucursal'!$C$5:$C$19)</f>
        <v>Sucursal San Bernardo</v>
      </c>
      <c r="M1699" s="13" t="str">
        <f>_xlfn.XLOOKUP(D1699,'Tienda y Sucursal'!$E$5:$E$10,'Tienda y Sucursal'!$F$5:$F$10)</f>
        <v>Sucursal 2</v>
      </c>
      <c r="N1699" s="13" t="str">
        <f>HLOOKUP(F1699,'Vendedores y Clientes'!$F$5:$M$7,2,0)&amp;" "&amp;HLOOKUP(F1699,'Vendedores y Clientes'!$F$5:$M$7,3,0)</f>
        <v>Caesar Ortencia</v>
      </c>
      <c r="O1699" s="13" t="str" cm="1">
        <f t="array" ref="O1699">_xlfn.XLOOKUP(G1699,'Vendedores y Clientes'!$B$6:$B$39,'Vendedores y Clientes'!$C$6:$C$39&amp;" "&amp;_xlfn.XLOOKUP(Ventas!G1699,'Vendedores y Clientes'!$B$6:$B$39,'Vendedores y Clientes'!$D$6:$D$39))</f>
        <v>Natalia Safer</v>
      </c>
      <c r="P1699" s="13" t="str">
        <f>_xlfn.XLOOKUP(H1699,Productos!$B$5:$B$16,Productos!$C$5:$C$16)</f>
        <v>Cómoda Antigua</v>
      </c>
      <c r="Q1699" s="13" t="str">
        <f>VLOOKUP(H1699,Productos!$B$4:$E$16,3,0)</f>
        <v>Bellmack</v>
      </c>
      <c r="R1699" s="14">
        <f t="shared" si="38"/>
        <v>0</v>
      </c>
      <c r="S1699" s="15">
        <f>VLOOKUP(Ventas!H1699,Productos!$B$23:$I$34,MATCH(Ventas!M1699,Productos!$D$22:$I$22)+2,FALSE)</f>
        <v>100000</v>
      </c>
      <c r="T1699" s="16">
        <f t="shared" si="41"/>
        <v>1150000</v>
      </c>
    </row>
    <row r="1700" spans="2:20" ht="14.25" customHeight="1">
      <c r="B1700" s="10" t="str">
        <f t="shared" si="37"/>
        <v>9-1002272010julioG13</v>
      </c>
      <c r="C1700" s="17">
        <v>9</v>
      </c>
      <c r="D1700" s="17">
        <v>100</v>
      </c>
      <c r="E1700" s="18">
        <v>40381</v>
      </c>
      <c r="F1700" s="17">
        <v>18</v>
      </c>
      <c r="G1700" s="17">
        <v>8</v>
      </c>
      <c r="H1700" s="17" t="s">
        <v>32</v>
      </c>
      <c r="I1700" s="79">
        <f>_xlfn.XLOOKUP(H1700,Productos!$B$5:$B$16,Productos!$E$5:$E$16)</f>
        <v>150000</v>
      </c>
      <c r="J1700" s="17">
        <v>9</v>
      </c>
      <c r="K1700" s="99"/>
      <c r="L1700" s="13" t="str">
        <f>_xlfn.XLOOKUP(Ventas!C1700,'Tienda y Sucursal'!$B$5:$B$19,'Tienda y Sucursal'!$C$5:$C$19)</f>
        <v>Sucursal San Bernardo</v>
      </c>
      <c r="M1700" s="13" t="str">
        <f>_xlfn.XLOOKUP(D1700,'Tienda y Sucursal'!$E$5:$E$10,'Tienda y Sucursal'!$F$5:$F$10)</f>
        <v>Sucursal 4</v>
      </c>
      <c r="N1700" s="13" t="str">
        <f>HLOOKUP(F1700,'Vendedores y Clientes'!$F$5:$M$7,2,0)&amp;" "&amp;HLOOKUP(F1700,'Vendedores y Clientes'!$F$5:$M$7,3,0)</f>
        <v>Gato Lizana</v>
      </c>
      <c r="O1700" s="13" t="str" cm="1">
        <f t="array" ref="O1700">_xlfn.XLOOKUP(G1700,'Vendedores y Clientes'!$B$6:$B$39,'Vendedores y Clientes'!$C$6:$C$39&amp;" "&amp;_xlfn.XLOOKUP(Ventas!G1700,'Vendedores y Clientes'!$B$6:$B$39,'Vendedores y Clientes'!$D$6:$D$39))</f>
        <v>Nicolás Red</v>
      </c>
      <c r="P1700" s="13" t="str">
        <f>_xlfn.XLOOKUP(H1700,Productos!$B$5:$B$16,Productos!$C$5:$C$16)</f>
        <v>Mesa de Centro 1,5x2 Cuadrada</v>
      </c>
      <c r="Q1700" s="13" t="str">
        <f>VLOOKUP(H1700,Productos!$B$4:$E$16,3,0)</f>
        <v>Dardunes</v>
      </c>
      <c r="R1700" s="14">
        <f t="shared" si="38"/>
        <v>0.08</v>
      </c>
      <c r="S1700" s="15">
        <f>VLOOKUP(Ventas!H1700,Productos!$B$23:$I$34,MATCH(Ventas!M1700,Productos!$D$22:$I$22)+2,FALSE)</f>
        <v>300000</v>
      </c>
      <c r="T1700" s="16">
        <f t="shared" si="41"/>
        <v>942000</v>
      </c>
    </row>
    <row r="1701" spans="2:20" ht="14.25" customHeight="1">
      <c r="B1701" s="10" t="str">
        <f t="shared" si="37"/>
        <v>1-300782009agostoG13</v>
      </c>
      <c r="C1701" s="17">
        <v>1</v>
      </c>
      <c r="D1701" s="17">
        <v>300</v>
      </c>
      <c r="E1701" s="18">
        <v>40032</v>
      </c>
      <c r="F1701" s="17">
        <v>13</v>
      </c>
      <c r="G1701" s="17">
        <v>4</v>
      </c>
      <c r="H1701" s="17" t="s">
        <v>32</v>
      </c>
      <c r="I1701" s="79">
        <f>_xlfn.XLOOKUP(H1701,Productos!$B$5:$B$16,Productos!$E$5:$E$16)</f>
        <v>150000</v>
      </c>
      <c r="J1701" s="17">
        <v>9</v>
      </c>
      <c r="K1701" s="99"/>
      <c r="L1701" s="13" t="str">
        <f>_xlfn.XLOOKUP(Ventas!C1701,'Tienda y Sucursal'!$B$5:$B$19,'Tienda y Sucursal'!$C$5:$C$19)</f>
        <v>Sucursal Peñalolen Alto</v>
      </c>
      <c r="M1701" s="13" t="str">
        <f>_xlfn.XLOOKUP(D1701,'Tienda y Sucursal'!$E$5:$E$10,'Tienda y Sucursal'!$F$5:$F$10)</f>
        <v>Sucursal 3</v>
      </c>
      <c r="N1701" s="13" t="str">
        <f>HLOOKUP(F1701,'Vendedores y Clientes'!$F$5:$M$7,2,0)&amp;" "&amp;HLOOKUP(F1701,'Vendedores y Clientes'!$F$5:$M$7,3,0)</f>
        <v>Caesar Ortencia</v>
      </c>
      <c r="O1701" s="13" t="str" cm="1">
        <f t="array" ref="O1701">_xlfn.XLOOKUP(G1701,'Vendedores y Clientes'!$B$6:$B$39,'Vendedores y Clientes'!$C$6:$C$39&amp;" "&amp;_xlfn.XLOOKUP(Ventas!G1701,'Vendedores y Clientes'!$B$6:$B$39,'Vendedores y Clientes'!$D$6:$D$39))</f>
        <v>JayJay Barriga</v>
      </c>
      <c r="P1701" s="13" t="str">
        <f>_xlfn.XLOOKUP(H1701,Productos!$B$5:$B$16,Productos!$C$5:$C$16)</f>
        <v>Mesa de Centro 1,5x2 Cuadrada</v>
      </c>
      <c r="Q1701" s="13" t="str">
        <f>VLOOKUP(H1701,Productos!$B$4:$E$16,3,0)</f>
        <v>Dardunes</v>
      </c>
      <c r="R1701" s="14">
        <f t="shared" si="38"/>
        <v>0.08</v>
      </c>
      <c r="S1701" s="15">
        <f>VLOOKUP(Ventas!H1701,Productos!$B$23:$I$34,MATCH(Ventas!M1701,Productos!$D$22:$I$22)+2,FALSE)</f>
        <v>200000</v>
      </c>
      <c r="T1701" s="16">
        <f t="shared" si="41"/>
        <v>1042000</v>
      </c>
    </row>
    <row r="1702" spans="2:20" ht="14.25" customHeight="1">
      <c r="B1702" s="10" t="str">
        <f t="shared" si="37"/>
        <v>3-300882010agostoG13</v>
      </c>
      <c r="C1702" s="17">
        <v>3</v>
      </c>
      <c r="D1702" s="17">
        <v>300</v>
      </c>
      <c r="E1702" s="18">
        <v>40398</v>
      </c>
      <c r="F1702" s="17">
        <v>16</v>
      </c>
      <c r="G1702" s="17">
        <v>4</v>
      </c>
      <c r="H1702" s="17" t="s">
        <v>32</v>
      </c>
      <c r="I1702" s="79">
        <f>_xlfn.XLOOKUP(H1702,Productos!$B$5:$B$16,Productos!$E$5:$E$16)</f>
        <v>150000</v>
      </c>
      <c r="J1702" s="17">
        <v>9</v>
      </c>
      <c r="K1702" s="99"/>
      <c r="L1702" s="13" t="str">
        <f>_xlfn.XLOOKUP(Ventas!C1702,'Tienda y Sucursal'!$B$5:$B$19,'Tienda y Sucursal'!$C$5:$C$19)</f>
        <v>Damiens</v>
      </c>
      <c r="M1702" s="13" t="str">
        <f>_xlfn.XLOOKUP(D1702,'Tienda y Sucursal'!$E$5:$E$10,'Tienda y Sucursal'!$F$5:$F$10)</f>
        <v>Sucursal 3</v>
      </c>
      <c r="N1702" s="13" t="str">
        <f>HLOOKUP(F1702,'Vendedores y Clientes'!$F$5:$M$7,2,0)&amp;" "&amp;HLOOKUP(F1702,'Vendedores y Clientes'!$F$5:$M$7,3,0)</f>
        <v>Michael Tree</v>
      </c>
      <c r="O1702" s="13" t="str" cm="1">
        <f t="array" ref="O1702">_xlfn.XLOOKUP(G1702,'Vendedores y Clientes'!$B$6:$B$39,'Vendedores y Clientes'!$C$6:$C$39&amp;" "&amp;_xlfn.XLOOKUP(Ventas!G1702,'Vendedores y Clientes'!$B$6:$B$39,'Vendedores y Clientes'!$D$6:$D$39))</f>
        <v>JayJay Barriga</v>
      </c>
      <c r="P1702" s="13" t="str">
        <f>_xlfn.XLOOKUP(H1702,Productos!$B$5:$B$16,Productos!$C$5:$C$16)</f>
        <v>Mesa de Centro 1,5x2 Cuadrada</v>
      </c>
      <c r="Q1702" s="13" t="str">
        <f>VLOOKUP(H1702,Productos!$B$4:$E$16,3,0)</f>
        <v>Dardunes</v>
      </c>
      <c r="R1702" s="14">
        <f t="shared" si="38"/>
        <v>0.08</v>
      </c>
      <c r="S1702" s="15">
        <f>VLOOKUP(Ventas!H1702,Productos!$B$23:$I$34,MATCH(Ventas!M1702,Productos!$D$22:$I$22)+2,FALSE)</f>
        <v>200000</v>
      </c>
      <c r="T1702" s="16">
        <f t="shared" si="41"/>
        <v>1042000</v>
      </c>
    </row>
    <row r="1703" spans="2:20" ht="14.25" customHeight="1">
      <c r="B1703" s="10" t="str">
        <f t="shared" si="37"/>
        <v>8-200212009eneroG13</v>
      </c>
      <c r="C1703" s="17">
        <v>8</v>
      </c>
      <c r="D1703" s="17">
        <v>200</v>
      </c>
      <c r="E1703" s="18">
        <v>39815</v>
      </c>
      <c r="F1703" s="17">
        <v>18</v>
      </c>
      <c r="G1703" s="17">
        <v>28</v>
      </c>
      <c r="H1703" s="17" t="s">
        <v>32</v>
      </c>
      <c r="I1703" s="79">
        <f>_xlfn.XLOOKUP(H1703,Productos!$B$5:$B$16,Productos!$E$5:$E$16)</f>
        <v>150000</v>
      </c>
      <c r="J1703" s="17">
        <v>9</v>
      </c>
      <c r="K1703" s="99"/>
      <c r="L1703" s="13" t="str">
        <f>_xlfn.XLOOKUP(Ventas!C1703,'Tienda y Sucursal'!$B$5:$B$19,'Tienda y Sucursal'!$C$5:$C$19)</f>
        <v>El Rincón de la Madera</v>
      </c>
      <c r="M1703" s="13" t="str">
        <f>_xlfn.XLOOKUP(D1703,'Tienda y Sucursal'!$E$5:$E$10,'Tienda y Sucursal'!$F$5:$F$10)</f>
        <v>Sucursal 1</v>
      </c>
      <c r="N1703" s="13" t="str">
        <f>HLOOKUP(F1703,'Vendedores y Clientes'!$F$5:$M$7,2,0)&amp;" "&amp;HLOOKUP(F1703,'Vendedores y Clientes'!$F$5:$M$7,3,0)</f>
        <v>Gato Lizana</v>
      </c>
      <c r="O1703" s="13" t="str" cm="1">
        <f t="array" ref="O1703">_xlfn.XLOOKUP(G1703,'Vendedores y Clientes'!$B$6:$B$39,'Vendedores y Clientes'!$C$6:$C$39&amp;" "&amp;_xlfn.XLOOKUP(Ventas!G1703,'Vendedores y Clientes'!$B$6:$B$39,'Vendedores y Clientes'!$D$6:$D$39))</f>
        <v>Sebastián  Venegas</v>
      </c>
      <c r="P1703" s="13" t="str">
        <f>_xlfn.XLOOKUP(H1703,Productos!$B$5:$B$16,Productos!$C$5:$C$16)</f>
        <v>Mesa de Centro 1,5x2 Cuadrada</v>
      </c>
      <c r="Q1703" s="13" t="str">
        <f>VLOOKUP(H1703,Productos!$B$4:$E$16,3,0)</f>
        <v>Dardunes</v>
      </c>
      <c r="R1703" s="14">
        <f t="shared" si="38"/>
        <v>0.08</v>
      </c>
      <c r="S1703" s="15">
        <f>VLOOKUP(Ventas!H1703,Productos!$B$23:$I$34,MATCH(Ventas!M1703,Productos!$D$22:$I$22)+2,FALSE)</f>
        <v>20000</v>
      </c>
      <c r="T1703" s="16">
        <f t="shared" si="41"/>
        <v>1222000</v>
      </c>
    </row>
    <row r="1704" spans="2:20" ht="14.25" customHeight="1">
      <c r="B1704" s="10" t="str">
        <f t="shared" si="37"/>
        <v>5-100222009febreroG13</v>
      </c>
      <c r="C1704" s="17">
        <v>5</v>
      </c>
      <c r="D1704" s="17">
        <v>100</v>
      </c>
      <c r="E1704" s="18">
        <v>39846</v>
      </c>
      <c r="F1704" s="17">
        <v>17</v>
      </c>
      <c r="G1704" s="17">
        <v>14</v>
      </c>
      <c r="H1704" s="17" t="s">
        <v>32</v>
      </c>
      <c r="I1704" s="79">
        <f>_xlfn.XLOOKUP(H1704,Productos!$B$5:$B$16,Productos!$E$5:$E$16)</f>
        <v>150000</v>
      </c>
      <c r="J1704" s="17">
        <v>11</v>
      </c>
      <c r="K1704" s="99"/>
      <c r="L1704" s="13" t="str">
        <f>_xlfn.XLOOKUP(Ventas!C1704,'Tienda y Sucursal'!$B$5:$B$19,'Tienda y Sucursal'!$C$5:$C$19)</f>
        <v>Muebles El Oso</v>
      </c>
      <c r="M1704" s="13" t="str">
        <f>_xlfn.XLOOKUP(D1704,'Tienda y Sucursal'!$E$5:$E$10,'Tienda y Sucursal'!$F$5:$F$10)</f>
        <v>Sucursal 4</v>
      </c>
      <c r="N1704" s="13" t="str">
        <f>HLOOKUP(F1704,'Vendedores y Clientes'!$F$5:$M$7,2,0)&amp;" "&amp;HLOOKUP(F1704,'Vendedores y Clientes'!$F$5:$M$7,3,0)</f>
        <v>Gabriel Manzanero</v>
      </c>
      <c r="O1704" s="13" t="str" cm="1">
        <f t="array" ref="O1704">_xlfn.XLOOKUP(G1704,'Vendedores y Clientes'!$B$6:$B$39,'Vendedores y Clientes'!$C$6:$C$39&amp;" "&amp;_xlfn.XLOOKUP(Ventas!G1704,'Vendedores y Clientes'!$B$6:$B$39,'Vendedores y Clientes'!$D$6:$D$39))</f>
        <v>Guillermo Franco</v>
      </c>
      <c r="P1704" s="13" t="str">
        <f>_xlfn.XLOOKUP(H1704,Productos!$B$5:$B$16,Productos!$C$5:$C$16)</f>
        <v>Mesa de Centro 1,5x2 Cuadrada</v>
      </c>
      <c r="Q1704" s="13" t="str">
        <f>VLOOKUP(H1704,Productos!$B$4:$E$16,3,0)</f>
        <v>Dardunes</v>
      </c>
      <c r="R1704" s="14">
        <f t="shared" si="38"/>
        <v>0.08</v>
      </c>
      <c r="S1704" s="15">
        <f>VLOOKUP(Ventas!H1704,Productos!$B$23:$I$34,MATCH(Ventas!M1704,Productos!$D$22:$I$22)+2,FALSE)</f>
        <v>300000</v>
      </c>
      <c r="T1704" s="16">
        <f t="shared" si="41"/>
        <v>1218000</v>
      </c>
    </row>
    <row r="1705" spans="2:20" ht="14.25" customHeight="1">
      <c r="B1705" s="10" t="str">
        <f t="shared" si="37"/>
        <v>3-20922009febreroG13</v>
      </c>
      <c r="C1705" s="17">
        <v>3</v>
      </c>
      <c r="D1705" s="17">
        <v>20</v>
      </c>
      <c r="E1705" s="18">
        <v>39853</v>
      </c>
      <c r="F1705" s="17">
        <v>16</v>
      </c>
      <c r="G1705" s="17">
        <v>4</v>
      </c>
      <c r="H1705" s="17" t="s">
        <v>32</v>
      </c>
      <c r="I1705" s="79">
        <f>_xlfn.XLOOKUP(H1705,Productos!$B$5:$B$16,Productos!$E$5:$E$16)</f>
        <v>150000</v>
      </c>
      <c r="J1705" s="17">
        <v>11</v>
      </c>
      <c r="K1705" s="99"/>
      <c r="L1705" s="13" t="str">
        <f>_xlfn.XLOOKUP(Ventas!C1705,'Tienda y Sucursal'!$B$5:$B$19,'Tienda y Sucursal'!$C$5:$C$19)</f>
        <v>Damiens</v>
      </c>
      <c r="M1705" s="13" t="str">
        <f>_xlfn.XLOOKUP(D1705,'Tienda y Sucursal'!$E$5:$E$10,'Tienda y Sucursal'!$F$5:$F$10)</f>
        <v>Sucursal 5</v>
      </c>
      <c r="N1705" s="13" t="str">
        <f>HLOOKUP(F1705,'Vendedores y Clientes'!$F$5:$M$7,2,0)&amp;" "&amp;HLOOKUP(F1705,'Vendedores y Clientes'!$F$5:$M$7,3,0)</f>
        <v>Michael Tree</v>
      </c>
      <c r="O1705" s="13" t="str" cm="1">
        <f t="array" ref="O1705">_xlfn.XLOOKUP(G1705,'Vendedores y Clientes'!$B$6:$B$39,'Vendedores y Clientes'!$C$6:$C$39&amp;" "&amp;_xlfn.XLOOKUP(Ventas!G1705,'Vendedores y Clientes'!$B$6:$B$39,'Vendedores y Clientes'!$D$6:$D$39))</f>
        <v>JayJay Barriga</v>
      </c>
      <c r="P1705" s="13" t="str">
        <f>_xlfn.XLOOKUP(H1705,Productos!$B$5:$B$16,Productos!$C$5:$C$16)</f>
        <v>Mesa de Centro 1,5x2 Cuadrada</v>
      </c>
      <c r="Q1705" s="13" t="str">
        <f>VLOOKUP(H1705,Productos!$B$4:$E$16,3,0)</f>
        <v>Dardunes</v>
      </c>
      <c r="R1705" s="14">
        <f t="shared" si="38"/>
        <v>0.08</v>
      </c>
      <c r="S1705" s="15">
        <f>VLOOKUP(Ventas!H1705,Productos!$B$23:$I$34,MATCH(Ventas!M1705,Productos!$D$22:$I$22)+2,FALSE)</f>
        <v>20000</v>
      </c>
      <c r="T1705" s="16">
        <f t="shared" si="41"/>
        <v>1498000</v>
      </c>
    </row>
    <row r="1706" spans="2:20" ht="14.25" customHeight="1">
      <c r="B1706" s="10" t="str">
        <f t="shared" si="37"/>
        <v>12-201392010septiembreG13</v>
      </c>
      <c r="C1706" s="17">
        <v>12</v>
      </c>
      <c r="D1706" s="17">
        <v>20</v>
      </c>
      <c r="E1706" s="18">
        <v>40434</v>
      </c>
      <c r="F1706" s="17">
        <v>12</v>
      </c>
      <c r="G1706" s="17">
        <v>29</v>
      </c>
      <c r="H1706" s="17" t="s">
        <v>32</v>
      </c>
      <c r="I1706" s="79">
        <f>_xlfn.XLOOKUP(H1706,Productos!$B$5:$B$16,Productos!$E$5:$E$16)</f>
        <v>150000</v>
      </c>
      <c r="J1706" s="17">
        <v>11</v>
      </c>
      <c r="K1706" s="99"/>
      <c r="L1706" s="13" t="str">
        <f>_xlfn.XLOOKUP(Ventas!C1706,'Tienda y Sucursal'!$B$5:$B$19,'Tienda y Sucursal'!$C$5:$C$19)</f>
        <v>El Deleite</v>
      </c>
      <c r="M1706" s="13" t="str">
        <f>_xlfn.XLOOKUP(D1706,'Tienda y Sucursal'!$E$5:$E$10,'Tienda y Sucursal'!$F$5:$F$10)</f>
        <v>Sucursal 5</v>
      </c>
      <c r="N1706" s="13" t="str">
        <f>HLOOKUP(F1706,'Vendedores y Clientes'!$F$5:$M$7,2,0)&amp;" "&amp;HLOOKUP(F1706,'Vendedores y Clientes'!$F$5:$M$7,3,0)</f>
        <v>Feibian Bizancio</v>
      </c>
      <c r="O1706" s="13" t="str" cm="1">
        <f t="array" ref="O1706">_xlfn.XLOOKUP(G1706,'Vendedores y Clientes'!$B$6:$B$39,'Vendedores y Clientes'!$C$6:$C$39&amp;" "&amp;_xlfn.XLOOKUP(Ventas!G1706,'Vendedores y Clientes'!$B$6:$B$39,'Vendedores y Clientes'!$D$6:$D$39))</f>
        <v>Reina Queen</v>
      </c>
      <c r="P1706" s="13" t="str">
        <f>_xlfn.XLOOKUP(H1706,Productos!$B$5:$B$16,Productos!$C$5:$C$16)</f>
        <v>Mesa de Centro 1,5x2 Cuadrada</v>
      </c>
      <c r="Q1706" s="13" t="str">
        <f>VLOOKUP(H1706,Productos!$B$4:$E$16,3,0)</f>
        <v>Dardunes</v>
      </c>
      <c r="R1706" s="14">
        <f t="shared" si="38"/>
        <v>0.08</v>
      </c>
      <c r="S1706" s="15">
        <f>VLOOKUP(Ventas!H1706,Productos!$B$23:$I$34,MATCH(Ventas!M1706,Productos!$D$22:$I$22)+2,FALSE)</f>
        <v>20000</v>
      </c>
      <c r="T1706" s="16">
        <f t="shared" si="41"/>
        <v>1498000</v>
      </c>
    </row>
    <row r="1707" spans="2:20" ht="14.25" customHeight="1">
      <c r="B1707" s="10" t="str">
        <f t="shared" si="37"/>
        <v>7-200242010abrilG13</v>
      </c>
      <c r="C1707" s="17">
        <v>7</v>
      </c>
      <c r="D1707" s="17">
        <v>200</v>
      </c>
      <c r="E1707" s="18">
        <v>40270</v>
      </c>
      <c r="F1707" s="17">
        <v>14</v>
      </c>
      <c r="G1707" s="17">
        <v>12</v>
      </c>
      <c r="H1707" s="17" t="s">
        <v>32</v>
      </c>
      <c r="I1707" s="79">
        <f>_xlfn.XLOOKUP(H1707,Productos!$B$5:$B$16,Productos!$E$5:$E$16)</f>
        <v>150000</v>
      </c>
      <c r="J1707" s="17">
        <v>11</v>
      </c>
      <c r="K1707" s="99"/>
      <c r="L1707" s="13" t="str">
        <f>_xlfn.XLOOKUP(Ventas!C1707,'Tienda y Sucursal'!$B$5:$B$19,'Tienda y Sucursal'!$C$5:$C$19)</f>
        <v>Blanco y En Calada</v>
      </c>
      <c r="M1707" s="13" t="str">
        <f>_xlfn.XLOOKUP(D1707,'Tienda y Sucursal'!$E$5:$E$10,'Tienda y Sucursal'!$F$5:$F$10)</f>
        <v>Sucursal 1</v>
      </c>
      <c r="N1707" s="13" t="str">
        <f>HLOOKUP(F1707,'Vendedores y Clientes'!$F$5:$M$7,2,0)&amp;" "&amp;HLOOKUP(F1707,'Vendedores y Clientes'!$F$5:$M$7,3,0)</f>
        <v>Hortuiti Felier</v>
      </c>
      <c r="O1707" s="13" t="str" cm="1">
        <f t="array" ref="O1707">_xlfn.XLOOKUP(G1707,'Vendedores y Clientes'!$B$6:$B$39,'Vendedores y Clientes'!$C$6:$C$39&amp;" "&amp;_xlfn.XLOOKUP(Ventas!G1707,'Vendedores y Clientes'!$B$6:$B$39,'Vendedores y Clientes'!$D$6:$D$39))</f>
        <v>Nga Escandinavo</v>
      </c>
      <c r="P1707" s="13" t="str">
        <f>_xlfn.XLOOKUP(H1707,Productos!$B$5:$B$16,Productos!$C$5:$C$16)</f>
        <v>Mesa de Centro 1,5x2 Cuadrada</v>
      </c>
      <c r="Q1707" s="13" t="str">
        <f>VLOOKUP(H1707,Productos!$B$4:$E$16,3,0)</f>
        <v>Dardunes</v>
      </c>
      <c r="R1707" s="14">
        <f t="shared" si="38"/>
        <v>0.08</v>
      </c>
      <c r="S1707" s="15">
        <f>VLOOKUP(Ventas!H1707,Productos!$B$23:$I$34,MATCH(Ventas!M1707,Productos!$D$22:$I$22)+2,FALSE)</f>
        <v>20000</v>
      </c>
      <c r="T1707" s="16">
        <f t="shared" si="41"/>
        <v>1498000</v>
      </c>
    </row>
    <row r="1708" spans="2:20" ht="14.25" customHeight="1">
      <c r="B1708" s="10" t="str">
        <f t="shared" si="37"/>
        <v>10-200512009eneroG13</v>
      </c>
      <c r="C1708" s="17">
        <v>10</v>
      </c>
      <c r="D1708" s="17">
        <v>200</v>
      </c>
      <c r="E1708" s="18">
        <v>39818</v>
      </c>
      <c r="F1708" s="17">
        <v>15</v>
      </c>
      <c r="G1708" s="17">
        <v>17</v>
      </c>
      <c r="H1708" s="17" t="s">
        <v>32</v>
      </c>
      <c r="I1708" s="79">
        <f>_xlfn.XLOOKUP(H1708,Productos!$B$5:$B$16,Productos!$E$5:$E$16)</f>
        <v>150000</v>
      </c>
      <c r="J1708" s="17">
        <v>9</v>
      </c>
      <c r="K1708" s="99"/>
      <c r="L1708" s="13" t="str">
        <f>_xlfn.XLOOKUP(Ventas!C1708,'Tienda y Sucursal'!$B$5:$B$19,'Tienda y Sucursal'!$C$5:$C$19)</f>
        <v>Sacrilegios Gloria</v>
      </c>
      <c r="M1708" s="13" t="str">
        <f>_xlfn.XLOOKUP(D1708,'Tienda y Sucursal'!$E$5:$E$10,'Tienda y Sucursal'!$F$5:$F$10)</f>
        <v>Sucursal 1</v>
      </c>
      <c r="N1708" s="13" t="str">
        <f>HLOOKUP(F1708,'Vendedores y Clientes'!$F$5:$M$7,2,0)&amp;" "&amp;HLOOKUP(F1708,'Vendedores y Clientes'!$F$5:$M$7,3,0)</f>
        <v>Suárez Mujica</v>
      </c>
      <c r="O1708" s="13" t="str" cm="1">
        <f t="array" ref="O1708">_xlfn.XLOOKUP(G1708,'Vendedores y Clientes'!$B$6:$B$39,'Vendedores y Clientes'!$C$6:$C$39&amp;" "&amp;_xlfn.XLOOKUP(Ventas!G1708,'Vendedores y Clientes'!$B$6:$B$39,'Vendedores y Clientes'!$D$6:$D$39))</f>
        <v>Mathias Albus</v>
      </c>
      <c r="P1708" s="13" t="str">
        <f>_xlfn.XLOOKUP(H1708,Productos!$B$5:$B$16,Productos!$C$5:$C$16)</f>
        <v>Mesa de Centro 1,5x2 Cuadrada</v>
      </c>
      <c r="Q1708" s="13" t="str">
        <f>VLOOKUP(H1708,Productos!$B$4:$E$16,3,0)</f>
        <v>Dardunes</v>
      </c>
      <c r="R1708" s="14">
        <f t="shared" si="38"/>
        <v>0.08</v>
      </c>
      <c r="S1708" s="15">
        <f>VLOOKUP(Ventas!H1708,Productos!$B$23:$I$34,MATCH(Ventas!M1708,Productos!$D$22:$I$22)+2,FALSE)</f>
        <v>20000</v>
      </c>
      <c r="T1708" s="16">
        <f t="shared" si="41"/>
        <v>1222000</v>
      </c>
    </row>
    <row r="1709" spans="2:20" ht="14.25" customHeight="1">
      <c r="B1709" s="10" t="str">
        <f t="shared" si="37"/>
        <v>14-3001472009julioE20</v>
      </c>
      <c r="C1709" s="17">
        <v>14</v>
      </c>
      <c r="D1709" s="17">
        <v>300</v>
      </c>
      <c r="E1709" s="18">
        <v>40008</v>
      </c>
      <c r="F1709" s="17">
        <v>18</v>
      </c>
      <c r="G1709" s="17">
        <v>22</v>
      </c>
      <c r="H1709" s="17" t="s">
        <v>28</v>
      </c>
      <c r="I1709" s="79">
        <f>_xlfn.XLOOKUP(H1709,Productos!$B$5:$B$16,Productos!$E$5:$E$16)</f>
        <v>650000</v>
      </c>
      <c r="J1709" s="17">
        <v>2</v>
      </c>
      <c r="K1709" s="99"/>
      <c r="L1709" s="13" t="str">
        <f>_xlfn.XLOOKUP(Ventas!C1709,'Tienda y Sucursal'!$B$5:$B$19,'Tienda y Sucursal'!$C$5:$C$19)</f>
        <v>Antiguedades FV</v>
      </c>
      <c r="M1709" s="13" t="str">
        <f>_xlfn.XLOOKUP(D1709,'Tienda y Sucursal'!$E$5:$E$10,'Tienda y Sucursal'!$F$5:$F$10)</f>
        <v>Sucursal 3</v>
      </c>
      <c r="N1709" s="13" t="str">
        <f>HLOOKUP(F1709,'Vendedores y Clientes'!$F$5:$M$7,2,0)&amp;" "&amp;HLOOKUP(F1709,'Vendedores y Clientes'!$F$5:$M$7,3,0)</f>
        <v>Gato Lizana</v>
      </c>
      <c r="O1709" s="13" t="str" cm="1">
        <f t="array" ref="O1709">_xlfn.XLOOKUP(G1709,'Vendedores y Clientes'!$B$6:$B$39,'Vendedores y Clientes'!$C$6:$C$39&amp;" "&amp;_xlfn.XLOOKUP(Ventas!G1709,'Vendedores y Clientes'!$B$6:$B$39,'Vendedores y Clientes'!$D$6:$D$39))</f>
        <v>Sergio Oliva</v>
      </c>
      <c r="P1709" s="13" t="str">
        <f>_xlfn.XLOOKUP(H1709,Productos!$B$5:$B$16,Productos!$C$5:$C$16)</f>
        <v>Escritorio Madera 3 Espacios</v>
      </c>
      <c r="Q1709" s="13" t="str">
        <f>VLOOKUP(H1709,Productos!$B$4:$E$16,3,0)</f>
        <v>Bellmack</v>
      </c>
      <c r="R1709" s="14">
        <f t="shared" si="38"/>
        <v>0</v>
      </c>
      <c r="S1709" s="15">
        <f>VLOOKUP(Ventas!H1709,Productos!$B$23:$I$34,MATCH(Ventas!M1709,Productos!$D$22:$I$22)+2,FALSE)</f>
        <v>100000</v>
      </c>
      <c r="T1709" s="16">
        <f t="shared" si="41"/>
        <v>1200000</v>
      </c>
    </row>
    <row r="1710" spans="2:20" ht="14.25" customHeight="1">
      <c r="B1710" s="10" t="str">
        <f t="shared" si="37"/>
        <v>5-30572009julioE20</v>
      </c>
      <c r="C1710" s="17">
        <v>5</v>
      </c>
      <c r="D1710" s="17">
        <v>30</v>
      </c>
      <c r="E1710" s="18">
        <v>39999</v>
      </c>
      <c r="F1710" s="17">
        <v>12</v>
      </c>
      <c r="G1710" s="17">
        <v>4</v>
      </c>
      <c r="H1710" s="17" t="s">
        <v>28</v>
      </c>
      <c r="I1710" s="79">
        <f>_xlfn.XLOOKUP(H1710,Productos!$B$5:$B$16,Productos!$E$5:$E$16)</f>
        <v>650000</v>
      </c>
      <c r="J1710" s="17">
        <v>2</v>
      </c>
      <c r="K1710" s="99"/>
      <c r="L1710" s="13" t="str">
        <f>_xlfn.XLOOKUP(Ventas!C1710,'Tienda y Sucursal'!$B$5:$B$19,'Tienda y Sucursal'!$C$5:$C$19)</f>
        <v>Muebles El Oso</v>
      </c>
      <c r="M1710" s="13" t="str">
        <f>_xlfn.XLOOKUP(D1710,'Tienda y Sucursal'!$E$5:$E$10,'Tienda y Sucursal'!$F$5:$F$10)</f>
        <v>Sucursal 2</v>
      </c>
      <c r="N1710" s="13" t="str">
        <f>HLOOKUP(F1710,'Vendedores y Clientes'!$F$5:$M$7,2,0)&amp;" "&amp;HLOOKUP(F1710,'Vendedores y Clientes'!$F$5:$M$7,3,0)</f>
        <v>Feibian Bizancio</v>
      </c>
      <c r="O1710" s="13" t="str" cm="1">
        <f t="array" ref="O1710">_xlfn.XLOOKUP(G1710,'Vendedores y Clientes'!$B$6:$B$39,'Vendedores y Clientes'!$C$6:$C$39&amp;" "&amp;_xlfn.XLOOKUP(Ventas!G1710,'Vendedores y Clientes'!$B$6:$B$39,'Vendedores y Clientes'!$D$6:$D$39))</f>
        <v>JayJay Barriga</v>
      </c>
      <c r="P1710" s="13" t="str">
        <f>_xlfn.XLOOKUP(H1710,Productos!$B$5:$B$16,Productos!$C$5:$C$16)</f>
        <v>Escritorio Madera 3 Espacios</v>
      </c>
      <c r="Q1710" s="13" t="str">
        <f>VLOOKUP(H1710,Productos!$B$4:$E$16,3,0)</f>
        <v>Bellmack</v>
      </c>
      <c r="R1710" s="14">
        <f t="shared" si="38"/>
        <v>0</v>
      </c>
      <c r="S1710" s="15">
        <f>VLOOKUP(Ventas!H1710,Productos!$B$23:$I$34,MATCH(Ventas!M1710,Productos!$D$22:$I$22)+2,FALSE)</f>
        <v>300000</v>
      </c>
      <c r="T1710" s="16">
        <f t="shared" si="41"/>
        <v>1000000</v>
      </c>
    </row>
    <row r="1711" spans="2:20" ht="14.25" customHeight="1">
      <c r="B1711" s="10" t="str">
        <f t="shared" si="37"/>
        <v>12-100322009febreroG13</v>
      </c>
      <c r="C1711" s="17">
        <v>12</v>
      </c>
      <c r="D1711" s="17">
        <v>100</v>
      </c>
      <c r="E1711" s="18">
        <v>39847</v>
      </c>
      <c r="F1711" s="17">
        <v>15</v>
      </c>
      <c r="G1711" s="17">
        <v>24</v>
      </c>
      <c r="H1711" s="17" t="s">
        <v>32</v>
      </c>
      <c r="I1711" s="79">
        <f>_xlfn.XLOOKUP(H1711,Productos!$B$5:$B$16,Productos!$E$5:$E$16)</f>
        <v>150000</v>
      </c>
      <c r="J1711" s="17">
        <v>10</v>
      </c>
      <c r="K1711" s="99"/>
      <c r="L1711" s="13" t="str">
        <f>_xlfn.XLOOKUP(Ventas!C1711,'Tienda y Sucursal'!$B$5:$B$19,'Tienda y Sucursal'!$C$5:$C$19)</f>
        <v>El Deleite</v>
      </c>
      <c r="M1711" s="13" t="str">
        <f>_xlfn.XLOOKUP(D1711,'Tienda y Sucursal'!$E$5:$E$10,'Tienda y Sucursal'!$F$5:$F$10)</f>
        <v>Sucursal 4</v>
      </c>
      <c r="N1711" s="13" t="str">
        <f>HLOOKUP(F1711,'Vendedores y Clientes'!$F$5:$M$7,2,0)&amp;" "&amp;HLOOKUP(F1711,'Vendedores y Clientes'!$F$5:$M$7,3,0)</f>
        <v>Suárez Mujica</v>
      </c>
      <c r="O1711" s="13" t="str" cm="1">
        <f t="array" ref="O1711">_xlfn.XLOOKUP(G1711,'Vendedores y Clientes'!$B$6:$B$39,'Vendedores y Clientes'!$C$6:$C$39&amp;" "&amp;_xlfn.XLOOKUP(Ventas!G1711,'Vendedores y Clientes'!$B$6:$B$39,'Vendedores y Clientes'!$D$6:$D$39))</f>
        <v>Andrea Panda</v>
      </c>
      <c r="P1711" s="13" t="str">
        <f>_xlfn.XLOOKUP(H1711,Productos!$B$5:$B$16,Productos!$C$5:$C$16)</f>
        <v>Mesa de Centro 1,5x2 Cuadrada</v>
      </c>
      <c r="Q1711" s="13" t="str">
        <f>VLOOKUP(H1711,Productos!$B$4:$E$16,3,0)</f>
        <v>Dardunes</v>
      </c>
      <c r="R1711" s="14">
        <f t="shared" si="38"/>
        <v>0.08</v>
      </c>
      <c r="S1711" s="15">
        <f>VLOOKUP(Ventas!H1711,Productos!$B$23:$I$34,MATCH(Ventas!M1711,Productos!$D$22:$I$22)+2,FALSE)</f>
        <v>300000</v>
      </c>
      <c r="T1711" s="16">
        <f t="shared" si="41"/>
        <v>1080000</v>
      </c>
    </row>
    <row r="1712" spans="2:20" ht="14.25" customHeight="1">
      <c r="B1712" s="10" t="str">
        <f t="shared" si="37"/>
        <v>15-101912010eneroJ16</v>
      </c>
      <c r="C1712" s="17">
        <v>15</v>
      </c>
      <c r="D1712" s="17">
        <v>10</v>
      </c>
      <c r="E1712" s="18">
        <v>40197</v>
      </c>
      <c r="F1712" s="17">
        <v>18</v>
      </c>
      <c r="G1712" s="17">
        <v>27</v>
      </c>
      <c r="H1712" s="17" t="s">
        <v>22</v>
      </c>
      <c r="I1712" s="79">
        <f>_xlfn.XLOOKUP(H1712,Productos!$B$5:$B$16,Productos!$E$5:$E$16)</f>
        <v>1450000</v>
      </c>
      <c r="J1712" s="17">
        <v>1</v>
      </c>
      <c r="K1712" s="99"/>
      <c r="L1712" s="13" t="str">
        <f>_xlfn.XLOOKUP(Ventas!C1712,'Tienda y Sucursal'!$B$5:$B$19,'Tienda y Sucursal'!$C$5:$C$19)</f>
        <v>Galería la Tubería</v>
      </c>
      <c r="M1712" s="13" t="str">
        <f>_xlfn.XLOOKUP(D1712,'Tienda y Sucursal'!$E$5:$E$10,'Tienda y Sucursal'!$F$5:$F$10)</f>
        <v>Sucursal 6</v>
      </c>
      <c r="N1712" s="13" t="str">
        <f>HLOOKUP(F1712,'Vendedores y Clientes'!$F$5:$M$7,2,0)&amp;" "&amp;HLOOKUP(F1712,'Vendedores y Clientes'!$F$5:$M$7,3,0)</f>
        <v>Gato Lizana</v>
      </c>
      <c r="O1712" s="13" t="str" cm="1">
        <f t="array" ref="O1712">_xlfn.XLOOKUP(G1712,'Vendedores y Clientes'!$B$6:$B$39,'Vendedores y Clientes'!$C$6:$C$39&amp;" "&amp;_xlfn.XLOOKUP(Ventas!G1712,'Vendedores y Clientes'!$B$6:$B$39,'Vendedores y Clientes'!$D$6:$D$39))</f>
        <v>Daniel Saint John</v>
      </c>
      <c r="P1712" s="13" t="str">
        <f>_xlfn.XLOOKUP(H1712,Productos!$B$5:$B$16,Productos!$C$5:$C$16)</f>
        <v>Silla de Gargas</v>
      </c>
      <c r="Q1712" s="13" t="str">
        <f>VLOOKUP(H1712,Productos!$B$4:$E$16,3,0)</f>
        <v>Bellmack</v>
      </c>
      <c r="R1712" s="14">
        <f t="shared" si="38"/>
        <v>0</v>
      </c>
      <c r="S1712" s="15">
        <f>VLOOKUP(Ventas!H1712,Productos!$B$23:$I$34,MATCH(Ventas!M1712,Productos!$D$22:$I$22)+2,FALSE)</f>
        <v>1000000</v>
      </c>
      <c r="T1712" s="16">
        <f t="shared" si="41"/>
        <v>450000</v>
      </c>
    </row>
    <row r="1713" spans="2:20" ht="14.25" customHeight="1">
      <c r="B1713" s="10" t="str">
        <f t="shared" si="37"/>
        <v>12-101662010junioF12</v>
      </c>
      <c r="C1713" s="17">
        <v>12</v>
      </c>
      <c r="D1713" s="17">
        <v>10</v>
      </c>
      <c r="E1713" s="18">
        <v>40345</v>
      </c>
      <c r="F1713" s="17">
        <v>18</v>
      </c>
      <c r="G1713" s="17">
        <v>23</v>
      </c>
      <c r="H1713" s="17" t="s">
        <v>23</v>
      </c>
      <c r="I1713" s="79">
        <f>_xlfn.XLOOKUP(H1713,Productos!$B$5:$B$16,Productos!$E$5:$E$16)</f>
        <v>1250000</v>
      </c>
      <c r="J1713" s="17">
        <v>1</v>
      </c>
      <c r="K1713" s="99"/>
      <c r="L1713" s="13" t="str">
        <f>_xlfn.XLOOKUP(Ventas!C1713,'Tienda y Sucursal'!$B$5:$B$19,'Tienda y Sucursal'!$C$5:$C$19)</f>
        <v>El Deleite</v>
      </c>
      <c r="M1713" s="13" t="str">
        <f>_xlfn.XLOOKUP(D1713,'Tienda y Sucursal'!$E$5:$E$10,'Tienda y Sucursal'!$F$5:$F$10)</f>
        <v>Sucursal 6</v>
      </c>
      <c r="N1713" s="13" t="str">
        <f>HLOOKUP(F1713,'Vendedores y Clientes'!$F$5:$M$7,2,0)&amp;" "&amp;HLOOKUP(F1713,'Vendedores y Clientes'!$F$5:$M$7,3,0)</f>
        <v>Gato Lizana</v>
      </c>
      <c r="O1713" s="13" t="str" cm="1">
        <f t="array" ref="O1713">_xlfn.XLOOKUP(G1713,'Vendedores y Clientes'!$B$6:$B$39,'Vendedores y Clientes'!$C$6:$C$39&amp;" "&amp;_xlfn.XLOOKUP(Ventas!G1713,'Vendedores y Clientes'!$B$6:$B$39,'Vendedores y Clientes'!$D$6:$D$39))</f>
        <v>Ismael Olavarrieta</v>
      </c>
      <c r="P1713" s="13" t="str">
        <f>_xlfn.XLOOKUP(H1713,Productos!$B$5:$B$16,Productos!$C$5:$C$16)</f>
        <v>Cómoda Antigua</v>
      </c>
      <c r="Q1713" s="13" t="str">
        <f>VLOOKUP(H1713,Productos!$B$4:$E$16,3,0)</f>
        <v>Bellmack</v>
      </c>
      <c r="R1713" s="14">
        <f t="shared" si="38"/>
        <v>0</v>
      </c>
      <c r="S1713" s="15">
        <f>VLOOKUP(Ventas!H1713,Productos!$B$23:$I$34,MATCH(Ventas!M1713,Productos!$D$22:$I$22)+2,FALSE)</f>
        <v>1000000</v>
      </c>
      <c r="T1713" s="16">
        <f t="shared" si="41"/>
        <v>250000</v>
      </c>
    </row>
    <row r="1714" spans="2:20" ht="14.25" customHeight="1">
      <c r="B1714" s="10" t="str">
        <f t="shared" si="37"/>
        <v>1-100622009febreroF12</v>
      </c>
      <c r="C1714" s="17">
        <v>1</v>
      </c>
      <c r="D1714" s="17">
        <v>100</v>
      </c>
      <c r="E1714" s="18">
        <v>39850</v>
      </c>
      <c r="F1714" s="17">
        <v>18</v>
      </c>
      <c r="G1714" s="17">
        <v>13</v>
      </c>
      <c r="H1714" s="17" t="s">
        <v>23</v>
      </c>
      <c r="I1714" s="79">
        <f>_xlfn.XLOOKUP(H1714,Productos!$B$5:$B$16,Productos!$E$5:$E$16)</f>
        <v>1250000</v>
      </c>
      <c r="J1714" s="17">
        <v>1</v>
      </c>
      <c r="K1714" s="99"/>
      <c r="L1714" s="13" t="str">
        <f>_xlfn.XLOOKUP(Ventas!C1714,'Tienda y Sucursal'!$B$5:$B$19,'Tienda y Sucursal'!$C$5:$C$19)</f>
        <v>Sucursal Peñalolen Alto</v>
      </c>
      <c r="M1714" s="13" t="str">
        <f>_xlfn.XLOOKUP(D1714,'Tienda y Sucursal'!$E$5:$E$10,'Tienda y Sucursal'!$F$5:$F$10)</f>
        <v>Sucursal 4</v>
      </c>
      <c r="N1714" s="13" t="str">
        <f>HLOOKUP(F1714,'Vendedores y Clientes'!$F$5:$M$7,2,0)&amp;" "&amp;HLOOKUP(F1714,'Vendedores y Clientes'!$F$5:$M$7,3,0)</f>
        <v>Gato Lizana</v>
      </c>
      <c r="O1714" s="13" t="str" cm="1">
        <f t="array" ref="O1714">_xlfn.XLOOKUP(G1714,'Vendedores y Clientes'!$B$6:$B$39,'Vendedores y Clientes'!$C$6:$C$39&amp;" "&amp;_xlfn.XLOOKUP(Ventas!G1714,'Vendedores y Clientes'!$B$6:$B$39,'Vendedores y Clientes'!$D$6:$D$39))</f>
        <v>Peter Contreras</v>
      </c>
      <c r="P1714" s="13" t="str">
        <f>_xlfn.XLOOKUP(H1714,Productos!$B$5:$B$16,Productos!$C$5:$C$16)</f>
        <v>Cómoda Antigua</v>
      </c>
      <c r="Q1714" s="13" t="str">
        <f>VLOOKUP(H1714,Productos!$B$4:$E$16,3,0)</f>
        <v>Bellmack</v>
      </c>
      <c r="R1714" s="14">
        <f t="shared" si="38"/>
        <v>0</v>
      </c>
      <c r="S1714" s="15">
        <f>VLOOKUP(Ventas!H1714,Productos!$B$23:$I$34,MATCH(Ventas!M1714,Productos!$D$22:$I$22)+2,FALSE)</f>
        <v>20000</v>
      </c>
      <c r="T1714" s="16">
        <f t="shared" si="41"/>
        <v>1230000</v>
      </c>
    </row>
    <row r="1715" spans="2:20" ht="14.25" customHeight="1">
      <c r="B1715" s="10" t="str">
        <f t="shared" si="37"/>
        <v>9-20922009febreroF12</v>
      </c>
      <c r="C1715" s="17">
        <v>9</v>
      </c>
      <c r="D1715" s="17">
        <v>20</v>
      </c>
      <c r="E1715" s="18">
        <v>39853</v>
      </c>
      <c r="F1715" s="17">
        <v>13</v>
      </c>
      <c r="G1715" s="17">
        <v>21</v>
      </c>
      <c r="H1715" s="17" t="s">
        <v>23</v>
      </c>
      <c r="I1715" s="79">
        <f>_xlfn.XLOOKUP(H1715,Productos!$B$5:$B$16,Productos!$E$5:$E$16)</f>
        <v>1250000</v>
      </c>
      <c r="J1715" s="17">
        <v>1</v>
      </c>
      <c r="K1715" s="99"/>
      <c r="L1715" s="13" t="str">
        <f>_xlfn.XLOOKUP(Ventas!C1715,'Tienda y Sucursal'!$B$5:$B$19,'Tienda y Sucursal'!$C$5:$C$19)</f>
        <v>Sucursal San Bernardo</v>
      </c>
      <c r="M1715" s="13" t="str">
        <f>_xlfn.XLOOKUP(D1715,'Tienda y Sucursal'!$E$5:$E$10,'Tienda y Sucursal'!$F$5:$F$10)</f>
        <v>Sucursal 5</v>
      </c>
      <c r="N1715" s="13" t="str">
        <f>HLOOKUP(F1715,'Vendedores y Clientes'!$F$5:$M$7,2,0)&amp;" "&amp;HLOOKUP(F1715,'Vendedores y Clientes'!$F$5:$M$7,3,0)</f>
        <v>Caesar Ortencia</v>
      </c>
      <c r="O1715" s="13" t="str" cm="1">
        <f t="array" ref="O1715">_xlfn.XLOOKUP(G1715,'Vendedores y Clientes'!$B$6:$B$39,'Vendedores y Clientes'!$C$6:$C$39&amp;" "&amp;_xlfn.XLOOKUP(Ventas!G1715,'Vendedores y Clientes'!$B$6:$B$39,'Vendedores y Clientes'!$D$6:$D$39))</f>
        <v>Alvarón Moledero</v>
      </c>
      <c r="P1715" s="13" t="str">
        <f>_xlfn.XLOOKUP(H1715,Productos!$B$5:$B$16,Productos!$C$5:$C$16)</f>
        <v>Cómoda Antigua</v>
      </c>
      <c r="Q1715" s="13" t="str">
        <f>VLOOKUP(H1715,Productos!$B$4:$E$16,3,0)</f>
        <v>Bellmack</v>
      </c>
      <c r="R1715" s="14">
        <f t="shared" si="38"/>
        <v>0</v>
      </c>
      <c r="S1715" s="15">
        <f>VLOOKUP(Ventas!H1715,Productos!$B$23:$I$34,MATCH(Ventas!M1715,Productos!$D$22:$I$22)+2,FALSE)</f>
        <v>10000</v>
      </c>
      <c r="T1715" s="16">
        <f t="shared" si="41"/>
        <v>1240000</v>
      </c>
    </row>
    <row r="1716" spans="2:20" ht="14.25" customHeight="1">
      <c r="B1716" s="10" t="str">
        <f t="shared" si="37"/>
        <v>2-207102009octubreF12</v>
      </c>
      <c r="C1716" s="17">
        <v>2</v>
      </c>
      <c r="D1716" s="17">
        <v>20</v>
      </c>
      <c r="E1716" s="18">
        <v>40093</v>
      </c>
      <c r="F1716" s="17">
        <v>14</v>
      </c>
      <c r="G1716" s="17">
        <v>27</v>
      </c>
      <c r="H1716" s="17" t="s">
        <v>23</v>
      </c>
      <c r="I1716" s="79">
        <f>_xlfn.XLOOKUP(H1716,Productos!$B$5:$B$16,Productos!$E$5:$E$16)</f>
        <v>1250000</v>
      </c>
      <c r="J1716" s="17">
        <v>1</v>
      </c>
      <c r="K1716" s="99"/>
      <c r="L1716" s="13" t="str">
        <f>_xlfn.XLOOKUP(Ventas!C1716,'Tienda y Sucursal'!$B$5:$B$19,'Tienda y Sucursal'!$C$5:$C$19)</f>
        <v>Muebles San Genaro</v>
      </c>
      <c r="M1716" s="13" t="str">
        <f>_xlfn.XLOOKUP(D1716,'Tienda y Sucursal'!$E$5:$E$10,'Tienda y Sucursal'!$F$5:$F$10)</f>
        <v>Sucursal 5</v>
      </c>
      <c r="N1716" s="13" t="str">
        <f>HLOOKUP(F1716,'Vendedores y Clientes'!$F$5:$M$7,2,0)&amp;" "&amp;HLOOKUP(F1716,'Vendedores y Clientes'!$F$5:$M$7,3,0)</f>
        <v>Hortuiti Felier</v>
      </c>
      <c r="O1716" s="13" t="str" cm="1">
        <f t="array" ref="O1716">_xlfn.XLOOKUP(G1716,'Vendedores y Clientes'!$B$6:$B$39,'Vendedores y Clientes'!$C$6:$C$39&amp;" "&amp;_xlfn.XLOOKUP(Ventas!G1716,'Vendedores y Clientes'!$B$6:$B$39,'Vendedores y Clientes'!$D$6:$D$39))</f>
        <v>Daniel Saint John</v>
      </c>
      <c r="P1716" s="13" t="str">
        <f>_xlfn.XLOOKUP(H1716,Productos!$B$5:$B$16,Productos!$C$5:$C$16)</f>
        <v>Cómoda Antigua</v>
      </c>
      <c r="Q1716" s="13" t="str">
        <f>VLOOKUP(H1716,Productos!$B$4:$E$16,3,0)</f>
        <v>Bellmack</v>
      </c>
      <c r="R1716" s="14">
        <f t="shared" si="38"/>
        <v>0</v>
      </c>
      <c r="S1716" s="15">
        <f>VLOOKUP(Ventas!H1716,Productos!$B$23:$I$34,MATCH(Ventas!M1716,Productos!$D$22:$I$22)+2,FALSE)</f>
        <v>10000</v>
      </c>
      <c r="T1716" s="16">
        <f t="shared" si="41"/>
        <v>1240000</v>
      </c>
    </row>
    <row r="1717" spans="2:20" ht="14.25" customHeight="1">
      <c r="B1717" s="10" t="str">
        <f t="shared" si="37"/>
        <v>3-30016102009octubreJ16</v>
      </c>
      <c r="C1717" s="17">
        <v>3</v>
      </c>
      <c r="D1717" s="17">
        <v>300</v>
      </c>
      <c r="E1717" s="18">
        <v>40102</v>
      </c>
      <c r="F1717" s="17">
        <v>14</v>
      </c>
      <c r="G1717" s="17">
        <v>12</v>
      </c>
      <c r="H1717" s="17" t="s">
        <v>22</v>
      </c>
      <c r="I1717" s="79">
        <f>_xlfn.XLOOKUP(H1717,Productos!$B$5:$B$16,Productos!$E$5:$E$16)</f>
        <v>1450000</v>
      </c>
      <c r="J1717" s="17">
        <v>1</v>
      </c>
      <c r="K1717" s="99"/>
      <c r="L1717" s="13" t="str">
        <f>_xlfn.XLOOKUP(Ventas!C1717,'Tienda y Sucursal'!$B$5:$B$19,'Tienda y Sucursal'!$C$5:$C$19)</f>
        <v>Damiens</v>
      </c>
      <c r="M1717" s="13" t="str">
        <f>_xlfn.XLOOKUP(D1717,'Tienda y Sucursal'!$E$5:$E$10,'Tienda y Sucursal'!$F$5:$F$10)</f>
        <v>Sucursal 3</v>
      </c>
      <c r="N1717" s="13" t="str">
        <f>HLOOKUP(F1717,'Vendedores y Clientes'!$F$5:$M$7,2,0)&amp;" "&amp;HLOOKUP(F1717,'Vendedores y Clientes'!$F$5:$M$7,3,0)</f>
        <v>Hortuiti Felier</v>
      </c>
      <c r="O1717" s="13" t="str" cm="1">
        <f t="array" ref="O1717">_xlfn.XLOOKUP(G1717,'Vendedores y Clientes'!$B$6:$B$39,'Vendedores y Clientes'!$C$6:$C$39&amp;" "&amp;_xlfn.XLOOKUP(Ventas!G1717,'Vendedores y Clientes'!$B$6:$B$39,'Vendedores y Clientes'!$D$6:$D$39))</f>
        <v>Nga Escandinavo</v>
      </c>
      <c r="P1717" s="13" t="str">
        <f>_xlfn.XLOOKUP(H1717,Productos!$B$5:$B$16,Productos!$C$5:$C$16)</f>
        <v>Silla de Gargas</v>
      </c>
      <c r="Q1717" s="13" t="str">
        <f>VLOOKUP(H1717,Productos!$B$4:$E$16,3,0)</f>
        <v>Bellmack</v>
      </c>
      <c r="R1717" s="14">
        <f t="shared" si="38"/>
        <v>0</v>
      </c>
      <c r="S1717" s="15">
        <f>VLOOKUP(Ventas!H1717,Productos!$B$23:$I$34,MATCH(Ventas!M1717,Productos!$D$22:$I$22)+2,FALSE)</f>
        <v>200000</v>
      </c>
      <c r="T1717" s="16">
        <f t="shared" si="41"/>
        <v>1250000</v>
      </c>
    </row>
    <row r="1718" spans="2:20" ht="14.25" customHeight="1">
      <c r="B1718" s="10" t="str">
        <f t="shared" si="37"/>
        <v>15-3005102009octubreJ16</v>
      </c>
      <c r="C1718" s="17">
        <v>15</v>
      </c>
      <c r="D1718" s="17">
        <v>300</v>
      </c>
      <c r="E1718" s="18">
        <v>40091</v>
      </c>
      <c r="F1718" s="17">
        <v>13</v>
      </c>
      <c r="G1718" s="17">
        <v>33</v>
      </c>
      <c r="H1718" s="17" t="s">
        <v>22</v>
      </c>
      <c r="I1718" s="79">
        <f>_xlfn.XLOOKUP(H1718,Productos!$B$5:$B$16,Productos!$E$5:$E$16)</f>
        <v>1450000</v>
      </c>
      <c r="J1718" s="17">
        <v>1</v>
      </c>
      <c r="K1718" s="99"/>
      <c r="L1718" s="13" t="str">
        <f>_xlfn.XLOOKUP(Ventas!C1718,'Tienda y Sucursal'!$B$5:$B$19,'Tienda y Sucursal'!$C$5:$C$19)</f>
        <v>Galería la Tubería</v>
      </c>
      <c r="M1718" s="13" t="str">
        <f>_xlfn.XLOOKUP(D1718,'Tienda y Sucursal'!$E$5:$E$10,'Tienda y Sucursal'!$F$5:$F$10)</f>
        <v>Sucursal 3</v>
      </c>
      <c r="N1718" s="13" t="str">
        <f>HLOOKUP(F1718,'Vendedores y Clientes'!$F$5:$M$7,2,0)&amp;" "&amp;HLOOKUP(F1718,'Vendedores y Clientes'!$F$5:$M$7,3,0)</f>
        <v>Caesar Ortencia</v>
      </c>
      <c r="O1718" s="13" t="str" cm="1">
        <f t="array" ref="O1718">_xlfn.XLOOKUP(G1718,'Vendedores y Clientes'!$B$6:$B$39,'Vendedores y Clientes'!$C$6:$C$39&amp;" "&amp;_xlfn.XLOOKUP(Ventas!G1718,'Vendedores y Clientes'!$B$6:$B$39,'Vendedores y Clientes'!$D$6:$D$39))</f>
        <v>Maricela Zapur</v>
      </c>
      <c r="P1718" s="13" t="str">
        <f>_xlfn.XLOOKUP(H1718,Productos!$B$5:$B$16,Productos!$C$5:$C$16)</f>
        <v>Silla de Gargas</v>
      </c>
      <c r="Q1718" s="13" t="str">
        <f>VLOOKUP(H1718,Productos!$B$4:$E$16,3,0)</f>
        <v>Bellmack</v>
      </c>
      <c r="R1718" s="14">
        <f t="shared" si="38"/>
        <v>0</v>
      </c>
      <c r="S1718" s="15">
        <f>VLOOKUP(Ventas!H1718,Productos!$B$23:$I$34,MATCH(Ventas!M1718,Productos!$D$22:$I$22)+2,FALSE)</f>
        <v>200000</v>
      </c>
      <c r="T1718" s="16">
        <f t="shared" si="41"/>
        <v>1250000</v>
      </c>
    </row>
    <row r="1719" spans="2:20" ht="14.25" customHeight="1">
      <c r="B1719" s="10" t="str">
        <f t="shared" si="37"/>
        <v>2-2014112010noviembreG16</v>
      </c>
      <c r="C1719" s="17">
        <v>2</v>
      </c>
      <c r="D1719" s="17">
        <v>20</v>
      </c>
      <c r="E1719" s="18">
        <v>40496</v>
      </c>
      <c r="F1719" s="17">
        <v>18</v>
      </c>
      <c r="G1719" s="17">
        <v>5</v>
      </c>
      <c r="H1719" s="17" t="s">
        <v>30</v>
      </c>
      <c r="I1719" s="79">
        <f>_xlfn.XLOOKUP(H1719,Productos!$B$5:$B$16,Productos!$E$5:$E$16)</f>
        <v>550000</v>
      </c>
      <c r="J1719" s="17">
        <v>3</v>
      </c>
      <c r="K1719" s="99"/>
      <c r="L1719" s="13" t="str">
        <f>_xlfn.XLOOKUP(Ventas!C1719,'Tienda y Sucursal'!$B$5:$B$19,'Tienda y Sucursal'!$C$5:$C$19)</f>
        <v>Muebles San Genaro</v>
      </c>
      <c r="M1719" s="13" t="str">
        <f>_xlfn.XLOOKUP(D1719,'Tienda y Sucursal'!$E$5:$E$10,'Tienda y Sucursal'!$F$5:$F$10)</f>
        <v>Sucursal 5</v>
      </c>
      <c r="N1719" s="13" t="str">
        <f>HLOOKUP(F1719,'Vendedores y Clientes'!$F$5:$M$7,2,0)&amp;" "&amp;HLOOKUP(F1719,'Vendedores y Clientes'!$F$5:$M$7,3,0)</f>
        <v>Gato Lizana</v>
      </c>
      <c r="O1719" s="13" t="str" cm="1">
        <f t="array" ref="O1719">_xlfn.XLOOKUP(G1719,'Vendedores y Clientes'!$B$6:$B$39,'Vendedores y Clientes'!$C$6:$C$39&amp;" "&amp;_xlfn.XLOOKUP(Ventas!G1719,'Vendedores y Clientes'!$B$6:$B$39,'Vendedores y Clientes'!$D$6:$D$39))</f>
        <v>Alexandra Bully</v>
      </c>
      <c r="P1719" s="13" t="str">
        <f>_xlfn.XLOOKUP(H1719,Productos!$B$5:$B$16,Productos!$C$5:$C$16)</f>
        <v>Cómoda 2 cuerpos, 2x1x1,5</v>
      </c>
      <c r="Q1719" s="13" t="str">
        <f>VLOOKUP(H1719,Productos!$B$4:$E$16,3,0)</f>
        <v>Deplos</v>
      </c>
      <c r="R1719" s="14">
        <f t="shared" si="38"/>
        <v>0</v>
      </c>
      <c r="S1719" s="15">
        <f>VLOOKUP(Ventas!H1719,Productos!$B$23:$I$34,MATCH(Ventas!M1719,Productos!$D$22:$I$22)+2,FALSE)</f>
        <v>300000</v>
      </c>
      <c r="T1719" s="16">
        <f t="shared" si="41"/>
        <v>1350000</v>
      </c>
    </row>
    <row r="1720" spans="2:20" ht="14.25" customHeight="1">
      <c r="B1720" s="10" t="str">
        <f t="shared" si="37"/>
        <v>4-3002042010abrilG16</v>
      </c>
      <c r="C1720" s="17">
        <v>4</v>
      </c>
      <c r="D1720" s="17">
        <v>300</v>
      </c>
      <c r="E1720" s="18">
        <v>40288</v>
      </c>
      <c r="F1720" s="17">
        <v>13</v>
      </c>
      <c r="G1720" s="17">
        <v>3</v>
      </c>
      <c r="H1720" s="17" t="s">
        <v>30</v>
      </c>
      <c r="I1720" s="79">
        <f>_xlfn.XLOOKUP(H1720,Productos!$B$5:$B$16,Productos!$E$5:$E$16)</f>
        <v>550000</v>
      </c>
      <c r="J1720" s="17">
        <v>3</v>
      </c>
      <c r="K1720" s="99"/>
      <c r="L1720" s="13" t="str">
        <f>_xlfn.XLOOKUP(Ventas!C1720,'Tienda y Sucursal'!$B$5:$B$19,'Tienda y Sucursal'!$C$5:$C$19)</f>
        <v>Galería Ñuble</v>
      </c>
      <c r="M1720" s="13" t="str">
        <f>_xlfn.XLOOKUP(D1720,'Tienda y Sucursal'!$E$5:$E$10,'Tienda y Sucursal'!$F$5:$F$10)</f>
        <v>Sucursal 3</v>
      </c>
      <c r="N1720" s="13" t="str">
        <f>HLOOKUP(F1720,'Vendedores y Clientes'!$F$5:$M$7,2,0)&amp;" "&amp;HLOOKUP(F1720,'Vendedores y Clientes'!$F$5:$M$7,3,0)</f>
        <v>Caesar Ortencia</v>
      </c>
      <c r="O1720" s="13" t="str" cm="1">
        <f t="array" ref="O1720">_xlfn.XLOOKUP(G1720,'Vendedores y Clientes'!$B$6:$B$39,'Vendedores y Clientes'!$C$6:$C$39&amp;" "&amp;_xlfn.XLOOKUP(Ventas!G1720,'Vendedores y Clientes'!$B$6:$B$39,'Vendedores y Clientes'!$D$6:$D$39))</f>
        <v>Johny Negrero</v>
      </c>
      <c r="P1720" s="13" t="str">
        <f>_xlfn.XLOOKUP(H1720,Productos!$B$5:$B$16,Productos!$C$5:$C$16)</f>
        <v>Cómoda 2 cuerpos, 2x1x1,5</v>
      </c>
      <c r="Q1720" s="13" t="str">
        <f>VLOOKUP(H1720,Productos!$B$4:$E$16,3,0)</f>
        <v>Deplos</v>
      </c>
      <c r="R1720" s="14">
        <f t="shared" si="38"/>
        <v>0</v>
      </c>
      <c r="S1720" s="15">
        <f>VLOOKUP(Ventas!H1720,Productos!$B$23:$I$34,MATCH(Ventas!M1720,Productos!$D$22:$I$22)+2,FALSE)</f>
        <v>30000</v>
      </c>
      <c r="T1720" s="16">
        <f t="shared" si="41"/>
        <v>1620000</v>
      </c>
    </row>
    <row r="1721" spans="2:20" ht="14.25" customHeight="1">
      <c r="B1721" s="10" t="str">
        <f t="shared" si="37"/>
        <v>3-30011112010noviembreG13</v>
      </c>
      <c r="C1721" s="17">
        <v>3</v>
      </c>
      <c r="D1721" s="17">
        <v>300</v>
      </c>
      <c r="E1721" s="18">
        <v>40493</v>
      </c>
      <c r="F1721" s="17">
        <v>14</v>
      </c>
      <c r="G1721" s="17">
        <v>32</v>
      </c>
      <c r="H1721" s="17" t="s">
        <v>32</v>
      </c>
      <c r="I1721" s="79">
        <f>_xlfn.XLOOKUP(H1721,Productos!$B$5:$B$16,Productos!$E$5:$E$16)</f>
        <v>150000</v>
      </c>
      <c r="J1721" s="17">
        <v>9</v>
      </c>
      <c r="K1721" s="99"/>
      <c r="L1721" s="13" t="str">
        <f>_xlfn.XLOOKUP(Ventas!C1721,'Tienda y Sucursal'!$B$5:$B$19,'Tienda y Sucursal'!$C$5:$C$19)</f>
        <v>Damiens</v>
      </c>
      <c r="M1721" s="13" t="str">
        <f>_xlfn.XLOOKUP(D1721,'Tienda y Sucursal'!$E$5:$E$10,'Tienda y Sucursal'!$F$5:$F$10)</f>
        <v>Sucursal 3</v>
      </c>
      <c r="N1721" s="13" t="str">
        <f>HLOOKUP(F1721,'Vendedores y Clientes'!$F$5:$M$7,2,0)&amp;" "&amp;HLOOKUP(F1721,'Vendedores y Clientes'!$F$5:$M$7,3,0)</f>
        <v>Hortuiti Felier</v>
      </c>
      <c r="O1721" s="13" t="str" cm="1">
        <f t="array" ref="O1721">_xlfn.XLOOKUP(G1721,'Vendedores y Clientes'!$B$6:$B$39,'Vendedores y Clientes'!$C$6:$C$39&amp;" "&amp;_xlfn.XLOOKUP(Ventas!G1721,'Vendedores y Clientes'!$B$6:$B$39,'Vendedores y Clientes'!$D$6:$D$39))</f>
        <v>Manu Bililar</v>
      </c>
      <c r="P1721" s="13" t="str">
        <f>_xlfn.XLOOKUP(H1721,Productos!$B$5:$B$16,Productos!$C$5:$C$16)</f>
        <v>Mesa de Centro 1,5x2 Cuadrada</v>
      </c>
      <c r="Q1721" s="13" t="str">
        <f>VLOOKUP(H1721,Productos!$B$4:$E$16,3,0)</f>
        <v>Dardunes</v>
      </c>
      <c r="R1721" s="14">
        <f t="shared" si="38"/>
        <v>0.08</v>
      </c>
      <c r="S1721" s="15">
        <f>VLOOKUP(Ventas!H1721,Productos!$B$23:$I$34,MATCH(Ventas!M1721,Productos!$D$22:$I$22)+2,FALSE)</f>
        <v>200000</v>
      </c>
      <c r="T1721" s="16">
        <f t="shared" si="41"/>
        <v>1042000</v>
      </c>
    </row>
    <row r="1722" spans="2:20" ht="14.25" customHeight="1">
      <c r="B1722" s="10" t="str">
        <f t="shared" si="37"/>
        <v>11-2002482010agostoG13</v>
      </c>
      <c r="C1722" s="17">
        <v>11</v>
      </c>
      <c r="D1722" s="17">
        <v>200</v>
      </c>
      <c r="E1722" s="18">
        <v>40414</v>
      </c>
      <c r="F1722" s="17">
        <v>15</v>
      </c>
      <c r="G1722" s="17">
        <v>32</v>
      </c>
      <c r="H1722" s="17" t="s">
        <v>32</v>
      </c>
      <c r="I1722" s="79">
        <f>_xlfn.XLOOKUP(H1722,Productos!$B$5:$B$16,Productos!$E$5:$E$16)</f>
        <v>150000</v>
      </c>
      <c r="J1722" s="17">
        <v>9</v>
      </c>
      <c r="K1722" s="99"/>
      <c r="L1722" s="13" t="str">
        <f>_xlfn.XLOOKUP(Ventas!C1722,'Tienda y Sucursal'!$B$5:$B$19,'Tienda y Sucursal'!$C$5:$C$19)</f>
        <v>Antiguedades FL</v>
      </c>
      <c r="M1722" s="13" t="str">
        <f>_xlfn.XLOOKUP(D1722,'Tienda y Sucursal'!$E$5:$E$10,'Tienda y Sucursal'!$F$5:$F$10)</f>
        <v>Sucursal 1</v>
      </c>
      <c r="N1722" s="13" t="str">
        <f>HLOOKUP(F1722,'Vendedores y Clientes'!$F$5:$M$7,2,0)&amp;" "&amp;HLOOKUP(F1722,'Vendedores y Clientes'!$F$5:$M$7,3,0)</f>
        <v>Suárez Mujica</v>
      </c>
      <c r="O1722" s="13" t="str" cm="1">
        <f t="array" ref="O1722">_xlfn.XLOOKUP(G1722,'Vendedores y Clientes'!$B$6:$B$39,'Vendedores y Clientes'!$C$6:$C$39&amp;" "&amp;_xlfn.XLOOKUP(Ventas!G1722,'Vendedores y Clientes'!$B$6:$B$39,'Vendedores y Clientes'!$D$6:$D$39))</f>
        <v>Manu Bililar</v>
      </c>
      <c r="P1722" s="13" t="str">
        <f>_xlfn.XLOOKUP(H1722,Productos!$B$5:$B$16,Productos!$C$5:$C$16)</f>
        <v>Mesa de Centro 1,5x2 Cuadrada</v>
      </c>
      <c r="Q1722" s="13" t="str">
        <f>VLOOKUP(H1722,Productos!$B$4:$E$16,3,0)</f>
        <v>Dardunes</v>
      </c>
      <c r="R1722" s="14">
        <f t="shared" si="38"/>
        <v>0.08</v>
      </c>
      <c r="S1722" s="15">
        <f>VLOOKUP(Ventas!H1722,Productos!$B$23:$I$34,MATCH(Ventas!M1722,Productos!$D$22:$I$22)+2,FALSE)</f>
        <v>20000</v>
      </c>
      <c r="T1722" s="16">
        <f t="shared" si="41"/>
        <v>1222000</v>
      </c>
    </row>
    <row r="1723" spans="2:20" ht="14.25" customHeight="1">
      <c r="B1723" s="10" t="str">
        <f t="shared" si="37"/>
        <v>1-3001252010mayoA14</v>
      </c>
      <c r="C1723" s="17">
        <v>1</v>
      </c>
      <c r="D1723" s="17">
        <v>300</v>
      </c>
      <c r="E1723" s="18">
        <v>40310</v>
      </c>
      <c r="F1723" s="17">
        <v>18</v>
      </c>
      <c r="G1723" s="17">
        <v>16</v>
      </c>
      <c r="H1723" s="17" t="s">
        <v>27</v>
      </c>
      <c r="I1723" s="79">
        <f>_xlfn.XLOOKUP(H1723,Productos!$B$5:$B$16,Productos!$E$5:$E$16)</f>
        <v>670000</v>
      </c>
      <c r="J1723" s="17">
        <v>2</v>
      </c>
      <c r="K1723" s="99"/>
      <c r="L1723" s="13" t="str">
        <f>_xlfn.XLOOKUP(Ventas!C1723,'Tienda y Sucursal'!$B$5:$B$19,'Tienda y Sucursal'!$C$5:$C$19)</f>
        <v>Sucursal Peñalolen Alto</v>
      </c>
      <c r="M1723" s="13" t="str">
        <f>_xlfn.XLOOKUP(D1723,'Tienda y Sucursal'!$E$5:$E$10,'Tienda y Sucursal'!$F$5:$F$10)</f>
        <v>Sucursal 3</v>
      </c>
      <c r="N1723" s="13" t="str">
        <f>HLOOKUP(F1723,'Vendedores y Clientes'!$F$5:$M$7,2,0)&amp;" "&amp;HLOOKUP(F1723,'Vendedores y Clientes'!$F$5:$M$7,3,0)</f>
        <v>Gato Lizana</v>
      </c>
      <c r="O1723" s="13" t="str" cm="1">
        <f t="array" ref="O1723">_xlfn.XLOOKUP(G1723,'Vendedores y Clientes'!$B$6:$B$39,'Vendedores y Clientes'!$C$6:$C$39&amp;" "&amp;_xlfn.XLOOKUP(Ventas!G1723,'Vendedores y Clientes'!$B$6:$B$39,'Vendedores y Clientes'!$D$6:$D$39))</f>
        <v>Go Leslier</v>
      </c>
      <c r="P1723" s="13" t="str">
        <f>_xlfn.XLOOKUP(H1723,Productos!$B$5:$B$16,Productos!$C$5:$C$16)</f>
        <v>Cama 1,5 plazas</v>
      </c>
      <c r="Q1723" s="13" t="str">
        <f>VLOOKUP(H1723,Productos!$B$4:$E$16,3,0)</f>
        <v>Dardunes</v>
      </c>
      <c r="R1723" s="14">
        <f t="shared" si="38"/>
        <v>0</v>
      </c>
      <c r="S1723" s="15">
        <f>VLOOKUP(Ventas!H1723,Productos!$B$23:$I$34,MATCH(Ventas!M1723,Productos!$D$22:$I$22)+2,FALSE)</f>
        <v>300000</v>
      </c>
      <c r="T1723" s="16">
        <f t="shared" si="41"/>
        <v>1040000</v>
      </c>
    </row>
    <row r="1724" spans="2:20" ht="14.25" customHeight="1">
      <c r="B1724" s="10" t="str">
        <f t="shared" si="37"/>
        <v>14-300622010febreroA14</v>
      </c>
      <c r="C1724" s="17">
        <v>14</v>
      </c>
      <c r="D1724" s="17">
        <v>300</v>
      </c>
      <c r="E1724" s="18">
        <v>40215</v>
      </c>
      <c r="F1724" s="17">
        <v>15</v>
      </c>
      <c r="G1724" s="17">
        <v>31</v>
      </c>
      <c r="H1724" s="17" t="s">
        <v>27</v>
      </c>
      <c r="I1724" s="79">
        <f>_xlfn.XLOOKUP(H1724,Productos!$B$5:$B$16,Productos!$E$5:$E$16)</f>
        <v>670000</v>
      </c>
      <c r="J1724" s="17">
        <v>2</v>
      </c>
      <c r="K1724" s="99"/>
      <c r="L1724" s="13" t="str">
        <f>_xlfn.XLOOKUP(Ventas!C1724,'Tienda y Sucursal'!$B$5:$B$19,'Tienda y Sucursal'!$C$5:$C$19)</f>
        <v>Antiguedades FV</v>
      </c>
      <c r="M1724" s="13" t="str">
        <f>_xlfn.XLOOKUP(D1724,'Tienda y Sucursal'!$E$5:$E$10,'Tienda y Sucursal'!$F$5:$F$10)</f>
        <v>Sucursal 3</v>
      </c>
      <c r="N1724" s="13" t="str">
        <f>HLOOKUP(F1724,'Vendedores y Clientes'!$F$5:$M$7,2,0)&amp;" "&amp;HLOOKUP(F1724,'Vendedores y Clientes'!$F$5:$M$7,3,0)</f>
        <v>Suárez Mujica</v>
      </c>
      <c r="O1724" s="13" t="str" cm="1">
        <f t="array" ref="O1724">_xlfn.XLOOKUP(G1724,'Vendedores y Clientes'!$B$6:$B$39,'Vendedores y Clientes'!$C$6:$C$39&amp;" "&amp;_xlfn.XLOOKUP(Ventas!G1724,'Vendedores y Clientes'!$B$6:$B$39,'Vendedores y Clientes'!$D$6:$D$39))</f>
        <v>Sofia Uribe</v>
      </c>
      <c r="P1724" s="13" t="str">
        <f>_xlfn.XLOOKUP(H1724,Productos!$B$5:$B$16,Productos!$C$5:$C$16)</f>
        <v>Cama 1,5 plazas</v>
      </c>
      <c r="Q1724" s="13" t="str">
        <f>VLOOKUP(H1724,Productos!$B$4:$E$16,3,0)</f>
        <v>Dardunes</v>
      </c>
      <c r="R1724" s="14">
        <f t="shared" si="38"/>
        <v>0</v>
      </c>
      <c r="S1724" s="15">
        <f>VLOOKUP(Ventas!H1724,Productos!$B$23:$I$34,MATCH(Ventas!M1724,Productos!$D$22:$I$22)+2,FALSE)</f>
        <v>300000</v>
      </c>
      <c r="T1724" s="16">
        <f t="shared" si="41"/>
        <v>1040000</v>
      </c>
    </row>
    <row r="1725" spans="2:20" ht="14.25" customHeight="1">
      <c r="B1725" s="10" t="str">
        <f t="shared" si="37"/>
        <v>6-101782010agostoA14</v>
      </c>
      <c r="C1725" s="17">
        <v>6</v>
      </c>
      <c r="D1725" s="17">
        <v>10</v>
      </c>
      <c r="E1725" s="18">
        <v>40407</v>
      </c>
      <c r="F1725" s="17">
        <v>18</v>
      </c>
      <c r="G1725" s="17">
        <v>21</v>
      </c>
      <c r="H1725" s="17" t="s">
        <v>27</v>
      </c>
      <c r="I1725" s="79">
        <f>_xlfn.XLOOKUP(H1725,Productos!$B$5:$B$16,Productos!$E$5:$E$16)</f>
        <v>670000</v>
      </c>
      <c r="J1725" s="17">
        <v>2</v>
      </c>
      <c r="K1725" s="99"/>
      <c r="L1725" s="13" t="str">
        <f>_xlfn.XLOOKUP(Ventas!C1725,'Tienda y Sucursal'!$B$5:$B$19,'Tienda y Sucursal'!$C$5:$C$19)</f>
        <v>Sucursal Ñuñoa</v>
      </c>
      <c r="M1725" s="13" t="str">
        <f>_xlfn.XLOOKUP(D1725,'Tienda y Sucursal'!$E$5:$E$10,'Tienda y Sucursal'!$F$5:$F$10)</f>
        <v>Sucursal 6</v>
      </c>
      <c r="N1725" s="13" t="str">
        <f>HLOOKUP(F1725,'Vendedores y Clientes'!$F$5:$M$7,2,0)&amp;" "&amp;HLOOKUP(F1725,'Vendedores y Clientes'!$F$5:$M$7,3,0)</f>
        <v>Gato Lizana</v>
      </c>
      <c r="O1725" s="13" t="str" cm="1">
        <f t="array" ref="O1725">_xlfn.XLOOKUP(G1725,'Vendedores y Clientes'!$B$6:$B$39,'Vendedores y Clientes'!$C$6:$C$39&amp;" "&amp;_xlfn.XLOOKUP(Ventas!G1725,'Vendedores y Clientes'!$B$6:$B$39,'Vendedores y Clientes'!$D$6:$D$39))</f>
        <v>Alvarón Moledero</v>
      </c>
      <c r="P1725" s="13" t="str">
        <f>_xlfn.XLOOKUP(H1725,Productos!$B$5:$B$16,Productos!$C$5:$C$16)</f>
        <v>Cama 1,5 plazas</v>
      </c>
      <c r="Q1725" s="13" t="str">
        <f>VLOOKUP(H1725,Productos!$B$4:$E$16,3,0)</f>
        <v>Dardunes</v>
      </c>
      <c r="R1725" s="14">
        <f t="shared" si="38"/>
        <v>0</v>
      </c>
      <c r="S1725" s="15">
        <f>VLOOKUP(Ventas!H1725,Productos!$B$23:$I$34,MATCH(Ventas!M1725,Productos!$D$22:$I$22)+2,FALSE)</f>
        <v>200000</v>
      </c>
      <c r="T1725" s="16">
        <f t="shared" si="41"/>
        <v>1140000</v>
      </c>
    </row>
    <row r="1726" spans="2:20" ht="14.25" customHeight="1">
      <c r="B1726" s="10" t="str">
        <f t="shared" si="37"/>
        <v>6-301972010julioA14</v>
      </c>
      <c r="C1726" s="17">
        <v>6</v>
      </c>
      <c r="D1726" s="17">
        <v>30</v>
      </c>
      <c r="E1726" s="18">
        <v>40378</v>
      </c>
      <c r="F1726" s="17">
        <v>14</v>
      </c>
      <c r="G1726" s="17">
        <v>30</v>
      </c>
      <c r="H1726" s="17" t="s">
        <v>27</v>
      </c>
      <c r="I1726" s="79">
        <f>_xlfn.XLOOKUP(H1726,Productos!$B$5:$B$16,Productos!$E$5:$E$16)</f>
        <v>670000</v>
      </c>
      <c r="J1726" s="17">
        <v>2</v>
      </c>
      <c r="K1726" s="99"/>
      <c r="L1726" s="13" t="str">
        <f>_xlfn.XLOOKUP(Ventas!C1726,'Tienda y Sucursal'!$B$5:$B$19,'Tienda y Sucursal'!$C$5:$C$19)</f>
        <v>Sucursal Ñuñoa</v>
      </c>
      <c r="M1726" s="13" t="str">
        <f>_xlfn.XLOOKUP(D1726,'Tienda y Sucursal'!$E$5:$E$10,'Tienda y Sucursal'!$F$5:$F$10)</f>
        <v>Sucursal 2</v>
      </c>
      <c r="N1726" s="13" t="str">
        <f>HLOOKUP(F1726,'Vendedores y Clientes'!$F$5:$M$7,2,0)&amp;" "&amp;HLOOKUP(F1726,'Vendedores y Clientes'!$F$5:$M$7,3,0)</f>
        <v>Hortuiti Felier</v>
      </c>
      <c r="O1726" s="13" t="str" cm="1">
        <f t="array" ref="O1726">_xlfn.XLOOKUP(G1726,'Vendedores y Clientes'!$B$6:$B$39,'Vendedores y Clientes'!$C$6:$C$39&amp;" "&amp;_xlfn.XLOOKUP(Ventas!G1726,'Vendedores y Clientes'!$B$6:$B$39,'Vendedores y Clientes'!$D$6:$D$39))</f>
        <v>Javiera Walder</v>
      </c>
      <c r="P1726" s="13" t="str">
        <f>_xlfn.XLOOKUP(H1726,Productos!$B$5:$B$16,Productos!$C$5:$C$16)</f>
        <v>Cama 1,5 plazas</v>
      </c>
      <c r="Q1726" s="13" t="str">
        <f>VLOOKUP(H1726,Productos!$B$4:$E$16,3,0)</f>
        <v>Dardunes</v>
      </c>
      <c r="R1726" s="14">
        <f t="shared" si="38"/>
        <v>0</v>
      </c>
      <c r="S1726" s="15">
        <f>VLOOKUP(Ventas!H1726,Productos!$B$23:$I$34,MATCH(Ventas!M1726,Productos!$D$22:$I$22)+2,FALSE)</f>
        <v>200000</v>
      </c>
      <c r="T1726" s="16">
        <f t="shared" si="41"/>
        <v>1140000</v>
      </c>
    </row>
    <row r="1727" spans="2:20" ht="14.25" customHeight="1">
      <c r="B1727" s="10" t="str">
        <f t="shared" si="37"/>
        <v>8-1006122009diciembreA14</v>
      </c>
      <c r="C1727" s="17">
        <v>8</v>
      </c>
      <c r="D1727" s="17">
        <v>100</v>
      </c>
      <c r="E1727" s="18">
        <v>40153</v>
      </c>
      <c r="F1727" s="17">
        <v>14</v>
      </c>
      <c r="G1727" s="17">
        <v>1</v>
      </c>
      <c r="H1727" s="17" t="s">
        <v>27</v>
      </c>
      <c r="I1727" s="79">
        <f>_xlfn.XLOOKUP(H1727,Productos!$B$5:$B$16,Productos!$E$5:$E$16)</f>
        <v>670000</v>
      </c>
      <c r="J1727" s="17">
        <v>2</v>
      </c>
      <c r="K1727" s="99"/>
      <c r="L1727" s="13" t="str">
        <f>_xlfn.XLOOKUP(Ventas!C1727,'Tienda y Sucursal'!$B$5:$B$19,'Tienda y Sucursal'!$C$5:$C$19)</f>
        <v>El Rincón de la Madera</v>
      </c>
      <c r="M1727" s="13" t="str">
        <f>_xlfn.XLOOKUP(D1727,'Tienda y Sucursal'!$E$5:$E$10,'Tienda y Sucursal'!$F$5:$F$10)</f>
        <v>Sucursal 4</v>
      </c>
      <c r="N1727" s="13" t="str">
        <f>HLOOKUP(F1727,'Vendedores y Clientes'!$F$5:$M$7,2,0)&amp;" "&amp;HLOOKUP(F1727,'Vendedores y Clientes'!$F$5:$M$7,3,0)</f>
        <v>Hortuiti Felier</v>
      </c>
      <c r="O1727" s="13" t="str" cm="1">
        <f t="array" ref="O1727">_xlfn.XLOOKUP(G1727,'Vendedores y Clientes'!$B$6:$B$39,'Vendedores y Clientes'!$C$6:$C$39&amp;" "&amp;_xlfn.XLOOKUP(Ventas!G1727,'Vendedores y Clientes'!$B$6:$B$39,'Vendedores y Clientes'!$D$6:$D$39))</f>
        <v>Alejandro Moledero</v>
      </c>
      <c r="P1727" s="13" t="str">
        <f>_xlfn.XLOOKUP(H1727,Productos!$B$5:$B$16,Productos!$C$5:$C$16)</f>
        <v>Cama 1,5 plazas</v>
      </c>
      <c r="Q1727" s="13" t="str">
        <f>VLOOKUP(H1727,Productos!$B$4:$E$16,3,0)</f>
        <v>Dardunes</v>
      </c>
      <c r="R1727" s="14">
        <f t="shared" si="38"/>
        <v>0</v>
      </c>
      <c r="S1727" s="15">
        <f>VLOOKUP(Ventas!H1727,Productos!$B$23:$I$34,MATCH(Ventas!M1727,Productos!$D$22:$I$22)+2,FALSE)</f>
        <v>10000</v>
      </c>
      <c r="T1727" s="16">
        <f t="shared" si="41"/>
        <v>1330000</v>
      </c>
    </row>
    <row r="1728" spans="2:20" ht="14.25" customHeight="1">
      <c r="B1728" s="10" t="str">
        <f t="shared" si="37"/>
        <v>8-100812009eneroA14</v>
      </c>
      <c r="C1728" s="17">
        <v>8</v>
      </c>
      <c r="D1728" s="17">
        <v>100</v>
      </c>
      <c r="E1728" s="18">
        <v>39821</v>
      </c>
      <c r="F1728" s="17">
        <v>16</v>
      </c>
      <c r="G1728" s="17">
        <v>5</v>
      </c>
      <c r="H1728" s="17" t="s">
        <v>27</v>
      </c>
      <c r="I1728" s="79">
        <f>_xlfn.XLOOKUP(H1728,Productos!$B$5:$B$16,Productos!$E$5:$E$16)</f>
        <v>670000</v>
      </c>
      <c r="J1728" s="17">
        <v>2</v>
      </c>
      <c r="K1728" s="99"/>
      <c r="L1728" s="13" t="str">
        <f>_xlfn.XLOOKUP(Ventas!C1728,'Tienda y Sucursal'!$B$5:$B$19,'Tienda y Sucursal'!$C$5:$C$19)</f>
        <v>El Rincón de la Madera</v>
      </c>
      <c r="M1728" s="13" t="str">
        <f>_xlfn.XLOOKUP(D1728,'Tienda y Sucursal'!$E$5:$E$10,'Tienda y Sucursal'!$F$5:$F$10)</f>
        <v>Sucursal 4</v>
      </c>
      <c r="N1728" s="13" t="str">
        <f>HLOOKUP(F1728,'Vendedores y Clientes'!$F$5:$M$7,2,0)&amp;" "&amp;HLOOKUP(F1728,'Vendedores y Clientes'!$F$5:$M$7,3,0)</f>
        <v>Michael Tree</v>
      </c>
      <c r="O1728" s="13" t="str" cm="1">
        <f t="array" ref="O1728">_xlfn.XLOOKUP(G1728,'Vendedores y Clientes'!$B$6:$B$39,'Vendedores y Clientes'!$C$6:$C$39&amp;" "&amp;_xlfn.XLOOKUP(Ventas!G1728,'Vendedores y Clientes'!$B$6:$B$39,'Vendedores y Clientes'!$D$6:$D$39))</f>
        <v>Alexandra Bully</v>
      </c>
      <c r="P1728" s="13" t="str">
        <f>_xlfn.XLOOKUP(H1728,Productos!$B$5:$B$16,Productos!$C$5:$C$16)</f>
        <v>Cama 1,5 plazas</v>
      </c>
      <c r="Q1728" s="13" t="str">
        <f>VLOOKUP(H1728,Productos!$B$4:$E$16,3,0)</f>
        <v>Dardunes</v>
      </c>
      <c r="R1728" s="14">
        <f t="shared" si="38"/>
        <v>0</v>
      </c>
      <c r="S1728" s="15">
        <f>VLOOKUP(Ventas!H1728,Productos!$B$23:$I$34,MATCH(Ventas!M1728,Productos!$D$22:$I$22)+2,FALSE)</f>
        <v>10000</v>
      </c>
      <c r="T1728" s="16">
        <f t="shared" si="41"/>
        <v>1330000</v>
      </c>
    </row>
    <row r="1729" spans="2:20" ht="14.25" customHeight="1">
      <c r="B1729" s="10" t="str">
        <f t="shared" si="37"/>
        <v>9-300622010febreroF16</v>
      </c>
      <c r="C1729" s="17">
        <v>9</v>
      </c>
      <c r="D1729" s="17">
        <v>300</v>
      </c>
      <c r="E1729" s="18">
        <v>40215</v>
      </c>
      <c r="F1729" s="17">
        <v>17</v>
      </c>
      <c r="G1729" s="17">
        <v>29</v>
      </c>
      <c r="H1729" s="17" t="s">
        <v>29</v>
      </c>
      <c r="I1729" s="79">
        <f>_xlfn.XLOOKUP(H1729,Productos!$B$5:$B$16,Productos!$E$5:$E$16)</f>
        <v>550000</v>
      </c>
      <c r="J1729" s="17">
        <v>2</v>
      </c>
      <c r="K1729" s="99"/>
      <c r="L1729" s="13" t="str">
        <f>_xlfn.XLOOKUP(Ventas!C1729,'Tienda y Sucursal'!$B$5:$B$19,'Tienda y Sucursal'!$C$5:$C$19)</f>
        <v>Sucursal San Bernardo</v>
      </c>
      <c r="M1729" s="13" t="str">
        <f>_xlfn.XLOOKUP(D1729,'Tienda y Sucursal'!$E$5:$E$10,'Tienda y Sucursal'!$F$5:$F$10)</f>
        <v>Sucursal 3</v>
      </c>
      <c r="N1729" s="13" t="str">
        <f>HLOOKUP(F1729,'Vendedores y Clientes'!$F$5:$M$7,2,0)&amp;" "&amp;HLOOKUP(F1729,'Vendedores y Clientes'!$F$5:$M$7,3,0)</f>
        <v>Gabriel Manzanero</v>
      </c>
      <c r="O1729" s="13" t="str" cm="1">
        <f t="array" ref="O1729">_xlfn.XLOOKUP(G1729,'Vendedores y Clientes'!$B$6:$B$39,'Vendedores y Clientes'!$C$6:$C$39&amp;" "&amp;_xlfn.XLOOKUP(Ventas!G1729,'Vendedores y Clientes'!$B$6:$B$39,'Vendedores y Clientes'!$D$6:$D$39))</f>
        <v>Reina Queen</v>
      </c>
      <c r="P1729" s="13" t="str">
        <f>_xlfn.XLOOKUP(H1729,Productos!$B$5:$B$16,Productos!$C$5:$C$16)</f>
        <v>Cama 2 Plazas</v>
      </c>
      <c r="Q1729" s="13" t="str">
        <f>VLOOKUP(H1729,Productos!$B$4:$E$16,3,0)</f>
        <v>Dardunes</v>
      </c>
      <c r="R1729" s="14">
        <f t="shared" si="38"/>
        <v>0</v>
      </c>
      <c r="S1729" s="15">
        <f>VLOOKUP(Ventas!H1729,Productos!$B$23:$I$34,MATCH(Ventas!M1729,Productos!$D$22:$I$22)+2,FALSE)</f>
        <v>30000</v>
      </c>
      <c r="T1729" s="16">
        <f t="shared" si="41"/>
        <v>1070000</v>
      </c>
    </row>
    <row r="1730" spans="2:20" ht="14.25" customHeight="1">
      <c r="B1730" s="10" t="str">
        <f t="shared" si="37"/>
        <v>2-2002542010abrilF16</v>
      </c>
      <c r="C1730" s="17">
        <v>2</v>
      </c>
      <c r="D1730" s="17">
        <v>200</v>
      </c>
      <c r="E1730" s="18">
        <v>40293</v>
      </c>
      <c r="F1730" s="17">
        <v>13</v>
      </c>
      <c r="G1730" s="17">
        <v>31</v>
      </c>
      <c r="H1730" s="17" t="s">
        <v>29</v>
      </c>
      <c r="I1730" s="79">
        <f>_xlfn.XLOOKUP(H1730,Productos!$B$5:$B$16,Productos!$E$5:$E$16)</f>
        <v>550000</v>
      </c>
      <c r="J1730" s="17">
        <v>2</v>
      </c>
      <c r="K1730" s="99"/>
      <c r="L1730" s="13" t="str">
        <f>_xlfn.XLOOKUP(Ventas!C1730,'Tienda y Sucursal'!$B$5:$B$19,'Tienda y Sucursal'!$C$5:$C$19)</f>
        <v>Muebles San Genaro</v>
      </c>
      <c r="M1730" s="13" t="str">
        <f>_xlfn.XLOOKUP(D1730,'Tienda y Sucursal'!$E$5:$E$10,'Tienda y Sucursal'!$F$5:$F$10)</f>
        <v>Sucursal 1</v>
      </c>
      <c r="N1730" s="13" t="str">
        <f>HLOOKUP(F1730,'Vendedores y Clientes'!$F$5:$M$7,2,0)&amp;" "&amp;HLOOKUP(F1730,'Vendedores y Clientes'!$F$5:$M$7,3,0)</f>
        <v>Caesar Ortencia</v>
      </c>
      <c r="O1730" s="13" t="str" cm="1">
        <f t="array" ref="O1730">_xlfn.XLOOKUP(G1730,'Vendedores y Clientes'!$B$6:$B$39,'Vendedores y Clientes'!$C$6:$C$39&amp;" "&amp;_xlfn.XLOOKUP(Ventas!G1730,'Vendedores y Clientes'!$B$6:$B$39,'Vendedores y Clientes'!$D$6:$D$39))</f>
        <v>Sofia Uribe</v>
      </c>
      <c r="P1730" s="13" t="str">
        <f>_xlfn.XLOOKUP(H1730,Productos!$B$5:$B$16,Productos!$C$5:$C$16)</f>
        <v>Cama 2 Plazas</v>
      </c>
      <c r="Q1730" s="13" t="str">
        <f>VLOOKUP(H1730,Productos!$B$4:$E$16,3,0)</f>
        <v>Dardunes</v>
      </c>
      <c r="R1730" s="14">
        <f t="shared" si="38"/>
        <v>0</v>
      </c>
      <c r="S1730" s="15">
        <f>VLOOKUP(Ventas!H1730,Productos!$B$23:$I$34,MATCH(Ventas!M1730,Productos!$D$22:$I$22)+2,FALSE)</f>
        <v>30000</v>
      </c>
      <c r="T1730" s="16">
        <f t="shared" si="41"/>
        <v>1070000</v>
      </c>
    </row>
    <row r="1731" spans="2:20" ht="14.25" customHeight="1">
      <c r="B1731" s="10" t="str">
        <f t="shared" si="37"/>
        <v>6-30222009febreroF16</v>
      </c>
      <c r="C1731" s="17">
        <v>6</v>
      </c>
      <c r="D1731" s="17">
        <v>30</v>
      </c>
      <c r="E1731" s="18">
        <v>39846</v>
      </c>
      <c r="F1731" s="17">
        <v>16</v>
      </c>
      <c r="G1731" s="17">
        <v>15</v>
      </c>
      <c r="H1731" s="17" t="s">
        <v>29</v>
      </c>
      <c r="I1731" s="79">
        <f>_xlfn.XLOOKUP(H1731,Productos!$B$5:$B$16,Productos!$E$5:$E$16)</f>
        <v>550000</v>
      </c>
      <c r="J1731" s="17">
        <v>2</v>
      </c>
      <c r="K1731" s="99"/>
      <c r="L1731" s="13" t="str">
        <f>_xlfn.XLOOKUP(Ventas!C1731,'Tienda y Sucursal'!$B$5:$B$19,'Tienda y Sucursal'!$C$5:$C$19)</f>
        <v>Sucursal Ñuñoa</v>
      </c>
      <c r="M1731" s="13" t="str">
        <f>_xlfn.XLOOKUP(D1731,'Tienda y Sucursal'!$E$5:$E$10,'Tienda y Sucursal'!$F$5:$F$10)</f>
        <v>Sucursal 2</v>
      </c>
      <c r="N1731" s="13" t="str">
        <f>HLOOKUP(F1731,'Vendedores y Clientes'!$F$5:$M$7,2,0)&amp;" "&amp;HLOOKUP(F1731,'Vendedores y Clientes'!$F$5:$M$7,3,0)</f>
        <v>Michael Tree</v>
      </c>
      <c r="O1731" s="13" t="str" cm="1">
        <f t="array" ref="O1731">_xlfn.XLOOKUP(G1731,'Vendedores y Clientes'!$B$6:$B$39,'Vendedores y Clientes'!$C$6:$C$39&amp;" "&amp;_xlfn.XLOOKUP(Ventas!G1731,'Vendedores y Clientes'!$B$6:$B$39,'Vendedores y Clientes'!$D$6:$D$39))</f>
        <v>Maki Parachute</v>
      </c>
      <c r="P1731" s="13" t="str">
        <f>_xlfn.XLOOKUP(H1731,Productos!$B$5:$B$16,Productos!$C$5:$C$16)</f>
        <v>Cama 2 Plazas</v>
      </c>
      <c r="Q1731" s="13" t="str">
        <f>VLOOKUP(H1731,Productos!$B$4:$E$16,3,0)</f>
        <v>Dardunes</v>
      </c>
      <c r="R1731" s="14">
        <f t="shared" si="38"/>
        <v>0</v>
      </c>
      <c r="S1731" s="15">
        <f>VLOOKUP(Ventas!H1731,Productos!$B$23:$I$34,MATCH(Ventas!M1731,Productos!$D$22:$I$22)+2,FALSE)</f>
        <v>100000</v>
      </c>
      <c r="T1731" s="16">
        <f t="shared" si="41"/>
        <v>1000000</v>
      </c>
    </row>
    <row r="1732" spans="2:20" ht="14.25" customHeight="1">
      <c r="B1732" s="10" t="str">
        <f t="shared" si="37"/>
        <v>10-3001872009julioG13</v>
      </c>
      <c r="C1732" s="17">
        <v>10</v>
      </c>
      <c r="D1732" s="17">
        <v>300</v>
      </c>
      <c r="E1732" s="18">
        <v>40012</v>
      </c>
      <c r="F1732" s="17">
        <v>15</v>
      </c>
      <c r="G1732" s="17">
        <v>32</v>
      </c>
      <c r="H1732" s="17" t="s">
        <v>32</v>
      </c>
      <c r="I1732" s="79">
        <f>_xlfn.XLOOKUP(H1732,Productos!$B$5:$B$16,Productos!$E$5:$E$16)</f>
        <v>150000</v>
      </c>
      <c r="J1732" s="17">
        <v>8</v>
      </c>
      <c r="K1732" s="99"/>
      <c r="L1732" s="13" t="str">
        <f>_xlfn.XLOOKUP(Ventas!C1732,'Tienda y Sucursal'!$B$5:$B$19,'Tienda y Sucursal'!$C$5:$C$19)</f>
        <v>Sacrilegios Gloria</v>
      </c>
      <c r="M1732" s="13" t="str">
        <f>_xlfn.XLOOKUP(D1732,'Tienda y Sucursal'!$E$5:$E$10,'Tienda y Sucursal'!$F$5:$F$10)</f>
        <v>Sucursal 3</v>
      </c>
      <c r="N1732" s="13" t="str">
        <f>HLOOKUP(F1732,'Vendedores y Clientes'!$F$5:$M$7,2,0)&amp;" "&amp;HLOOKUP(F1732,'Vendedores y Clientes'!$F$5:$M$7,3,0)</f>
        <v>Suárez Mujica</v>
      </c>
      <c r="O1732" s="13" t="str" cm="1">
        <f t="array" ref="O1732">_xlfn.XLOOKUP(G1732,'Vendedores y Clientes'!$B$6:$B$39,'Vendedores y Clientes'!$C$6:$C$39&amp;" "&amp;_xlfn.XLOOKUP(Ventas!G1732,'Vendedores y Clientes'!$B$6:$B$39,'Vendedores y Clientes'!$D$6:$D$39))</f>
        <v>Manu Bililar</v>
      </c>
      <c r="P1732" s="13" t="str">
        <f>_xlfn.XLOOKUP(H1732,Productos!$B$5:$B$16,Productos!$C$5:$C$16)</f>
        <v>Mesa de Centro 1,5x2 Cuadrada</v>
      </c>
      <c r="Q1732" s="13" t="str">
        <f>VLOOKUP(H1732,Productos!$B$4:$E$16,3,0)</f>
        <v>Dardunes</v>
      </c>
      <c r="R1732" s="14">
        <f t="shared" si="38"/>
        <v>0.08</v>
      </c>
      <c r="S1732" s="15">
        <f>VLOOKUP(Ventas!H1732,Productos!$B$23:$I$34,MATCH(Ventas!M1732,Productos!$D$22:$I$22)+2,FALSE)</f>
        <v>200000</v>
      </c>
      <c r="T1732" s="16">
        <f t="shared" si="41"/>
        <v>904000</v>
      </c>
    </row>
    <row r="1733" spans="2:20" ht="14.25" customHeight="1">
      <c r="B1733" s="10" t="str">
        <f t="shared" si="37"/>
        <v>15-200432010marzoG13</v>
      </c>
      <c r="C1733" s="17">
        <v>15</v>
      </c>
      <c r="D1733" s="17">
        <v>200</v>
      </c>
      <c r="E1733" s="18">
        <v>40241</v>
      </c>
      <c r="F1733" s="17">
        <v>16</v>
      </c>
      <c r="G1733" s="17">
        <v>24</v>
      </c>
      <c r="H1733" s="17" t="s">
        <v>32</v>
      </c>
      <c r="I1733" s="79">
        <f>_xlfn.XLOOKUP(H1733,Productos!$B$5:$B$16,Productos!$E$5:$E$16)</f>
        <v>150000</v>
      </c>
      <c r="J1733" s="17">
        <v>8</v>
      </c>
      <c r="K1733" s="99"/>
      <c r="L1733" s="13" t="str">
        <f>_xlfn.XLOOKUP(Ventas!C1733,'Tienda y Sucursal'!$B$5:$B$19,'Tienda y Sucursal'!$C$5:$C$19)</f>
        <v>Galería la Tubería</v>
      </c>
      <c r="M1733" s="13" t="str">
        <f>_xlfn.XLOOKUP(D1733,'Tienda y Sucursal'!$E$5:$E$10,'Tienda y Sucursal'!$F$5:$F$10)</f>
        <v>Sucursal 1</v>
      </c>
      <c r="N1733" s="13" t="str">
        <f>HLOOKUP(F1733,'Vendedores y Clientes'!$F$5:$M$7,2,0)&amp;" "&amp;HLOOKUP(F1733,'Vendedores y Clientes'!$F$5:$M$7,3,0)</f>
        <v>Michael Tree</v>
      </c>
      <c r="O1733" s="13" t="str" cm="1">
        <f t="array" ref="O1733">_xlfn.XLOOKUP(G1733,'Vendedores y Clientes'!$B$6:$B$39,'Vendedores y Clientes'!$C$6:$C$39&amp;" "&amp;_xlfn.XLOOKUP(Ventas!G1733,'Vendedores y Clientes'!$B$6:$B$39,'Vendedores y Clientes'!$D$6:$D$39))</f>
        <v>Andrea Panda</v>
      </c>
      <c r="P1733" s="13" t="str">
        <f>_xlfn.XLOOKUP(H1733,Productos!$B$5:$B$16,Productos!$C$5:$C$16)</f>
        <v>Mesa de Centro 1,5x2 Cuadrada</v>
      </c>
      <c r="Q1733" s="13" t="str">
        <f>VLOOKUP(H1733,Productos!$B$4:$E$16,3,0)</f>
        <v>Dardunes</v>
      </c>
      <c r="R1733" s="14">
        <f t="shared" si="38"/>
        <v>0.08</v>
      </c>
      <c r="S1733" s="15">
        <f>VLOOKUP(Ventas!H1733,Productos!$B$23:$I$34,MATCH(Ventas!M1733,Productos!$D$22:$I$22)+2,FALSE)</f>
        <v>20000</v>
      </c>
      <c r="T1733" s="16">
        <f t="shared" si="41"/>
        <v>1084000</v>
      </c>
    </row>
    <row r="1734" spans="2:20" ht="14.25" customHeight="1">
      <c r="B1734" s="10" t="str">
        <f t="shared" si="37"/>
        <v>8-102122010diciembreG13</v>
      </c>
      <c r="C1734" s="17">
        <v>8</v>
      </c>
      <c r="D1734" s="17">
        <v>10</v>
      </c>
      <c r="E1734" s="18">
        <v>40514</v>
      </c>
      <c r="F1734" s="17">
        <v>16</v>
      </c>
      <c r="G1734" s="17">
        <v>22</v>
      </c>
      <c r="H1734" s="17" t="s">
        <v>32</v>
      </c>
      <c r="I1734" s="79">
        <f>_xlfn.XLOOKUP(H1734,Productos!$B$5:$B$16,Productos!$E$5:$E$16)</f>
        <v>150000</v>
      </c>
      <c r="J1734" s="17">
        <v>8</v>
      </c>
      <c r="K1734" s="99"/>
      <c r="L1734" s="13" t="str">
        <f>_xlfn.XLOOKUP(Ventas!C1734,'Tienda y Sucursal'!$B$5:$B$19,'Tienda y Sucursal'!$C$5:$C$19)</f>
        <v>El Rincón de la Madera</v>
      </c>
      <c r="M1734" s="13" t="str">
        <f>_xlfn.XLOOKUP(D1734,'Tienda y Sucursal'!$E$5:$E$10,'Tienda y Sucursal'!$F$5:$F$10)</f>
        <v>Sucursal 6</v>
      </c>
      <c r="N1734" s="13" t="str">
        <f>HLOOKUP(F1734,'Vendedores y Clientes'!$F$5:$M$7,2,0)&amp;" "&amp;HLOOKUP(F1734,'Vendedores y Clientes'!$F$5:$M$7,3,0)</f>
        <v>Michael Tree</v>
      </c>
      <c r="O1734" s="13" t="str" cm="1">
        <f t="array" ref="O1734">_xlfn.XLOOKUP(G1734,'Vendedores y Clientes'!$B$6:$B$39,'Vendedores y Clientes'!$C$6:$C$39&amp;" "&amp;_xlfn.XLOOKUP(Ventas!G1734,'Vendedores y Clientes'!$B$6:$B$39,'Vendedores y Clientes'!$D$6:$D$39))</f>
        <v>Sergio Oliva</v>
      </c>
      <c r="P1734" s="13" t="str">
        <f>_xlfn.XLOOKUP(H1734,Productos!$B$5:$B$16,Productos!$C$5:$C$16)</f>
        <v>Mesa de Centro 1,5x2 Cuadrada</v>
      </c>
      <c r="Q1734" s="13" t="str">
        <f>VLOOKUP(H1734,Productos!$B$4:$E$16,3,0)</f>
        <v>Dardunes</v>
      </c>
      <c r="R1734" s="14">
        <f t="shared" si="38"/>
        <v>0.08</v>
      </c>
      <c r="S1734" s="15">
        <f>VLOOKUP(Ventas!H1734,Productos!$B$23:$I$34,MATCH(Ventas!M1734,Productos!$D$22:$I$22)+2,FALSE)</f>
        <v>30000</v>
      </c>
      <c r="T1734" s="16">
        <f t="shared" si="41"/>
        <v>1074000</v>
      </c>
    </row>
    <row r="1735" spans="2:20" ht="14.25" customHeight="1">
      <c r="B1735" s="10" t="str">
        <f t="shared" si="37"/>
        <v>9-101962010junioG13</v>
      </c>
      <c r="C1735" s="17">
        <v>9</v>
      </c>
      <c r="D1735" s="17">
        <v>10</v>
      </c>
      <c r="E1735" s="18">
        <v>40348</v>
      </c>
      <c r="F1735" s="17">
        <v>17</v>
      </c>
      <c r="G1735" s="17">
        <v>25</v>
      </c>
      <c r="H1735" s="17" t="s">
        <v>32</v>
      </c>
      <c r="I1735" s="79">
        <f>_xlfn.XLOOKUP(H1735,Productos!$B$5:$B$16,Productos!$E$5:$E$16)</f>
        <v>150000</v>
      </c>
      <c r="J1735" s="17">
        <v>8</v>
      </c>
      <c r="K1735" s="99"/>
      <c r="L1735" s="13" t="str">
        <f>_xlfn.XLOOKUP(Ventas!C1735,'Tienda y Sucursal'!$B$5:$B$19,'Tienda y Sucursal'!$C$5:$C$19)</f>
        <v>Sucursal San Bernardo</v>
      </c>
      <c r="M1735" s="13" t="str">
        <f>_xlfn.XLOOKUP(D1735,'Tienda y Sucursal'!$E$5:$E$10,'Tienda y Sucursal'!$F$5:$F$10)</f>
        <v>Sucursal 6</v>
      </c>
      <c r="N1735" s="13" t="str">
        <f>HLOOKUP(F1735,'Vendedores y Clientes'!$F$5:$M$7,2,0)&amp;" "&amp;HLOOKUP(F1735,'Vendedores y Clientes'!$F$5:$M$7,3,0)</f>
        <v>Gabriel Manzanero</v>
      </c>
      <c r="O1735" s="13" t="str" cm="1">
        <f t="array" ref="O1735">_xlfn.XLOOKUP(G1735,'Vendedores y Clientes'!$B$6:$B$39,'Vendedores y Clientes'!$C$6:$C$39&amp;" "&amp;_xlfn.XLOOKUP(Ventas!G1735,'Vendedores y Clientes'!$B$6:$B$39,'Vendedores y Clientes'!$D$6:$D$39))</f>
        <v>Felipe Medero</v>
      </c>
      <c r="P1735" s="13" t="str">
        <f>_xlfn.XLOOKUP(H1735,Productos!$B$5:$B$16,Productos!$C$5:$C$16)</f>
        <v>Mesa de Centro 1,5x2 Cuadrada</v>
      </c>
      <c r="Q1735" s="13" t="str">
        <f>VLOOKUP(H1735,Productos!$B$4:$E$16,3,0)</f>
        <v>Dardunes</v>
      </c>
      <c r="R1735" s="14">
        <f t="shared" si="38"/>
        <v>0.08</v>
      </c>
      <c r="S1735" s="15">
        <f>VLOOKUP(Ventas!H1735,Productos!$B$23:$I$34,MATCH(Ventas!M1735,Productos!$D$22:$I$22)+2,FALSE)</f>
        <v>30000</v>
      </c>
      <c r="T1735" s="16">
        <f t="shared" ref="T1735:T1798" si="42">I1735*J1735-(R1735*I1735*J1735)-S1735</f>
        <v>1074000</v>
      </c>
    </row>
    <row r="1736" spans="2:20" ht="14.25" customHeight="1">
      <c r="B1736" s="10" t="str">
        <f t="shared" si="37"/>
        <v>11-3023122009diciembreG13</v>
      </c>
      <c r="C1736" s="17">
        <v>11</v>
      </c>
      <c r="D1736" s="17">
        <v>30</v>
      </c>
      <c r="E1736" s="18">
        <v>40170</v>
      </c>
      <c r="F1736" s="17">
        <v>14</v>
      </c>
      <c r="G1736" s="17">
        <v>22</v>
      </c>
      <c r="H1736" s="17" t="s">
        <v>32</v>
      </c>
      <c r="I1736" s="79">
        <f>_xlfn.XLOOKUP(H1736,Productos!$B$5:$B$16,Productos!$E$5:$E$16)</f>
        <v>150000</v>
      </c>
      <c r="J1736" s="17">
        <v>8</v>
      </c>
      <c r="K1736" s="99"/>
      <c r="L1736" s="13" t="str">
        <f>_xlfn.XLOOKUP(Ventas!C1736,'Tienda y Sucursal'!$B$5:$B$19,'Tienda y Sucursal'!$C$5:$C$19)</f>
        <v>Antiguedades FL</v>
      </c>
      <c r="M1736" s="13" t="str">
        <f>_xlfn.XLOOKUP(D1736,'Tienda y Sucursal'!$E$5:$E$10,'Tienda y Sucursal'!$F$5:$F$10)</f>
        <v>Sucursal 2</v>
      </c>
      <c r="N1736" s="13" t="str">
        <f>HLOOKUP(F1736,'Vendedores y Clientes'!$F$5:$M$7,2,0)&amp;" "&amp;HLOOKUP(F1736,'Vendedores y Clientes'!$F$5:$M$7,3,0)</f>
        <v>Hortuiti Felier</v>
      </c>
      <c r="O1736" s="13" t="str" cm="1">
        <f t="array" ref="O1736">_xlfn.XLOOKUP(G1736,'Vendedores y Clientes'!$B$6:$B$39,'Vendedores y Clientes'!$C$6:$C$39&amp;" "&amp;_xlfn.XLOOKUP(Ventas!G1736,'Vendedores y Clientes'!$B$6:$B$39,'Vendedores y Clientes'!$D$6:$D$39))</f>
        <v>Sergio Oliva</v>
      </c>
      <c r="P1736" s="13" t="str">
        <f>_xlfn.XLOOKUP(H1736,Productos!$B$5:$B$16,Productos!$C$5:$C$16)</f>
        <v>Mesa de Centro 1,5x2 Cuadrada</v>
      </c>
      <c r="Q1736" s="13" t="str">
        <f>VLOOKUP(H1736,Productos!$B$4:$E$16,3,0)</f>
        <v>Dardunes</v>
      </c>
      <c r="R1736" s="14">
        <f t="shared" si="38"/>
        <v>0.08</v>
      </c>
      <c r="S1736" s="15">
        <f>VLOOKUP(Ventas!H1736,Productos!$B$23:$I$34,MATCH(Ventas!M1736,Productos!$D$22:$I$22)+2,FALSE)</f>
        <v>100000</v>
      </c>
      <c r="T1736" s="16">
        <f t="shared" si="42"/>
        <v>1004000</v>
      </c>
    </row>
    <row r="1737" spans="2:20" ht="14.25" customHeight="1">
      <c r="B1737" s="10" t="str">
        <f t="shared" si="37"/>
        <v>15-30512009eneroG13</v>
      </c>
      <c r="C1737" s="17">
        <v>15</v>
      </c>
      <c r="D1737" s="17">
        <v>30</v>
      </c>
      <c r="E1737" s="18">
        <v>39818</v>
      </c>
      <c r="F1737" s="17">
        <v>14</v>
      </c>
      <c r="G1737" s="17">
        <v>29</v>
      </c>
      <c r="H1737" s="17" t="s">
        <v>32</v>
      </c>
      <c r="I1737" s="79">
        <f>_xlfn.XLOOKUP(H1737,Productos!$B$5:$B$16,Productos!$E$5:$E$16)</f>
        <v>150000</v>
      </c>
      <c r="J1737" s="17">
        <v>8</v>
      </c>
      <c r="K1737" s="99"/>
      <c r="L1737" s="13" t="str">
        <f>_xlfn.XLOOKUP(Ventas!C1737,'Tienda y Sucursal'!$B$5:$B$19,'Tienda y Sucursal'!$C$5:$C$19)</f>
        <v>Galería la Tubería</v>
      </c>
      <c r="M1737" s="13" t="str">
        <f>_xlfn.XLOOKUP(D1737,'Tienda y Sucursal'!$E$5:$E$10,'Tienda y Sucursal'!$F$5:$F$10)</f>
        <v>Sucursal 2</v>
      </c>
      <c r="N1737" s="13" t="str">
        <f>HLOOKUP(F1737,'Vendedores y Clientes'!$F$5:$M$7,2,0)&amp;" "&amp;HLOOKUP(F1737,'Vendedores y Clientes'!$F$5:$M$7,3,0)</f>
        <v>Hortuiti Felier</v>
      </c>
      <c r="O1737" s="13" t="str" cm="1">
        <f t="array" ref="O1737">_xlfn.XLOOKUP(G1737,'Vendedores y Clientes'!$B$6:$B$39,'Vendedores y Clientes'!$C$6:$C$39&amp;" "&amp;_xlfn.XLOOKUP(Ventas!G1737,'Vendedores y Clientes'!$B$6:$B$39,'Vendedores y Clientes'!$D$6:$D$39))</f>
        <v>Reina Queen</v>
      </c>
      <c r="P1737" s="13" t="str">
        <f>_xlfn.XLOOKUP(H1737,Productos!$B$5:$B$16,Productos!$C$5:$C$16)</f>
        <v>Mesa de Centro 1,5x2 Cuadrada</v>
      </c>
      <c r="Q1737" s="13" t="str">
        <f>VLOOKUP(H1737,Productos!$B$4:$E$16,3,0)</f>
        <v>Dardunes</v>
      </c>
      <c r="R1737" s="14">
        <f t="shared" si="38"/>
        <v>0.08</v>
      </c>
      <c r="S1737" s="15">
        <f>VLOOKUP(Ventas!H1737,Productos!$B$23:$I$34,MATCH(Ventas!M1737,Productos!$D$22:$I$22)+2,FALSE)</f>
        <v>100000</v>
      </c>
      <c r="T1737" s="16">
        <f t="shared" si="42"/>
        <v>1004000</v>
      </c>
    </row>
    <row r="1738" spans="2:20" ht="14.25" customHeight="1">
      <c r="B1738" s="10" t="str">
        <f t="shared" si="37"/>
        <v>7-20432010marzoG13</v>
      </c>
      <c r="C1738" s="17">
        <v>7</v>
      </c>
      <c r="D1738" s="17">
        <v>20</v>
      </c>
      <c r="E1738" s="18">
        <v>40241</v>
      </c>
      <c r="F1738" s="17">
        <v>16</v>
      </c>
      <c r="G1738" s="17">
        <v>12</v>
      </c>
      <c r="H1738" s="17" t="s">
        <v>32</v>
      </c>
      <c r="I1738" s="79">
        <f>_xlfn.XLOOKUP(H1738,Productos!$B$5:$B$16,Productos!$E$5:$E$16)</f>
        <v>150000</v>
      </c>
      <c r="J1738" s="17">
        <v>8</v>
      </c>
      <c r="K1738" s="99"/>
      <c r="L1738" s="13" t="str">
        <f>_xlfn.XLOOKUP(Ventas!C1738,'Tienda y Sucursal'!$B$5:$B$19,'Tienda y Sucursal'!$C$5:$C$19)</f>
        <v>Blanco y En Calada</v>
      </c>
      <c r="M1738" s="13" t="str">
        <f>_xlfn.XLOOKUP(D1738,'Tienda y Sucursal'!$E$5:$E$10,'Tienda y Sucursal'!$F$5:$F$10)</f>
        <v>Sucursal 5</v>
      </c>
      <c r="N1738" s="13" t="str">
        <f>HLOOKUP(F1738,'Vendedores y Clientes'!$F$5:$M$7,2,0)&amp;" "&amp;HLOOKUP(F1738,'Vendedores y Clientes'!$F$5:$M$7,3,0)</f>
        <v>Michael Tree</v>
      </c>
      <c r="O1738" s="13" t="str" cm="1">
        <f t="array" ref="O1738">_xlfn.XLOOKUP(G1738,'Vendedores y Clientes'!$B$6:$B$39,'Vendedores y Clientes'!$C$6:$C$39&amp;" "&amp;_xlfn.XLOOKUP(Ventas!G1738,'Vendedores y Clientes'!$B$6:$B$39,'Vendedores y Clientes'!$D$6:$D$39))</f>
        <v>Nga Escandinavo</v>
      </c>
      <c r="P1738" s="13" t="str">
        <f>_xlfn.XLOOKUP(H1738,Productos!$B$5:$B$16,Productos!$C$5:$C$16)</f>
        <v>Mesa de Centro 1,5x2 Cuadrada</v>
      </c>
      <c r="Q1738" s="13" t="str">
        <f>VLOOKUP(H1738,Productos!$B$4:$E$16,3,0)</f>
        <v>Dardunes</v>
      </c>
      <c r="R1738" s="14">
        <f t="shared" si="38"/>
        <v>0.08</v>
      </c>
      <c r="S1738" s="15">
        <f>VLOOKUP(Ventas!H1738,Productos!$B$23:$I$34,MATCH(Ventas!M1738,Productos!$D$22:$I$22)+2,FALSE)</f>
        <v>20000</v>
      </c>
      <c r="T1738" s="16">
        <f t="shared" si="42"/>
        <v>1084000</v>
      </c>
    </row>
    <row r="1739" spans="2:20" ht="14.25" customHeight="1">
      <c r="B1739" s="10" t="str">
        <f t="shared" si="37"/>
        <v>14-2001192010septiembreG13</v>
      </c>
      <c r="C1739" s="17">
        <v>14</v>
      </c>
      <c r="D1739" s="17">
        <v>200</v>
      </c>
      <c r="E1739" s="18">
        <v>40432</v>
      </c>
      <c r="F1739" s="17">
        <v>13</v>
      </c>
      <c r="G1739" s="17">
        <v>33</v>
      </c>
      <c r="H1739" s="17" t="s">
        <v>32</v>
      </c>
      <c r="I1739" s="79">
        <f>_xlfn.XLOOKUP(H1739,Productos!$B$5:$B$16,Productos!$E$5:$E$16)</f>
        <v>150000</v>
      </c>
      <c r="J1739" s="17">
        <v>8</v>
      </c>
      <c r="K1739" s="99"/>
      <c r="L1739" s="13" t="str">
        <f>_xlfn.XLOOKUP(Ventas!C1739,'Tienda y Sucursal'!$B$5:$B$19,'Tienda y Sucursal'!$C$5:$C$19)</f>
        <v>Antiguedades FV</v>
      </c>
      <c r="M1739" s="13" t="str">
        <f>_xlfn.XLOOKUP(D1739,'Tienda y Sucursal'!$E$5:$E$10,'Tienda y Sucursal'!$F$5:$F$10)</f>
        <v>Sucursal 1</v>
      </c>
      <c r="N1739" s="13" t="str">
        <f>HLOOKUP(F1739,'Vendedores y Clientes'!$F$5:$M$7,2,0)&amp;" "&amp;HLOOKUP(F1739,'Vendedores y Clientes'!$F$5:$M$7,3,0)</f>
        <v>Caesar Ortencia</v>
      </c>
      <c r="O1739" s="13" t="str" cm="1">
        <f t="array" ref="O1739">_xlfn.XLOOKUP(G1739,'Vendedores y Clientes'!$B$6:$B$39,'Vendedores y Clientes'!$C$6:$C$39&amp;" "&amp;_xlfn.XLOOKUP(Ventas!G1739,'Vendedores y Clientes'!$B$6:$B$39,'Vendedores y Clientes'!$D$6:$D$39))</f>
        <v>Maricela Zapur</v>
      </c>
      <c r="P1739" s="13" t="str">
        <f>_xlfn.XLOOKUP(H1739,Productos!$B$5:$B$16,Productos!$C$5:$C$16)</f>
        <v>Mesa de Centro 1,5x2 Cuadrada</v>
      </c>
      <c r="Q1739" s="13" t="str">
        <f>VLOOKUP(H1739,Productos!$B$4:$E$16,3,0)</f>
        <v>Dardunes</v>
      </c>
      <c r="R1739" s="14">
        <f t="shared" si="38"/>
        <v>0.08</v>
      </c>
      <c r="S1739" s="15">
        <f>VLOOKUP(Ventas!H1739,Productos!$B$23:$I$34,MATCH(Ventas!M1739,Productos!$D$22:$I$22)+2,FALSE)</f>
        <v>20000</v>
      </c>
      <c r="T1739" s="16">
        <f t="shared" si="42"/>
        <v>1084000</v>
      </c>
    </row>
    <row r="1740" spans="2:20" ht="14.25" customHeight="1">
      <c r="B1740" s="10" t="str">
        <f t="shared" si="37"/>
        <v>8-20011102010octubreG16</v>
      </c>
      <c r="C1740" s="17">
        <v>8</v>
      </c>
      <c r="D1740" s="17">
        <v>200</v>
      </c>
      <c r="E1740" s="18">
        <v>40462</v>
      </c>
      <c r="F1740" s="17">
        <v>13</v>
      </c>
      <c r="G1740" s="17">
        <v>22</v>
      </c>
      <c r="H1740" s="17" t="s">
        <v>30</v>
      </c>
      <c r="I1740" s="79">
        <f>_xlfn.XLOOKUP(H1740,Productos!$B$5:$B$16,Productos!$E$5:$E$16)</f>
        <v>550000</v>
      </c>
      <c r="J1740" s="17">
        <v>2</v>
      </c>
      <c r="K1740" s="99"/>
      <c r="L1740" s="13" t="str">
        <f>_xlfn.XLOOKUP(Ventas!C1740,'Tienda y Sucursal'!$B$5:$B$19,'Tienda y Sucursal'!$C$5:$C$19)</f>
        <v>El Rincón de la Madera</v>
      </c>
      <c r="M1740" s="13" t="str">
        <f>_xlfn.XLOOKUP(D1740,'Tienda y Sucursal'!$E$5:$E$10,'Tienda y Sucursal'!$F$5:$F$10)</f>
        <v>Sucursal 1</v>
      </c>
      <c r="N1740" s="13" t="str">
        <f>HLOOKUP(F1740,'Vendedores y Clientes'!$F$5:$M$7,2,0)&amp;" "&amp;HLOOKUP(F1740,'Vendedores y Clientes'!$F$5:$M$7,3,0)</f>
        <v>Caesar Ortencia</v>
      </c>
      <c r="O1740" s="13" t="str" cm="1">
        <f t="array" ref="O1740">_xlfn.XLOOKUP(G1740,'Vendedores y Clientes'!$B$6:$B$39,'Vendedores y Clientes'!$C$6:$C$39&amp;" "&amp;_xlfn.XLOOKUP(Ventas!G1740,'Vendedores y Clientes'!$B$6:$B$39,'Vendedores y Clientes'!$D$6:$D$39))</f>
        <v>Sergio Oliva</v>
      </c>
      <c r="P1740" s="13" t="str">
        <f>_xlfn.XLOOKUP(H1740,Productos!$B$5:$B$16,Productos!$C$5:$C$16)</f>
        <v>Cómoda 2 cuerpos, 2x1x1,5</v>
      </c>
      <c r="Q1740" s="13" t="str">
        <f>VLOOKUP(H1740,Productos!$B$4:$E$16,3,0)</f>
        <v>Deplos</v>
      </c>
      <c r="R1740" s="14">
        <f t="shared" si="38"/>
        <v>0</v>
      </c>
      <c r="S1740" s="15">
        <f>VLOOKUP(Ventas!H1740,Productos!$B$23:$I$34,MATCH(Ventas!M1740,Productos!$D$22:$I$22)+2,FALSE)</f>
        <v>100000</v>
      </c>
      <c r="T1740" s="16">
        <f t="shared" si="42"/>
        <v>1000000</v>
      </c>
    </row>
    <row r="1741" spans="2:20" ht="14.25" customHeight="1">
      <c r="B1741" s="10" t="str">
        <f t="shared" si="37"/>
        <v>11-3002522009febreroG16</v>
      </c>
      <c r="C1741" s="17">
        <v>11</v>
      </c>
      <c r="D1741" s="17">
        <v>300</v>
      </c>
      <c r="E1741" s="18">
        <v>39869</v>
      </c>
      <c r="F1741" s="17">
        <v>18</v>
      </c>
      <c r="G1741" s="17">
        <v>25</v>
      </c>
      <c r="H1741" s="17" t="s">
        <v>30</v>
      </c>
      <c r="I1741" s="79">
        <f>_xlfn.XLOOKUP(H1741,Productos!$B$5:$B$16,Productos!$E$5:$E$16)</f>
        <v>550000</v>
      </c>
      <c r="J1741" s="17">
        <v>2</v>
      </c>
      <c r="K1741" s="99"/>
      <c r="L1741" s="13" t="str">
        <f>_xlfn.XLOOKUP(Ventas!C1741,'Tienda y Sucursal'!$B$5:$B$19,'Tienda y Sucursal'!$C$5:$C$19)</f>
        <v>Antiguedades FL</v>
      </c>
      <c r="M1741" s="13" t="str">
        <f>_xlfn.XLOOKUP(D1741,'Tienda y Sucursal'!$E$5:$E$10,'Tienda y Sucursal'!$F$5:$F$10)</f>
        <v>Sucursal 3</v>
      </c>
      <c r="N1741" s="13" t="str">
        <f>HLOOKUP(F1741,'Vendedores y Clientes'!$F$5:$M$7,2,0)&amp;" "&amp;HLOOKUP(F1741,'Vendedores y Clientes'!$F$5:$M$7,3,0)</f>
        <v>Gato Lizana</v>
      </c>
      <c r="O1741" s="13" t="str" cm="1">
        <f t="array" ref="O1741">_xlfn.XLOOKUP(G1741,'Vendedores y Clientes'!$B$6:$B$39,'Vendedores y Clientes'!$C$6:$C$39&amp;" "&amp;_xlfn.XLOOKUP(Ventas!G1741,'Vendedores y Clientes'!$B$6:$B$39,'Vendedores y Clientes'!$D$6:$D$39))</f>
        <v>Felipe Medero</v>
      </c>
      <c r="P1741" s="13" t="str">
        <f>_xlfn.XLOOKUP(H1741,Productos!$B$5:$B$16,Productos!$C$5:$C$16)</f>
        <v>Cómoda 2 cuerpos, 2x1x1,5</v>
      </c>
      <c r="Q1741" s="13" t="str">
        <f>VLOOKUP(H1741,Productos!$B$4:$E$16,3,0)</f>
        <v>Deplos</v>
      </c>
      <c r="R1741" s="14">
        <f t="shared" si="38"/>
        <v>0</v>
      </c>
      <c r="S1741" s="15">
        <f>VLOOKUP(Ventas!H1741,Productos!$B$23:$I$34,MATCH(Ventas!M1741,Productos!$D$22:$I$22)+2,FALSE)</f>
        <v>30000</v>
      </c>
      <c r="T1741" s="16">
        <f t="shared" si="42"/>
        <v>1070000</v>
      </c>
    </row>
    <row r="1742" spans="2:20" ht="14.25" customHeight="1">
      <c r="B1742" s="10" t="str">
        <f t="shared" si="37"/>
        <v>13-3001022010febreroG16</v>
      </c>
      <c r="C1742" s="17">
        <v>13</v>
      </c>
      <c r="D1742" s="17">
        <v>300</v>
      </c>
      <c r="E1742" s="18">
        <v>40219</v>
      </c>
      <c r="F1742" s="17">
        <v>17</v>
      </c>
      <c r="G1742" s="17">
        <v>34</v>
      </c>
      <c r="H1742" s="17" t="s">
        <v>30</v>
      </c>
      <c r="I1742" s="79">
        <f>_xlfn.XLOOKUP(H1742,Productos!$B$5:$B$16,Productos!$E$5:$E$16)</f>
        <v>550000</v>
      </c>
      <c r="J1742" s="17">
        <v>2</v>
      </c>
      <c r="K1742" s="99"/>
      <c r="L1742" s="13" t="str">
        <f>_xlfn.XLOOKUP(Ventas!C1742,'Tienda y Sucursal'!$B$5:$B$19,'Tienda y Sucursal'!$C$5:$C$19)</f>
        <v>Sales</v>
      </c>
      <c r="M1742" s="13" t="str">
        <f>_xlfn.XLOOKUP(D1742,'Tienda y Sucursal'!$E$5:$E$10,'Tienda y Sucursal'!$F$5:$F$10)</f>
        <v>Sucursal 3</v>
      </c>
      <c r="N1742" s="13" t="str">
        <f>HLOOKUP(F1742,'Vendedores y Clientes'!$F$5:$M$7,2,0)&amp;" "&amp;HLOOKUP(F1742,'Vendedores y Clientes'!$F$5:$M$7,3,0)</f>
        <v>Gabriel Manzanero</v>
      </c>
      <c r="O1742" s="13" t="str" cm="1">
        <f t="array" ref="O1742">_xlfn.XLOOKUP(G1742,'Vendedores y Clientes'!$B$6:$B$39,'Vendedores y Clientes'!$C$6:$C$39&amp;" "&amp;_xlfn.XLOOKUP(Ventas!G1742,'Vendedores y Clientes'!$B$6:$B$39,'Vendedores y Clientes'!$D$6:$D$39))</f>
        <v>JP Farfanas</v>
      </c>
      <c r="P1742" s="13" t="str">
        <f>_xlfn.XLOOKUP(H1742,Productos!$B$5:$B$16,Productos!$C$5:$C$16)</f>
        <v>Cómoda 2 cuerpos, 2x1x1,5</v>
      </c>
      <c r="Q1742" s="13" t="str">
        <f>VLOOKUP(H1742,Productos!$B$4:$E$16,3,0)</f>
        <v>Deplos</v>
      </c>
      <c r="R1742" s="14">
        <f t="shared" si="38"/>
        <v>0</v>
      </c>
      <c r="S1742" s="15">
        <f>VLOOKUP(Ventas!H1742,Productos!$B$23:$I$34,MATCH(Ventas!M1742,Productos!$D$22:$I$22)+2,FALSE)</f>
        <v>30000</v>
      </c>
      <c r="T1742" s="16">
        <f t="shared" si="42"/>
        <v>1070000</v>
      </c>
    </row>
    <row r="1743" spans="2:20" ht="14.25" customHeight="1">
      <c r="B1743" s="10" t="str">
        <f t="shared" si="37"/>
        <v>4-101522010febreroB18</v>
      </c>
      <c r="C1743" s="17">
        <v>4</v>
      </c>
      <c r="D1743" s="17">
        <v>10</v>
      </c>
      <c r="E1743" s="18">
        <v>40224</v>
      </c>
      <c r="F1743" s="17">
        <v>18</v>
      </c>
      <c r="G1743" s="17">
        <v>8</v>
      </c>
      <c r="H1743" s="17" t="s">
        <v>31</v>
      </c>
      <c r="I1743" s="79">
        <f>_xlfn.XLOOKUP(H1743,Productos!$B$5:$B$16,Productos!$E$5:$E$16)</f>
        <v>350000</v>
      </c>
      <c r="J1743" s="17">
        <v>8</v>
      </c>
      <c r="K1743" s="99"/>
      <c r="L1743" s="13" t="str">
        <f>_xlfn.XLOOKUP(Ventas!C1743,'Tienda y Sucursal'!$B$5:$B$19,'Tienda y Sucursal'!$C$5:$C$19)</f>
        <v>Galería Ñuble</v>
      </c>
      <c r="M1743" s="13" t="str">
        <f>_xlfn.XLOOKUP(D1743,'Tienda y Sucursal'!$E$5:$E$10,'Tienda y Sucursal'!$F$5:$F$10)</f>
        <v>Sucursal 6</v>
      </c>
      <c r="N1743" s="13" t="str">
        <f>HLOOKUP(F1743,'Vendedores y Clientes'!$F$5:$M$7,2,0)&amp;" "&amp;HLOOKUP(F1743,'Vendedores y Clientes'!$F$5:$M$7,3,0)</f>
        <v>Gato Lizana</v>
      </c>
      <c r="O1743" s="13" t="str" cm="1">
        <f t="array" ref="O1743">_xlfn.XLOOKUP(G1743,'Vendedores y Clientes'!$B$6:$B$39,'Vendedores y Clientes'!$C$6:$C$39&amp;" "&amp;_xlfn.XLOOKUP(Ventas!G1743,'Vendedores y Clientes'!$B$6:$B$39,'Vendedores y Clientes'!$D$6:$D$39))</f>
        <v>Nicolás Red</v>
      </c>
      <c r="P1743" s="13" t="str">
        <f>_xlfn.XLOOKUP(H1743,Productos!$B$5:$B$16,Productos!$C$5:$C$16)</f>
        <v>Escritorio Vidrio 1,38x50</v>
      </c>
      <c r="Q1743" s="13" t="str">
        <f>VLOOKUP(H1743,Productos!$B$4:$E$16,3,0)</f>
        <v>Bellmack</v>
      </c>
      <c r="R1743" s="14">
        <f t="shared" si="38"/>
        <v>0.08</v>
      </c>
      <c r="S1743" s="15">
        <f>VLOOKUP(Ventas!H1743,Productos!$B$23:$I$34,MATCH(Ventas!M1743,Productos!$D$22:$I$22)+2,FALSE)</f>
        <v>100000</v>
      </c>
      <c r="T1743" s="16">
        <f t="shared" si="42"/>
        <v>2476000</v>
      </c>
    </row>
    <row r="1744" spans="2:20" ht="14.25" customHeight="1">
      <c r="B1744" s="10" t="str">
        <f t="shared" si="37"/>
        <v>12-2001562009junioB18</v>
      </c>
      <c r="C1744" s="17">
        <v>12</v>
      </c>
      <c r="D1744" s="17">
        <v>200</v>
      </c>
      <c r="E1744" s="18">
        <v>39979</v>
      </c>
      <c r="F1744" s="17">
        <v>13</v>
      </c>
      <c r="G1744" s="17">
        <v>11</v>
      </c>
      <c r="H1744" s="17" t="s">
        <v>31</v>
      </c>
      <c r="I1744" s="79">
        <f>_xlfn.XLOOKUP(H1744,Productos!$B$5:$B$16,Productos!$E$5:$E$16)</f>
        <v>350000</v>
      </c>
      <c r="J1744" s="17">
        <v>8</v>
      </c>
      <c r="K1744" s="99"/>
      <c r="L1744" s="13" t="str">
        <f>_xlfn.XLOOKUP(Ventas!C1744,'Tienda y Sucursal'!$B$5:$B$19,'Tienda y Sucursal'!$C$5:$C$19)</f>
        <v>El Deleite</v>
      </c>
      <c r="M1744" s="13" t="str">
        <f>_xlfn.XLOOKUP(D1744,'Tienda y Sucursal'!$E$5:$E$10,'Tienda y Sucursal'!$F$5:$F$10)</f>
        <v>Sucursal 1</v>
      </c>
      <c r="N1744" s="13" t="str">
        <f>HLOOKUP(F1744,'Vendedores y Clientes'!$F$5:$M$7,2,0)&amp;" "&amp;HLOOKUP(F1744,'Vendedores y Clientes'!$F$5:$M$7,3,0)</f>
        <v>Caesar Ortencia</v>
      </c>
      <c r="O1744" s="13" t="str" cm="1">
        <f t="array" ref="O1744">_xlfn.XLOOKUP(G1744,'Vendedores y Clientes'!$B$6:$B$39,'Vendedores y Clientes'!$C$6:$C$39&amp;" "&amp;_xlfn.XLOOKUP(Ventas!G1744,'Vendedores y Clientes'!$B$6:$B$39,'Vendedores y Clientes'!$D$6:$D$39))</f>
        <v>Diva Torrengra</v>
      </c>
      <c r="P1744" s="13" t="str">
        <f>_xlfn.XLOOKUP(H1744,Productos!$B$5:$B$16,Productos!$C$5:$C$16)</f>
        <v>Escritorio Vidrio 1,38x50</v>
      </c>
      <c r="Q1744" s="13" t="str">
        <f>VLOOKUP(H1744,Productos!$B$4:$E$16,3,0)</f>
        <v>Bellmack</v>
      </c>
      <c r="R1744" s="14">
        <f t="shared" si="38"/>
        <v>0.08</v>
      </c>
      <c r="S1744" s="15">
        <f>VLOOKUP(Ventas!H1744,Productos!$B$23:$I$34,MATCH(Ventas!M1744,Productos!$D$22:$I$22)+2,FALSE)</f>
        <v>100000</v>
      </c>
      <c r="T1744" s="16">
        <f t="shared" si="42"/>
        <v>2476000</v>
      </c>
    </row>
    <row r="1745" spans="2:20" ht="14.25" customHeight="1">
      <c r="B1745" s="10" t="str">
        <f t="shared" si="37"/>
        <v>5-200822009febreroG13</v>
      </c>
      <c r="C1745" s="17">
        <v>5</v>
      </c>
      <c r="D1745" s="17">
        <v>200</v>
      </c>
      <c r="E1745" s="18">
        <v>39852</v>
      </c>
      <c r="F1745" s="17">
        <v>12</v>
      </c>
      <c r="G1745" s="17">
        <v>33</v>
      </c>
      <c r="H1745" s="17" t="s">
        <v>32</v>
      </c>
      <c r="I1745" s="79">
        <f>_xlfn.XLOOKUP(H1745,Productos!$B$5:$B$16,Productos!$E$5:$E$16)</f>
        <v>150000</v>
      </c>
      <c r="J1745" s="17">
        <v>8</v>
      </c>
      <c r="K1745" s="99"/>
      <c r="L1745" s="13" t="str">
        <f>_xlfn.XLOOKUP(Ventas!C1745,'Tienda y Sucursal'!$B$5:$B$19,'Tienda y Sucursal'!$C$5:$C$19)</f>
        <v>Muebles El Oso</v>
      </c>
      <c r="M1745" s="13" t="str">
        <f>_xlfn.XLOOKUP(D1745,'Tienda y Sucursal'!$E$5:$E$10,'Tienda y Sucursal'!$F$5:$F$10)</f>
        <v>Sucursal 1</v>
      </c>
      <c r="N1745" s="13" t="str">
        <f>HLOOKUP(F1745,'Vendedores y Clientes'!$F$5:$M$7,2,0)&amp;" "&amp;HLOOKUP(F1745,'Vendedores y Clientes'!$F$5:$M$7,3,0)</f>
        <v>Feibian Bizancio</v>
      </c>
      <c r="O1745" s="13" t="str" cm="1">
        <f t="array" ref="O1745">_xlfn.XLOOKUP(G1745,'Vendedores y Clientes'!$B$6:$B$39,'Vendedores y Clientes'!$C$6:$C$39&amp;" "&amp;_xlfn.XLOOKUP(Ventas!G1745,'Vendedores y Clientes'!$B$6:$B$39,'Vendedores y Clientes'!$D$6:$D$39))</f>
        <v>Maricela Zapur</v>
      </c>
      <c r="P1745" s="13" t="str">
        <f>_xlfn.XLOOKUP(H1745,Productos!$B$5:$B$16,Productos!$C$5:$C$16)</f>
        <v>Mesa de Centro 1,5x2 Cuadrada</v>
      </c>
      <c r="Q1745" s="13" t="str">
        <f>VLOOKUP(H1745,Productos!$B$4:$E$16,3,0)</f>
        <v>Dardunes</v>
      </c>
      <c r="R1745" s="14">
        <f t="shared" si="38"/>
        <v>0.08</v>
      </c>
      <c r="S1745" s="15">
        <f>VLOOKUP(Ventas!H1745,Productos!$B$23:$I$34,MATCH(Ventas!M1745,Productos!$D$22:$I$22)+2,FALSE)</f>
        <v>20000</v>
      </c>
      <c r="T1745" s="16">
        <f t="shared" si="42"/>
        <v>1084000</v>
      </c>
    </row>
    <row r="1746" spans="2:20" ht="14.25" customHeight="1">
      <c r="B1746" s="10" t="str">
        <f t="shared" si="37"/>
        <v>15-1001772010julioF16</v>
      </c>
      <c r="C1746" s="17">
        <v>15</v>
      </c>
      <c r="D1746" s="17">
        <v>100</v>
      </c>
      <c r="E1746" s="18">
        <v>40376</v>
      </c>
      <c r="F1746" s="17">
        <v>13</v>
      </c>
      <c r="G1746" s="17">
        <v>19</v>
      </c>
      <c r="H1746" s="17" t="s">
        <v>29</v>
      </c>
      <c r="I1746" s="79">
        <f>_xlfn.XLOOKUP(H1746,Productos!$B$5:$B$16,Productos!$E$5:$E$16)</f>
        <v>550000</v>
      </c>
      <c r="J1746" s="17">
        <v>2</v>
      </c>
      <c r="K1746" s="99"/>
      <c r="L1746" s="13" t="str">
        <f>_xlfn.XLOOKUP(Ventas!C1746,'Tienda y Sucursal'!$B$5:$B$19,'Tienda y Sucursal'!$C$5:$C$19)</f>
        <v>Galería la Tubería</v>
      </c>
      <c r="M1746" s="13" t="str">
        <f>_xlfn.XLOOKUP(D1746,'Tienda y Sucursal'!$E$5:$E$10,'Tienda y Sucursal'!$F$5:$F$10)</f>
        <v>Sucursal 4</v>
      </c>
      <c r="N1746" s="13" t="str">
        <f>HLOOKUP(F1746,'Vendedores y Clientes'!$F$5:$M$7,2,0)&amp;" "&amp;HLOOKUP(F1746,'Vendedores y Clientes'!$F$5:$M$7,3,0)</f>
        <v>Caesar Ortencia</v>
      </c>
      <c r="O1746" s="13" t="str" cm="1">
        <f t="array" ref="O1746">_xlfn.XLOOKUP(G1746,'Vendedores y Clientes'!$B$6:$B$39,'Vendedores y Clientes'!$C$6:$C$39&amp;" "&amp;_xlfn.XLOOKUP(Ventas!G1746,'Vendedores y Clientes'!$B$6:$B$39,'Vendedores y Clientes'!$D$6:$D$39))</f>
        <v>Andrea Disappear</v>
      </c>
      <c r="P1746" s="13" t="str">
        <f>_xlfn.XLOOKUP(H1746,Productos!$B$5:$B$16,Productos!$C$5:$C$16)</f>
        <v>Cama 2 Plazas</v>
      </c>
      <c r="Q1746" s="13" t="str">
        <f>VLOOKUP(H1746,Productos!$B$4:$E$16,3,0)</f>
        <v>Dardunes</v>
      </c>
      <c r="R1746" s="14">
        <f t="shared" si="38"/>
        <v>0</v>
      </c>
      <c r="S1746" s="15">
        <f>VLOOKUP(Ventas!H1746,Productos!$B$23:$I$34,MATCH(Ventas!M1746,Productos!$D$22:$I$22)+2,FALSE)</f>
        <v>200000</v>
      </c>
      <c r="T1746" s="16">
        <f t="shared" si="42"/>
        <v>900000</v>
      </c>
    </row>
    <row r="1747" spans="2:20" ht="14.25" customHeight="1">
      <c r="B1747" s="10" t="str">
        <f t="shared" si="37"/>
        <v>8-1001792009septiembreF16</v>
      </c>
      <c r="C1747" s="17">
        <v>8</v>
      </c>
      <c r="D1747" s="17">
        <v>100</v>
      </c>
      <c r="E1747" s="18">
        <v>40073</v>
      </c>
      <c r="F1747" s="17">
        <v>12</v>
      </c>
      <c r="G1747" s="17">
        <v>14</v>
      </c>
      <c r="H1747" s="17" t="s">
        <v>29</v>
      </c>
      <c r="I1747" s="79">
        <f>_xlfn.XLOOKUP(H1747,Productos!$B$5:$B$16,Productos!$E$5:$E$16)</f>
        <v>550000</v>
      </c>
      <c r="J1747" s="17">
        <v>2</v>
      </c>
      <c r="K1747" s="99"/>
      <c r="L1747" s="13" t="str">
        <f>_xlfn.XLOOKUP(Ventas!C1747,'Tienda y Sucursal'!$B$5:$B$19,'Tienda y Sucursal'!$C$5:$C$19)</f>
        <v>El Rincón de la Madera</v>
      </c>
      <c r="M1747" s="13" t="str">
        <f>_xlfn.XLOOKUP(D1747,'Tienda y Sucursal'!$E$5:$E$10,'Tienda y Sucursal'!$F$5:$F$10)</f>
        <v>Sucursal 4</v>
      </c>
      <c r="N1747" s="13" t="str">
        <f>HLOOKUP(F1747,'Vendedores y Clientes'!$F$5:$M$7,2,0)&amp;" "&amp;HLOOKUP(F1747,'Vendedores y Clientes'!$F$5:$M$7,3,0)</f>
        <v>Feibian Bizancio</v>
      </c>
      <c r="O1747" s="13" t="str" cm="1">
        <f t="array" ref="O1747">_xlfn.XLOOKUP(G1747,'Vendedores y Clientes'!$B$6:$B$39,'Vendedores y Clientes'!$C$6:$C$39&amp;" "&amp;_xlfn.XLOOKUP(Ventas!G1747,'Vendedores y Clientes'!$B$6:$B$39,'Vendedores y Clientes'!$D$6:$D$39))</f>
        <v>Guillermo Franco</v>
      </c>
      <c r="P1747" s="13" t="str">
        <f>_xlfn.XLOOKUP(H1747,Productos!$B$5:$B$16,Productos!$C$5:$C$16)</f>
        <v>Cama 2 Plazas</v>
      </c>
      <c r="Q1747" s="13" t="str">
        <f>VLOOKUP(H1747,Productos!$B$4:$E$16,3,0)</f>
        <v>Dardunes</v>
      </c>
      <c r="R1747" s="14">
        <f t="shared" si="38"/>
        <v>0</v>
      </c>
      <c r="S1747" s="15">
        <f>VLOOKUP(Ventas!H1747,Productos!$B$23:$I$34,MATCH(Ventas!M1747,Productos!$D$22:$I$22)+2,FALSE)</f>
        <v>200000</v>
      </c>
      <c r="T1747" s="16">
        <f t="shared" si="42"/>
        <v>900000</v>
      </c>
    </row>
    <row r="1748" spans="2:20" ht="14.25" customHeight="1">
      <c r="B1748" s="10" t="str">
        <f t="shared" si="37"/>
        <v>3-200512009eneroF16</v>
      </c>
      <c r="C1748" s="17">
        <v>3</v>
      </c>
      <c r="D1748" s="17">
        <v>200</v>
      </c>
      <c r="E1748" s="18">
        <v>39818</v>
      </c>
      <c r="F1748" s="17">
        <v>15</v>
      </c>
      <c r="G1748" s="17">
        <v>3</v>
      </c>
      <c r="H1748" s="17" t="s">
        <v>29</v>
      </c>
      <c r="I1748" s="79">
        <f>_xlfn.XLOOKUP(H1748,Productos!$B$5:$B$16,Productos!$E$5:$E$16)</f>
        <v>550000</v>
      </c>
      <c r="J1748" s="17">
        <v>2</v>
      </c>
      <c r="K1748" s="99"/>
      <c r="L1748" s="13" t="str">
        <f>_xlfn.XLOOKUP(Ventas!C1748,'Tienda y Sucursal'!$B$5:$B$19,'Tienda y Sucursal'!$C$5:$C$19)</f>
        <v>Damiens</v>
      </c>
      <c r="M1748" s="13" t="str">
        <f>_xlfn.XLOOKUP(D1748,'Tienda y Sucursal'!$E$5:$E$10,'Tienda y Sucursal'!$F$5:$F$10)</f>
        <v>Sucursal 1</v>
      </c>
      <c r="N1748" s="13" t="str">
        <f>HLOOKUP(F1748,'Vendedores y Clientes'!$F$5:$M$7,2,0)&amp;" "&amp;HLOOKUP(F1748,'Vendedores y Clientes'!$F$5:$M$7,3,0)</f>
        <v>Suárez Mujica</v>
      </c>
      <c r="O1748" s="13" t="str" cm="1">
        <f t="array" ref="O1748">_xlfn.XLOOKUP(G1748,'Vendedores y Clientes'!$B$6:$B$39,'Vendedores y Clientes'!$C$6:$C$39&amp;" "&amp;_xlfn.XLOOKUP(Ventas!G1748,'Vendedores y Clientes'!$B$6:$B$39,'Vendedores y Clientes'!$D$6:$D$39))</f>
        <v>Johny Negrero</v>
      </c>
      <c r="P1748" s="13" t="str">
        <f>_xlfn.XLOOKUP(H1748,Productos!$B$5:$B$16,Productos!$C$5:$C$16)</f>
        <v>Cama 2 Plazas</v>
      </c>
      <c r="Q1748" s="13" t="str">
        <f>VLOOKUP(H1748,Productos!$B$4:$E$16,3,0)</f>
        <v>Dardunes</v>
      </c>
      <c r="R1748" s="14">
        <f t="shared" si="38"/>
        <v>0</v>
      </c>
      <c r="S1748" s="15">
        <f>VLOOKUP(Ventas!H1748,Productos!$B$23:$I$34,MATCH(Ventas!M1748,Productos!$D$22:$I$22)+2,FALSE)</f>
        <v>30000</v>
      </c>
      <c r="T1748" s="16">
        <f t="shared" si="42"/>
        <v>1070000</v>
      </c>
    </row>
    <row r="1749" spans="2:20" ht="14.25" customHeight="1">
      <c r="B1749" s="10" t="str">
        <f t="shared" si="37"/>
        <v>10-302092010septiembreF16</v>
      </c>
      <c r="C1749" s="17">
        <v>10</v>
      </c>
      <c r="D1749" s="17">
        <v>30</v>
      </c>
      <c r="E1749" s="18">
        <v>40441</v>
      </c>
      <c r="F1749" s="17">
        <v>16</v>
      </c>
      <c r="G1749" s="17">
        <v>2</v>
      </c>
      <c r="H1749" s="17" t="s">
        <v>29</v>
      </c>
      <c r="I1749" s="79">
        <f>_xlfn.XLOOKUP(H1749,Productos!$B$5:$B$16,Productos!$E$5:$E$16)</f>
        <v>550000</v>
      </c>
      <c r="J1749" s="17">
        <v>2</v>
      </c>
      <c r="K1749" s="99"/>
      <c r="L1749" s="13" t="str">
        <f>_xlfn.XLOOKUP(Ventas!C1749,'Tienda y Sucursal'!$B$5:$B$19,'Tienda y Sucursal'!$C$5:$C$19)</f>
        <v>Sacrilegios Gloria</v>
      </c>
      <c r="M1749" s="13" t="str">
        <f>_xlfn.XLOOKUP(D1749,'Tienda y Sucursal'!$E$5:$E$10,'Tienda y Sucursal'!$F$5:$F$10)</f>
        <v>Sucursal 2</v>
      </c>
      <c r="N1749" s="13" t="str">
        <f>HLOOKUP(F1749,'Vendedores y Clientes'!$F$5:$M$7,2,0)&amp;" "&amp;HLOOKUP(F1749,'Vendedores y Clientes'!$F$5:$M$7,3,0)</f>
        <v>Michael Tree</v>
      </c>
      <c r="O1749" s="13" t="str" cm="1">
        <f t="array" ref="O1749">_xlfn.XLOOKUP(G1749,'Vendedores y Clientes'!$B$6:$B$39,'Vendedores y Clientes'!$C$6:$C$39&amp;" "&amp;_xlfn.XLOOKUP(Ventas!G1749,'Vendedores y Clientes'!$B$6:$B$39,'Vendedores y Clientes'!$D$6:$D$39))</f>
        <v>John Chepicano</v>
      </c>
      <c r="P1749" s="13" t="str">
        <f>_xlfn.XLOOKUP(H1749,Productos!$B$5:$B$16,Productos!$C$5:$C$16)</f>
        <v>Cama 2 Plazas</v>
      </c>
      <c r="Q1749" s="13" t="str">
        <f>VLOOKUP(H1749,Productos!$B$4:$E$16,3,0)</f>
        <v>Dardunes</v>
      </c>
      <c r="R1749" s="14">
        <f t="shared" si="38"/>
        <v>0</v>
      </c>
      <c r="S1749" s="15">
        <f>VLOOKUP(Ventas!H1749,Productos!$B$23:$I$34,MATCH(Ventas!M1749,Productos!$D$22:$I$22)+2,FALSE)</f>
        <v>100000</v>
      </c>
      <c r="T1749" s="16">
        <f t="shared" si="42"/>
        <v>1000000</v>
      </c>
    </row>
    <row r="1750" spans="2:20" ht="14.25" customHeight="1">
      <c r="B1750" s="10" t="str">
        <f t="shared" si="37"/>
        <v>7-201362010junioF16</v>
      </c>
      <c r="C1750" s="17">
        <v>7</v>
      </c>
      <c r="D1750" s="17">
        <v>20</v>
      </c>
      <c r="E1750" s="18">
        <v>40342</v>
      </c>
      <c r="F1750" s="17">
        <v>15</v>
      </c>
      <c r="G1750" s="17">
        <v>17</v>
      </c>
      <c r="H1750" s="17" t="s">
        <v>29</v>
      </c>
      <c r="I1750" s="79">
        <f>_xlfn.XLOOKUP(H1750,Productos!$B$5:$B$16,Productos!$E$5:$E$16)</f>
        <v>550000</v>
      </c>
      <c r="J1750" s="17">
        <v>2</v>
      </c>
      <c r="K1750" s="99"/>
      <c r="L1750" s="13" t="str">
        <f>_xlfn.XLOOKUP(Ventas!C1750,'Tienda y Sucursal'!$B$5:$B$19,'Tienda y Sucursal'!$C$5:$C$19)</f>
        <v>Blanco y En Calada</v>
      </c>
      <c r="M1750" s="13" t="str">
        <f>_xlfn.XLOOKUP(D1750,'Tienda y Sucursal'!$E$5:$E$10,'Tienda y Sucursal'!$F$5:$F$10)</f>
        <v>Sucursal 5</v>
      </c>
      <c r="N1750" s="13" t="str">
        <f>HLOOKUP(F1750,'Vendedores y Clientes'!$F$5:$M$7,2,0)&amp;" "&amp;HLOOKUP(F1750,'Vendedores y Clientes'!$F$5:$M$7,3,0)</f>
        <v>Suárez Mujica</v>
      </c>
      <c r="O1750" s="13" t="str" cm="1">
        <f t="array" ref="O1750">_xlfn.XLOOKUP(G1750,'Vendedores y Clientes'!$B$6:$B$39,'Vendedores y Clientes'!$C$6:$C$39&amp;" "&amp;_xlfn.XLOOKUP(Ventas!G1750,'Vendedores y Clientes'!$B$6:$B$39,'Vendedores y Clientes'!$D$6:$D$39))</f>
        <v>Mathias Albus</v>
      </c>
      <c r="P1750" s="13" t="str">
        <f>_xlfn.XLOOKUP(H1750,Productos!$B$5:$B$16,Productos!$C$5:$C$16)</f>
        <v>Cama 2 Plazas</v>
      </c>
      <c r="Q1750" s="13" t="str">
        <f>VLOOKUP(H1750,Productos!$B$4:$E$16,3,0)</f>
        <v>Dardunes</v>
      </c>
      <c r="R1750" s="14">
        <f t="shared" si="38"/>
        <v>0</v>
      </c>
      <c r="S1750" s="15">
        <f>VLOOKUP(Ventas!H1750,Productos!$B$23:$I$34,MATCH(Ventas!M1750,Productos!$D$22:$I$22)+2,FALSE)</f>
        <v>30000</v>
      </c>
      <c r="T1750" s="16">
        <f t="shared" si="42"/>
        <v>1070000</v>
      </c>
    </row>
    <row r="1751" spans="2:20" ht="14.25" customHeight="1">
      <c r="B1751" s="10" t="str">
        <f t="shared" si="37"/>
        <v>6-10732009marzoF16</v>
      </c>
      <c r="C1751" s="17">
        <v>6</v>
      </c>
      <c r="D1751" s="17">
        <v>10</v>
      </c>
      <c r="E1751" s="18">
        <v>39879</v>
      </c>
      <c r="F1751" s="17">
        <v>17</v>
      </c>
      <c r="G1751" s="17">
        <v>3</v>
      </c>
      <c r="H1751" s="17" t="s">
        <v>29</v>
      </c>
      <c r="I1751" s="79">
        <f>_xlfn.XLOOKUP(H1751,Productos!$B$5:$B$16,Productos!$E$5:$E$16)</f>
        <v>550000</v>
      </c>
      <c r="J1751" s="17">
        <v>2</v>
      </c>
      <c r="K1751" s="99"/>
      <c r="L1751" s="13" t="str">
        <f>_xlfn.XLOOKUP(Ventas!C1751,'Tienda y Sucursal'!$B$5:$B$19,'Tienda y Sucursal'!$C$5:$C$19)</f>
        <v>Sucursal Ñuñoa</v>
      </c>
      <c r="M1751" s="13" t="str">
        <f>_xlfn.XLOOKUP(D1751,'Tienda y Sucursal'!$E$5:$E$10,'Tienda y Sucursal'!$F$5:$F$10)</f>
        <v>Sucursal 6</v>
      </c>
      <c r="N1751" s="13" t="str">
        <f>HLOOKUP(F1751,'Vendedores y Clientes'!$F$5:$M$7,2,0)&amp;" "&amp;HLOOKUP(F1751,'Vendedores y Clientes'!$F$5:$M$7,3,0)</f>
        <v>Gabriel Manzanero</v>
      </c>
      <c r="O1751" s="13" t="str" cm="1">
        <f t="array" ref="O1751">_xlfn.XLOOKUP(G1751,'Vendedores y Clientes'!$B$6:$B$39,'Vendedores y Clientes'!$C$6:$C$39&amp;" "&amp;_xlfn.XLOOKUP(Ventas!G1751,'Vendedores y Clientes'!$B$6:$B$39,'Vendedores y Clientes'!$D$6:$D$39))</f>
        <v>Johny Negrero</v>
      </c>
      <c r="P1751" s="13" t="str">
        <f>_xlfn.XLOOKUP(H1751,Productos!$B$5:$B$16,Productos!$C$5:$C$16)</f>
        <v>Cama 2 Plazas</v>
      </c>
      <c r="Q1751" s="13" t="str">
        <f>VLOOKUP(H1751,Productos!$B$4:$E$16,3,0)</f>
        <v>Dardunes</v>
      </c>
      <c r="R1751" s="14">
        <f t="shared" si="38"/>
        <v>0</v>
      </c>
      <c r="S1751" s="15">
        <f>VLOOKUP(Ventas!H1751,Productos!$B$23:$I$34,MATCH(Ventas!M1751,Productos!$D$22:$I$22)+2,FALSE)</f>
        <v>10000</v>
      </c>
      <c r="T1751" s="16">
        <f t="shared" si="42"/>
        <v>1090000</v>
      </c>
    </row>
    <row r="1752" spans="2:20" ht="14.25" customHeight="1">
      <c r="B1752" s="10" t="str">
        <f t="shared" si="37"/>
        <v>11-20023112009noviembreF16</v>
      </c>
      <c r="C1752" s="17">
        <v>11</v>
      </c>
      <c r="D1752" s="17">
        <v>200</v>
      </c>
      <c r="E1752" s="18">
        <v>40140</v>
      </c>
      <c r="F1752" s="17">
        <v>13</v>
      </c>
      <c r="G1752" s="17">
        <v>8</v>
      </c>
      <c r="H1752" s="17" t="s">
        <v>29</v>
      </c>
      <c r="I1752" s="79">
        <f>_xlfn.XLOOKUP(H1752,Productos!$B$5:$B$16,Productos!$E$5:$E$16)</f>
        <v>550000</v>
      </c>
      <c r="J1752" s="17">
        <v>2</v>
      </c>
      <c r="K1752" s="99"/>
      <c r="L1752" s="13" t="str">
        <f>_xlfn.XLOOKUP(Ventas!C1752,'Tienda y Sucursal'!$B$5:$B$19,'Tienda y Sucursal'!$C$5:$C$19)</f>
        <v>Antiguedades FL</v>
      </c>
      <c r="M1752" s="13" t="str">
        <f>_xlfn.XLOOKUP(D1752,'Tienda y Sucursal'!$E$5:$E$10,'Tienda y Sucursal'!$F$5:$F$10)</f>
        <v>Sucursal 1</v>
      </c>
      <c r="N1752" s="13" t="str">
        <f>HLOOKUP(F1752,'Vendedores y Clientes'!$F$5:$M$7,2,0)&amp;" "&amp;HLOOKUP(F1752,'Vendedores y Clientes'!$F$5:$M$7,3,0)</f>
        <v>Caesar Ortencia</v>
      </c>
      <c r="O1752" s="13" t="str" cm="1">
        <f t="array" ref="O1752">_xlfn.XLOOKUP(G1752,'Vendedores y Clientes'!$B$6:$B$39,'Vendedores y Clientes'!$C$6:$C$39&amp;" "&amp;_xlfn.XLOOKUP(Ventas!G1752,'Vendedores y Clientes'!$B$6:$B$39,'Vendedores y Clientes'!$D$6:$D$39))</f>
        <v>Nicolás Red</v>
      </c>
      <c r="P1752" s="13" t="str">
        <f>_xlfn.XLOOKUP(H1752,Productos!$B$5:$B$16,Productos!$C$5:$C$16)</f>
        <v>Cama 2 Plazas</v>
      </c>
      <c r="Q1752" s="13" t="str">
        <f>VLOOKUP(H1752,Productos!$B$4:$E$16,3,0)</f>
        <v>Dardunes</v>
      </c>
      <c r="R1752" s="14">
        <f t="shared" si="38"/>
        <v>0</v>
      </c>
      <c r="S1752" s="15">
        <f>VLOOKUP(Ventas!H1752,Productos!$B$23:$I$34,MATCH(Ventas!M1752,Productos!$D$22:$I$22)+2,FALSE)</f>
        <v>30000</v>
      </c>
      <c r="T1752" s="16">
        <f t="shared" si="42"/>
        <v>1070000</v>
      </c>
    </row>
    <row r="1753" spans="2:20" ht="14.25" customHeight="1">
      <c r="B1753" s="10" t="str">
        <f t="shared" si="37"/>
        <v>9-302322009febreroF16</v>
      </c>
      <c r="C1753" s="17">
        <v>9</v>
      </c>
      <c r="D1753" s="17">
        <v>30</v>
      </c>
      <c r="E1753" s="18">
        <v>39867</v>
      </c>
      <c r="F1753" s="17">
        <v>15</v>
      </c>
      <c r="G1753" s="17">
        <v>20</v>
      </c>
      <c r="H1753" s="17" t="s">
        <v>29</v>
      </c>
      <c r="I1753" s="79">
        <f>_xlfn.XLOOKUP(H1753,Productos!$B$5:$B$16,Productos!$E$5:$E$16)</f>
        <v>550000</v>
      </c>
      <c r="J1753" s="17">
        <v>2</v>
      </c>
      <c r="K1753" s="99"/>
      <c r="L1753" s="13" t="str">
        <f>_xlfn.XLOOKUP(Ventas!C1753,'Tienda y Sucursal'!$B$5:$B$19,'Tienda y Sucursal'!$C$5:$C$19)</f>
        <v>Sucursal San Bernardo</v>
      </c>
      <c r="M1753" s="13" t="str">
        <f>_xlfn.XLOOKUP(D1753,'Tienda y Sucursal'!$E$5:$E$10,'Tienda y Sucursal'!$F$5:$F$10)</f>
        <v>Sucursal 2</v>
      </c>
      <c r="N1753" s="13" t="str">
        <f>HLOOKUP(F1753,'Vendedores y Clientes'!$F$5:$M$7,2,0)&amp;" "&amp;HLOOKUP(F1753,'Vendedores y Clientes'!$F$5:$M$7,3,0)</f>
        <v>Suárez Mujica</v>
      </c>
      <c r="O1753" s="13" t="str" cm="1">
        <f t="array" ref="O1753">_xlfn.XLOOKUP(G1753,'Vendedores y Clientes'!$B$6:$B$39,'Vendedores y Clientes'!$C$6:$C$39&amp;" "&amp;_xlfn.XLOOKUP(Ventas!G1753,'Vendedores y Clientes'!$B$6:$B$39,'Vendedores y Clientes'!$D$6:$D$39))</f>
        <v>Tatán Linterna</v>
      </c>
      <c r="P1753" s="13" t="str">
        <f>_xlfn.XLOOKUP(H1753,Productos!$B$5:$B$16,Productos!$C$5:$C$16)</f>
        <v>Cama 2 Plazas</v>
      </c>
      <c r="Q1753" s="13" t="str">
        <f>VLOOKUP(H1753,Productos!$B$4:$E$16,3,0)</f>
        <v>Dardunes</v>
      </c>
      <c r="R1753" s="14">
        <f t="shared" si="38"/>
        <v>0</v>
      </c>
      <c r="S1753" s="15">
        <f>VLOOKUP(Ventas!H1753,Productos!$B$23:$I$34,MATCH(Ventas!M1753,Productos!$D$22:$I$22)+2,FALSE)</f>
        <v>100000</v>
      </c>
      <c r="T1753" s="16">
        <f t="shared" si="42"/>
        <v>1000000</v>
      </c>
    </row>
    <row r="1754" spans="2:20" ht="14.25" customHeight="1">
      <c r="B1754" s="10" t="str">
        <f t="shared" si="37"/>
        <v>13-3002492010septiembreG13</v>
      </c>
      <c r="C1754" s="17">
        <v>13</v>
      </c>
      <c r="D1754" s="17">
        <v>300</v>
      </c>
      <c r="E1754" s="18">
        <v>40445</v>
      </c>
      <c r="F1754" s="17">
        <v>16</v>
      </c>
      <c r="G1754" s="17">
        <v>5</v>
      </c>
      <c r="H1754" s="17" t="s">
        <v>32</v>
      </c>
      <c r="I1754" s="79">
        <f>_xlfn.XLOOKUP(H1754,Productos!$B$5:$B$16,Productos!$E$5:$E$16)</f>
        <v>150000</v>
      </c>
      <c r="J1754" s="17">
        <v>9</v>
      </c>
      <c r="K1754" s="99"/>
      <c r="L1754" s="13" t="str">
        <f>_xlfn.XLOOKUP(Ventas!C1754,'Tienda y Sucursal'!$B$5:$B$19,'Tienda y Sucursal'!$C$5:$C$19)</f>
        <v>Sales</v>
      </c>
      <c r="M1754" s="13" t="str">
        <f>_xlfn.XLOOKUP(D1754,'Tienda y Sucursal'!$E$5:$E$10,'Tienda y Sucursal'!$F$5:$F$10)</f>
        <v>Sucursal 3</v>
      </c>
      <c r="N1754" s="13" t="str">
        <f>HLOOKUP(F1754,'Vendedores y Clientes'!$F$5:$M$7,2,0)&amp;" "&amp;HLOOKUP(F1754,'Vendedores y Clientes'!$F$5:$M$7,3,0)</f>
        <v>Michael Tree</v>
      </c>
      <c r="O1754" s="13" t="str" cm="1">
        <f t="array" ref="O1754">_xlfn.XLOOKUP(G1754,'Vendedores y Clientes'!$B$6:$B$39,'Vendedores y Clientes'!$C$6:$C$39&amp;" "&amp;_xlfn.XLOOKUP(Ventas!G1754,'Vendedores y Clientes'!$B$6:$B$39,'Vendedores y Clientes'!$D$6:$D$39))</f>
        <v>Alexandra Bully</v>
      </c>
      <c r="P1754" s="13" t="str">
        <f>_xlfn.XLOOKUP(H1754,Productos!$B$5:$B$16,Productos!$C$5:$C$16)</f>
        <v>Mesa de Centro 1,5x2 Cuadrada</v>
      </c>
      <c r="Q1754" s="13" t="str">
        <f>VLOOKUP(H1754,Productos!$B$4:$E$16,3,0)</f>
        <v>Dardunes</v>
      </c>
      <c r="R1754" s="14">
        <f t="shared" si="38"/>
        <v>0.08</v>
      </c>
      <c r="S1754" s="15">
        <f>VLOOKUP(Ventas!H1754,Productos!$B$23:$I$34,MATCH(Ventas!M1754,Productos!$D$22:$I$22)+2,FALSE)</f>
        <v>200000</v>
      </c>
      <c r="T1754" s="16">
        <f t="shared" si="42"/>
        <v>1042000</v>
      </c>
    </row>
    <row r="1755" spans="2:20" ht="14.25" customHeight="1">
      <c r="B1755" s="10" t="str">
        <f t="shared" si="37"/>
        <v>12-30017112009noviembreG13</v>
      </c>
      <c r="C1755" s="17">
        <v>12</v>
      </c>
      <c r="D1755" s="17">
        <v>300</v>
      </c>
      <c r="E1755" s="18">
        <v>40134</v>
      </c>
      <c r="F1755" s="17">
        <v>12</v>
      </c>
      <c r="G1755" s="17">
        <v>34</v>
      </c>
      <c r="H1755" s="17" t="s">
        <v>32</v>
      </c>
      <c r="I1755" s="79">
        <f>_xlfn.XLOOKUP(H1755,Productos!$B$5:$B$16,Productos!$E$5:$E$16)</f>
        <v>150000</v>
      </c>
      <c r="J1755" s="17">
        <v>9</v>
      </c>
      <c r="K1755" s="99"/>
      <c r="L1755" s="13" t="str">
        <f>_xlfn.XLOOKUP(Ventas!C1755,'Tienda y Sucursal'!$B$5:$B$19,'Tienda y Sucursal'!$C$5:$C$19)</f>
        <v>El Deleite</v>
      </c>
      <c r="M1755" s="13" t="str">
        <f>_xlfn.XLOOKUP(D1755,'Tienda y Sucursal'!$E$5:$E$10,'Tienda y Sucursal'!$F$5:$F$10)</f>
        <v>Sucursal 3</v>
      </c>
      <c r="N1755" s="13" t="str">
        <f>HLOOKUP(F1755,'Vendedores y Clientes'!$F$5:$M$7,2,0)&amp;" "&amp;HLOOKUP(F1755,'Vendedores y Clientes'!$F$5:$M$7,3,0)</f>
        <v>Feibian Bizancio</v>
      </c>
      <c r="O1755" s="13" t="str" cm="1">
        <f t="array" ref="O1755">_xlfn.XLOOKUP(G1755,'Vendedores y Clientes'!$B$6:$B$39,'Vendedores y Clientes'!$C$6:$C$39&amp;" "&amp;_xlfn.XLOOKUP(Ventas!G1755,'Vendedores y Clientes'!$B$6:$B$39,'Vendedores y Clientes'!$D$6:$D$39))</f>
        <v>JP Farfanas</v>
      </c>
      <c r="P1755" s="13" t="str">
        <f>_xlfn.XLOOKUP(H1755,Productos!$B$5:$B$16,Productos!$C$5:$C$16)</f>
        <v>Mesa de Centro 1,5x2 Cuadrada</v>
      </c>
      <c r="Q1755" s="13" t="str">
        <f>VLOOKUP(H1755,Productos!$B$4:$E$16,3,0)</f>
        <v>Dardunes</v>
      </c>
      <c r="R1755" s="14">
        <f t="shared" si="38"/>
        <v>0.08</v>
      </c>
      <c r="S1755" s="15">
        <f>VLOOKUP(Ventas!H1755,Productos!$B$23:$I$34,MATCH(Ventas!M1755,Productos!$D$22:$I$22)+2,FALSE)</f>
        <v>200000</v>
      </c>
      <c r="T1755" s="16">
        <f t="shared" si="42"/>
        <v>1042000</v>
      </c>
    </row>
    <row r="1756" spans="2:20" ht="14.25" customHeight="1">
      <c r="B1756" s="10" t="str">
        <f t="shared" si="37"/>
        <v>6-3001992010septiembreB18</v>
      </c>
      <c r="C1756" s="17">
        <v>6</v>
      </c>
      <c r="D1756" s="17">
        <v>300</v>
      </c>
      <c r="E1756" s="18">
        <v>40440</v>
      </c>
      <c r="F1756" s="17">
        <v>12</v>
      </c>
      <c r="G1756" s="17">
        <v>16</v>
      </c>
      <c r="H1756" s="17" t="s">
        <v>31</v>
      </c>
      <c r="I1756" s="79">
        <f>_xlfn.XLOOKUP(H1756,Productos!$B$5:$B$16,Productos!$E$5:$E$16)</f>
        <v>350000</v>
      </c>
      <c r="J1756" s="17">
        <v>4</v>
      </c>
      <c r="K1756" s="99"/>
      <c r="L1756" s="13" t="str">
        <f>_xlfn.XLOOKUP(Ventas!C1756,'Tienda y Sucursal'!$B$5:$B$19,'Tienda y Sucursal'!$C$5:$C$19)</f>
        <v>Sucursal Ñuñoa</v>
      </c>
      <c r="M1756" s="13" t="str">
        <f>_xlfn.XLOOKUP(D1756,'Tienda y Sucursal'!$E$5:$E$10,'Tienda y Sucursal'!$F$5:$F$10)</f>
        <v>Sucursal 3</v>
      </c>
      <c r="N1756" s="13" t="str">
        <f>HLOOKUP(F1756,'Vendedores y Clientes'!$F$5:$M$7,2,0)&amp;" "&amp;HLOOKUP(F1756,'Vendedores y Clientes'!$F$5:$M$7,3,0)</f>
        <v>Feibian Bizancio</v>
      </c>
      <c r="O1756" s="13" t="str" cm="1">
        <f t="array" ref="O1756">_xlfn.XLOOKUP(G1756,'Vendedores y Clientes'!$B$6:$B$39,'Vendedores y Clientes'!$C$6:$C$39&amp;" "&amp;_xlfn.XLOOKUP(Ventas!G1756,'Vendedores y Clientes'!$B$6:$B$39,'Vendedores y Clientes'!$D$6:$D$39))</f>
        <v>Go Leslier</v>
      </c>
      <c r="P1756" s="13" t="str">
        <f>_xlfn.XLOOKUP(H1756,Productos!$B$5:$B$16,Productos!$C$5:$C$16)</f>
        <v>Escritorio Vidrio 1,38x50</v>
      </c>
      <c r="Q1756" s="13" t="str">
        <f>VLOOKUP(H1756,Productos!$B$4:$E$16,3,0)</f>
        <v>Bellmack</v>
      </c>
      <c r="R1756" s="14">
        <f t="shared" si="38"/>
        <v>0.05</v>
      </c>
      <c r="S1756" s="15">
        <f>VLOOKUP(Ventas!H1756,Productos!$B$23:$I$34,MATCH(Ventas!M1756,Productos!$D$22:$I$22)+2,FALSE)</f>
        <v>100000</v>
      </c>
      <c r="T1756" s="16">
        <f t="shared" si="42"/>
        <v>1230000</v>
      </c>
    </row>
    <row r="1757" spans="2:20" ht="14.25" customHeight="1">
      <c r="B1757" s="10" t="str">
        <f t="shared" si="37"/>
        <v>13-1017112009noviembreB18</v>
      </c>
      <c r="C1757" s="17">
        <v>13</v>
      </c>
      <c r="D1757" s="17">
        <v>10</v>
      </c>
      <c r="E1757" s="18">
        <v>40134</v>
      </c>
      <c r="F1757" s="17">
        <v>15</v>
      </c>
      <c r="G1757" s="17">
        <v>15</v>
      </c>
      <c r="H1757" s="17" t="s">
        <v>31</v>
      </c>
      <c r="I1757" s="79">
        <f>_xlfn.XLOOKUP(H1757,Productos!$B$5:$B$16,Productos!$E$5:$E$16)</f>
        <v>350000</v>
      </c>
      <c r="J1757" s="17">
        <v>4</v>
      </c>
      <c r="K1757" s="99"/>
      <c r="L1757" s="13" t="str">
        <f>_xlfn.XLOOKUP(Ventas!C1757,'Tienda y Sucursal'!$B$5:$B$19,'Tienda y Sucursal'!$C$5:$C$19)</f>
        <v>Sales</v>
      </c>
      <c r="M1757" s="13" t="str">
        <f>_xlfn.XLOOKUP(D1757,'Tienda y Sucursal'!$E$5:$E$10,'Tienda y Sucursal'!$F$5:$F$10)</f>
        <v>Sucursal 6</v>
      </c>
      <c r="N1757" s="13" t="str">
        <f>HLOOKUP(F1757,'Vendedores y Clientes'!$F$5:$M$7,2,0)&amp;" "&amp;HLOOKUP(F1757,'Vendedores y Clientes'!$F$5:$M$7,3,0)</f>
        <v>Suárez Mujica</v>
      </c>
      <c r="O1757" s="13" t="str" cm="1">
        <f t="array" ref="O1757">_xlfn.XLOOKUP(G1757,'Vendedores y Clientes'!$B$6:$B$39,'Vendedores y Clientes'!$C$6:$C$39&amp;" "&amp;_xlfn.XLOOKUP(Ventas!G1757,'Vendedores y Clientes'!$B$6:$B$39,'Vendedores y Clientes'!$D$6:$D$39))</f>
        <v>Maki Parachute</v>
      </c>
      <c r="P1757" s="13" t="str">
        <f>_xlfn.XLOOKUP(H1757,Productos!$B$5:$B$16,Productos!$C$5:$C$16)</f>
        <v>Escritorio Vidrio 1,38x50</v>
      </c>
      <c r="Q1757" s="13" t="str">
        <f>VLOOKUP(H1757,Productos!$B$4:$E$16,3,0)</f>
        <v>Bellmack</v>
      </c>
      <c r="R1757" s="14">
        <f t="shared" si="38"/>
        <v>0.05</v>
      </c>
      <c r="S1757" s="15">
        <f>VLOOKUP(Ventas!H1757,Productos!$B$23:$I$34,MATCH(Ventas!M1757,Productos!$D$22:$I$22)+2,FALSE)</f>
        <v>100000</v>
      </c>
      <c r="T1757" s="16">
        <f t="shared" si="42"/>
        <v>1230000</v>
      </c>
    </row>
    <row r="1758" spans="2:20" ht="14.25" customHeight="1">
      <c r="B1758" s="10" t="str">
        <f t="shared" si="37"/>
        <v>2-109102009octubreB18</v>
      </c>
      <c r="C1758" s="17">
        <v>2</v>
      </c>
      <c r="D1758" s="17">
        <v>10</v>
      </c>
      <c r="E1758" s="18">
        <v>40095</v>
      </c>
      <c r="F1758" s="17">
        <v>14</v>
      </c>
      <c r="G1758" s="17">
        <v>14</v>
      </c>
      <c r="H1758" s="17" t="s">
        <v>31</v>
      </c>
      <c r="I1758" s="79">
        <f>_xlfn.XLOOKUP(H1758,Productos!$B$5:$B$16,Productos!$E$5:$E$16)</f>
        <v>350000</v>
      </c>
      <c r="J1758" s="17">
        <v>4</v>
      </c>
      <c r="K1758" s="99"/>
      <c r="L1758" s="13" t="str">
        <f>_xlfn.XLOOKUP(Ventas!C1758,'Tienda y Sucursal'!$B$5:$B$19,'Tienda y Sucursal'!$C$5:$C$19)</f>
        <v>Muebles San Genaro</v>
      </c>
      <c r="M1758" s="13" t="str">
        <f>_xlfn.XLOOKUP(D1758,'Tienda y Sucursal'!$E$5:$E$10,'Tienda y Sucursal'!$F$5:$F$10)</f>
        <v>Sucursal 6</v>
      </c>
      <c r="N1758" s="13" t="str">
        <f>HLOOKUP(F1758,'Vendedores y Clientes'!$F$5:$M$7,2,0)&amp;" "&amp;HLOOKUP(F1758,'Vendedores y Clientes'!$F$5:$M$7,3,0)</f>
        <v>Hortuiti Felier</v>
      </c>
      <c r="O1758" s="13" t="str" cm="1">
        <f t="array" ref="O1758">_xlfn.XLOOKUP(G1758,'Vendedores y Clientes'!$B$6:$B$39,'Vendedores y Clientes'!$C$6:$C$39&amp;" "&amp;_xlfn.XLOOKUP(Ventas!G1758,'Vendedores y Clientes'!$B$6:$B$39,'Vendedores y Clientes'!$D$6:$D$39))</f>
        <v>Guillermo Franco</v>
      </c>
      <c r="P1758" s="13" t="str">
        <f>_xlfn.XLOOKUP(H1758,Productos!$B$5:$B$16,Productos!$C$5:$C$16)</f>
        <v>Escritorio Vidrio 1,38x50</v>
      </c>
      <c r="Q1758" s="13" t="str">
        <f>VLOOKUP(H1758,Productos!$B$4:$E$16,3,0)</f>
        <v>Bellmack</v>
      </c>
      <c r="R1758" s="14">
        <f t="shared" si="38"/>
        <v>0.05</v>
      </c>
      <c r="S1758" s="15">
        <f>VLOOKUP(Ventas!H1758,Productos!$B$23:$I$34,MATCH(Ventas!M1758,Productos!$D$22:$I$22)+2,FALSE)</f>
        <v>100000</v>
      </c>
      <c r="T1758" s="16">
        <f t="shared" si="42"/>
        <v>1230000</v>
      </c>
    </row>
    <row r="1759" spans="2:20" ht="14.25" customHeight="1">
      <c r="B1759" s="10" t="str">
        <f t="shared" si="37"/>
        <v>11-2001612010eneroB18</v>
      </c>
      <c r="C1759" s="17">
        <v>11</v>
      </c>
      <c r="D1759" s="17">
        <v>200</v>
      </c>
      <c r="E1759" s="18">
        <v>40194</v>
      </c>
      <c r="F1759" s="17">
        <v>13</v>
      </c>
      <c r="G1759" s="17">
        <v>7</v>
      </c>
      <c r="H1759" s="17" t="s">
        <v>31</v>
      </c>
      <c r="I1759" s="79">
        <f>_xlfn.XLOOKUP(H1759,Productos!$B$5:$B$16,Productos!$E$5:$E$16)</f>
        <v>350000</v>
      </c>
      <c r="J1759" s="17">
        <v>4</v>
      </c>
      <c r="K1759" s="99"/>
      <c r="L1759" s="13" t="str">
        <f>_xlfn.XLOOKUP(Ventas!C1759,'Tienda y Sucursal'!$B$5:$B$19,'Tienda y Sucursal'!$C$5:$C$19)</f>
        <v>Antiguedades FL</v>
      </c>
      <c r="M1759" s="13" t="str">
        <f>_xlfn.XLOOKUP(D1759,'Tienda y Sucursal'!$E$5:$E$10,'Tienda y Sucursal'!$F$5:$F$10)</f>
        <v>Sucursal 1</v>
      </c>
      <c r="N1759" s="13" t="str">
        <f>HLOOKUP(F1759,'Vendedores y Clientes'!$F$5:$M$7,2,0)&amp;" "&amp;HLOOKUP(F1759,'Vendedores y Clientes'!$F$5:$M$7,3,0)</f>
        <v>Caesar Ortencia</v>
      </c>
      <c r="O1759" s="13" t="str" cm="1">
        <f t="array" ref="O1759">_xlfn.XLOOKUP(G1759,'Vendedores y Clientes'!$B$6:$B$39,'Vendedores y Clientes'!$C$6:$C$39&amp;" "&amp;_xlfn.XLOOKUP(Ventas!G1759,'Vendedores y Clientes'!$B$6:$B$39,'Vendedores y Clientes'!$D$6:$D$39))</f>
        <v>Veraz Dedal</v>
      </c>
      <c r="P1759" s="13" t="str">
        <f>_xlfn.XLOOKUP(H1759,Productos!$B$5:$B$16,Productos!$C$5:$C$16)</f>
        <v>Escritorio Vidrio 1,38x50</v>
      </c>
      <c r="Q1759" s="13" t="str">
        <f>VLOOKUP(H1759,Productos!$B$4:$E$16,3,0)</f>
        <v>Bellmack</v>
      </c>
      <c r="R1759" s="14">
        <f t="shared" si="38"/>
        <v>0.05</v>
      </c>
      <c r="S1759" s="15">
        <f>VLOOKUP(Ventas!H1759,Productos!$B$23:$I$34,MATCH(Ventas!M1759,Productos!$D$22:$I$22)+2,FALSE)</f>
        <v>100000</v>
      </c>
      <c r="T1759" s="16">
        <f t="shared" si="42"/>
        <v>1230000</v>
      </c>
    </row>
    <row r="1760" spans="2:20" ht="14.25" customHeight="1">
      <c r="B1760" s="10" t="str">
        <f t="shared" si="37"/>
        <v>6-101562009junioE20</v>
      </c>
      <c r="C1760" s="17">
        <v>6</v>
      </c>
      <c r="D1760" s="17">
        <v>10</v>
      </c>
      <c r="E1760" s="18">
        <v>39979</v>
      </c>
      <c r="F1760" s="17">
        <v>17</v>
      </c>
      <c r="G1760" s="17">
        <v>2</v>
      </c>
      <c r="H1760" s="17" t="s">
        <v>28</v>
      </c>
      <c r="I1760" s="79">
        <f>_xlfn.XLOOKUP(H1760,Productos!$B$5:$B$16,Productos!$E$5:$E$16)</f>
        <v>650000</v>
      </c>
      <c r="J1760" s="17">
        <v>2</v>
      </c>
      <c r="K1760" s="99"/>
      <c r="L1760" s="13" t="str">
        <f>_xlfn.XLOOKUP(Ventas!C1760,'Tienda y Sucursal'!$B$5:$B$19,'Tienda y Sucursal'!$C$5:$C$19)</f>
        <v>Sucursal Ñuñoa</v>
      </c>
      <c r="M1760" s="13" t="str">
        <f>_xlfn.XLOOKUP(D1760,'Tienda y Sucursal'!$E$5:$E$10,'Tienda y Sucursal'!$F$5:$F$10)</f>
        <v>Sucursal 6</v>
      </c>
      <c r="N1760" s="13" t="str">
        <f>HLOOKUP(F1760,'Vendedores y Clientes'!$F$5:$M$7,2,0)&amp;" "&amp;HLOOKUP(F1760,'Vendedores y Clientes'!$F$5:$M$7,3,0)</f>
        <v>Gabriel Manzanero</v>
      </c>
      <c r="O1760" s="13" t="str" cm="1">
        <f t="array" ref="O1760">_xlfn.XLOOKUP(G1760,'Vendedores y Clientes'!$B$6:$B$39,'Vendedores y Clientes'!$C$6:$C$39&amp;" "&amp;_xlfn.XLOOKUP(Ventas!G1760,'Vendedores y Clientes'!$B$6:$B$39,'Vendedores y Clientes'!$D$6:$D$39))</f>
        <v>John Chepicano</v>
      </c>
      <c r="P1760" s="13" t="str">
        <f>_xlfn.XLOOKUP(H1760,Productos!$B$5:$B$16,Productos!$C$5:$C$16)</f>
        <v>Escritorio Madera 3 Espacios</v>
      </c>
      <c r="Q1760" s="13" t="str">
        <f>VLOOKUP(H1760,Productos!$B$4:$E$16,3,0)</f>
        <v>Bellmack</v>
      </c>
      <c r="R1760" s="14">
        <f t="shared" si="38"/>
        <v>0</v>
      </c>
      <c r="S1760" s="15">
        <f>VLOOKUP(Ventas!H1760,Productos!$B$23:$I$34,MATCH(Ventas!M1760,Productos!$D$22:$I$22)+2,FALSE)</f>
        <v>100000</v>
      </c>
      <c r="T1760" s="16">
        <f t="shared" si="42"/>
        <v>1200000</v>
      </c>
    </row>
    <row r="1761" spans="2:20" ht="14.25" customHeight="1">
      <c r="B1761" s="10" t="str">
        <f t="shared" si="37"/>
        <v>3-302542010abrilG16</v>
      </c>
      <c r="C1761" s="17">
        <v>3</v>
      </c>
      <c r="D1761" s="17">
        <v>30</v>
      </c>
      <c r="E1761" s="18">
        <v>40293</v>
      </c>
      <c r="F1761" s="17">
        <v>16</v>
      </c>
      <c r="G1761" s="17">
        <v>10</v>
      </c>
      <c r="H1761" s="17" t="s">
        <v>30</v>
      </c>
      <c r="I1761" s="79">
        <f>_xlfn.XLOOKUP(H1761,Productos!$B$5:$B$16,Productos!$E$5:$E$16)</f>
        <v>550000</v>
      </c>
      <c r="J1761" s="17">
        <v>2</v>
      </c>
      <c r="K1761" s="99"/>
      <c r="L1761" s="13" t="str">
        <f>_xlfn.XLOOKUP(Ventas!C1761,'Tienda y Sucursal'!$B$5:$B$19,'Tienda y Sucursal'!$C$5:$C$19)</f>
        <v>Damiens</v>
      </c>
      <c r="M1761" s="13" t="str">
        <f>_xlfn.XLOOKUP(D1761,'Tienda y Sucursal'!$E$5:$E$10,'Tienda y Sucursal'!$F$5:$F$10)</f>
        <v>Sucursal 2</v>
      </c>
      <c r="N1761" s="13" t="str">
        <f>HLOOKUP(F1761,'Vendedores y Clientes'!$F$5:$M$7,2,0)&amp;" "&amp;HLOOKUP(F1761,'Vendedores y Clientes'!$F$5:$M$7,3,0)</f>
        <v>Michael Tree</v>
      </c>
      <c r="O1761" s="13" t="str" cm="1">
        <f t="array" ref="O1761">_xlfn.XLOOKUP(G1761,'Vendedores y Clientes'!$B$6:$B$39,'Vendedores y Clientes'!$C$6:$C$39&amp;" "&amp;_xlfn.XLOOKUP(Ventas!G1761,'Vendedores y Clientes'!$B$6:$B$39,'Vendedores y Clientes'!$D$6:$D$39))</f>
        <v>Natalia Safer</v>
      </c>
      <c r="P1761" s="13" t="str">
        <f>_xlfn.XLOOKUP(H1761,Productos!$B$5:$B$16,Productos!$C$5:$C$16)</f>
        <v>Cómoda 2 cuerpos, 2x1x1,5</v>
      </c>
      <c r="Q1761" s="13" t="str">
        <f>VLOOKUP(H1761,Productos!$B$4:$E$16,3,0)</f>
        <v>Deplos</v>
      </c>
      <c r="R1761" s="14">
        <f t="shared" si="38"/>
        <v>0</v>
      </c>
      <c r="S1761" s="15">
        <f>VLOOKUP(Ventas!H1761,Productos!$B$23:$I$34,MATCH(Ventas!M1761,Productos!$D$22:$I$22)+2,FALSE)</f>
        <v>500000</v>
      </c>
      <c r="T1761" s="16">
        <f t="shared" si="42"/>
        <v>600000</v>
      </c>
    </row>
    <row r="1762" spans="2:20" ht="14.25" customHeight="1">
      <c r="B1762" s="10" t="str">
        <f t="shared" si="37"/>
        <v>2-3025112009noviembreG16</v>
      </c>
      <c r="C1762" s="17">
        <v>2</v>
      </c>
      <c r="D1762" s="17">
        <v>30</v>
      </c>
      <c r="E1762" s="18">
        <v>40142</v>
      </c>
      <c r="F1762" s="17">
        <v>15</v>
      </c>
      <c r="G1762" s="17">
        <v>18</v>
      </c>
      <c r="H1762" s="17" t="s">
        <v>30</v>
      </c>
      <c r="I1762" s="79">
        <f>_xlfn.XLOOKUP(H1762,Productos!$B$5:$B$16,Productos!$E$5:$E$16)</f>
        <v>550000</v>
      </c>
      <c r="J1762" s="17">
        <v>2</v>
      </c>
      <c r="K1762" s="99"/>
      <c r="L1762" s="13" t="str">
        <f>_xlfn.XLOOKUP(Ventas!C1762,'Tienda y Sucursal'!$B$5:$B$19,'Tienda y Sucursal'!$C$5:$C$19)</f>
        <v>Muebles San Genaro</v>
      </c>
      <c r="M1762" s="13" t="str">
        <f>_xlfn.XLOOKUP(D1762,'Tienda y Sucursal'!$E$5:$E$10,'Tienda y Sucursal'!$F$5:$F$10)</f>
        <v>Sucursal 2</v>
      </c>
      <c r="N1762" s="13" t="str">
        <f>HLOOKUP(F1762,'Vendedores y Clientes'!$F$5:$M$7,2,0)&amp;" "&amp;HLOOKUP(F1762,'Vendedores y Clientes'!$F$5:$M$7,3,0)</f>
        <v>Suárez Mujica</v>
      </c>
      <c r="O1762" s="13" t="str" cm="1">
        <f t="array" ref="O1762">_xlfn.XLOOKUP(G1762,'Vendedores y Clientes'!$B$6:$B$39,'Vendedores y Clientes'!$C$6:$C$39&amp;" "&amp;_xlfn.XLOOKUP(Ventas!G1762,'Vendedores y Clientes'!$B$6:$B$39,'Vendedores y Clientes'!$D$6:$D$39))</f>
        <v>Di Angelo Bonini</v>
      </c>
      <c r="P1762" s="13" t="str">
        <f>_xlfn.XLOOKUP(H1762,Productos!$B$5:$B$16,Productos!$C$5:$C$16)</f>
        <v>Cómoda 2 cuerpos, 2x1x1,5</v>
      </c>
      <c r="Q1762" s="13" t="str">
        <f>VLOOKUP(H1762,Productos!$B$4:$E$16,3,0)</f>
        <v>Deplos</v>
      </c>
      <c r="R1762" s="14">
        <f t="shared" si="38"/>
        <v>0</v>
      </c>
      <c r="S1762" s="15">
        <f>VLOOKUP(Ventas!H1762,Productos!$B$23:$I$34,MATCH(Ventas!M1762,Productos!$D$22:$I$22)+2,FALSE)</f>
        <v>500000</v>
      </c>
      <c r="T1762" s="16">
        <f t="shared" si="42"/>
        <v>600000</v>
      </c>
    </row>
    <row r="1763" spans="2:20" ht="14.25" customHeight="1">
      <c r="B1763" s="10" t="str">
        <f t="shared" si="37"/>
        <v>14-3002332009marzoE20</v>
      </c>
      <c r="C1763" s="17">
        <v>14</v>
      </c>
      <c r="D1763" s="17">
        <v>300</v>
      </c>
      <c r="E1763" s="18">
        <v>39895</v>
      </c>
      <c r="F1763" s="17">
        <v>12</v>
      </c>
      <c r="G1763" s="17">
        <v>25</v>
      </c>
      <c r="H1763" s="17" t="s">
        <v>28</v>
      </c>
      <c r="I1763" s="79">
        <f>_xlfn.XLOOKUP(H1763,Productos!$B$5:$B$16,Productos!$E$5:$E$16)</f>
        <v>650000</v>
      </c>
      <c r="J1763" s="17">
        <v>2</v>
      </c>
      <c r="K1763" s="99"/>
      <c r="L1763" s="13" t="str">
        <f>_xlfn.XLOOKUP(Ventas!C1763,'Tienda y Sucursal'!$B$5:$B$19,'Tienda y Sucursal'!$C$5:$C$19)</f>
        <v>Antiguedades FV</v>
      </c>
      <c r="M1763" s="13" t="str">
        <f>_xlfn.XLOOKUP(D1763,'Tienda y Sucursal'!$E$5:$E$10,'Tienda y Sucursal'!$F$5:$F$10)</f>
        <v>Sucursal 3</v>
      </c>
      <c r="N1763" s="13" t="str">
        <f>HLOOKUP(F1763,'Vendedores y Clientes'!$F$5:$M$7,2,0)&amp;" "&amp;HLOOKUP(F1763,'Vendedores y Clientes'!$F$5:$M$7,3,0)</f>
        <v>Feibian Bizancio</v>
      </c>
      <c r="O1763" s="13" t="str" cm="1">
        <f t="array" ref="O1763">_xlfn.XLOOKUP(G1763,'Vendedores y Clientes'!$B$6:$B$39,'Vendedores y Clientes'!$C$6:$C$39&amp;" "&amp;_xlfn.XLOOKUP(Ventas!G1763,'Vendedores y Clientes'!$B$6:$B$39,'Vendedores y Clientes'!$D$6:$D$39))</f>
        <v>Felipe Medero</v>
      </c>
      <c r="P1763" s="13" t="str">
        <f>_xlfn.XLOOKUP(H1763,Productos!$B$5:$B$16,Productos!$C$5:$C$16)</f>
        <v>Escritorio Madera 3 Espacios</v>
      </c>
      <c r="Q1763" s="13" t="str">
        <f>VLOOKUP(H1763,Productos!$B$4:$E$16,3,0)</f>
        <v>Bellmack</v>
      </c>
      <c r="R1763" s="14">
        <f t="shared" si="38"/>
        <v>0</v>
      </c>
      <c r="S1763" s="15">
        <f>VLOOKUP(Ventas!H1763,Productos!$B$23:$I$34,MATCH(Ventas!M1763,Productos!$D$22:$I$22)+2,FALSE)</f>
        <v>100000</v>
      </c>
      <c r="T1763" s="16">
        <f t="shared" si="42"/>
        <v>1200000</v>
      </c>
    </row>
    <row r="1764" spans="2:20" ht="14.25" customHeight="1">
      <c r="B1764" s="10" t="str">
        <f t="shared" si="37"/>
        <v>1-20018122010diciembreE20</v>
      </c>
      <c r="C1764" s="17">
        <v>1</v>
      </c>
      <c r="D1764" s="17">
        <v>200</v>
      </c>
      <c r="E1764" s="18">
        <v>40530</v>
      </c>
      <c r="F1764" s="17">
        <v>15</v>
      </c>
      <c r="G1764" s="17">
        <v>20</v>
      </c>
      <c r="H1764" s="17" t="s">
        <v>28</v>
      </c>
      <c r="I1764" s="79">
        <f>_xlfn.XLOOKUP(H1764,Productos!$B$5:$B$16,Productos!$E$5:$E$16)</f>
        <v>650000</v>
      </c>
      <c r="J1764" s="17">
        <v>2</v>
      </c>
      <c r="K1764" s="99"/>
      <c r="L1764" s="13" t="str">
        <f>_xlfn.XLOOKUP(Ventas!C1764,'Tienda y Sucursal'!$B$5:$B$19,'Tienda y Sucursal'!$C$5:$C$19)</f>
        <v>Sucursal Peñalolen Alto</v>
      </c>
      <c r="M1764" s="13" t="str">
        <f>_xlfn.XLOOKUP(D1764,'Tienda y Sucursal'!$E$5:$E$10,'Tienda y Sucursal'!$F$5:$F$10)</f>
        <v>Sucursal 1</v>
      </c>
      <c r="N1764" s="13" t="str">
        <f>HLOOKUP(F1764,'Vendedores y Clientes'!$F$5:$M$7,2,0)&amp;" "&amp;HLOOKUP(F1764,'Vendedores y Clientes'!$F$5:$M$7,3,0)</f>
        <v>Suárez Mujica</v>
      </c>
      <c r="O1764" s="13" t="str" cm="1">
        <f t="array" ref="O1764">_xlfn.XLOOKUP(G1764,'Vendedores y Clientes'!$B$6:$B$39,'Vendedores y Clientes'!$C$6:$C$39&amp;" "&amp;_xlfn.XLOOKUP(Ventas!G1764,'Vendedores y Clientes'!$B$6:$B$39,'Vendedores y Clientes'!$D$6:$D$39))</f>
        <v>Tatán Linterna</v>
      </c>
      <c r="P1764" s="13" t="str">
        <f>_xlfn.XLOOKUP(H1764,Productos!$B$5:$B$16,Productos!$C$5:$C$16)</f>
        <v>Escritorio Madera 3 Espacios</v>
      </c>
      <c r="Q1764" s="13" t="str">
        <f>VLOOKUP(H1764,Productos!$B$4:$E$16,3,0)</f>
        <v>Bellmack</v>
      </c>
      <c r="R1764" s="14">
        <f t="shared" si="38"/>
        <v>0</v>
      </c>
      <c r="S1764" s="15">
        <f>VLOOKUP(Ventas!H1764,Productos!$B$23:$I$34,MATCH(Ventas!M1764,Productos!$D$22:$I$22)+2,FALSE)</f>
        <v>10000</v>
      </c>
      <c r="T1764" s="16">
        <f t="shared" si="42"/>
        <v>1290000</v>
      </c>
    </row>
    <row r="1765" spans="2:20" ht="14.25" customHeight="1">
      <c r="B1765" s="10" t="str">
        <f t="shared" si="37"/>
        <v>7-101102010octubreE20</v>
      </c>
      <c r="C1765" s="17">
        <v>7</v>
      </c>
      <c r="D1765" s="17">
        <v>10</v>
      </c>
      <c r="E1765" s="18">
        <v>40452</v>
      </c>
      <c r="F1765" s="17">
        <v>18</v>
      </c>
      <c r="G1765" s="17">
        <v>32</v>
      </c>
      <c r="H1765" s="17" t="s">
        <v>28</v>
      </c>
      <c r="I1765" s="79">
        <f>_xlfn.XLOOKUP(H1765,Productos!$B$5:$B$16,Productos!$E$5:$E$16)</f>
        <v>650000</v>
      </c>
      <c r="J1765" s="17">
        <v>2</v>
      </c>
      <c r="K1765" s="99"/>
      <c r="L1765" s="13" t="str">
        <f>_xlfn.XLOOKUP(Ventas!C1765,'Tienda y Sucursal'!$B$5:$B$19,'Tienda y Sucursal'!$C$5:$C$19)</f>
        <v>Blanco y En Calada</v>
      </c>
      <c r="M1765" s="13" t="str">
        <f>_xlfn.XLOOKUP(D1765,'Tienda y Sucursal'!$E$5:$E$10,'Tienda y Sucursal'!$F$5:$F$10)</f>
        <v>Sucursal 6</v>
      </c>
      <c r="N1765" s="13" t="str">
        <f>HLOOKUP(F1765,'Vendedores y Clientes'!$F$5:$M$7,2,0)&amp;" "&amp;HLOOKUP(F1765,'Vendedores y Clientes'!$F$5:$M$7,3,0)</f>
        <v>Gato Lizana</v>
      </c>
      <c r="O1765" s="13" t="str" cm="1">
        <f t="array" ref="O1765">_xlfn.XLOOKUP(G1765,'Vendedores y Clientes'!$B$6:$B$39,'Vendedores y Clientes'!$C$6:$C$39&amp;" "&amp;_xlfn.XLOOKUP(Ventas!G1765,'Vendedores y Clientes'!$B$6:$B$39,'Vendedores y Clientes'!$D$6:$D$39))</f>
        <v>Manu Bililar</v>
      </c>
      <c r="P1765" s="13" t="str">
        <f>_xlfn.XLOOKUP(H1765,Productos!$B$5:$B$16,Productos!$C$5:$C$16)</f>
        <v>Escritorio Madera 3 Espacios</v>
      </c>
      <c r="Q1765" s="13" t="str">
        <f>VLOOKUP(H1765,Productos!$B$4:$E$16,3,0)</f>
        <v>Bellmack</v>
      </c>
      <c r="R1765" s="14">
        <f t="shared" si="38"/>
        <v>0</v>
      </c>
      <c r="S1765" s="15">
        <f>VLOOKUP(Ventas!H1765,Productos!$B$23:$I$34,MATCH(Ventas!M1765,Productos!$D$22:$I$22)+2,FALSE)</f>
        <v>100000</v>
      </c>
      <c r="T1765" s="16">
        <f t="shared" si="42"/>
        <v>1200000</v>
      </c>
    </row>
    <row r="1766" spans="2:20" ht="14.25" customHeight="1">
      <c r="B1766" s="10" t="str">
        <f t="shared" si="37"/>
        <v>8-200782009agostoE20</v>
      </c>
      <c r="C1766" s="17">
        <v>8</v>
      </c>
      <c r="D1766" s="17">
        <v>200</v>
      </c>
      <c r="E1766" s="18">
        <v>40032</v>
      </c>
      <c r="F1766" s="17">
        <v>16</v>
      </c>
      <c r="G1766" s="17">
        <v>14</v>
      </c>
      <c r="H1766" s="17" t="s">
        <v>28</v>
      </c>
      <c r="I1766" s="79">
        <f>_xlfn.XLOOKUP(H1766,Productos!$B$5:$B$16,Productos!$E$5:$E$16)</f>
        <v>650000</v>
      </c>
      <c r="J1766" s="17">
        <v>4</v>
      </c>
      <c r="K1766" s="99"/>
      <c r="L1766" s="13" t="str">
        <f>_xlfn.XLOOKUP(Ventas!C1766,'Tienda y Sucursal'!$B$5:$B$19,'Tienda y Sucursal'!$C$5:$C$19)</f>
        <v>El Rincón de la Madera</v>
      </c>
      <c r="M1766" s="13" t="str">
        <f>_xlfn.XLOOKUP(D1766,'Tienda y Sucursal'!$E$5:$E$10,'Tienda y Sucursal'!$F$5:$F$10)</f>
        <v>Sucursal 1</v>
      </c>
      <c r="N1766" s="13" t="str">
        <f>HLOOKUP(F1766,'Vendedores y Clientes'!$F$5:$M$7,2,0)&amp;" "&amp;HLOOKUP(F1766,'Vendedores y Clientes'!$F$5:$M$7,3,0)</f>
        <v>Michael Tree</v>
      </c>
      <c r="O1766" s="13" t="str" cm="1">
        <f t="array" ref="O1766">_xlfn.XLOOKUP(G1766,'Vendedores y Clientes'!$B$6:$B$39,'Vendedores y Clientes'!$C$6:$C$39&amp;" "&amp;_xlfn.XLOOKUP(Ventas!G1766,'Vendedores y Clientes'!$B$6:$B$39,'Vendedores y Clientes'!$D$6:$D$39))</f>
        <v>Guillermo Franco</v>
      </c>
      <c r="P1766" s="13" t="str">
        <f>_xlfn.XLOOKUP(H1766,Productos!$B$5:$B$16,Productos!$C$5:$C$16)</f>
        <v>Escritorio Madera 3 Espacios</v>
      </c>
      <c r="Q1766" s="13" t="str">
        <f>VLOOKUP(H1766,Productos!$B$4:$E$16,3,0)</f>
        <v>Bellmack</v>
      </c>
      <c r="R1766" s="14">
        <f t="shared" si="38"/>
        <v>0.05</v>
      </c>
      <c r="S1766" s="15">
        <f>VLOOKUP(Ventas!H1766,Productos!$B$23:$I$34,MATCH(Ventas!M1766,Productos!$D$22:$I$22)+2,FALSE)</f>
        <v>10000</v>
      </c>
      <c r="T1766" s="16">
        <f t="shared" si="42"/>
        <v>2460000</v>
      </c>
    </row>
    <row r="1767" spans="2:20" ht="14.25" customHeight="1">
      <c r="B1767" s="10" t="str">
        <f t="shared" si="37"/>
        <v>6-2003102009octubreE20</v>
      </c>
      <c r="C1767" s="17">
        <v>6</v>
      </c>
      <c r="D1767" s="17">
        <v>200</v>
      </c>
      <c r="E1767" s="18">
        <v>40089</v>
      </c>
      <c r="F1767" s="17">
        <v>17</v>
      </c>
      <c r="G1767" s="17">
        <v>3</v>
      </c>
      <c r="H1767" s="17" t="s">
        <v>28</v>
      </c>
      <c r="I1767" s="79">
        <f>_xlfn.XLOOKUP(H1767,Productos!$B$5:$B$16,Productos!$E$5:$E$16)</f>
        <v>650000</v>
      </c>
      <c r="J1767" s="17">
        <v>4</v>
      </c>
      <c r="K1767" s="99"/>
      <c r="L1767" s="13" t="str">
        <f>_xlfn.XLOOKUP(Ventas!C1767,'Tienda y Sucursal'!$B$5:$B$19,'Tienda y Sucursal'!$C$5:$C$19)</f>
        <v>Sucursal Ñuñoa</v>
      </c>
      <c r="M1767" s="13" t="str">
        <f>_xlfn.XLOOKUP(D1767,'Tienda y Sucursal'!$E$5:$E$10,'Tienda y Sucursal'!$F$5:$F$10)</f>
        <v>Sucursal 1</v>
      </c>
      <c r="N1767" s="13" t="str">
        <f>HLOOKUP(F1767,'Vendedores y Clientes'!$F$5:$M$7,2,0)&amp;" "&amp;HLOOKUP(F1767,'Vendedores y Clientes'!$F$5:$M$7,3,0)</f>
        <v>Gabriel Manzanero</v>
      </c>
      <c r="O1767" s="13" t="str" cm="1">
        <f t="array" ref="O1767">_xlfn.XLOOKUP(G1767,'Vendedores y Clientes'!$B$6:$B$39,'Vendedores y Clientes'!$C$6:$C$39&amp;" "&amp;_xlfn.XLOOKUP(Ventas!G1767,'Vendedores y Clientes'!$B$6:$B$39,'Vendedores y Clientes'!$D$6:$D$39))</f>
        <v>Johny Negrero</v>
      </c>
      <c r="P1767" s="13" t="str">
        <f>_xlfn.XLOOKUP(H1767,Productos!$B$5:$B$16,Productos!$C$5:$C$16)</f>
        <v>Escritorio Madera 3 Espacios</v>
      </c>
      <c r="Q1767" s="13" t="str">
        <f>VLOOKUP(H1767,Productos!$B$4:$E$16,3,0)</f>
        <v>Bellmack</v>
      </c>
      <c r="R1767" s="14">
        <f t="shared" si="38"/>
        <v>0.05</v>
      </c>
      <c r="S1767" s="15">
        <f>VLOOKUP(Ventas!H1767,Productos!$B$23:$I$34,MATCH(Ventas!M1767,Productos!$D$22:$I$22)+2,FALSE)</f>
        <v>10000</v>
      </c>
      <c r="T1767" s="16">
        <f t="shared" si="42"/>
        <v>2460000</v>
      </c>
    </row>
    <row r="1768" spans="2:20" ht="14.25" customHeight="1">
      <c r="B1768" s="10" t="str">
        <f t="shared" si="37"/>
        <v>2-201652010mayoB18</v>
      </c>
      <c r="C1768" s="17">
        <v>2</v>
      </c>
      <c r="D1768" s="17">
        <v>20</v>
      </c>
      <c r="E1768" s="18">
        <v>40314</v>
      </c>
      <c r="F1768" s="17">
        <v>15</v>
      </c>
      <c r="G1768" s="17">
        <v>20</v>
      </c>
      <c r="H1768" s="17" t="s">
        <v>31</v>
      </c>
      <c r="I1768" s="79">
        <f>_xlfn.XLOOKUP(H1768,Productos!$B$5:$B$16,Productos!$E$5:$E$16)</f>
        <v>350000</v>
      </c>
      <c r="J1768" s="17">
        <v>3</v>
      </c>
      <c r="K1768" s="99"/>
      <c r="L1768" s="13" t="str">
        <f>_xlfn.XLOOKUP(Ventas!C1768,'Tienda y Sucursal'!$B$5:$B$19,'Tienda y Sucursal'!$C$5:$C$19)</f>
        <v>Muebles San Genaro</v>
      </c>
      <c r="M1768" s="13" t="str">
        <f>_xlfn.XLOOKUP(D1768,'Tienda y Sucursal'!$E$5:$E$10,'Tienda y Sucursal'!$F$5:$F$10)</f>
        <v>Sucursal 5</v>
      </c>
      <c r="N1768" s="13" t="str">
        <f>HLOOKUP(F1768,'Vendedores y Clientes'!$F$5:$M$7,2,0)&amp;" "&amp;HLOOKUP(F1768,'Vendedores y Clientes'!$F$5:$M$7,3,0)</f>
        <v>Suárez Mujica</v>
      </c>
      <c r="O1768" s="13" t="str" cm="1">
        <f t="array" ref="O1768">_xlfn.XLOOKUP(G1768,'Vendedores y Clientes'!$B$6:$B$39,'Vendedores y Clientes'!$C$6:$C$39&amp;" "&amp;_xlfn.XLOOKUP(Ventas!G1768,'Vendedores y Clientes'!$B$6:$B$39,'Vendedores y Clientes'!$D$6:$D$39))</f>
        <v>Tatán Linterna</v>
      </c>
      <c r="P1768" s="13" t="str">
        <f>_xlfn.XLOOKUP(H1768,Productos!$B$5:$B$16,Productos!$C$5:$C$16)</f>
        <v>Escritorio Vidrio 1,38x50</v>
      </c>
      <c r="Q1768" s="13" t="str">
        <f>VLOOKUP(H1768,Productos!$B$4:$E$16,3,0)</f>
        <v>Bellmack</v>
      </c>
      <c r="R1768" s="14">
        <f t="shared" si="38"/>
        <v>0</v>
      </c>
      <c r="S1768" s="15">
        <f>VLOOKUP(Ventas!H1768,Productos!$B$23:$I$34,MATCH(Ventas!M1768,Productos!$D$22:$I$22)+2,FALSE)</f>
        <v>1500000</v>
      </c>
      <c r="T1768" s="16">
        <f t="shared" si="42"/>
        <v>-450000</v>
      </c>
    </row>
    <row r="1769" spans="2:20" ht="14.25" customHeight="1">
      <c r="B1769" s="10" t="str">
        <f t="shared" si="37"/>
        <v>12-20013102010octubreJ16</v>
      </c>
      <c r="C1769" s="17">
        <v>12</v>
      </c>
      <c r="D1769" s="17">
        <v>200</v>
      </c>
      <c r="E1769" s="18">
        <v>40464</v>
      </c>
      <c r="F1769" s="17">
        <v>12</v>
      </c>
      <c r="G1769" s="17">
        <v>12</v>
      </c>
      <c r="H1769" s="17" t="s">
        <v>22</v>
      </c>
      <c r="I1769" s="79">
        <f>_xlfn.XLOOKUP(H1769,Productos!$B$5:$B$16,Productos!$E$5:$E$16)</f>
        <v>1450000</v>
      </c>
      <c r="J1769" s="17">
        <v>1</v>
      </c>
      <c r="K1769" s="99"/>
      <c r="L1769" s="13" t="str">
        <f>_xlfn.XLOOKUP(Ventas!C1769,'Tienda y Sucursal'!$B$5:$B$19,'Tienda y Sucursal'!$C$5:$C$19)</f>
        <v>El Deleite</v>
      </c>
      <c r="M1769" s="13" t="str">
        <f>_xlfn.XLOOKUP(D1769,'Tienda y Sucursal'!$E$5:$E$10,'Tienda y Sucursal'!$F$5:$F$10)</f>
        <v>Sucursal 1</v>
      </c>
      <c r="N1769" s="13" t="str">
        <f>HLOOKUP(F1769,'Vendedores y Clientes'!$F$5:$M$7,2,0)&amp;" "&amp;HLOOKUP(F1769,'Vendedores y Clientes'!$F$5:$M$7,3,0)</f>
        <v>Feibian Bizancio</v>
      </c>
      <c r="O1769" s="13" t="str" cm="1">
        <f t="array" ref="O1769">_xlfn.XLOOKUP(G1769,'Vendedores y Clientes'!$B$6:$B$39,'Vendedores y Clientes'!$C$6:$C$39&amp;" "&amp;_xlfn.XLOOKUP(Ventas!G1769,'Vendedores y Clientes'!$B$6:$B$39,'Vendedores y Clientes'!$D$6:$D$39))</f>
        <v>Nga Escandinavo</v>
      </c>
      <c r="P1769" s="13" t="str">
        <f>_xlfn.XLOOKUP(H1769,Productos!$B$5:$B$16,Productos!$C$5:$C$16)</f>
        <v>Silla de Gargas</v>
      </c>
      <c r="Q1769" s="13" t="str">
        <f>VLOOKUP(H1769,Productos!$B$4:$E$16,3,0)</f>
        <v>Bellmack</v>
      </c>
      <c r="R1769" s="14">
        <f t="shared" si="38"/>
        <v>0</v>
      </c>
      <c r="S1769" s="15">
        <f>VLOOKUP(Ventas!H1769,Productos!$B$23:$I$34,MATCH(Ventas!M1769,Productos!$D$22:$I$22)+2,FALSE)</f>
        <v>500000</v>
      </c>
      <c r="T1769" s="16">
        <f t="shared" si="42"/>
        <v>950000</v>
      </c>
    </row>
    <row r="1770" spans="2:20" ht="14.25" customHeight="1">
      <c r="B1770" s="10" t="str">
        <f t="shared" si="37"/>
        <v>9-102392010septiembreJ16</v>
      </c>
      <c r="C1770" s="17">
        <v>9</v>
      </c>
      <c r="D1770" s="17">
        <v>10</v>
      </c>
      <c r="E1770" s="18">
        <v>40444</v>
      </c>
      <c r="F1770" s="17">
        <v>18</v>
      </c>
      <c r="G1770" s="17">
        <v>32</v>
      </c>
      <c r="H1770" s="17" t="s">
        <v>22</v>
      </c>
      <c r="I1770" s="79">
        <f>_xlfn.XLOOKUP(H1770,Productos!$B$5:$B$16,Productos!$E$5:$E$16)</f>
        <v>1450000</v>
      </c>
      <c r="J1770" s="17">
        <v>1</v>
      </c>
      <c r="K1770" s="99"/>
      <c r="L1770" s="13" t="str">
        <f>_xlfn.XLOOKUP(Ventas!C1770,'Tienda y Sucursal'!$B$5:$B$19,'Tienda y Sucursal'!$C$5:$C$19)</f>
        <v>Sucursal San Bernardo</v>
      </c>
      <c r="M1770" s="13" t="str">
        <f>_xlfn.XLOOKUP(D1770,'Tienda y Sucursal'!$E$5:$E$10,'Tienda y Sucursal'!$F$5:$F$10)</f>
        <v>Sucursal 6</v>
      </c>
      <c r="N1770" s="13" t="str">
        <f>HLOOKUP(F1770,'Vendedores y Clientes'!$F$5:$M$7,2,0)&amp;" "&amp;HLOOKUP(F1770,'Vendedores y Clientes'!$F$5:$M$7,3,0)</f>
        <v>Gato Lizana</v>
      </c>
      <c r="O1770" s="13" t="str" cm="1">
        <f t="array" ref="O1770">_xlfn.XLOOKUP(G1770,'Vendedores y Clientes'!$B$6:$B$39,'Vendedores y Clientes'!$C$6:$C$39&amp;" "&amp;_xlfn.XLOOKUP(Ventas!G1770,'Vendedores y Clientes'!$B$6:$B$39,'Vendedores y Clientes'!$D$6:$D$39))</f>
        <v>Manu Bililar</v>
      </c>
      <c r="P1770" s="13" t="str">
        <f>_xlfn.XLOOKUP(H1770,Productos!$B$5:$B$16,Productos!$C$5:$C$16)</f>
        <v>Silla de Gargas</v>
      </c>
      <c r="Q1770" s="13" t="str">
        <f>VLOOKUP(H1770,Productos!$B$4:$E$16,3,0)</f>
        <v>Bellmack</v>
      </c>
      <c r="R1770" s="14">
        <f t="shared" si="38"/>
        <v>0</v>
      </c>
      <c r="S1770" s="15">
        <f>VLOOKUP(Ventas!H1770,Productos!$B$23:$I$34,MATCH(Ventas!M1770,Productos!$D$22:$I$22)+2,FALSE)</f>
        <v>1000000</v>
      </c>
      <c r="T1770" s="16">
        <f t="shared" si="42"/>
        <v>450000</v>
      </c>
    </row>
    <row r="1771" spans="2:20" ht="14.25" customHeight="1">
      <c r="B1771" s="10" t="str">
        <f t="shared" si="37"/>
        <v>1-100522009febreroE20</v>
      </c>
      <c r="C1771" s="17">
        <v>1</v>
      </c>
      <c r="D1771" s="17">
        <v>100</v>
      </c>
      <c r="E1771" s="18">
        <v>39849</v>
      </c>
      <c r="F1771" s="17">
        <v>12</v>
      </c>
      <c r="G1771" s="17">
        <v>1</v>
      </c>
      <c r="H1771" s="17" t="s">
        <v>28</v>
      </c>
      <c r="I1771" s="79">
        <f>_xlfn.XLOOKUP(H1771,Productos!$B$5:$B$16,Productos!$E$5:$E$16)</f>
        <v>650000</v>
      </c>
      <c r="J1771" s="17">
        <v>3</v>
      </c>
      <c r="K1771" s="99"/>
      <c r="L1771" s="13" t="str">
        <f>_xlfn.XLOOKUP(Ventas!C1771,'Tienda y Sucursal'!$B$5:$B$19,'Tienda y Sucursal'!$C$5:$C$19)</f>
        <v>Sucursal Peñalolen Alto</v>
      </c>
      <c r="M1771" s="13" t="str">
        <f>_xlfn.XLOOKUP(D1771,'Tienda y Sucursal'!$E$5:$E$10,'Tienda y Sucursal'!$F$5:$F$10)</f>
        <v>Sucursal 4</v>
      </c>
      <c r="N1771" s="13" t="str">
        <f>HLOOKUP(F1771,'Vendedores y Clientes'!$F$5:$M$7,2,0)&amp;" "&amp;HLOOKUP(F1771,'Vendedores y Clientes'!$F$5:$M$7,3,0)</f>
        <v>Feibian Bizancio</v>
      </c>
      <c r="O1771" s="13" t="str" cm="1">
        <f t="array" ref="O1771">_xlfn.XLOOKUP(G1771,'Vendedores y Clientes'!$B$6:$B$39,'Vendedores y Clientes'!$C$6:$C$39&amp;" "&amp;_xlfn.XLOOKUP(Ventas!G1771,'Vendedores y Clientes'!$B$6:$B$39,'Vendedores y Clientes'!$D$6:$D$39))</f>
        <v>Alejandro Moledero</v>
      </c>
      <c r="P1771" s="13" t="str">
        <f>_xlfn.XLOOKUP(H1771,Productos!$B$5:$B$16,Productos!$C$5:$C$16)</f>
        <v>Escritorio Madera 3 Espacios</v>
      </c>
      <c r="Q1771" s="13" t="str">
        <f>VLOOKUP(H1771,Productos!$B$4:$E$16,3,0)</f>
        <v>Bellmack</v>
      </c>
      <c r="R1771" s="14">
        <f t="shared" si="38"/>
        <v>0</v>
      </c>
      <c r="S1771" s="15">
        <f>VLOOKUP(Ventas!H1771,Productos!$B$23:$I$34,MATCH(Ventas!M1771,Productos!$D$22:$I$22)+2,FALSE)</f>
        <v>1000000</v>
      </c>
      <c r="T1771" s="16">
        <f t="shared" si="42"/>
        <v>950000</v>
      </c>
    </row>
    <row r="1772" spans="2:20" ht="14.25" customHeight="1">
      <c r="B1772" s="10" t="str">
        <f t="shared" si="37"/>
        <v>1-3001882010agostoB18</v>
      </c>
      <c r="C1772" s="17">
        <v>1</v>
      </c>
      <c r="D1772" s="17">
        <v>300</v>
      </c>
      <c r="E1772" s="18">
        <v>40408</v>
      </c>
      <c r="F1772" s="17">
        <v>15</v>
      </c>
      <c r="G1772" s="17">
        <v>21</v>
      </c>
      <c r="H1772" s="17" t="s">
        <v>31</v>
      </c>
      <c r="I1772" s="79">
        <f>_xlfn.XLOOKUP(H1772,Productos!$B$5:$B$16,Productos!$E$5:$E$16)</f>
        <v>350000</v>
      </c>
      <c r="J1772" s="17">
        <v>3</v>
      </c>
      <c r="K1772" s="99"/>
      <c r="L1772" s="13" t="str">
        <f>_xlfn.XLOOKUP(Ventas!C1772,'Tienda y Sucursal'!$B$5:$B$19,'Tienda y Sucursal'!$C$5:$C$19)</f>
        <v>Sucursal Peñalolen Alto</v>
      </c>
      <c r="M1772" s="13" t="str">
        <f>_xlfn.XLOOKUP(D1772,'Tienda y Sucursal'!$E$5:$E$10,'Tienda y Sucursal'!$F$5:$F$10)</f>
        <v>Sucursal 3</v>
      </c>
      <c r="N1772" s="13" t="str">
        <f>HLOOKUP(F1772,'Vendedores y Clientes'!$F$5:$M$7,2,0)&amp;" "&amp;HLOOKUP(F1772,'Vendedores y Clientes'!$F$5:$M$7,3,0)</f>
        <v>Suárez Mujica</v>
      </c>
      <c r="O1772" s="13" t="str" cm="1">
        <f t="array" ref="O1772">_xlfn.XLOOKUP(G1772,'Vendedores y Clientes'!$B$6:$B$39,'Vendedores y Clientes'!$C$6:$C$39&amp;" "&amp;_xlfn.XLOOKUP(Ventas!G1772,'Vendedores y Clientes'!$B$6:$B$39,'Vendedores y Clientes'!$D$6:$D$39))</f>
        <v>Alvarón Moledero</v>
      </c>
      <c r="P1772" s="13" t="str">
        <f>_xlfn.XLOOKUP(H1772,Productos!$B$5:$B$16,Productos!$C$5:$C$16)</f>
        <v>Escritorio Vidrio 1,38x50</v>
      </c>
      <c r="Q1772" s="13" t="str">
        <f>VLOOKUP(H1772,Productos!$B$4:$E$16,3,0)</f>
        <v>Bellmack</v>
      </c>
      <c r="R1772" s="14">
        <f t="shared" si="38"/>
        <v>0</v>
      </c>
      <c r="S1772" s="15">
        <f>VLOOKUP(Ventas!H1772,Productos!$B$23:$I$34,MATCH(Ventas!M1772,Productos!$D$22:$I$22)+2,FALSE)</f>
        <v>100000</v>
      </c>
      <c r="T1772" s="16">
        <f t="shared" si="42"/>
        <v>950000</v>
      </c>
    </row>
    <row r="1773" spans="2:20" ht="14.25" customHeight="1">
      <c r="B1773" s="10" t="str">
        <f t="shared" si="37"/>
        <v>11-100472009julioE20</v>
      </c>
      <c r="C1773" s="17">
        <v>11</v>
      </c>
      <c r="D1773" s="17">
        <v>100</v>
      </c>
      <c r="E1773" s="18">
        <v>39998</v>
      </c>
      <c r="F1773" s="17">
        <v>17</v>
      </c>
      <c r="G1773" s="17">
        <v>4</v>
      </c>
      <c r="H1773" s="17" t="s">
        <v>28</v>
      </c>
      <c r="I1773" s="79">
        <f>_xlfn.XLOOKUP(H1773,Productos!$B$5:$B$16,Productos!$E$5:$E$16)</f>
        <v>650000</v>
      </c>
      <c r="J1773" s="17">
        <v>3</v>
      </c>
      <c r="K1773" s="99"/>
      <c r="L1773" s="13" t="str">
        <f>_xlfn.XLOOKUP(Ventas!C1773,'Tienda y Sucursal'!$B$5:$B$19,'Tienda y Sucursal'!$C$5:$C$19)</f>
        <v>Antiguedades FL</v>
      </c>
      <c r="M1773" s="13" t="str">
        <f>_xlfn.XLOOKUP(D1773,'Tienda y Sucursal'!$E$5:$E$10,'Tienda y Sucursal'!$F$5:$F$10)</f>
        <v>Sucursal 4</v>
      </c>
      <c r="N1773" s="13" t="str">
        <f>HLOOKUP(F1773,'Vendedores y Clientes'!$F$5:$M$7,2,0)&amp;" "&amp;HLOOKUP(F1773,'Vendedores y Clientes'!$F$5:$M$7,3,0)</f>
        <v>Gabriel Manzanero</v>
      </c>
      <c r="O1773" s="13" t="str" cm="1">
        <f t="array" ref="O1773">_xlfn.XLOOKUP(G1773,'Vendedores y Clientes'!$B$6:$B$39,'Vendedores y Clientes'!$C$6:$C$39&amp;" "&amp;_xlfn.XLOOKUP(Ventas!G1773,'Vendedores y Clientes'!$B$6:$B$39,'Vendedores y Clientes'!$D$6:$D$39))</f>
        <v>JayJay Barriga</v>
      </c>
      <c r="P1773" s="13" t="str">
        <f>_xlfn.XLOOKUP(H1773,Productos!$B$5:$B$16,Productos!$C$5:$C$16)</f>
        <v>Escritorio Madera 3 Espacios</v>
      </c>
      <c r="Q1773" s="13" t="str">
        <f>VLOOKUP(H1773,Productos!$B$4:$E$16,3,0)</f>
        <v>Bellmack</v>
      </c>
      <c r="R1773" s="14">
        <f t="shared" si="38"/>
        <v>0</v>
      </c>
      <c r="S1773" s="15">
        <f>VLOOKUP(Ventas!H1773,Productos!$B$23:$I$34,MATCH(Ventas!M1773,Productos!$D$22:$I$22)+2,FALSE)</f>
        <v>1000000</v>
      </c>
      <c r="T1773" s="16">
        <f t="shared" si="42"/>
        <v>950000</v>
      </c>
    </row>
    <row r="1774" spans="2:20" ht="14.25" customHeight="1">
      <c r="B1774" s="10" t="str">
        <f t="shared" si="37"/>
        <v>5-20011102010octubreB18</v>
      </c>
      <c r="C1774" s="17">
        <v>5</v>
      </c>
      <c r="D1774" s="17">
        <v>200</v>
      </c>
      <c r="E1774" s="18">
        <v>40462</v>
      </c>
      <c r="F1774" s="17">
        <v>13</v>
      </c>
      <c r="G1774" s="17">
        <v>20</v>
      </c>
      <c r="H1774" s="17" t="s">
        <v>31</v>
      </c>
      <c r="I1774" s="79">
        <f>_xlfn.XLOOKUP(H1774,Productos!$B$5:$B$16,Productos!$E$5:$E$16)</f>
        <v>350000</v>
      </c>
      <c r="J1774" s="17">
        <v>3</v>
      </c>
      <c r="K1774" s="99"/>
      <c r="L1774" s="13" t="str">
        <f>_xlfn.XLOOKUP(Ventas!C1774,'Tienda y Sucursal'!$B$5:$B$19,'Tienda y Sucursal'!$C$5:$C$19)</f>
        <v>Muebles El Oso</v>
      </c>
      <c r="M1774" s="13" t="str">
        <f>_xlfn.XLOOKUP(D1774,'Tienda y Sucursal'!$E$5:$E$10,'Tienda y Sucursal'!$F$5:$F$10)</f>
        <v>Sucursal 1</v>
      </c>
      <c r="N1774" s="13" t="str">
        <f>HLOOKUP(F1774,'Vendedores y Clientes'!$F$5:$M$7,2,0)&amp;" "&amp;HLOOKUP(F1774,'Vendedores y Clientes'!$F$5:$M$7,3,0)</f>
        <v>Caesar Ortencia</v>
      </c>
      <c r="O1774" s="13" t="str" cm="1">
        <f t="array" ref="O1774">_xlfn.XLOOKUP(G1774,'Vendedores y Clientes'!$B$6:$B$39,'Vendedores y Clientes'!$C$6:$C$39&amp;" "&amp;_xlfn.XLOOKUP(Ventas!G1774,'Vendedores y Clientes'!$B$6:$B$39,'Vendedores y Clientes'!$D$6:$D$39))</f>
        <v>Tatán Linterna</v>
      </c>
      <c r="P1774" s="13" t="str">
        <f>_xlfn.XLOOKUP(H1774,Productos!$B$5:$B$16,Productos!$C$5:$C$16)</f>
        <v>Escritorio Vidrio 1,38x50</v>
      </c>
      <c r="Q1774" s="13" t="str">
        <f>VLOOKUP(H1774,Productos!$B$4:$E$16,3,0)</f>
        <v>Bellmack</v>
      </c>
      <c r="R1774" s="14">
        <f t="shared" si="38"/>
        <v>0</v>
      </c>
      <c r="S1774" s="15">
        <f>VLOOKUP(Ventas!H1774,Productos!$B$23:$I$34,MATCH(Ventas!M1774,Productos!$D$22:$I$22)+2,FALSE)</f>
        <v>100000</v>
      </c>
      <c r="T1774" s="16">
        <f t="shared" si="42"/>
        <v>950000</v>
      </c>
    </row>
    <row r="1775" spans="2:20" ht="14.25" customHeight="1">
      <c r="B1775" s="10" t="str">
        <f t="shared" si="37"/>
        <v>7-302122010diciembreB18</v>
      </c>
      <c r="C1775" s="17">
        <v>7</v>
      </c>
      <c r="D1775" s="17">
        <v>30</v>
      </c>
      <c r="E1775" s="18">
        <v>40514</v>
      </c>
      <c r="F1775" s="17">
        <v>12</v>
      </c>
      <c r="G1775" s="17">
        <v>15</v>
      </c>
      <c r="H1775" s="17" t="s">
        <v>31</v>
      </c>
      <c r="I1775" s="79">
        <f>_xlfn.XLOOKUP(H1775,Productos!$B$5:$B$16,Productos!$E$5:$E$16)</f>
        <v>350000</v>
      </c>
      <c r="J1775" s="17">
        <v>3</v>
      </c>
      <c r="K1775" s="99"/>
      <c r="L1775" s="13" t="str">
        <f>_xlfn.XLOOKUP(Ventas!C1775,'Tienda y Sucursal'!$B$5:$B$19,'Tienda y Sucursal'!$C$5:$C$19)</f>
        <v>Blanco y En Calada</v>
      </c>
      <c r="M1775" s="13" t="str">
        <f>_xlfn.XLOOKUP(D1775,'Tienda y Sucursal'!$E$5:$E$10,'Tienda y Sucursal'!$F$5:$F$10)</f>
        <v>Sucursal 2</v>
      </c>
      <c r="N1775" s="13" t="str">
        <f>HLOOKUP(F1775,'Vendedores y Clientes'!$F$5:$M$7,2,0)&amp;" "&amp;HLOOKUP(F1775,'Vendedores y Clientes'!$F$5:$M$7,3,0)</f>
        <v>Feibian Bizancio</v>
      </c>
      <c r="O1775" s="13" t="str" cm="1">
        <f t="array" ref="O1775">_xlfn.XLOOKUP(G1775,'Vendedores y Clientes'!$B$6:$B$39,'Vendedores y Clientes'!$C$6:$C$39&amp;" "&amp;_xlfn.XLOOKUP(Ventas!G1775,'Vendedores y Clientes'!$B$6:$B$39,'Vendedores y Clientes'!$D$6:$D$39))</f>
        <v>Maki Parachute</v>
      </c>
      <c r="P1775" s="13" t="str">
        <f>_xlfn.XLOOKUP(H1775,Productos!$B$5:$B$16,Productos!$C$5:$C$16)</f>
        <v>Escritorio Vidrio 1,38x50</v>
      </c>
      <c r="Q1775" s="13" t="str">
        <f>VLOOKUP(H1775,Productos!$B$4:$E$16,3,0)</f>
        <v>Bellmack</v>
      </c>
      <c r="R1775" s="14">
        <f t="shared" si="38"/>
        <v>0</v>
      </c>
      <c r="S1775" s="15">
        <f>VLOOKUP(Ventas!H1775,Productos!$B$23:$I$34,MATCH(Ventas!M1775,Productos!$D$22:$I$22)+2,FALSE)</f>
        <v>100000</v>
      </c>
      <c r="T1775" s="16">
        <f t="shared" si="42"/>
        <v>950000</v>
      </c>
    </row>
    <row r="1776" spans="2:20" ht="14.25" customHeight="1">
      <c r="B1776" s="10" t="str">
        <f t="shared" si="37"/>
        <v>5-10112009eneroB18</v>
      </c>
      <c r="C1776" s="17">
        <v>5</v>
      </c>
      <c r="D1776" s="17">
        <v>10</v>
      </c>
      <c r="E1776" s="18">
        <v>39814</v>
      </c>
      <c r="F1776" s="17">
        <v>17</v>
      </c>
      <c r="G1776" s="17">
        <v>32</v>
      </c>
      <c r="H1776" s="17" t="s">
        <v>31</v>
      </c>
      <c r="I1776" s="79">
        <f>_xlfn.XLOOKUP(H1776,Productos!$B$5:$B$16,Productos!$E$5:$E$16)</f>
        <v>350000</v>
      </c>
      <c r="J1776" s="17">
        <v>3</v>
      </c>
      <c r="K1776" s="99"/>
      <c r="L1776" s="13" t="str">
        <f>_xlfn.XLOOKUP(Ventas!C1776,'Tienda y Sucursal'!$B$5:$B$19,'Tienda y Sucursal'!$C$5:$C$19)</f>
        <v>Muebles El Oso</v>
      </c>
      <c r="M1776" s="13" t="str">
        <f>_xlfn.XLOOKUP(D1776,'Tienda y Sucursal'!$E$5:$E$10,'Tienda y Sucursal'!$F$5:$F$10)</f>
        <v>Sucursal 6</v>
      </c>
      <c r="N1776" s="13" t="str">
        <f>HLOOKUP(F1776,'Vendedores y Clientes'!$F$5:$M$7,2,0)&amp;" "&amp;HLOOKUP(F1776,'Vendedores y Clientes'!$F$5:$M$7,3,0)</f>
        <v>Gabriel Manzanero</v>
      </c>
      <c r="O1776" s="13" t="str" cm="1">
        <f t="array" ref="O1776">_xlfn.XLOOKUP(G1776,'Vendedores y Clientes'!$B$6:$B$39,'Vendedores y Clientes'!$C$6:$C$39&amp;" "&amp;_xlfn.XLOOKUP(Ventas!G1776,'Vendedores y Clientes'!$B$6:$B$39,'Vendedores y Clientes'!$D$6:$D$39))</f>
        <v>Manu Bililar</v>
      </c>
      <c r="P1776" s="13" t="str">
        <f>_xlfn.XLOOKUP(H1776,Productos!$B$5:$B$16,Productos!$C$5:$C$16)</f>
        <v>Escritorio Vidrio 1,38x50</v>
      </c>
      <c r="Q1776" s="13" t="str">
        <f>VLOOKUP(H1776,Productos!$B$4:$E$16,3,0)</f>
        <v>Bellmack</v>
      </c>
      <c r="R1776" s="14">
        <f t="shared" si="38"/>
        <v>0</v>
      </c>
      <c r="S1776" s="15">
        <f>VLOOKUP(Ventas!H1776,Productos!$B$23:$I$34,MATCH(Ventas!M1776,Productos!$D$22:$I$22)+2,FALSE)</f>
        <v>100000</v>
      </c>
      <c r="T1776" s="16">
        <f t="shared" si="42"/>
        <v>950000</v>
      </c>
    </row>
    <row r="1777" spans="2:20" ht="14.25" customHeight="1">
      <c r="B1777" s="10" t="str">
        <f t="shared" si="37"/>
        <v>2-301162009junioB18</v>
      </c>
      <c r="C1777" s="17">
        <v>2</v>
      </c>
      <c r="D1777" s="17">
        <v>30</v>
      </c>
      <c r="E1777" s="18">
        <v>39975</v>
      </c>
      <c r="F1777" s="17">
        <v>12</v>
      </c>
      <c r="G1777" s="17">
        <v>29</v>
      </c>
      <c r="H1777" s="17" t="s">
        <v>31</v>
      </c>
      <c r="I1777" s="79">
        <f>_xlfn.XLOOKUP(H1777,Productos!$B$5:$B$16,Productos!$E$5:$E$16)</f>
        <v>350000</v>
      </c>
      <c r="J1777" s="17">
        <v>3</v>
      </c>
      <c r="K1777" s="99"/>
      <c r="L1777" s="13" t="str">
        <f>_xlfn.XLOOKUP(Ventas!C1777,'Tienda y Sucursal'!$B$5:$B$19,'Tienda y Sucursal'!$C$5:$C$19)</f>
        <v>Muebles San Genaro</v>
      </c>
      <c r="M1777" s="13" t="str">
        <f>_xlfn.XLOOKUP(D1777,'Tienda y Sucursal'!$E$5:$E$10,'Tienda y Sucursal'!$F$5:$F$10)</f>
        <v>Sucursal 2</v>
      </c>
      <c r="N1777" s="13" t="str">
        <f>HLOOKUP(F1777,'Vendedores y Clientes'!$F$5:$M$7,2,0)&amp;" "&amp;HLOOKUP(F1777,'Vendedores y Clientes'!$F$5:$M$7,3,0)</f>
        <v>Feibian Bizancio</v>
      </c>
      <c r="O1777" s="13" t="str" cm="1">
        <f t="array" ref="O1777">_xlfn.XLOOKUP(G1777,'Vendedores y Clientes'!$B$6:$B$39,'Vendedores y Clientes'!$C$6:$C$39&amp;" "&amp;_xlfn.XLOOKUP(Ventas!G1777,'Vendedores y Clientes'!$B$6:$B$39,'Vendedores y Clientes'!$D$6:$D$39))</f>
        <v>Reina Queen</v>
      </c>
      <c r="P1777" s="13" t="str">
        <f>_xlfn.XLOOKUP(H1777,Productos!$B$5:$B$16,Productos!$C$5:$C$16)</f>
        <v>Escritorio Vidrio 1,38x50</v>
      </c>
      <c r="Q1777" s="13" t="str">
        <f>VLOOKUP(H1777,Productos!$B$4:$E$16,3,0)</f>
        <v>Bellmack</v>
      </c>
      <c r="R1777" s="14">
        <f t="shared" si="38"/>
        <v>0</v>
      </c>
      <c r="S1777" s="15">
        <f>VLOOKUP(Ventas!H1777,Productos!$B$23:$I$34,MATCH(Ventas!M1777,Productos!$D$22:$I$22)+2,FALSE)</f>
        <v>100000</v>
      </c>
      <c r="T1777" s="16">
        <f t="shared" si="42"/>
        <v>950000</v>
      </c>
    </row>
    <row r="1778" spans="2:20" ht="14.25" customHeight="1">
      <c r="B1778" s="10" t="str">
        <f t="shared" si="37"/>
        <v>8-304122009diciembreB18</v>
      </c>
      <c r="C1778" s="17">
        <v>8</v>
      </c>
      <c r="D1778" s="17">
        <v>30</v>
      </c>
      <c r="E1778" s="18">
        <v>40151</v>
      </c>
      <c r="F1778" s="17">
        <v>14</v>
      </c>
      <c r="G1778" s="17">
        <v>17</v>
      </c>
      <c r="H1778" s="17" t="s">
        <v>31</v>
      </c>
      <c r="I1778" s="79">
        <f>_xlfn.XLOOKUP(H1778,Productos!$B$5:$B$16,Productos!$E$5:$E$16)</f>
        <v>350000</v>
      </c>
      <c r="J1778" s="17">
        <v>3</v>
      </c>
      <c r="K1778" s="99"/>
      <c r="L1778" s="13" t="str">
        <f>_xlfn.XLOOKUP(Ventas!C1778,'Tienda y Sucursal'!$B$5:$B$19,'Tienda y Sucursal'!$C$5:$C$19)</f>
        <v>El Rincón de la Madera</v>
      </c>
      <c r="M1778" s="13" t="str">
        <f>_xlfn.XLOOKUP(D1778,'Tienda y Sucursal'!$E$5:$E$10,'Tienda y Sucursal'!$F$5:$F$10)</f>
        <v>Sucursal 2</v>
      </c>
      <c r="N1778" s="13" t="str">
        <f>HLOOKUP(F1778,'Vendedores y Clientes'!$F$5:$M$7,2,0)&amp;" "&amp;HLOOKUP(F1778,'Vendedores y Clientes'!$F$5:$M$7,3,0)</f>
        <v>Hortuiti Felier</v>
      </c>
      <c r="O1778" s="13" t="str" cm="1">
        <f t="array" ref="O1778">_xlfn.XLOOKUP(G1778,'Vendedores y Clientes'!$B$6:$B$39,'Vendedores y Clientes'!$C$6:$C$39&amp;" "&amp;_xlfn.XLOOKUP(Ventas!G1778,'Vendedores y Clientes'!$B$6:$B$39,'Vendedores y Clientes'!$D$6:$D$39))</f>
        <v>Mathias Albus</v>
      </c>
      <c r="P1778" s="13" t="str">
        <f>_xlfn.XLOOKUP(H1778,Productos!$B$5:$B$16,Productos!$C$5:$C$16)</f>
        <v>Escritorio Vidrio 1,38x50</v>
      </c>
      <c r="Q1778" s="13" t="str">
        <f>VLOOKUP(H1778,Productos!$B$4:$E$16,3,0)</f>
        <v>Bellmack</v>
      </c>
      <c r="R1778" s="14">
        <f t="shared" si="38"/>
        <v>0</v>
      </c>
      <c r="S1778" s="15">
        <f>VLOOKUP(Ventas!H1778,Productos!$B$23:$I$34,MATCH(Ventas!M1778,Productos!$D$22:$I$22)+2,FALSE)</f>
        <v>100000</v>
      </c>
      <c r="T1778" s="16">
        <f t="shared" si="42"/>
        <v>950000</v>
      </c>
    </row>
    <row r="1779" spans="2:20" ht="14.25" customHeight="1">
      <c r="B1779" s="10" t="str">
        <f t="shared" si="37"/>
        <v>8-1012102010octubreB18</v>
      </c>
      <c r="C1779" s="17">
        <v>8</v>
      </c>
      <c r="D1779" s="17">
        <v>10</v>
      </c>
      <c r="E1779" s="18">
        <v>40463</v>
      </c>
      <c r="F1779" s="17">
        <v>16</v>
      </c>
      <c r="G1779" s="17">
        <v>19</v>
      </c>
      <c r="H1779" s="17" t="s">
        <v>31</v>
      </c>
      <c r="I1779" s="79">
        <f>_xlfn.XLOOKUP(H1779,Productos!$B$5:$B$16,Productos!$E$5:$E$16)</f>
        <v>350000</v>
      </c>
      <c r="J1779" s="17">
        <v>3</v>
      </c>
      <c r="K1779" s="99"/>
      <c r="L1779" s="13" t="str">
        <f>_xlfn.XLOOKUP(Ventas!C1779,'Tienda y Sucursal'!$B$5:$B$19,'Tienda y Sucursal'!$C$5:$C$19)</f>
        <v>El Rincón de la Madera</v>
      </c>
      <c r="M1779" s="13" t="str">
        <f>_xlfn.XLOOKUP(D1779,'Tienda y Sucursal'!$E$5:$E$10,'Tienda y Sucursal'!$F$5:$F$10)</f>
        <v>Sucursal 6</v>
      </c>
      <c r="N1779" s="13" t="str">
        <f>HLOOKUP(F1779,'Vendedores y Clientes'!$F$5:$M$7,2,0)&amp;" "&amp;HLOOKUP(F1779,'Vendedores y Clientes'!$F$5:$M$7,3,0)</f>
        <v>Michael Tree</v>
      </c>
      <c r="O1779" s="13" t="str" cm="1">
        <f t="array" ref="O1779">_xlfn.XLOOKUP(G1779,'Vendedores y Clientes'!$B$6:$B$39,'Vendedores y Clientes'!$C$6:$C$39&amp;" "&amp;_xlfn.XLOOKUP(Ventas!G1779,'Vendedores y Clientes'!$B$6:$B$39,'Vendedores y Clientes'!$D$6:$D$39))</f>
        <v>Andrea Disappear</v>
      </c>
      <c r="P1779" s="13" t="str">
        <f>_xlfn.XLOOKUP(H1779,Productos!$B$5:$B$16,Productos!$C$5:$C$16)</f>
        <v>Escritorio Vidrio 1,38x50</v>
      </c>
      <c r="Q1779" s="13" t="str">
        <f>VLOOKUP(H1779,Productos!$B$4:$E$16,3,0)</f>
        <v>Bellmack</v>
      </c>
      <c r="R1779" s="14">
        <f t="shared" si="38"/>
        <v>0</v>
      </c>
      <c r="S1779" s="15">
        <f>VLOOKUP(Ventas!H1779,Productos!$B$23:$I$34,MATCH(Ventas!M1779,Productos!$D$22:$I$22)+2,FALSE)</f>
        <v>100000</v>
      </c>
      <c r="T1779" s="16">
        <f t="shared" si="42"/>
        <v>950000</v>
      </c>
    </row>
    <row r="1780" spans="2:20" ht="14.25" customHeight="1">
      <c r="B1780" s="10" t="str">
        <f t="shared" si="37"/>
        <v>13-201182010agostoJ16</v>
      </c>
      <c r="C1780" s="17">
        <v>13</v>
      </c>
      <c r="D1780" s="17">
        <v>20</v>
      </c>
      <c r="E1780" s="18">
        <v>40401</v>
      </c>
      <c r="F1780" s="17">
        <v>16</v>
      </c>
      <c r="G1780" s="17">
        <v>12</v>
      </c>
      <c r="H1780" s="17" t="s">
        <v>22</v>
      </c>
      <c r="I1780" s="79">
        <f>_xlfn.XLOOKUP(H1780,Productos!$B$5:$B$16,Productos!$E$5:$E$16)</f>
        <v>1450000</v>
      </c>
      <c r="J1780" s="17">
        <v>1</v>
      </c>
      <c r="K1780" s="99"/>
      <c r="L1780" s="13" t="str">
        <f>_xlfn.XLOOKUP(Ventas!C1780,'Tienda y Sucursal'!$B$5:$B$19,'Tienda y Sucursal'!$C$5:$C$19)</f>
        <v>Sales</v>
      </c>
      <c r="M1780" s="13" t="str">
        <f>_xlfn.XLOOKUP(D1780,'Tienda y Sucursal'!$E$5:$E$10,'Tienda y Sucursal'!$F$5:$F$10)</f>
        <v>Sucursal 5</v>
      </c>
      <c r="N1780" s="13" t="str">
        <f>HLOOKUP(F1780,'Vendedores y Clientes'!$F$5:$M$7,2,0)&amp;" "&amp;HLOOKUP(F1780,'Vendedores y Clientes'!$F$5:$M$7,3,0)</f>
        <v>Michael Tree</v>
      </c>
      <c r="O1780" s="13" t="str" cm="1">
        <f t="array" ref="O1780">_xlfn.XLOOKUP(G1780,'Vendedores y Clientes'!$B$6:$B$39,'Vendedores y Clientes'!$C$6:$C$39&amp;" "&amp;_xlfn.XLOOKUP(Ventas!G1780,'Vendedores y Clientes'!$B$6:$B$39,'Vendedores y Clientes'!$D$6:$D$39))</f>
        <v>Nga Escandinavo</v>
      </c>
      <c r="P1780" s="13" t="str">
        <f>_xlfn.XLOOKUP(H1780,Productos!$B$5:$B$16,Productos!$C$5:$C$16)</f>
        <v>Silla de Gargas</v>
      </c>
      <c r="Q1780" s="13" t="str">
        <f>VLOOKUP(H1780,Productos!$B$4:$E$16,3,0)</f>
        <v>Bellmack</v>
      </c>
      <c r="R1780" s="14">
        <f t="shared" si="38"/>
        <v>0</v>
      </c>
      <c r="S1780" s="15">
        <f>VLOOKUP(Ventas!H1780,Productos!$B$23:$I$34,MATCH(Ventas!M1780,Productos!$D$22:$I$22)+2,FALSE)</f>
        <v>300000</v>
      </c>
      <c r="T1780" s="16">
        <f t="shared" si="42"/>
        <v>1150000</v>
      </c>
    </row>
    <row r="1781" spans="2:20" ht="14.25" customHeight="1">
      <c r="B1781" s="10" t="str">
        <f t="shared" si="37"/>
        <v>2-300532010marzoJ16</v>
      </c>
      <c r="C1781" s="17">
        <v>2</v>
      </c>
      <c r="D1781" s="17">
        <v>300</v>
      </c>
      <c r="E1781" s="18">
        <v>40242</v>
      </c>
      <c r="F1781" s="17">
        <v>15</v>
      </c>
      <c r="G1781" s="17">
        <v>9</v>
      </c>
      <c r="H1781" s="17" t="s">
        <v>22</v>
      </c>
      <c r="I1781" s="79">
        <f>_xlfn.XLOOKUP(H1781,Productos!$B$5:$B$16,Productos!$E$5:$E$16)</f>
        <v>1450000</v>
      </c>
      <c r="J1781" s="17">
        <v>1</v>
      </c>
      <c r="K1781" s="99"/>
      <c r="L1781" s="13" t="str">
        <f>_xlfn.XLOOKUP(Ventas!C1781,'Tienda y Sucursal'!$B$5:$B$19,'Tienda y Sucursal'!$C$5:$C$19)</f>
        <v>Muebles San Genaro</v>
      </c>
      <c r="M1781" s="13" t="str">
        <f>_xlfn.XLOOKUP(D1781,'Tienda y Sucursal'!$E$5:$E$10,'Tienda y Sucursal'!$F$5:$F$10)</f>
        <v>Sucursal 3</v>
      </c>
      <c r="N1781" s="13" t="str">
        <f>HLOOKUP(F1781,'Vendedores y Clientes'!$F$5:$M$7,2,0)&amp;" "&amp;HLOOKUP(F1781,'Vendedores y Clientes'!$F$5:$M$7,3,0)</f>
        <v>Suárez Mujica</v>
      </c>
      <c r="O1781" s="13" t="str" cm="1">
        <f t="array" ref="O1781">_xlfn.XLOOKUP(G1781,'Vendedores y Clientes'!$B$6:$B$39,'Vendedores y Clientes'!$C$6:$C$39&amp;" "&amp;_xlfn.XLOOKUP(Ventas!G1781,'Vendedores y Clientes'!$B$6:$B$39,'Vendedores y Clientes'!$D$6:$D$39))</f>
        <v>Camilo Parranda</v>
      </c>
      <c r="P1781" s="13" t="str">
        <f>_xlfn.XLOOKUP(H1781,Productos!$B$5:$B$16,Productos!$C$5:$C$16)</f>
        <v>Silla de Gargas</v>
      </c>
      <c r="Q1781" s="13" t="str">
        <f>VLOOKUP(H1781,Productos!$B$4:$E$16,3,0)</f>
        <v>Bellmack</v>
      </c>
      <c r="R1781" s="14">
        <f t="shared" si="38"/>
        <v>0</v>
      </c>
      <c r="S1781" s="15">
        <f>VLOOKUP(Ventas!H1781,Productos!$B$23:$I$34,MATCH(Ventas!M1781,Productos!$D$22:$I$22)+2,FALSE)</f>
        <v>200000</v>
      </c>
      <c r="T1781" s="16">
        <f t="shared" si="42"/>
        <v>1250000</v>
      </c>
    </row>
    <row r="1782" spans="2:20" ht="14.25" customHeight="1">
      <c r="B1782" s="10" t="str">
        <f t="shared" si="37"/>
        <v>7-301812009eneroJ16</v>
      </c>
      <c r="C1782" s="17">
        <v>7</v>
      </c>
      <c r="D1782" s="17">
        <v>30</v>
      </c>
      <c r="E1782" s="18">
        <v>39831</v>
      </c>
      <c r="F1782" s="17">
        <v>14</v>
      </c>
      <c r="G1782" s="17">
        <v>28</v>
      </c>
      <c r="H1782" s="17" t="s">
        <v>22</v>
      </c>
      <c r="I1782" s="79">
        <f>_xlfn.XLOOKUP(H1782,Productos!$B$5:$B$16,Productos!$E$5:$E$16)</f>
        <v>1450000</v>
      </c>
      <c r="J1782" s="17">
        <v>1</v>
      </c>
      <c r="K1782" s="99"/>
      <c r="L1782" s="13" t="str">
        <f>_xlfn.XLOOKUP(Ventas!C1782,'Tienda y Sucursal'!$B$5:$B$19,'Tienda y Sucursal'!$C$5:$C$19)</f>
        <v>Blanco y En Calada</v>
      </c>
      <c r="M1782" s="13" t="str">
        <f>_xlfn.XLOOKUP(D1782,'Tienda y Sucursal'!$E$5:$E$10,'Tienda y Sucursal'!$F$5:$F$10)</f>
        <v>Sucursal 2</v>
      </c>
      <c r="N1782" s="13" t="str">
        <f>HLOOKUP(F1782,'Vendedores y Clientes'!$F$5:$M$7,2,0)&amp;" "&amp;HLOOKUP(F1782,'Vendedores y Clientes'!$F$5:$M$7,3,0)</f>
        <v>Hortuiti Felier</v>
      </c>
      <c r="O1782" s="13" t="str" cm="1">
        <f t="array" ref="O1782">_xlfn.XLOOKUP(G1782,'Vendedores y Clientes'!$B$6:$B$39,'Vendedores y Clientes'!$C$6:$C$39&amp;" "&amp;_xlfn.XLOOKUP(Ventas!G1782,'Vendedores y Clientes'!$B$6:$B$39,'Vendedores y Clientes'!$D$6:$D$39))</f>
        <v>Sebastián  Venegas</v>
      </c>
      <c r="P1782" s="13" t="str">
        <f>_xlfn.XLOOKUP(H1782,Productos!$B$5:$B$16,Productos!$C$5:$C$16)</f>
        <v>Silla de Gargas</v>
      </c>
      <c r="Q1782" s="13" t="str">
        <f>VLOOKUP(H1782,Productos!$B$4:$E$16,3,0)</f>
        <v>Bellmack</v>
      </c>
      <c r="R1782" s="14">
        <f t="shared" si="38"/>
        <v>0</v>
      </c>
      <c r="S1782" s="15">
        <f>VLOOKUP(Ventas!H1782,Productos!$B$23:$I$34,MATCH(Ventas!M1782,Productos!$D$22:$I$22)+2,FALSE)</f>
        <v>20000</v>
      </c>
      <c r="T1782" s="16">
        <f t="shared" si="42"/>
        <v>1430000</v>
      </c>
    </row>
    <row r="1783" spans="2:20" ht="14.25" customHeight="1">
      <c r="B1783" s="10" t="str">
        <f t="shared" si="37"/>
        <v>4-1002482010agostoG13</v>
      </c>
      <c r="C1783" s="17">
        <v>4</v>
      </c>
      <c r="D1783" s="17">
        <v>100</v>
      </c>
      <c r="E1783" s="18">
        <v>40414</v>
      </c>
      <c r="F1783" s="17">
        <v>14</v>
      </c>
      <c r="G1783" s="17">
        <v>19</v>
      </c>
      <c r="H1783" s="17" t="s">
        <v>32</v>
      </c>
      <c r="I1783" s="79">
        <f>_xlfn.XLOOKUP(H1783,Productos!$B$5:$B$16,Productos!$E$5:$E$16)</f>
        <v>150000</v>
      </c>
      <c r="J1783" s="17">
        <v>7</v>
      </c>
      <c r="K1783" s="99"/>
      <c r="L1783" s="13" t="str">
        <f>_xlfn.XLOOKUP(Ventas!C1783,'Tienda y Sucursal'!$B$5:$B$19,'Tienda y Sucursal'!$C$5:$C$19)</f>
        <v>Galería Ñuble</v>
      </c>
      <c r="M1783" s="13" t="str">
        <f>_xlfn.XLOOKUP(D1783,'Tienda y Sucursal'!$E$5:$E$10,'Tienda y Sucursal'!$F$5:$F$10)</f>
        <v>Sucursal 4</v>
      </c>
      <c r="N1783" s="13" t="str">
        <f>HLOOKUP(F1783,'Vendedores y Clientes'!$F$5:$M$7,2,0)&amp;" "&amp;HLOOKUP(F1783,'Vendedores y Clientes'!$F$5:$M$7,3,0)</f>
        <v>Hortuiti Felier</v>
      </c>
      <c r="O1783" s="13" t="str" cm="1">
        <f t="array" ref="O1783">_xlfn.XLOOKUP(G1783,'Vendedores y Clientes'!$B$6:$B$39,'Vendedores y Clientes'!$C$6:$C$39&amp;" "&amp;_xlfn.XLOOKUP(Ventas!G1783,'Vendedores y Clientes'!$B$6:$B$39,'Vendedores y Clientes'!$D$6:$D$39))</f>
        <v>Andrea Disappear</v>
      </c>
      <c r="P1783" s="13" t="str">
        <f>_xlfn.XLOOKUP(H1783,Productos!$B$5:$B$16,Productos!$C$5:$C$16)</f>
        <v>Mesa de Centro 1,5x2 Cuadrada</v>
      </c>
      <c r="Q1783" s="13" t="str">
        <f>VLOOKUP(H1783,Productos!$B$4:$E$16,3,0)</f>
        <v>Dardunes</v>
      </c>
      <c r="R1783" s="14">
        <f t="shared" si="38"/>
        <v>0.08</v>
      </c>
      <c r="S1783" s="15">
        <f>VLOOKUP(Ventas!H1783,Productos!$B$23:$I$34,MATCH(Ventas!M1783,Productos!$D$22:$I$22)+2,FALSE)</f>
        <v>300000</v>
      </c>
      <c r="T1783" s="16">
        <f t="shared" si="42"/>
        <v>666000</v>
      </c>
    </row>
    <row r="1784" spans="2:20" ht="14.25" customHeight="1">
      <c r="B1784" s="10" t="str">
        <f t="shared" si="37"/>
        <v>3-3002242009abrilG13</v>
      </c>
      <c r="C1784" s="17">
        <v>3</v>
      </c>
      <c r="D1784" s="17">
        <v>300</v>
      </c>
      <c r="E1784" s="18">
        <v>39925</v>
      </c>
      <c r="F1784" s="17">
        <v>15</v>
      </c>
      <c r="G1784" s="17">
        <v>28</v>
      </c>
      <c r="H1784" s="17" t="s">
        <v>32</v>
      </c>
      <c r="I1784" s="79">
        <f>_xlfn.XLOOKUP(H1784,Productos!$B$5:$B$16,Productos!$E$5:$E$16)</f>
        <v>150000</v>
      </c>
      <c r="J1784" s="17">
        <v>7</v>
      </c>
      <c r="K1784" s="99"/>
      <c r="L1784" s="13" t="str">
        <f>_xlfn.XLOOKUP(Ventas!C1784,'Tienda y Sucursal'!$B$5:$B$19,'Tienda y Sucursal'!$C$5:$C$19)</f>
        <v>Damiens</v>
      </c>
      <c r="M1784" s="13" t="str">
        <f>_xlfn.XLOOKUP(D1784,'Tienda y Sucursal'!$E$5:$E$10,'Tienda y Sucursal'!$F$5:$F$10)</f>
        <v>Sucursal 3</v>
      </c>
      <c r="N1784" s="13" t="str">
        <f>HLOOKUP(F1784,'Vendedores y Clientes'!$F$5:$M$7,2,0)&amp;" "&amp;HLOOKUP(F1784,'Vendedores y Clientes'!$F$5:$M$7,3,0)</f>
        <v>Suárez Mujica</v>
      </c>
      <c r="O1784" s="13" t="str" cm="1">
        <f t="array" ref="O1784">_xlfn.XLOOKUP(G1784,'Vendedores y Clientes'!$B$6:$B$39,'Vendedores y Clientes'!$C$6:$C$39&amp;" "&amp;_xlfn.XLOOKUP(Ventas!G1784,'Vendedores y Clientes'!$B$6:$B$39,'Vendedores y Clientes'!$D$6:$D$39))</f>
        <v>Sebastián  Venegas</v>
      </c>
      <c r="P1784" s="13" t="str">
        <f>_xlfn.XLOOKUP(H1784,Productos!$B$5:$B$16,Productos!$C$5:$C$16)</f>
        <v>Mesa de Centro 1,5x2 Cuadrada</v>
      </c>
      <c r="Q1784" s="13" t="str">
        <f>VLOOKUP(H1784,Productos!$B$4:$E$16,3,0)</f>
        <v>Dardunes</v>
      </c>
      <c r="R1784" s="14">
        <f t="shared" si="38"/>
        <v>0.08</v>
      </c>
      <c r="S1784" s="15">
        <f>VLOOKUP(Ventas!H1784,Productos!$B$23:$I$34,MATCH(Ventas!M1784,Productos!$D$22:$I$22)+2,FALSE)</f>
        <v>200000</v>
      </c>
      <c r="T1784" s="16">
        <f t="shared" si="42"/>
        <v>766000</v>
      </c>
    </row>
    <row r="1785" spans="2:20" ht="14.25" customHeight="1">
      <c r="B1785" s="10" t="str">
        <f t="shared" si="37"/>
        <v>2-1013122010diciembreG13</v>
      </c>
      <c r="C1785" s="17">
        <v>2</v>
      </c>
      <c r="D1785" s="17">
        <v>10</v>
      </c>
      <c r="E1785" s="18">
        <v>40525</v>
      </c>
      <c r="F1785" s="17">
        <v>15</v>
      </c>
      <c r="G1785" s="17">
        <v>34</v>
      </c>
      <c r="H1785" s="17" t="s">
        <v>32</v>
      </c>
      <c r="I1785" s="79">
        <f>_xlfn.XLOOKUP(H1785,Productos!$B$5:$B$16,Productos!$E$5:$E$16)</f>
        <v>150000</v>
      </c>
      <c r="J1785" s="17">
        <v>7</v>
      </c>
      <c r="K1785" s="99"/>
      <c r="L1785" s="13" t="str">
        <f>_xlfn.XLOOKUP(Ventas!C1785,'Tienda y Sucursal'!$B$5:$B$19,'Tienda y Sucursal'!$C$5:$C$19)</f>
        <v>Muebles San Genaro</v>
      </c>
      <c r="M1785" s="13" t="str">
        <f>_xlfn.XLOOKUP(D1785,'Tienda y Sucursal'!$E$5:$E$10,'Tienda y Sucursal'!$F$5:$F$10)</f>
        <v>Sucursal 6</v>
      </c>
      <c r="N1785" s="13" t="str">
        <f>HLOOKUP(F1785,'Vendedores y Clientes'!$F$5:$M$7,2,0)&amp;" "&amp;HLOOKUP(F1785,'Vendedores y Clientes'!$F$5:$M$7,3,0)</f>
        <v>Suárez Mujica</v>
      </c>
      <c r="O1785" s="13" t="str" cm="1">
        <f t="array" ref="O1785">_xlfn.XLOOKUP(G1785,'Vendedores y Clientes'!$B$6:$B$39,'Vendedores y Clientes'!$C$6:$C$39&amp;" "&amp;_xlfn.XLOOKUP(Ventas!G1785,'Vendedores y Clientes'!$B$6:$B$39,'Vendedores y Clientes'!$D$6:$D$39))</f>
        <v>JP Farfanas</v>
      </c>
      <c r="P1785" s="13" t="str">
        <f>_xlfn.XLOOKUP(H1785,Productos!$B$5:$B$16,Productos!$C$5:$C$16)</f>
        <v>Mesa de Centro 1,5x2 Cuadrada</v>
      </c>
      <c r="Q1785" s="13" t="str">
        <f>VLOOKUP(H1785,Productos!$B$4:$E$16,3,0)</f>
        <v>Dardunes</v>
      </c>
      <c r="R1785" s="14">
        <f t="shared" si="38"/>
        <v>0.08</v>
      </c>
      <c r="S1785" s="15">
        <f>VLOOKUP(Ventas!H1785,Productos!$B$23:$I$34,MATCH(Ventas!M1785,Productos!$D$22:$I$22)+2,FALSE)</f>
        <v>30000</v>
      </c>
      <c r="T1785" s="16">
        <f t="shared" si="42"/>
        <v>936000</v>
      </c>
    </row>
    <row r="1786" spans="2:20" ht="14.25" customHeight="1">
      <c r="B1786" s="10" t="str">
        <f t="shared" si="37"/>
        <v>2-302052010mayoG13</v>
      </c>
      <c r="C1786" s="17">
        <v>2</v>
      </c>
      <c r="D1786" s="17">
        <v>30</v>
      </c>
      <c r="E1786" s="18">
        <v>40318</v>
      </c>
      <c r="F1786" s="17">
        <v>14</v>
      </c>
      <c r="G1786" s="17">
        <v>13</v>
      </c>
      <c r="H1786" s="17" t="s">
        <v>32</v>
      </c>
      <c r="I1786" s="79">
        <f>_xlfn.XLOOKUP(H1786,Productos!$B$5:$B$16,Productos!$E$5:$E$16)</f>
        <v>150000</v>
      </c>
      <c r="J1786" s="17">
        <v>7</v>
      </c>
      <c r="K1786" s="99"/>
      <c r="L1786" s="13" t="str">
        <f>_xlfn.XLOOKUP(Ventas!C1786,'Tienda y Sucursal'!$B$5:$B$19,'Tienda y Sucursal'!$C$5:$C$19)</f>
        <v>Muebles San Genaro</v>
      </c>
      <c r="M1786" s="13" t="str">
        <f>_xlfn.XLOOKUP(D1786,'Tienda y Sucursal'!$E$5:$E$10,'Tienda y Sucursal'!$F$5:$F$10)</f>
        <v>Sucursal 2</v>
      </c>
      <c r="N1786" s="13" t="str">
        <f>HLOOKUP(F1786,'Vendedores y Clientes'!$F$5:$M$7,2,0)&amp;" "&amp;HLOOKUP(F1786,'Vendedores y Clientes'!$F$5:$M$7,3,0)</f>
        <v>Hortuiti Felier</v>
      </c>
      <c r="O1786" s="13" t="str" cm="1">
        <f t="array" ref="O1786">_xlfn.XLOOKUP(G1786,'Vendedores y Clientes'!$B$6:$B$39,'Vendedores y Clientes'!$C$6:$C$39&amp;" "&amp;_xlfn.XLOOKUP(Ventas!G1786,'Vendedores y Clientes'!$B$6:$B$39,'Vendedores y Clientes'!$D$6:$D$39))</f>
        <v>Peter Contreras</v>
      </c>
      <c r="P1786" s="13" t="str">
        <f>_xlfn.XLOOKUP(H1786,Productos!$B$5:$B$16,Productos!$C$5:$C$16)</f>
        <v>Mesa de Centro 1,5x2 Cuadrada</v>
      </c>
      <c r="Q1786" s="13" t="str">
        <f>VLOOKUP(H1786,Productos!$B$4:$E$16,3,0)</f>
        <v>Dardunes</v>
      </c>
      <c r="R1786" s="14">
        <f t="shared" si="38"/>
        <v>0.08</v>
      </c>
      <c r="S1786" s="15">
        <f>VLOOKUP(Ventas!H1786,Productos!$B$23:$I$34,MATCH(Ventas!M1786,Productos!$D$22:$I$22)+2,FALSE)</f>
        <v>100000</v>
      </c>
      <c r="T1786" s="16">
        <f t="shared" si="42"/>
        <v>866000</v>
      </c>
    </row>
    <row r="1787" spans="2:20" ht="14.25" customHeight="1">
      <c r="B1787" s="10" t="str">
        <f t="shared" si="37"/>
        <v>5-202422009febreroG13</v>
      </c>
      <c r="C1787" s="17">
        <v>5</v>
      </c>
      <c r="D1787" s="17">
        <v>20</v>
      </c>
      <c r="E1787" s="18">
        <v>39868</v>
      </c>
      <c r="F1787" s="17">
        <v>17</v>
      </c>
      <c r="G1787" s="17">
        <v>2</v>
      </c>
      <c r="H1787" s="17" t="s">
        <v>32</v>
      </c>
      <c r="I1787" s="79">
        <f>_xlfn.XLOOKUP(H1787,Productos!$B$5:$B$16,Productos!$E$5:$E$16)</f>
        <v>150000</v>
      </c>
      <c r="J1787" s="17">
        <v>7</v>
      </c>
      <c r="K1787" s="99"/>
      <c r="L1787" s="13" t="str">
        <f>_xlfn.XLOOKUP(Ventas!C1787,'Tienda y Sucursal'!$B$5:$B$19,'Tienda y Sucursal'!$C$5:$C$19)</f>
        <v>Muebles El Oso</v>
      </c>
      <c r="M1787" s="13" t="str">
        <f>_xlfn.XLOOKUP(D1787,'Tienda y Sucursal'!$E$5:$E$10,'Tienda y Sucursal'!$F$5:$F$10)</f>
        <v>Sucursal 5</v>
      </c>
      <c r="N1787" s="13" t="str">
        <f>HLOOKUP(F1787,'Vendedores y Clientes'!$F$5:$M$7,2,0)&amp;" "&amp;HLOOKUP(F1787,'Vendedores y Clientes'!$F$5:$M$7,3,0)</f>
        <v>Gabriel Manzanero</v>
      </c>
      <c r="O1787" s="13" t="str" cm="1">
        <f t="array" ref="O1787">_xlfn.XLOOKUP(G1787,'Vendedores y Clientes'!$B$6:$B$39,'Vendedores y Clientes'!$C$6:$C$39&amp;" "&amp;_xlfn.XLOOKUP(Ventas!G1787,'Vendedores y Clientes'!$B$6:$B$39,'Vendedores y Clientes'!$D$6:$D$39))</f>
        <v>John Chepicano</v>
      </c>
      <c r="P1787" s="13" t="str">
        <f>_xlfn.XLOOKUP(H1787,Productos!$B$5:$B$16,Productos!$C$5:$C$16)</f>
        <v>Mesa de Centro 1,5x2 Cuadrada</v>
      </c>
      <c r="Q1787" s="13" t="str">
        <f>VLOOKUP(H1787,Productos!$B$4:$E$16,3,0)</f>
        <v>Dardunes</v>
      </c>
      <c r="R1787" s="14">
        <f t="shared" si="38"/>
        <v>0.08</v>
      </c>
      <c r="S1787" s="15">
        <f>VLOOKUP(Ventas!H1787,Productos!$B$23:$I$34,MATCH(Ventas!M1787,Productos!$D$22:$I$22)+2,FALSE)</f>
        <v>20000</v>
      </c>
      <c r="T1787" s="16">
        <f t="shared" si="42"/>
        <v>946000</v>
      </c>
    </row>
    <row r="1788" spans="2:20" ht="14.25" customHeight="1">
      <c r="B1788" s="10" t="str">
        <f t="shared" si="37"/>
        <v>9-30582009agostoG13</v>
      </c>
      <c r="C1788" s="17">
        <v>9</v>
      </c>
      <c r="D1788" s="17">
        <v>30</v>
      </c>
      <c r="E1788" s="18">
        <v>40030</v>
      </c>
      <c r="F1788" s="17">
        <v>14</v>
      </c>
      <c r="G1788" s="17">
        <v>29</v>
      </c>
      <c r="H1788" s="17" t="s">
        <v>32</v>
      </c>
      <c r="I1788" s="79">
        <f>_xlfn.XLOOKUP(H1788,Productos!$B$5:$B$16,Productos!$E$5:$E$16)</f>
        <v>150000</v>
      </c>
      <c r="J1788" s="17">
        <v>9</v>
      </c>
      <c r="K1788" s="99"/>
      <c r="L1788" s="13" t="str">
        <f>_xlfn.XLOOKUP(Ventas!C1788,'Tienda y Sucursal'!$B$5:$B$19,'Tienda y Sucursal'!$C$5:$C$19)</f>
        <v>Sucursal San Bernardo</v>
      </c>
      <c r="M1788" s="13" t="str">
        <f>_xlfn.XLOOKUP(D1788,'Tienda y Sucursal'!$E$5:$E$10,'Tienda y Sucursal'!$F$5:$F$10)</f>
        <v>Sucursal 2</v>
      </c>
      <c r="N1788" s="13" t="str">
        <f>HLOOKUP(F1788,'Vendedores y Clientes'!$F$5:$M$7,2,0)&amp;" "&amp;HLOOKUP(F1788,'Vendedores y Clientes'!$F$5:$M$7,3,0)</f>
        <v>Hortuiti Felier</v>
      </c>
      <c r="O1788" s="13" t="str" cm="1">
        <f t="array" ref="O1788">_xlfn.XLOOKUP(G1788,'Vendedores y Clientes'!$B$6:$B$39,'Vendedores y Clientes'!$C$6:$C$39&amp;" "&amp;_xlfn.XLOOKUP(Ventas!G1788,'Vendedores y Clientes'!$B$6:$B$39,'Vendedores y Clientes'!$D$6:$D$39))</f>
        <v>Reina Queen</v>
      </c>
      <c r="P1788" s="13" t="str">
        <f>_xlfn.XLOOKUP(H1788,Productos!$B$5:$B$16,Productos!$C$5:$C$16)</f>
        <v>Mesa de Centro 1,5x2 Cuadrada</v>
      </c>
      <c r="Q1788" s="13" t="str">
        <f>VLOOKUP(H1788,Productos!$B$4:$E$16,3,0)</f>
        <v>Dardunes</v>
      </c>
      <c r="R1788" s="14">
        <f t="shared" si="38"/>
        <v>0.08</v>
      </c>
      <c r="S1788" s="15">
        <f>VLOOKUP(Ventas!H1788,Productos!$B$23:$I$34,MATCH(Ventas!M1788,Productos!$D$22:$I$22)+2,FALSE)</f>
        <v>100000</v>
      </c>
      <c r="T1788" s="16">
        <f t="shared" si="42"/>
        <v>1142000</v>
      </c>
    </row>
    <row r="1789" spans="2:20" ht="14.25" customHeight="1">
      <c r="B1789" s="10" t="str">
        <f t="shared" si="37"/>
        <v>13-1022122010diciembreG13</v>
      </c>
      <c r="C1789" s="17">
        <v>13</v>
      </c>
      <c r="D1789" s="17">
        <v>10</v>
      </c>
      <c r="E1789" s="18">
        <v>40534</v>
      </c>
      <c r="F1789" s="17">
        <v>14</v>
      </c>
      <c r="G1789" s="17">
        <v>33</v>
      </c>
      <c r="H1789" s="17" t="s">
        <v>32</v>
      </c>
      <c r="I1789" s="79">
        <f>_xlfn.XLOOKUP(H1789,Productos!$B$5:$B$16,Productos!$E$5:$E$16)</f>
        <v>150000</v>
      </c>
      <c r="J1789" s="17">
        <v>9</v>
      </c>
      <c r="K1789" s="99"/>
      <c r="L1789" s="13" t="str">
        <f>_xlfn.XLOOKUP(Ventas!C1789,'Tienda y Sucursal'!$B$5:$B$19,'Tienda y Sucursal'!$C$5:$C$19)</f>
        <v>Sales</v>
      </c>
      <c r="M1789" s="13" t="str">
        <f>_xlfn.XLOOKUP(D1789,'Tienda y Sucursal'!$E$5:$E$10,'Tienda y Sucursal'!$F$5:$F$10)</f>
        <v>Sucursal 6</v>
      </c>
      <c r="N1789" s="13" t="str">
        <f>HLOOKUP(F1789,'Vendedores y Clientes'!$F$5:$M$7,2,0)&amp;" "&amp;HLOOKUP(F1789,'Vendedores y Clientes'!$F$5:$M$7,3,0)</f>
        <v>Hortuiti Felier</v>
      </c>
      <c r="O1789" s="13" t="str" cm="1">
        <f t="array" ref="O1789">_xlfn.XLOOKUP(G1789,'Vendedores y Clientes'!$B$6:$B$39,'Vendedores y Clientes'!$C$6:$C$39&amp;" "&amp;_xlfn.XLOOKUP(Ventas!G1789,'Vendedores y Clientes'!$B$6:$B$39,'Vendedores y Clientes'!$D$6:$D$39))</f>
        <v>Maricela Zapur</v>
      </c>
      <c r="P1789" s="13" t="str">
        <f>_xlfn.XLOOKUP(H1789,Productos!$B$5:$B$16,Productos!$C$5:$C$16)</f>
        <v>Mesa de Centro 1,5x2 Cuadrada</v>
      </c>
      <c r="Q1789" s="13" t="str">
        <f>VLOOKUP(H1789,Productos!$B$4:$E$16,3,0)</f>
        <v>Dardunes</v>
      </c>
      <c r="R1789" s="14">
        <f t="shared" si="38"/>
        <v>0.08</v>
      </c>
      <c r="S1789" s="15">
        <f>VLOOKUP(Ventas!H1789,Productos!$B$23:$I$34,MATCH(Ventas!M1789,Productos!$D$22:$I$22)+2,FALSE)</f>
        <v>30000</v>
      </c>
      <c r="T1789" s="16">
        <f t="shared" si="42"/>
        <v>1212000</v>
      </c>
    </row>
    <row r="1790" spans="2:20" ht="14.25" customHeight="1">
      <c r="B1790" s="10" t="str">
        <f t="shared" si="37"/>
        <v>7-301682010agostoG13</v>
      </c>
      <c r="C1790" s="17">
        <v>7</v>
      </c>
      <c r="D1790" s="17">
        <v>30</v>
      </c>
      <c r="E1790" s="18">
        <v>40406</v>
      </c>
      <c r="F1790" s="17">
        <v>16</v>
      </c>
      <c r="G1790" s="17">
        <v>7</v>
      </c>
      <c r="H1790" s="17" t="s">
        <v>32</v>
      </c>
      <c r="I1790" s="79">
        <f>_xlfn.XLOOKUP(H1790,Productos!$B$5:$B$16,Productos!$E$5:$E$16)</f>
        <v>150000</v>
      </c>
      <c r="J1790" s="17">
        <v>7</v>
      </c>
      <c r="K1790" s="99"/>
      <c r="L1790" s="13" t="str">
        <f>_xlfn.XLOOKUP(Ventas!C1790,'Tienda y Sucursal'!$B$5:$B$19,'Tienda y Sucursal'!$C$5:$C$19)</f>
        <v>Blanco y En Calada</v>
      </c>
      <c r="M1790" s="13" t="str">
        <f>_xlfn.XLOOKUP(D1790,'Tienda y Sucursal'!$E$5:$E$10,'Tienda y Sucursal'!$F$5:$F$10)</f>
        <v>Sucursal 2</v>
      </c>
      <c r="N1790" s="13" t="str">
        <f>HLOOKUP(F1790,'Vendedores y Clientes'!$F$5:$M$7,2,0)&amp;" "&amp;HLOOKUP(F1790,'Vendedores y Clientes'!$F$5:$M$7,3,0)</f>
        <v>Michael Tree</v>
      </c>
      <c r="O1790" s="13" t="str" cm="1">
        <f t="array" ref="O1790">_xlfn.XLOOKUP(G1790,'Vendedores y Clientes'!$B$6:$B$39,'Vendedores y Clientes'!$C$6:$C$39&amp;" "&amp;_xlfn.XLOOKUP(Ventas!G1790,'Vendedores y Clientes'!$B$6:$B$39,'Vendedores y Clientes'!$D$6:$D$39))</f>
        <v>Veraz Dedal</v>
      </c>
      <c r="P1790" s="13" t="str">
        <f>_xlfn.XLOOKUP(H1790,Productos!$B$5:$B$16,Productos!$C$5:$C$16)</f>
        <v>Mesa de Centro 1,5x2 Cuadrada</v>
      </c>
      <c r="Q1790" s="13" t="str">
        <f>VLOOKUP(H1790,Productos!$B$4:$E$16,3,0)</f>
        <v>Dardunes</v>
      </c>
      <c r="R1790" s="14">
        <f t="shared" si="38"/>
        <v>0.08</v>
      </c>
      <c r="S1790" s="15">
        <f>VLOOKUP(Ventas!H1790,Productos!$B$23:$I$34,MATCH(Ventas!M1790,Productos!$D$22:$I$22)+2,FALSE)</f>
        <v>100000</v>
      </c>
      <c r="T1790" s="16">
        <f t="shared" si="42"/>
        <v>866000</v>
      </c>
    </row>
    <row r="1791" spans="2:20" ht="14.25" customHeight="1">
      <c r="B1791" s="10" t="str">
        <f t="shared" ref="B1791:B2005" si="43">CONCATENATE(C1791,"-",D1791,DAY(E1791),MONTH(E1791),YEAR(E1791),TEXT(E1791,"mmmm"),LEFT(H1791,1)&amp;RIGHT(H1791,2))</f>
        <v>9-201882010agostoG13</v>
      </c>
      <c r="C1791" s="17">
        <v>9</v>
      </c>
      <c r="D1791" s="17">
        <v>20</v>
      </c>
      <c r="E1791" s="18">
        <v>40408</v>
      </c>
      <c r="F1791" s="17">
        <v>17</v>
      </c>
      <c r="G1791" s="17">
        <v>26</v>
      </c>
      <c r="H1791" s="17" t="s">
        <v>32</v>
      </c>
      <c r="I1791" s="79">
        <f>_xlfn.XLOOKUP(H1791,Productos!$B$5:$B$16,Productos!$E$5:$E$16)</f>
        <v>150000</v>
      </c>
      <c r="J1791" s="17">
        <v>8</v>
      </c>
      <c r="K1791" s="99"/>
      <c r="L1791" s="13" t="str">
        <f>_xlfn.XLOOKUP(Ventas!C1791,'Tienda y Sucursal'!$B$5:$B$19,'Tienda y Sucursal'!$C$5:$C$19)</f>
        <v>Sucursal San Bernardo</v>
      </c>
      <c r="M1791" s="13" t="str">
        <f>_xlfn.XLOOKUP(D1791,'Tienda y Sucursal'!$E$5:$E$10,'Tienda y Sucursal'!$F$5:$F$10)</f>
        <v>Sucursal 5</v>
      </c>
      <c r="N1791" s="13" t="str">
        <f>HLOOKUP(F1791,'Vendedores y Clientes'!$F$5:$M$7,2,0)&amp;" "&amp;HLOOKUP(F1791,'Vendedores y Clientes'!$F$5:$M$7,3,0)</f>
        <v>Gabriel Manzanero</v>
      </c>
      <c r="O1791" s="13" t="str" cm="1">
        <f t="array" ref="O1791">_xlfn.XLOOKUP(G1791,'Vendedores y Clientes'!$B$6:$B$39,'Vendedores y Clientes'!$C$6:$C$39&amp;" "&amp;_xlfn.XLOOKUP(Ventas!G1791,'Vendedores y Clientes'!$B$6:$B$39,'Vendedores y Clientes'!$D$6:$D$39))</f>
        <v>Edward Phycka</v>
      </c>
      <c r="P1791" s="13" t="str">
        <f>_xlfn.XLOOKUP(H1791,Productos!$B$5:$B$16,Productos!$C$5:$C$16)</f>
        <v>Mesa de Centro 1,5x2 Cuadrada</v>
      </c>
      <c r="Q1791" s="13" t="str">
        <f>VLOOKUP(H1791,Productos!$B$4:$E$16,3,0)</f>
        <v>Dardunes</v>
      </c>
      <c r="R1791" s="14">
        <f t="shared" ref="R1791:R2005" si="44">IF(AND(J1791&gt;=1,J1791&lt;=3),0,IF(AND(J1791&gt;=4,J1791&lt;=6),0.05,IF(J1791&gt;=7,0.08,"")))</f>
        <v>0.08</v>
      </c>
      <c r="S1791" s="15">
        <f>VLOOKUP(Ventas!H1791,Productos!$B$23:$I$34,MATCH(Ventas!M1791,Productos!$D$22:$I$22)+2,FALSE)</f>
        <v>20000</v>
      </c>
      <c r="T1791" s="16">
        <f t="shared" si="42"/>
        <v>1084000</v>
      </c>
    </row>
    <row r="1792" spans="2:20" ht="14.25" customHeight="1">
      <c r="B1792" s="10" t="str">
        <f t="shared" si="43"/>
        <v>15-302092009septiembreF16</v>
      </c>
      <c r="C1792" s="17">
        <v>15</v>
      </c>
      <c r="D1792" s="17">
        <v>30</v>
      </c>
      <c r="E1792" s="18">
        <v>40076</v>
      </c>
      <c r="F1792" s="17">
        <v>14</v>
      </c>
      <c r="G1792" s="17">
        <v>18</v>
      </c>
      <c r="H1792" s="17" t="s">
        <v>29</v>
      </c>
      <c r="I1792" s="79">
        <f>_xlfn.XLOOKUP(H1792,Productos!$B$5:$B$16,Productos!$E$5:$E$16)</f>
        <v>550000</v>
      </c>
      <c r="J1792" s="17">
        <v>2</v>
      </c>
      <c r="K1792" s="99"/>
      <c r="L1792" s="13" t="str">
        <f>_xlfn.XLOOKUP(Ventas!C1792,'Tienda y Sucursal'!$B$5:$B$19,'Tienda y Sucursal'!$C$5:$C$19)</f>
        <v>Galería la Tubería</v>
      </c>
      <c r="M1792" s="13" t="str">
        <f>_xlfn.XLOOKUP(D1792,'Tienda y Sucursal'!$E$5:$E$10,'Tienda y Sucursal'!$F$5:$F$10)</f>
        <v>Sucursal 2</v>
      </c>
      <c r="N1792" s="13" t="str">
        <f>HLOOKUP(F1792,'Vendedores y Clientes'!$F$5:$M$7,2,0)&amp;" "&amp;HLOOKUP(F1792,'Vendedores y Clientes'!$F$5:$M$7,3,0)</f>
        <v>Hortuiti Felier</v>
      </c>
      <c r="O1792" s="13" t="str" cm="1">
        <f t="array" ref="O1792">_xlfn.XLOOKUP(G1792,'Vendedores y Clientes'!$B$6:$B$39,'Vendedores y Clientes'!$C$6:$C$39&amp;" "&amp;_xlfn.XLOOKUP(Ventas!G1792,'Vendedores y Clientes'!$B$6:$B$39,'Vendedores y Clientes'!$D$6:$D$39))</f>
        <v>Di Angelo Bonini</v>
      </c>
      <c r="P1792" s="13" t="str">
        <f>_xlfn.XLOOKUP(H1792,Productos!$B$5:$B$16,Productos!$C$5:$C$16)</f>
        <v>Cama 2 Plazas</v>
      </c>
      <c r="Q1792" s="13" t="str">
        <f>VLOOKUP(H1792,Productos!$B$4:$E$16,3,0)</f>
        <v>Dardunes</v>
      </c>
      <c r="R1792" s="14">
        <f t="shared" si="44"/>
        <v>0</v>
      </c>
      <c r="S1792" s="15">
        <f>VLOOKUP(Ventas!H1792,Productos!$B$23:$I$34,MATCH(Ventas!M1792,Productos!$D$22:$I$22)+2,FALSE)</f>
        <v>100000</v>
      </c>
      <c r="T1792" s="16">
        <f t="shared" si="42"/>
        <v>1000000</v>
      </c>
    </row>
    <row r="1793" spans="2:20" ht="14.25" customHeight="1">
      <c r="B1793" s="10" t="str">
        <f t="shared" si="43"/>
        <v>4-301192009septiembreJ18</v>
      </c>
      <c r="C1793" s="17">
        <v>4</v>
      </c>
      <c r="D1793" s="17">
        <v>30</v>
      </c>
      <c r="E1793" s="18">
        <v>40067</v>
      </c>
      <c r="F1793" s="17">
        <v>16</v>
      </c>
      <c r="G1793" s="17">
        <v>22</v>
      </c>
      <c r="H1793" s="17" t="s">
        <v>24</v>
      </c>
      <c r="I1793" s="79">
        <f>_xlfn.XLOOKUP(H1793,Productos!$B$5:$B$16,Productos!$E$5:$E$16)</f>
        <v>850000</v>
      </c>
      <c r="J1793" s="17">
        <v>1</v>
      </c>
      <c r="K1793" s="99"/>
      <c r="L1793" s="13" t="str">
        <f>_xlfn.XLOOKUP(Ventas!C1793,'Tienda y Sucursal'!$B$5:$B$19,'Tienda y Sucursal'!$C$5:$C$19)</f>
        <v>Galería Ñuble</v>
      </c>
      <c r="M1793" s="13" t="str">
        <f>_xlfn.XLOOKUP(D1793,'Tienda y Sucursal'!$E$5:$E$10,'Tienda y Sucursal'!$F$5:$F$10)</f>
        <v>Sucursal 2</v>
      </c>
      <c r="N1793" s="13" t="str">
        <f>HLOOKUP(F1793,'Vendedores y Clientes'!$F$5:$M$7,2,0)&amp;" "&amp;HLOOKUP(F1793,'Vendedores y Clientes'!$F$5:$M$7,3,0)</f>
        <v>Michael Tree</v>
      </c>
      <c r="O1793" s="13" t="str" cm="1">
        <f t="array" ref="O1793">_xlfn.XLOOKUP(G1793,'Vendedores y Clientes'!$B$6:$B$39,'Vendedores y Clientes'!$C$6:$C$39&amp;" "&amp;_xlfn.XLOOKUP(Ventas!G1793,'Vendedores y Clientes'!$B$6:$B$39,'Vendedores y Clientes'!$D$6:$D$39))</f>
        <v>Sergio Oliva</v>
      </c>
      <c r="P1793" s="13" t="str">
        <f>_xlfn.XLOOKUP(H1793,Productos!$B$5:$B$16,Productos!$C$5:$C$16)</f>
        <v>Camarote 3 cuerpos</v>
      </c>
      <c r="Q1793" s="13" t="str">
        <f>VLOOKUP(H1793,Productos!$B$4:$E$16,3,0)</f>
        <v>Deplos</v>
      </c>
      <c r="R1793" s="14">
        <f t="shared" si="44"/>
        <v>0</v>
      </c>
      <c r="S1793" s="15">
        <f>VLOOKUP(Ventas!H1793,Productos!$B$23:$I$34,MATCH(Ventas!M1793,Productos!$D$22:$I$22)+2,FALSE)</f>
        <v>10000</v>
      </c>
      <c r="T1793" s="16">
        <f t="shared" si="42"/>
        <v>840000</v>
      </c>
    </row>
    <row r="1794" spans="2:20" ht="14.25" customHeight="1">
      <c r="B1794" s="10" t="str">
        <f t="shared" si="43"/>
        <v>15-100812010eneroJ18</v>
      </c>
      <c r="C1794" s="17">
        <v>15</v>
      </c>
      <c r="D1794" s="17">
        <v>100</v>
      </c>
      <c r="E1794" s="18">
        <v>40186</v>
      </c>
      <c r="F1794" s="17">
        <v>15</v>
      </c>
      <c r="G1794" s="17">
        <v>17</v>
      </c>
      <c r="H1794" s="17" t="s">
        <v>24</v>
      </c>
      <c r="I1794" s="79">
        <f>_xlfn.XLOOKUP(H1794,Productos!$B$5:$B$16,Productos!$E$5:$E$16)</f>
        <v>850000</v>
      </c>
      <c r="J1794" s="17">
        <v>1</v>
      </c>
      <c r="K1794" s="99"/>
      <c r="L1794" s="13" t="str">
        <f>_xlfn.XLOOKUP(Ventas!C1794,'Tienda y Sucursal'!$B$5:$B$19,'Tienda y Sucursal'!$C$5:$C$19)</f>
        <v>Galería la Tubería</v>
      </c>
      <c r="M1794" s="13" t="str">
        <f>_xlfn.XLOOKUP(D1794,'Tienda y Sucursal'!$E$5:$E$10,'Tienda y Sucursal'!$F$5:$F$10)</f>
        <v>Sucursal 4</v>
      </c>
      <c r="N1794" s="13" t="str">
        <f>HLOOKUP(F1794,'Vendedores y Clientes'!$F$5:$M$7,2,0)&amp;" "&amp;HLOOKUP(F1794,'Vendedores y Clientes'!$F$5:$M$7,3,0)</f>
        <v>Suárez Mujica</v>
      </c>
      <c r="O1794" s="13" t="str" cm="1">
        <f t="array" ref="O1794">_xlfn.XLOOKUP(G1794,'Vendedores y Clientes'!$B$6:$B$39,'Vendedores y Clientes'!$C$6:$C$39&amp;" "&amp;_xlfn.XLOOKUP(Ventas!G1794,'Vendedores y Clientes'!$B$6:$B$39,'Vendedores y Clientes'!$D$6:$D$39))</f>
        <v>Mathias Albus</v>
      </c>
      <c r="P1794" s="13" t="str">
        <f>_xlfn.XLOOKUP(H1794,Productos!$B$5:$B$16,Productos!$C$5:$C$16)</f>
        <v>Camarote 3 cuerpos</v>
      </c>
      <c r="Q1794" s="13" t="str">
        <f>VLOOKUP(H1794,Productos!$B$4:$E$16,3,0)</f>
        <v>Deplos</v>
      </c>
      <c r="R1794" s="14">
        <f t="shared" si="44"/>
        <v>0</v>
      </c>
      <c r="S1794" s="15">
        <f>VLOOKUP(Ventas!H1794,Productos!$B$23:$I$34,MATCH(Ventas!M1794,Productos!$D$22:$I$22)+2,FALSE)</f>
        <v>10000</v>
      </c>
      <c r="T1794" s="16">
        <f t="shared" si="42"/>
        <v>840000</v>
      </c>
    </row>
    <row r="1795" spans="2:20" ht="14.25" customHeight="1">
      <c r="B1795" s="10" t="str">
        <f t="shared" si="43"/>
        <v>15-100572009julioG13</v>
      </c>
      <c r="C1795" s="17">
        <v>15</v>
      </c>
      <c r="D1795" s="17">
        <v>100</v>
      </c>
      <c r="E1795" s="18">
        <v>39999</v>
      </c>
      <c r="F1795" s="17">
        <v>12</v>
      </c>
      <c r="G1795" s="17">
        <v>25</v>
      </c>
      <c r="H1795" s="17" t="s">
        <v>32</v>
      </c>
      <c r="I1795" s="79">
        <f>_xlfn.XLOOKUP(H1795,Productos!$B$5:$B$16,Productos!$E$5:$E$16)</f>
        <v>150000</v>
      </c>
      <c r="J1795" s="17">
        <v>6</v>
      </c>
      <c r="K1795" s="99"/>
      <c r="L1795" s="13" t="str">
        <f>_xlfn.XLOOKUP(Ventas!C1795,'Tienda y Sucursal'!$B$5:$B$19,'Tienda y Sucursal'!$C$5:$C$19)</f>
        <v>Galería la Tubería</v>
      </c>
      <c r="M1795" s="13" t="str">
        <f>_xlfn.XLOOKUP(D1795,'Tienda y Sucursal'!$E$5:$E$10,'Tienda y Sucursal'!$F$5:$F$10)</f>
        <v>Sucursal 4</v>
      </c>
      <c r="N1795" s="13" t="str">
        <f>HLOOKUP(F1795,'Vendedores y Clientes'!$F$5:$M$7,2,0)&amp;" "&amp;HLOOKUP(F1795,'Vendedores y Clientes'!$F$5:$M$7,3,0)</f>
        <v>Feibian Bizancio</v>
      </c>
      <c r="O1795" s="13" t="str" cm="1">
        <f t="array" ref="O1795">_xlfn.XLOOKUP(G1795,'Vendedores y Clientes'!$B$6:$B$39,'Vendedores y Clientes'!$C$6:$C$39&amp;" "&amp;_xlfn.XLOOKUP(Ventas!G1795,'Vendedores y Clientes'!$B$6:$B$39,'Vendedores y Clientes'!$D$6:$D$39))</f>
        <v>Felipe Medero</v>
      </c>
      <c r="P1795" s="13" t="str">
        <f>_xlfn.XLOOKUP(H1795,Productos!$B$5:$B$16,Productos!$C$5:$C$16)</f>
        <v>Mesa de Centro 1,5x2 Cuadrada</v>
      </c>
      <c r="Q1795" s="13" t="str">
        <f>VLOOKUP(H1795,Productos!$B$4:$E$16,3,0)</f>
        <v>Dardunes</v>
      </c>
      <c r="R1795" s="14">
        <f t="shared" si="44"/>
        <v>0.05</v>
      </c>
      <c r="S1795" s="15">
        <f>VLOOKUP(Ventas!H1795,Productos!$B$23:$I$34,MATCH(Ventas!M1795,Productos!$D$22:$I$22)+2,FALSE)</f>
        <v>300000</v>
      </c>
      <c r="T1795" s="16">
        <f t="shared" si="42"/>
        <v>555000</v>
      </c>
    </row>
    <row r="1796" spans="2:20" ht="14.25" customHeight="1">
      <c r="B1796" s="10" t="str">
        <f t="shared" si="43"/>
        <v>10-3002562010junioG13</v>
      </c>
      <c r="C1796" s="17">
        <v>10</v>
      </c>
      <c r="D1796" s="17">
        <v>300</v>
      </c>
      <c r="E1796" s="18">
        <v>40354</v>
      </c>
      <c r="F1796" s="17">
        <v>14</v>
      </c>
      <c r="G1796" s="17">
        <v>20</v>
      </c>
      <c r="H1796" s="17" t="s">
        <v>32</v>
      </c>
      <c r="I1796" s="79">
        <f>_xlfn.XLOOKUP(H1796,Productos!$B$5:$B$16,Productos!$E$5:$E$16)</f>
        <v>150000</v>
      </c>
      <c r="J1796" s="17">
        <v>6</v>
      </c>
      <c r="K1796" s="99"/>
      <c r="L1796" s="13" t="str">
        <f>_xlfn.XLOOKUP(Ventas!C1796,'Tienda y Sucursal'!$B$5:$B$19,'Tienda y Sucursal'!$C$5:$C$19)</f>
        <v>Sacrilegios Gloria</v>
      </c>
      <c r="M1796" s="13" t="str">
        <f>_xlfn.XLOOKUP(D1796,'Tienda y Sucursal'!$E$5:$E$10,'Tienda y Sucursal'!$F$5:$F$10)</f>
        <v>Sucursal 3</v>
      </c>
      <c r="N1796" s="13" t="str">
        <f>HLOOKUP(F1796,'Vendedores y Clientes'!$F$5:$M$7,2,0)&amp;" "&amp;HLOOKUP(F1796,'Vendedores y Clientes'!$F$5:$M$7,3,0)</f>
        <v>Hortuiti Felier</v>
      </c>
      <c r="O1796" s="13" t="str" cm="1">
        <f t="array" ref="O1796">_xlfn.XLOOKUP(G1796,'Vendedores y Clientes'!$B$6:$B$39,'Vendedores y Clientes'!$C$6:$C$39&amp;" "&amp;_xlfn.XLOOKUP(Ventas!G1796,'Vendedores y Clientes'!$B$6:$B$39,'Vendedores y Clientes'!$D$6:$D$39))</f>
        <v>Tatán Linterna</v>
      </c>
      <c r="P1796" s="13" t="str">
        <f>_xlfn.XLOOKUP(H1796,Productos!$B$5:$B$16,Productos!$C$5:$C$16)</f>
        <v>Mesa de Centro 1,5x2 Cuadrada</v>
      </c>
      <c r="Q1796" s="13" t="str">
        <f>VLOOKUP(H1796,Productos!$B$4:$E$16,3,0)</f>
        <v>Dardunes</v>
      </c>
      <c r="R1796" s="14">
        <f t="shared" si="44"/>
        <v>0.05</v>
      </c>
      <c r="S1796" s="15">
        <f>VLOOKUP(Ventas!H1796,Productos!$B$23:$I$34,MATCH(Ventas!M1796,Productos!$D$22:$I$22)+2,FALSE)</f>
        <v>200000</v>
      </c>
      <c r="T1796" s="16">
        <f t="shared" si="42"/>
        <v>655000</v>
      </c>
    </row>
    <row r="1797" spans="2:20" ht="14.25" customHeight="1">
      <c r="B1797" s="10" t="str">
        <f t="shared" si="43"/>
        <v>2-300622009febreroG13</v>
      </c>
      <c r="C1797" s="17">
        <v>2</v>
      </c>
      <c r="D1797" s="17">
        <v>300</v>
      </c>
      <c r="E1797" s="18">
        <v>39850</v>
      </c>
      <c r="F1797" s="17">
        <v>18</v>
      </c>
      <c r="G1797" s="17">
        <v>25</v>
      </c>
      <c r="H1797" s="17" t="s">
        <v>32</v>
      </c>
      <c r="I1797" s="79">
        <f>_xlfn.XLOOKUP(H1797,Productos!$B$5:$B$16,Productos!$E$5:$E$16)</f>
        <v>150000</v>
      </c>
      <c r="J1797" s="17">
        <v>6</v>
      </c>
      <c r="K1797" s="99"/>
      <c r="L1797" s="13" t="str">
        <f>_xlfn.XLOOKUP(Ventas!C1797,'Tienda y Sucursal'!$B$5:$B$19,'Tienda y Sucursal'!$C$5:$C$19)</f>
        <v>Muebles San Genaro</v>
      </c>
      <c r="M1797" s="13" t="str">
        <f>_xlfn.XLOOKUP(D1797,'Tienda y Sucursal'!$E$5:$E$10,'Tienda y Sucursal'!$F$5:$F$10)</f>
        <v>Sucursal 3</v>
      </c>
      <c r="N1797" s="13" t="str">
        <f>HLOOKUP(F1797,'Vendedores y Clientes'!$F$5:$M$7,2,0)&amp;" "&amp;HLOOKUP(F1797,'Vendedores y Clientes'!$F$5:$M$7,3,0)</f>
        <v>Gato Lizana</v>
      </c>
      <c r="O1797" s="13" t="str" cm="1">
        <f t="array" ref="O1797">_xlfn.XLOOKUP(G1797,'Vendedores y Clientes'!$B$6:$B$39,'Vendedores y Clientes'!$C$6:$C$39&amp;" "&amp;_xlfn.XLOOKUP(Ventas!G1797,'Vendedores y Clientes'!$B$6:$B$39,'Vendedores y Clientes'!$D$6:$D$39))</f>
        <v>Felipe Medero</v>
      </c>
      <c r="P1797" s="13" t="str">
        <f>_xlfn.XLOOKUP(H1797,Productos!$B$5:$B$16,Productos!$C$5:$C$16)</f>
        <v>Mesa de Centro 1,5x2 Cuadrada</v>
      </c>
      <c r="Q1797" s="13" t="str">
        <f>VLOOKUP(H1797,Productos!$B$4:$E$16,3,0)</f>
        <v>Dardunes</v>
      </c>
      <c r="R1797" s="14">
        <f t="shared" si="44"/>
        <v>0.05</v>
      </c>
      <c r="S1797" s="15">
        <f>VLOOKUP(Ventas!H1797,Productos!$B$23:$I$34,MATCH(Ventas!M1797,Productos!$D$22:$I$22)+2,FALSE)</f>
        <v>200000</v>
      </c>
      <c r="T1797" s="16">
        <f t="shared" si="42"/>
        <v>655000</v>
      </c>
    </row>
    <row r="1798" spans="2:20" ht="14.25" customHeight="1">
      <c r="B1798" s="10" t="str">
        <f t="shared" si="43"/>
        <v>6-306102010octubreG13</v>
      </c>
      <c r="C1798" s="17">
        <v>6</v>
      </c>
      <c r="D1798" s="17">
        <v>30</v>
      </c>
      <c r="E1798" s="18">
        <v>40457</v>
      </c>
      <c r="F1798" s="17">
        <v>14</v>
      </c>
      <c r="G1798" s="17">
        <v>25</v>
      </c>
      <c r="H1798" s="17" t="s">
        <v>32</v>
      </c>
      <c r="I1798" s="79">
        <f>_xlfn.XLOOKUP(H1798,Productos!$B$5:$B$16,Productos!$E$5:$E$16)</f>
        <v>150000</v>
      </c>
      <c r="J1798" s="17">
        <v>6</v>
      </c>
      <c r="K1798" s="99"/>
      <c r="L1798" s="13" t="str">
        <f>_xlfn.XLOOKUP(Ventas!C1798,'Tienda y Sucursal'!$B$5:$B$19,'Tienda y Sucursal'!$C$5:$C$19)</f>
        <v>Sucursal Ñuñoa</v>
      </c>
      <c r="M1798" s="13" t="str">
        <f>_xlfn.XLOOKUP(D1798,'Tienda y Sucursal'!$E$5:$E$10,'Tienda y Sucursal'!$F$5:$F$10)</f>
        <v>Sucursal 2</v>
      </c>
      <c r="N1798" s="13" t="str">
        <f>HLOOKUP(F1798,'Vendedores y Clientes'!$F$5:$M$7,2,0)&amp;" "&amp;HLOOKUP(F1798,'Vendedores y Clientes'!$F$5:$M$7,3,0)</f>
        <v>Hortuiti Felier</v>
      </c>
      <c r="O1798" s="13" t="str" cm="1">
        <f t="array" ref="O1798">_xlfn.XLOOKUP(G1798,'Vendedores y Clientes'!$B$6:$B$39,'Vendedores y Clientes'!$C$6:$C$39&amp;" "&amp;_xlfn.XLOOKUP(Ventas!G1798,'Vendedores y Clientes'!$B$6:$B$39,'Vendedores y Clientes'!$D$6:$D$39))</f>
        <v>Felipe Medero</v>
      </c>
      <c r="P1798" s="13" t="str">
        <f>_xlfn.XLOOKUP(H1798,Productos!$B$5:$B$16,Productos!$C$5:$C$16)</f>
        <v>Mesa de Centro 1,5x2 Cuadrada</v>
      </c>
      <c r="Q1798" s="13" t="str">
        <f>VLOOKUP(H1798,Productos!$B$4:$E$16,3,0)</f>
        <v>Dardunes</v>
      </c>
      <c r="R1798" s="14">
        <f t="shared" si="44"/>
        <v>0.05</v>
      </c>
      <c r="S1798" s="15">
        <f>VLOOKUP(Ventas!H1798,Productos!$B$23:$I$34,MATCH(Ventas!M1798,Productos!$D$22:$I$22)+2,FALSE)</f>
        <v>100000</v>
      </c>
      <c r="T1798" s="16">
        <f t="shared" si="42"/>
        <v>755000</v>
      </c>
    </row>
    <row r="1799" spans="2:20" ht="14.25" customHeight="1">
      <c r="B1799" s="10" t="str">
        <f t="shared" si="43"/>
        <v>12-302052010mayoG13</v>
      </c>
      <c r="C1799" s="17">
        <v>12</v>
      </c>
      <c r="D1799" s="17">
        <v>30</v>
      </c>
      <c r="E1799" s="18">
        <v>40318</v>
      </c>
      <c r="F1799" s="17">
        <v>12</v>
      </c>
      <c r="G1799" s="17">
        <v>1</v>
      </c>
      <c r="H1799" s="17" t="s">
        <v>32</v>
      </c>
      <c r="I1799" s="79">
        <f>_xlfn.XLOOKUP(H1799,Productos!$B$5:$B$16,Productos!$E$5:$E$16)</f>
        <v>150000</v>
      </c>
      <c r="J1799" s="17">
        <v>6</v>
      </c>
      <c r="K1799" s="99"/>
      <c r="L1799" s="13" t="str">
        <f>_xlfn.XLOOKUP(Ventas!C1799,'Tienda y Sucursal'!$B$5:$B$19,'Tienda y Sucursal'!$C$5:$C$19)</f>
        <v>El Deleite</v>
      </c>
      <c r="M1799" s="13" t="str">
        <f>_xlfn.XLOOKUP(D1799,'Tienda y Sucursal'!$E$5:$E$10,'Tienda y Sucursal'!$F$5:$F$10)</f>
        <v>Sucursal 2</v>
      </c>
      <c r="N1799" s="13" t="str">
        <f>HLOOKUP(F1799,'Vendedores y Clientes'!$F$5:$M$7,2,0)&amp;" "&amp;HLOOKUP(F1799,'Vendedores y Clientes'!$F$5:$M$7,3,0)</f>
        <v>Feibian Bizancio</v>
      </c>
      <c r="O1799" s="13" t="str" cm="1">
        <f t="array" ref="O1799">_xlfn.XLOOKUP(G1799,'Vendedores y Clientes'!$B$6:$B$39,'Vendedores y Clientes'!$C$6:$C$39&amp;" "&amp;_xlfn.XLOOKUP(Ventas!G1799,'Vendedores y Clientes'!$B$6:$B$39,'Vendedores y Clientes'!$D$6:$D$39))</f>
        <v>Alejandro Moledero</v>
      </c>
      <c r="P1799" s="13" t="str">
        <f>_xlfn.XLOOKUP(H1799,Productos!$B$5:$B$16,Productos!$C$5:$C$16)</f>
        <v>Mesa de Centro 1,5x2 Cuadrada</v>
      </c>
      <c r="Q1799" s="13" t="str">
        <f>VLOOKUP(H1799,Productos!$B$4:$E$16,3,0)</f>
        <v>Dardunes</v>
      </c>
      <c r="R1799" s="14">
        <f t="shared" si="44"/>
        <v>0.05</v>
      </c>
      <c r="S1799" s="15">
        <f>VLOOKUP(Ventas!H1799,Productos!$B$23:$I$34,MATCH(Ventas!M1799,Productos!$D$22:$I$22)+2,FALSE)</f>
        <v>100000</v>
      </c>
      <c r="T1799" s="16">
        <f t="shared" ref="T1799:T1862" si="45">I1799*J1799-(R1799*I1799*J1799)-S1799</f>
        <v>755000</v>
      </c>
    </row>
    <row r="1800" spans="2:20" ht="14.25" customHeight="1">
      <c r="B1800" s="10" t="str">
        <f t="shared" si="43"/>
        <v>14-3018112010noviembreG13</v>
      </c>
      <c r="C1800" s="17">
        <v>14</v>
      </c>
      <c r="D1800" s="17">
        <v>30</v>
      </c>
      <c r="E1800" s="18">
        <v>40500</v>
      </c>
      <c r="F1800" s="17">
        <v>18</v>
      </c>
      <c r="G1800" s="17">
        <v>29</v>
      </c>
      <c r="H1800" s="17" t="s">
        <v>32</v>
      </c>
      <c r="I1800" s="79">
        <f>_xlfn.XLOOKUP(H1800,Productos!$B$5:$B$16,Productos!$E$5:$E$16)</f>
        <v>150000</v>
      </c>
      <c r="J1800" s="17">
        <v>6</v>
      </c>
      <c r="K1800" s="99"/>
      <c r="L1800" s="13" t="str">
        <f>_xlfn.XLOOKUP(Ventas!C1800,'Tienda y Sucursal'!$B$5:$B$19,'Tienda y Sucursal'!$C$5:$C$19)</f>
        <v>Antiguedades FV</v>
      </c>
      <c r="M1800" s="13" t="str">
        <f>_xlfn.XLOOKUP(D1800,'Tienda y Sucursal'!$E$5:$E$10,'Tienda y Sucursal'!$F$5:$F$10)</f>
        <v>Sucursal 2</v>
      </c>
      <c r="N1800" s="13" t="str">
        <f>HLOOKUP(F1800,'Vendedores y Clientes'!$F$5:$M$7,2,0)&amp;" "&amp;HLOOKUP(F1800,'Vendedores y Clientes'!$F$5:$M$7,3,0)</f>
        <v>Gato Lizana</v>
      </c>
      <c r="O1800" s="13" t="str" cm="1">
        <f t="array" ref="O1800">_xlfn.XLOOKUP(G1800,'Vendedores y Clientes'!$B$6:$B$39,'Vendedores y Clientes'!$C$6:$C$39&amp;" "&amp;_xlfn.XLOOKUP(Ventas!G1800,'Vendedores y Clientes'!$B$6:$B$39,'Vendedores y Clientes'!$D$6:$D$39))</f>
        <v>Reina Queen</v>
      </c>
      <c r="P1800" s="13" t="str">
        <f>_xlfn.XLOOKUP(H1800,Productos!$B$5:$B$16,Productos!$C$5:$C$16)</f>
        <v>Mesa de Centro 1,5x2 Cuadrada</v>
      </c>
      <c r="Q1800" s="13" t="str">
        <f>VLOOKUP(H1800,Productos!$B$4:$E$16,3,0)</f>
        <v>Dardunes</v>
      </c>
      <c r="R1800" s="14">
        <f t="shared" si="44"/>
        <v>0.05</v>
      </c>
      <c r="S1800" s="15">
        <f>VLOOKUP(Ventas!H1800,Productos!$B$23:$I$34,MATCH(Ventas!M1800,Productos!$D$22:$I$22)+2,FALSE)</f>
        <v>100000</v>
      </c>
      <c r="T1800" s="16">
        <f t="shared" si="45"/>
        <v>755000</v>
      </c>
    </row>
    <row r="1801" spans="2:20" ht="14.25" customHeight="1">
      <c r="B1801" s="10" t="str">
        <f t="shared" si="43"/>
        <v>9-205122009diciembreG13</v>
      </c>
      <c r="C1801" s="17">
        <v>9</v>
      </c>
      <c r="D1801" s="17">
        <v>20</v>
      </c>
      <c r="E1801" s="18">
        <v>40152</v>
      </c>
      <c r="F1801" s="17">
        <v>13</v>
      </c>
      <c r="G1801" s="17">
        <v>1</v>
      </c>
      <c r="H1801" s="17" t="s">
        <v>32</v>
      </c>
      <c r="I1801" s="79">
        <f>_xlfn.XLOOKUP(H1801,Productos!$B$5:$B$16,Productos!$E$5:$E$16)</f>
        <v>150000</v>
      </c>
      <c r="J1801" s="17">
        <v>6</v>
      </c>
      <c r="K1801" s="99"/>
      <c r="L1801" s="13" t="str">
        <f>_xlfn.XLOOKUP(Ventas!C1801,'Tienda y Sucursal'!$B$5:$B$19,'Tienda y Sucursal'!$C$5:$C$19)</f>
        <v>Sucursal San Bernardo</v>
      </c>
      <c r="M1801" s="13" t="str">
        <f>_xlfn.XLOOKUP(D1801,'Tienda y Sucursal'!$E$5:$E$10,'Tienda y Sucursal'!$F$5:$F$10)</f>
        <v>Sucursal 5</v>
      </c>
      <c r="N1801" s="13" t="str">
        <f>HLOOKUP(F1801,'Vendedores y Clientes'!$F$5:$M$7,2,0)&amp;" "&amp;HLOOKUP(F1801,'Vendedores y Clientes'!$F$5:$M$7,3,0)</f>
        <v>Caesar Ortencia</v>
      </c>
      <c r="O1801" s="13" t="str" cm="1">
        <f t="array" ref="O1801">_xlfn.XLOOKUP(G1801,'Vendedores y Clientes'!$B$6:$B$39,'Vendedores y Clientes'!$C$6:$C$39&amp;" "&amp;_xlfn.XLOOKUP(Ventas!G1801,'Vendedores y Clientes'!$B$6:$B$39,'Vendedores y Clientes'!$D$6:$D$39))</f>
        <v>Alejandro Moledero</v>
      </c>
      <c r="P1801" s="13" t="str">
        <f>_xlfn.XLOOKUP(H1801,Productos!$B$5:$B$16,Productos!$C$5:$C$16)</f>
        <v>Mesa de Centro 1,5x2 Cuadrada</v>
      </c>
      <c r="Q1801" s="13" t="str">
        <f>VLOOKUP(H1801,Productos!$B$4:$E$16,3,0)</f>
        <v>Dardunes</v>
      </c>
      <c r="R1801" s="14">
        <f t="shared" si="44"/>
        <v>0.05</v>
      </c>
      <c r="S1801" s="15">
        <f>VLOOKUP(Ventas!H1801,Productos!$B$23:$I$34,MATCH(Ventas!M1801,Productos!$D$22:$I$22)+2,FALSE)</f>
        <v>20000</v>
      </c>
      <c r="T1801" s="16">
        <f t="shared" si="45"/>
        <v>835000</v>
      </c>
    </row>
    <row r="1802" spans="2:20" ht="14.25" customHeight="1">
      <c r="B1802" s="10" t="str">
        <f t="shared" si="43"/>
        <v>6-3001922010febreroJ18</v>
      </c>
      <c r="C1802" s="17">
        <v>6</v>
      </c>
      <c r="D1802" s="17">
        <v>300</v>
      </c>
      <c r="E1802" s="18">
        <v>40228</v>
      </c>
      <c r="F1802" s="17">
        <v>15</v>
      </c>
      <c r="G1802" s="17">
        <v>12</v>
      </c>
      <c r="H1802" s="17" t="s">
        <v>24</v>
      </c>
      <c r="I1802" s="79">
        <f>_xlfn.XLOOKUP(H1802,Productos!$B$5:$B$16,Productos!$E$5:$E$16)</f>
        <v>850000</v>
      </c>
      <c r="J1802" s="17">
        <v>1</v>
      </c>
      <c r="K1802" s="99"/>
      <c r="L1802" s="13" t="str">
        <f>_xlfn.XLOOKUP(Ventas!C1802,'Tienda y Sucursal'!$B$5:$B$19,'Tienda y Sucursal'!$C$5:$C$19)</f>
        <v>Sucursal Ñuñoa</v>
      </c>
      <c r="M1802" s="13" t="str">
        <f>_xlfn.XLOOKUP(D1802,'Tienda y Sucursal'!$E$5:$E$10,'Tienda y Sucursal'!$F$5:$F$10)</f>
        <v>Sucursal 3</v>
      </c>
      <c r="N1802" s="13" t="str">
        <f>HLOOKUP(F1802,'Vendedores y Clientes'!$F$5:$M$7,2,0)&amp;" "&amp;HLOOKUP(F1802,'Vendedores y Clientes'!$F$5:$M$7,3,0)</f>
        <v>Suárez Mujica</v>
      </c>
      <c r="O1802" s="13" t="str" cm="1">
        <f t="array" ref="O1802">_xlfn.XLOOKUP(G1802,'Vendedores y Clientes'!$B$6:$B$39,'Vendedores y Clientes'!$C$6:$C$39&amp;" "&amp;_xlfn.XLOOKUP(Ventas!G1802,'Vendedores y Clientes'!$B$6:$B$39,'Vendedores y Clientes'!$D$6:$D$39))</f>
        <v>Nga Escandinavo</v>
      </c>
      <c r="P1802" s="13" t="str">
        <f>_xlfn.XLOOKUP(H1802,Productos!$B$5:$B$16,Productos!$C$5:$C$16)</f>
        <v>Camarote 3 cuerpos</v>
      </c>
      <c r="Q1802" s="13" t="str">
        <f>VLOOKUP(H1802,Productos!$B$4:$E$16,3,0)</f>
        <v>Deplos</v>
      </c>
      <c r="R1802" s="14">
        <f t="shared" si="44"/>
        <v>0</v>
      </c>
      <c r="S1802" s="15">
        <f>VLOOKUP(Ventas!H1802,Productos!$B$23:$I$34,MATCH(Ventas!M1802,Productos!$D$22:$I$22)+2,FALSE)</f>
        <v>200000</v>
      </c>
      <c r="T1802" s="16">
        <f t="shared" si="45"/>
        <v>650000</v>
      </c>
    </row>
    <row r="1803" spans="2:20" ht="14.25" customHeight="1">
      <c r="B1803" s="10" t="str">
        <f t="shared" si="43"/>
        <v>1-3001182010agostoJ18</v>
      </c>
      <c r="C1803" s="17">
        <v>1</v>
      </c>
      <c r="D1803" s="17">
        <v>300</v>
      </c>
      <c r="E1803" s="18">
        <v>40401</v>
      </c>
      <c r="F1803" s="17">
        <v>14</v>
      </c>
      <c r="G1803" s="17">
        <v>33</v>
      </c>
      <c r="H1803" s="17" t="s">
        <v>24</v>
      </c>
      <c r="I1803" s="79">
        <f>_xlfn.XLOOKUP(H1803,Productos!$B$5:$B$16,Productos!$E$5:$E$16)</f>
        <v>850000</v>
      </c>
      <c r="J1803" s="17">
        <v>1</v>
      </c>
      <c r="K1803" s="99"/>
      <c r="L1803" s="13" t="str">
        <f>_xlfn.XLOOKUP(Ventas!C1803,'Tienda y Sucursal'!$B$5:$B$19,'Tienda y Sucursal'!$C$5:$C$19)</f>
        <v>Sucursal Peñalolen Alto</v>
      </c>
      <c r="M1803" s="13" t="str">
        <f>_xlfn.XLOOKUP(D1803,'Tienda y Sucursal'!$E$5:$E$10,'Tienda y Sucursal'!$F$5:$F$10)</f>
        <v>Sucursal 3</v>
      </c>
      <c r="N1803" s="13" t="str">
        <f>HLOOKUP(F1803,'Vendedores y Clientes'!$F$5:$M$7,2,0)&amp;" "&amp;HLOOKUP(F1803,'Vendedores y Clientes'!$F$5:$M$7,3,0)</f>
        <v>Hortuiti Felier</v>
      </c>
      <c r="O1803" s="13" t="str" cm="1">
        <f t="array" ref="O1803">_xlfn.XLOOKUP(G1803,'Vendedores y Clientes'!$B$6:$B$39,'Vendedores y Clientes'!$C$6:$C$39&amp;" "&amp;_xlfn.XLOOKUP(Ventas!G1803,'Vendedores y Clientes'!$B$6:$B$39,'Vendedores y Clientes'!$D$6:$D$39))</f>
        <v>Maricela Zapur</v>
      </c>
      <c r="P1803" s="13" t="str">
        <f>_xlfn.XLOOKUP(H1803,Productos!$B$5:$B$16,Productos!$C$5:$C$16)</f>
        <v>Camarote 3 cuerpos</v>
      </c>
      <c r="Q1803" s="13" t="str">
        <f>VLOOKUP(H1803,Productos!$B$4:$E$16,3,0)</f>
        <v>Deplos</v>
      </c>
      <c r="R1803" s="14">
        <f t="shared" si="44"/>
        <v>0</v>
      </c>
      <c r="S1803" s="15">
        <f>VLOOKUP(Ventas!H1803,Productos!$B$23:$I$34,MATCH(Ventas!M1803,Productos!$D$22:$I$22)+2,FALSE)</f>
        <v>200000</v>
      </c>
      <c r="T1803" s="16">
        <f t="shared" si="45"/>
        <v>650000</v>
      </c>
    </row>
    <row r="1804" spans="2:20" ht="14.25" customHeight="1">
      <c r="B1804" s="10" t="str">
        <f t="shared" si="43"/>
        <v>9-10017102009octubreJ18</v>
      </c>
      <c r="C1804" s="17">
        <v>9</v>
      </c>
      <c r="D1804" s="17">
        <v>100</v>
      </c>
      <c r="E1804" s="18">
        <v>40103</v>
      </c>
      <c r="F1804" s="17">
        <v>14</v>
      </c>
      <c r="G1804" s="17">
        <v>21</v>
      </c>
      <c r="H1804" s="17" t="s">
        <v>24</v>
      </c>
      <c r="I1804" s="79">
        <f>_xlfn.XLOOKUP(H1804,Productos!$B$5:$B$16,Productos!$E$5:$E$16)</f>
        <v>850000</v>
      </c>
      <c r="J1804" s="17">
        <v>1</v>
      </c>
      <c r="K1804" s="99"/>
      <c r="L1804" s="13" t="str">
        <f>_xlfn.XLOOKUP(Ventas!C1804,'Tienda y Sucursal'!$B$5:$B$19,'Tienda y Sucursal'!$C$5:$C$19)</f>
        <v>Sucursal San Bernardo</v>
      </c>
      <c r="M1804" s="13" t="str">
        <f>_xlfn.XLOOKUP(D1804,'Tienda y Sucursal'!$E$5:$E$10,'Tienda y Sucursal'!$F$5:$F$10)</f>
        <v>Sucursal 4</v>
      </c>
      <c r="N1804" s="13" t="str">
        <f>HLOOKUP(F1804,'Vendedores y Clientes'!$F$5:$M$7,2,0)&amp;" "&amp;HLOOKUP(F1804,'Vendedores y Clientes'!$F$5:$M$7,3,0)</f>
        <v>Hortuiti Felier</v>
      </c>
      <c r="O1804" s="13" t="str" cm="1">
        <f t="array" ref="O1804">_xlfn.XLOOKUP(G1804,'Vendedores y Clientes'!$B$6:$B$39,'Vendedores y Clientes'!$C$6:$C$39&amp;" "&amp;_xlfn.XLOOKUP(Ventas!G1804,'Vendedores y Clientes'!$B$6:$B$39,'Vendedores y Clientes'!$D$6:$D$39))</f>
        <v>Alvarón Moledero</v>
      </c>
      <c r="P1804" s="13" t="str">
        <f>_xlfn.XLOOKUP(H1804,Productos!$B$5:$B$16,Productos!$C$5:$C$16)</f>
        <v>Camarote 3 cuerpos</v>
      </c>
      <c r="Q1804" s="13" t="str">
        <f>VLOOKUP(H1804,Productos!$B$4:$E$16,3,0)</f>
        <v>Deplos</v>
      </c>
      <c r="R1804" s="14">
        <f t="shared" si="44"/>
        <v>0</v>
      </c>
      <c r="S1804" s="15">
        <f>VLOOKUP(Ventas!H1804,Productos!$B$23:$I$34,MATCH(Ventas!M1804,Productos!$D$22:$I$22)+2,FALSE)</f>
        <v>10000</v>
      </c>
      <c r="T1804" s="16">
        <f t="shared" si="45"/>
        <v>840000</v>
      </c>
    </row>
    <row r="1805" spans="2:20" ht="14.25" customHeight="1">
      <c r="B1805" s="10" t="str">
        <f t="shared" si="43"/>
        <v>15-3001562010junioG13</v>
      </c>
      <c r="C1805" s="17">
        <v>15</v>
      </c>
      <c r="D1805" s="17">
        <v>300</v>
      </c>
      <c r="E1805" s="18">
        <v>40344</v>
      </c>
      <c r="F1805" s="17">
        <v>18</v>
      </c>
      <c r="G1805" s="17">
        <v>3</v>
      </c>
      <c r="H1805" s="17" t="s">
        <v>32</v>
      </c>
      <c r="I1805" s="79">
        <f>_xlfn.XLOOKUP(H1805,Productos!$B$5:$B$16,Productos!$E$5:$E$16)</f>
        <v>150000</v>
      </c>
      <c r="J1805" s="17">
        <v>6</v>
      </c>
      <c r="K1805" s="99"/>
      <c r="L1805" s="13" t="str">
        <f>_xlfn.XLOOKUP(Ventas!C1805,'Tienda y Sucursal'!$B$5:$B$19,'Tienda y Sucursal'!$C$5:$C$19)</f>
        <v>Galería la Tubería</v>
      </c>
      <c r="M1805" s="13" t="str">
        <f>_xlfn.XLOOKUP(D1805,'Tienda y Sucursal'!$E$5:$E$10,'Tienda y Sucursal'!$F$5:$F$10)</f>
        <v>Sucursal 3</v>
      </c>
      <c r="N1805" s="13" t="str">
        <f>HLOOKUP(F1805,'Vendedores y Clientes'!$F$5:$M$7,2,0)&amp;" "&amp;HLOOKUP(F1805,'Vendedores y Clientes'!$F$5:$M$7,3,0)</f>
        <v>Gato Lizana</v>
      </c>
      <c r="O1805" s="13" t="str" cm="1">
        <f t="array" ref="O1805">_xlfn.XLOOKUP(G1805,'Vendedores y Clientes'!$B$6:$B$39,'Vendedores y Clientes'!$C$6:$C$39&amp;" "&amp;_xlfn.XLOOKUP(Ventas!G1805,'Vendedores y Clientes'!$B$6:$B$39,'Vendedores y Clientes'!$D$6:$D$39))</f>
        <v>Johny Negrero</v>
      </c>
      <c r="P1805" s="13" t="str">
        <f>_xlfn.XLOOKUP(H1805,Productos!$B$5:$B$16,Productos!$C$5:$C$16)</f>
        <v>Mesa de Centro 1,5x2 Cuadrada</v>
      </c>
      <c r="Q1805" s="13" t="str">
        <f>VLOOKUP(H1805,Productos!$B$4:$E$16,3,0)</f>
        <v>Dardunes</v>
      </c>
      <c r="R1805" s="14">
        <f t="shared" si="44"/>
        <v>0.05</v>
      </c>
      <c r="S1805" s="15">
        <f>VLOOKUP(Ventas!H1805,Productos!$B$23:$I$34,MATCH(Ventas!M1805,Productos!$D$22:$I$22)+2,FALSE)</f>
        <v>200000</v>
      </c>
      <c r="T1805" s="16">
        <f t="shared" si="45"/>
        <v>655000</v>
      </c>
    </row>
    <row r="1806" spans="2:20" ht="14.25" customHeight="1">
      <c r="B1806" s="10" t="str">
        <f t="shared" si="43"/>
        <v>13-2002212010eneroG13</v>
      </c>
      <c r="C1806" s="17">
        <v>13</v>
      </c>
      <c r="D1806" s="17">
        <v>200</v>
      </c>
      <c r="E1806" s="18">
        <v>40200</v>
      </c>
      <c r="F1806" s="17">
        <v>12</v>
      </c>
      <c r="G1806" s="17">
        <v>15</v>
      </c>
      <c r="H1806" s="17" t="s">
        <v>32</v>
      </c>
      <c r="I1806" s="79">
        <f>_xlfn.XLOOKUP(H1806,Productos!$B$5:$B$16,Productos!$E$5:$E$16)</f>
        <v>150000</v>
      </c>
      <c r="J1806" s="17">
        <v>6</v>
      </c>
      <c r="K1806" s="99"/>
      <c r="L1806" s="13" t="str">
        <f>_xlfn.XLOOKUP(Ventas!C1806,'Tienda y Sucursal'!$B$5:$B$19,'Tienda y Sucursal'!$C$5:$C$19)</f>
        <v>Sales</v>
      </c>
      <c r="M1806" s="13" t="str">
        <f>_xlfn.XLOOKUP(D1806,'Tienda y Sucursal'!$E$5:$E$10,'Tienda y Sucursal'!$F$5:$F$10)</f>
        <v>Sucursal 1</v>
      </c>
      <c r="N1806" s="13" t="str">
        <f>HLOOKUP(F1806,'Vendedores y Clientes'!$F$5:$M$7,2,0)&amp;" "&amp;HLOOKUP(F1806,'Vendedores y Clientes'!$F$5:$M$7,3,0)</f>
        <v>Feibian Bizancio</v>
      </c>
      <c r="O1806" s="13" t="str" cm="1">
        <f t="array" ref="O1806">_xlfn.XLOOKUP(G1806,'Vendedores y Clientes'!$B$6:$B$39,'Vendedores y Clientes'!$C$6:$C$39&amp;" "&amp;_xlfn.XLOOKUP(Ventas!G1806,'Vendedores y Clientes'!$B$6:$B$39,'Vendedores y Clientes'!$D$6:$D$39))</f>
        <v>Maki Parachute</v>
      </c>
      <c r="P1806" s="13" t="str">
        <f>_xlfn.XLOOKUP(H1806,Productos!$B$5:$B$16,Productos!$C$5:$C$16)</f>
        <v>Mesa de Centro 1,5x2 Cuadrada</v>
      </c>
      <c r="Q1806" s="13" t="str">
        <f>VLOOKUP(H1806,Productos!$B$4:$E$16,3,0)</f>
        <v>Dardunes</v>
      </c>
      <c r="R1806" s="14">
        <f t="shared" si="44"/>
        <v>0.05</v>
      </c>
      <c r="S1806" s="15">
        <f>VLOOKUP(Ventas!H1806,Productos!$B$23:$I$34,MATCH(Ventas!M1806,Productos!$D$22:$I$22)+2,FALSE)</f>
        <v>20000</v>
      </c>
      <c r="T1806" s="16">
        <f t="shared" si="45"/>
        <v>835000</v>
      </c>
    </row>
    <row r="1807" spans="2:20" ht="14.25" customHeight="1">
      <c r="B1807" s="10" t="str">
        <f t="shared" si="43"/>
        <v>12-101822009febreroG13</v>
      </c>
      <c r="C1807" s="17">
        <v>12</v>
      </c>
      <c r="D1807" s="17">
        <v>10</v>
      </c>
      <c r="E1807" s="18">
        <v>39862</v>
      </c>
      <c r="F1807" s="17">
        <v>17</v>
      </c>
      <c r="G1807" s="17">
        <v>31</v>
      </c>
      <c r="H1807" s="17" t="s">
        <v>32</v>
      </c>
      <c r="I1807" s="79">
        <f>_xlfn.XLOOKUP(H1807,Productos!$B$5:$B$16,Productos!$E$5:$E$16)</f>
        <v>150000</v>
      </c>
      <c r="J1807" s="17">
        <v>6</v>
      </c>
      <c r="K1807" s="99"/>
      <c r="L1807" s="13" t="str">
        <f>_xlfn.XLOOKUP(Ventas!C1807,'Tienda y Sucursal'!$B$5:$B$19,'Tienda y Sucursal'!$C$5:$C$19)</f>
        <v>El Deleite</v>
      </c>
      <c r="M1807" s="13" t="str">
        <f>_xlfn.XLOOKUP(D1807,'Tienda y Sucursal'!$E$5:$E$10,'Tienda y Sucursal'!$F$5:$F$10)</f>
        <v>Sucursal 6</v>
      </c>
      <c r="N1807" s="13" t="str">
        <f>HLOOKUP(F1807,'Vendedores y Clientes'!$F$5:$M$7,2,0)&amp;" "&amp;HLOOKUP(F1807,'Vendedores y Clientes'!$F$5:$M$7,3,0)</f>
        <v>Gabriel Manzanero</v>
      </c>
      <c r="O1807" s="13" t="str" cm="1">
        <f t="array" ref="O1807">_xlfn.XLOOKUP(G1807,'Vendedores y Clientes'!$B$6:$B$39,'Vendedores y Clientes'!$C$6:$C$39&amp;" "&amp;_xlfn.XLOOKUP(Ventas!G1807,'Vendedores y Clientes'!$B$6:$B$39,'Vendedores y Clientes'!$D$6:$D$39))</f>
        <v>Sofia Uribe</v>
      </c>
      <c r="P1807" s="13" t="str">
        <f>_xlfn.XLOOKUP(H1807,Productos!$B$5:$B$16,Productos!$C$5:$C$16)</f>
        <v>Mesa de Centro 1,5x2 Cuadrada</v>
      </c>
      <c r="Q1807" s="13" t="str">
        <f>VLOOKUP(H1807,Productos!$B$4:$E$16,3,0)</f>
        <v>Dardunes</v>
      </c>
      <c r="R1807" s="14">
        <f t="shared" si="44"/>
        <v>0.05</v>
      </c>
      <c r="S1807" s="15">
        <f>VLOOKUP(Ventas!H1807,Productos!$B$23:$I$34,MATCH(Ventas!M1807,Productos!$D$22:$I$22)+2,FALSE)</f>
        <v>30000</v>
      </c>
      <c r="T1807" s="16">
        <f t="shared" si="45"/>
        <v>825000</v>
      </c>
    </row>
    <row r="1808" spans="2:20" ht="14.25" customHeight="1">
      <c r="B1808" s="10" t="str">
        <f t="shared" si="43"/>
        <v>10-20012102010octubreG13</v>
      </c>
      <c r="C1808" s="17">
        <v>10</v>
      </c>
      <c r="D1808" s="17">
        <v>200</v>
      </c>
      <c r="E1808" s="18">
        <v>40463</v>
      </c>
      <c r="F1808" s="17">
        <v>17</v>
      </c>
      <c r="G1808" s="17">
        <v>1</v>
      </c>
      <c r="H1808" s="17" t="s">
        <v>32</v>
      </c>
      <c r="I1808" s="79">
        <f>_xlfn.XLOOKUP(H1808,Productos!$B$5:$B$16,Productos!$E$5:$E$16)</f>
        <v>150000</v>
      </c>
      <c r="J1808" s="17">
        <v>6</v>
      </c>
      <c r="K1808" s="99"/>
      <c r="L1808" s="13" t="str">
        <f>_xlfn.XLOOKUP(Ventas!C1808,'Tienda y Sucursal'!$B$5:$B$19,'Tienda y Sucursal'!$C$5:$C$19)</f>
        <v>Sacrilegios Gloria</v>
      </c>
      <c r="M1808" s="13" t="str">
        <f>_xlfn.XLOOKUP(D1808,'Tienda y Sucursal'!$E$5:$E$10,'Tienda y Sucursal'!$F$5:$F$10)</f>
        <v>Sucursal 1</v>
      </c>
      <c r="N1808" s="13" t="str">
        <f>HLOOKUP(F1808,'Vendedores y Clientes'!$F$5:$M$7,2,0)&amp;" "&amp;HLOOKUP(F1808,'Vendedores y Clientes'!$F$5:$M$7,3,0)</f>
        <v>Gabriel Manzanero</v>
      </c>
      <c r="O1808" s="13" t="str" cm="1">
        <f t="array" ref="O1808">_xlfn.XLOOKUP(G1808,'Vendedores y Clientes'!$B$6:$B$39,'Vendedores y Clientes'!$C$6:$C$39&amp;" "&amp;_xlfn.XLOOKUP(Ventas!G1808,'Vendedores y Clientes'!$B$6:$B$39,'Vendedores y Clientes'!$D$6:$D$39))</f>
        <v>Alejandro Moledero</v>
      </c>
      <c r="P1808" s="13" t="str">
        <f>_xlfn.XLOOKUP(H1808,Productos!$B$5:$B$16,Productos!$C$5:$C$16)</f>
        <v>Mesa de Centro 1,5x2 Cuadrada</v>
      </c>
      <c r="Q1808" s="13" t="str">
        <f>VLOOKUP(H1808,Productos!$B$4:$E$16,3,0)</f>
        <v>Dardunes</v>
      </c>
      <c r="R1808" s="14">
        <f t="shared" si="44"/>
        <v>0.05</v>
      </c>
      <c r="S1808" s="15">
        <f>VLOOKUP(Ventas!H1808,Productos!$B$23:$I$34,MATCH(Ventas!M1808,Productos!$D$22:$I$22)+2,FALSE)</f>
        <v>20000</v>
      </c>
      <c r="T1808" s="16">
        <f t="shared" si="45"/>
        <v>835000</v>
      </c>
    </row>
    <row r="1809" spans="2:20" ht="14.25" customHeight="1">
      <c r="B1809" s="10" t="str">
        <f t="shared" si="43"/>
        <v>1-200142010abrilG13</v>
      </c>
      <c r="C1809" s="17">
        <v>1</v>
      </c>
      <c r="D1809" s="17">
        <v>200</v>
      </c>
      <c r="E1809" s="18">
        <v>40269</v>
      </c>
      <c r="F1809" s="17">
        <v>17</v>
      </c>
      <c r="G1809" s="17">
        <v>23</v>
      </c>
      <c r="H1809" s="17" t="s">
        <v>32</v>
      </c>
      <c r="I1809" s="79">
        <f>_xlfn.XLOOKUP(H1809,Productos!$B$5:$B$16,Productos!$E$5:$E$16)</f>
        <v>150000</v>
      </c>
      <c r="J1809" s="17">
        <v>6</v>
      </c>
      <c r="K1809" s="99"/>
      <c r="L1809" s="13" t="str">
        <f>_xlfn.XLOOKUP(Ventas!C1809,'Tienda y Sucursal'!$B$5:$B$19,'Tienda y Sucursal'!$C$5:$C$19)</f>
        <v>Sucursal Peñalolen Alto</v>
      </c>
      <c r="M1809" s="13" t="str">
        <f>_xlfn.XLOOKUP(D1809,'Tienda y Sucursal'!$E$5:$E$10,'Tienda y Sucursal'!$F$5:$F$10)</f>
        <v>Sucursal 1</v>
      </c>
      <c r="N1809" s="13" t="str">
        <f>HLOOKUP(F1809,'Vendedores y Clientes'!$F$5:$M$7,2,0)&amp;" "&amp;HLOOKUP(F1809,'Vendedores y Clientes'!$F$5:$M$7,3,0)</f>
        <v>Gabriel Manzanero</v>
      </c>
      <c r="O1809" s="13" t="str" cm="1">
        <f t="array" ref="O1809">_xlfn.XLOOKUP(G1809,'Vendedores y Clientes'!$B$6:$B$39,'Vendedores y Clientes'!$C$6:$C$39&amp;" "&amp;_xlfn.XLOOKUP(Ventas!G1809,'Vendedores y Clientes'!$B$6:$B$39,'Vendedores y Clientes'!$D$6:$D$39))</f>
        <v>Ismael Olavarrieta</v>
      </c>
      <c r="P1809" s="13" t="str">
        <f>_xlfn.XLOOKUP(H1809,Productos!$B$5:$B$16,Productos!$C$5:$C$16)</f>
        <v>Mesa de Centro 1,5x2 Cuadrada</v>
      </c>
      <c r="Q1809" s="13" t="str">
        <f>VLOOKUP(H1809,Productos!$B$4:$E$16,3,0)</f>
        <v>Dardunes</v>
      </c>
      <c r="R1809" s="14">
        <f t="shared" si="44"/>
        <v>0.05</v>
      </c>
      <c r="S1809" s="15">
        <f>VLOOKUP(Ventas!H1809,Productos!$B$23:$I$34,MATCH(Ventas!M1809,Productos!$D$22:$I$22)+2,FALSE)</f>
        <v>20000</v>
      </c>
      <c r="T1809" s="16">
        <f t="shared" si="45"/>
        <v>835000</v>
      </c>
    </row>
    <row r="1810" spans="2:20" ht="14.25" customHeight="1">
      <c r="B1810" s="10" t="str">
        <f t="shared" si="43"/>
        <v>3-202012010eneroG13</v>
      </c>
      <c r="C1810" s="17">
        <v>3</v>
      </c>
      <c r="D1810" s="17">
        <v>20</v>
      </c>
      <c r="E1810" s="18">
        <v>40198</v>
      </c>
      <c r="F1810" s="17">
        <v>18</v>
      </c>
      <c r="G1810" s="17">
        <v>26</v>
      </c>
      <c r="H1810" s="17" t="s">
        <v>32</v>
      </c>
      <c r="I1810" s="79">
        <f>_xlfn.XLOOKUP(H1810,Productos!$B$5:$B$16,Productos!$E$5:$E$16)</f>
        <v>150000</v>
      </c>
      <c r="J1810" s="17">
        <v>6</v>
      </c>
      <c r="K1810" s="99"/>
      <c r="L1810" s="13" t="str">
        <f>_xlfn.XLOOKUP(Ventas!C1810,'Tienda y Sucursal'!$B$5:$B$19,'Tienda y Sucursal'!$C$5:$C$19)</f>
        <v>Damiens</v>
      </c>
      <c r="M1810" s="13" t="str">
        <f>_xlfn.XLOOKUP(D1810,'Tienda y Sucursal'!$E$5:$E$10,'Tienda y Sucursal'!$F$5:$F$10)</f>
        <v>Sucursal 5</v>
      </c>
      <c r="N1810" s="13" t="str">
        <f>HLOOKUP(F1810,'Vendedores y Clientes'!$F$5:$M$7,2,0)&amp;" "&amp;HLOOKUP(F1810,'Vendedores y Clientes'!$F$5:$M$7,3,0)</f>
        <v>Gato Lizana</v>
      </c>
      <c r="O1810" s="13" t="str" cm="1">
        <f t="array" ref="O1810">_xlfn.XLOOKUP(G1810,'Vendedores y Clientes'!$B$6:$B$39,'Vendedores y Clientes'!$C$6:$C$39&amp;" "&amp;_xlfn.XLOOKUP(Ventas!G1810,'Vendedores y Clientes'!$B$6:$B$39,'Vendedores y Clientes'!$D$6:$D$39))</f>
        <v>Edward Phycka</v>
      </c>
      <c r="P1810" s="13" t="str">
        <f>_xlfn.XLOOKUP(H1810,Productos!$B$5:$B$16,Productos!$C$5:$C$16)</f>
        <v>Mesa de Centro 1,5x2 Cuadrada</v>
      </c>
      <c r="Q1810" s="13" t="str">
        <f>VLOOKUP(H1810,Productos!$B$4:$E$16,3,0)</f>
        <v>Dardunes</v>
      </c>
      <c r="R1810" s="14">
        <f t="shared" si="44"/>
        <v>0.05</v>
      </c>
      <c r="S1810" s="15">
        <f>VLOOKUP(Ventas!H1810,Productos!$B$23:$I$34,MATCH(Ventas!M1810,Productos!$D$22:$I$22)+2,FALSE)</f>
        <v>20000</v>
      </c>
      <c r="T1810" s="16">
        <f t="shared" si="45"/>
        <v>835000</v>
      </c>
    </row>
    <row r="1811" spans="2:20" ht="14.25" customHeight="1">
      <c r="B1811" s="10" t="str">
        <f t="shared" si="43"/>
        <v>13-20112009eneroJ18</v>
      </c>
      <c r="C1811" s="17">
        <v>13</v>
      </c>
      <c r="D1811" s="17">
        <v>20</v>
      </c>
      <c r="E1811" s="18">
        <v>39814</v>
      </c>
      <c r="F1811" s="17">
        <v>18</v>
      </c>
      <c r="G1811" s="17">
        <v>7</v>
      </c>
      <c r="H1811" s="17" t="s">
        <v>24</v>
      </c>
      <c r="I1811" s="79">
        <f>_xlfn.XLOOKUP(H1811,Productos!$B$5:$B$16,Productos!$E$5:$E$16)</f>
        <v>850000</v>
      </c>
      <c r="J1811" s="17">
        <v>1</v>
      </c>
      <c r="K1811" s="99"/>
      <c r="L1811" s="13" t="str">
        <f>_xlfn.XLOOKUP(Ventas!C1811,'Tienda y Sucursal'!$B$5:$B$19,'Tienda y Sucursal'!$C$5:$C$19)</f>
        <v>Sales</v>
      </c>
      <c r="M1811" s="13" t="str">
        <f>_xlfn.XLOOKUP(D1811,'Tienda y Sucursal'!$E$5:$E$10,'Tienda y Sucursal'!$F$5:$F$10)</f>
        <v>Sucursal 5</v>
      </c>
      <c r="N1811" s="13" t="str">
        <f>HLOOKUP(F1811,'Vendedores y Clientes'!$F$5:$M$7,2,0)&amp;" "&amp;HLOOKUP(F1811,'Vendedores y Clientes'!$F$5:$M$7,3,0)</f>
        <v>Gato Lizana</v>
      </c>
      <c r="O1811" s="13" t="str" cm="1">
        <f t="array" ref="O1811">_xlfn.XLOOKUP(G1811,'Vendedores y Clientes'!$B$6:$B$39,'Vendedores y Clientes'!$C$6:$C$39&amp;" "&amp;_xlfn.XLOOKUP(Ventas!G1811,'Vendedores y Clientes'!$B$6:$B$39,'Vendedores y Clientes'!$D$6:$D$39))</f>
        <v>Veraz Dedal</v>
      </c>
      <c r="P1811" s="13" t="str">
        <f>_xlfn.XLOOKUP(H1811,Productos!$B$5:$B$16,Productos!$C$5:$C$16)</f>
        <v>Camarote 3 cuerpos</v>
      </c>
      <c r="Q1811" s="13" t="str">
        <f>VLOOKUP(H1811,Productos!$B$4:$E$16,3,0)</f>
        <v>Deplos</v>
      </c>
      <c r="R1811" s="14">
        <f t="shared" si="44"/>
        <v>0</v>
      </c>
      <c r="S1811" s="15">
        <f>VLOOKUP(Ventas!H1811,Productos!$B$23:$I$34,MATCH(Ventas!M1811,Productos!$D$22:$I$22)+2,FALSE)</f>
        <v>100000</v>
      </c>
      <c r="T1811" s="16">
        <f t="shared" si="45"/>
        <v>750000</v>
      </c>
    </row>
    <row r="1812" spans="2:20" ht="14.25" customHeight="1">
      <c r="B1812" s="10" t="str">
        <f t="shared" si="43"/>
        <v>13-1012122010diciembreJ18</v>
      </c>
      <c r="C1812" s="17">
        <v>13</v>
      </c>
      <c r="D1812" s="17">
        <v>10</v>
      </c>
      <c r="E1812" s="18">
        <v>40524</v>
      </c>
      <c r="F1812" s="17">
        <v>15</v>
      </c>
      <c r="G1812" s="17">
        <v>1</v>
      </c>
      <c r="H1812" s="17" t="s">
        <v>24</v>
      </c>
      <c r="I1812" s="79">
        <f>_xlfn.XLOOKUP(H1812,Productos!$B$5:$B$16,Productos!$E$5:$E$16)</f>
        <v>850000</v>
      </c>
      <c r="J1812" s="17">
        <v>1</v>
      </c>
      <c r="K1812" s="99"/>
      <c r="L1812" s="13" t="str">
        <f>_xlfn.XLOOKUP(Ventas!C1812,'Tienda y Sucursal'!$B$5:$B$19,'Tienda y Sucursal'!$C$5:$C$19)</f>
        <v>Sales</v>
      </c>
      <c r="M1812" s="13" t="str">
        <f>_xlfn.XLOOKUP(D1812,'Tienda y Sucursal'!$E$5:$E$10,'Tienda y Sucursal'!$F$5:$F$10)</f>
        <v>Sucursal 6</v>
      </c>
      <c r="N1812" s="13" t="str">
        <f>HLOOKUP(F1812,'Vendedores y Clientes'!$F$5:$M$7,2,0)&amp;" "&amp;HLOOKUP(F1812,'Vendedores y Clientes'!$F$5:$M$7,3,0)</f>
        <v>Suárez Mujica</v>
      </c>
      <c r="O1812" s="13" t="str" cm="1">
        <f t="array" ref="O1812">_xlfn.XLOOKUP(G1812,'Vendedores y Clientes'!$B$6:$B$39,'Vendedores y Clientes'!$C$6:$C$39&amp;" "&amp;_xlfn.XLOOKUP(Ventas!G1812,'Vendedores y Clientes'!$B$6:$B$39,'Vendedores y Clientes'!$D$6:$D$39))</f>
        <v>Alejandro Moledero</v>
      </c>
      <c r="P1812" s="13" t="str">
        <f>_xlfn.XLOOKUP(H1812,Productos!$B$5:$B$16,Productos!$C$5:$C$16)</f>
        <v>Camarote 3 cuerpos</v>
      </c>
      <c r="Q1812" s="13" t="str">
        <f>VLOOKUP(H1812,Productos!$B$4:$E$16,3,0)</f>
        <v>Deplos</v>
      </c>
      <c r="R1812" s="14">
        <f t="shared" si="44"/>
        <v>0</v>
      </c>
      <c r="S1812" s="15">
        <f>VLOOKUP(Ventas!H1812,Productos!$B$23:$I$34,MATCH(Ventas!M1812,Productos!$D$22:$I$22)+2,FALSE)</f>
        <v>20000</v>
      </c>
      <c r="T1812" s="16">
        <f t="shared" si="45"/>
        <v>830000</v>
      </c>
    </row>
    <row r="1813" spans="2:20" ht="14.25" customHeight="1">
      <c r="B1813" s="10" t="str">
        <f t="shared" si="43"/>
        <v>14-10752009mayoG13</v>
      </c>
      <c r="C1813" s="17">
        <v>14</v>
      </c>
      <c r="D1813" s="17">
        <v>10</v>
      </c>
      <c r="E1813" s="18">
        <v>39940</v>
      </c>
      <c r="F1813" s="17">
        <v>12</v>
      </c>
      <c r="G1813" s="17">
        <v>16</v>
      </c>
      <c r="H1813" s="17" t="s">
        <v>32</v>
      </c>
      <c r="I1813" s="79">
        <f>_xlfn.XLOOKUP(H1813,Productos!$B$5:$B$16,Productos!$E$5:$E$16)</f>
        <v>150000</v>
      </c>
      <c r="J1813" s="17">
        <v>8</v>
      </c>
      <c r="K1813" s="99"/>
      <c r="L1813" s="13" t="str">
        <f>_xlfn.XLOOKUP(Ventas!C1813,'Tienda y Sucursal'!$B$5:$B$19,'Tienda y Sucursal'!$C$5:$C$19)</f>
        <v>Antiguedades FV</v>
      </c>
      <c r="M1813" s="13" t="str">
        <f>_xlfn.XLOOKUP(D1813,'Tienda y Sucursal'!$E$5:$E$10,'Tienda y Sucursal'!$F$5:$F$10)</f>
        <v>Sucursal 6</v>
      </c>
      <c r="N1813" s="13" t="str">
        <f>HLOOKUP(F1813,'Vendedores y Clientes'!$F$5:$M$7,2,0)&amp;" "&amp;HLOOKUP(F1813,'Vendedores y Clientes'!$F$5:$M$7,3,0)</f>
        <v>Feibian Bizancio</v>
      </c>
      <c r="O1813" s="13" t="str" cm="1">
        <f t="array" ref="O1813">_xlfn.XLOOKUP(G1813,'Vendedores y Clientes'!$B$6:$B$39,'Vendedores y Clientes'!$C$6:$C$39&amp;" "&amp;_xlfn.XLOOKUP(Ventas!G1813,'Vendedores y Clientes'!$B$6:$B$39,'Vendedores y Clientes'!$D$6:$D$39))</f>
        <v>Go Leslier</v>
      </c>
      <c r="P1813" s="13" t="str">
        <f>_xlfn.XLOOKUP(H1813,Productos!$B$5:$B$16,Productos!$C$5:$C$16)</f>
        <v>Mesa de Centro 1,5x2 Cuadrada</v>
      </c>
      <c r="Q1813" s="13" t="str">
        <f>VLOOKUP(H1813,Productos!$B$4:$E$16,3,0)</f>
        <v>Dardunes</v>
      </c>
      <c r="R1813" s="14">
        <f t="shared" si="44"/>
        <v>0.08</v>
      </c>
      <c r="S1813" s="15">
        <f>VLOOKUP(Ventas!H1813,Productos!$B$23:$I$34,MATCH(Ventas!M1813,Productos!$D$22:$I$22)+2,FALSE)</f>
        <v>30000</v>
      </c>
      <c r="T1813" s="16">
        <f t="shared" si="45"/>
        <v>1074000</v>
      </c>
    </row>
    <row r="1814" spans="2:20" ht="14.25" customHeight="1">
      <c r="B1814" s="10" t="str">
        <f t="shared" si="43"/>
        <v>7-2009102010octubreG13</v>
      </c>
      <c r="C1814" s="17">
        <v>7</v>
      </c>
      <c r="D1814" s="17">
        <v>200</v>
      </c>
      <c r="E1814" s="18">
        <v>40460</v>
      </c>
      <c r="F1814" s="17">
        <v>14</v>
      </c>
      <c r="G1814" s="17">
        <v>1</v>
      </c>
      <c r="H1814" s="17" t="s">
        <v>32</v>
      </c>
      <c r="I1814" s="79">
        <f>_xlfn.XLOOKUP(H1814,Productos!$B$5:$B$16,Productos!$E$5:$E$16)</f>
        <v>150000</v>
      </c>
      <c r="J1814" s="17">
        <v>8</v>
      </c>
      <c r="K1814" s="99"/>
      <c r="L1814" s="13" t="str">
        <f>_xlfn.XLOOKUP(Ventas!C1814,'Tienda y Sucursal'!$B$5:$B$19,'Tienda y Sucursal'!$C$5:$C$19)</f>
        <v>Blanco y En Calada</v>
      </c>
      <c r="M1814" s="13" t="str">
        <f>_xlfn.XLOOKUP(D1814,'Tienda y Sucursal'!$E$5:$E$10,'Tienda y Sucursal'!$F$5:$F$10)</f>
        <v>Sucursal 1</v>
      </c>
      <c r="N1814" s="13" t="str">
        <f>HLOOKUP(F1814,'Vendedores y Clientes'!$F$5:$M$7,2,0)&amp;" "&amp;HLOOKUP(F1814,'Vendedores y Clientes'!$F$5:$M$7,3,0)</f>
        <v>Hortuiti Felier</v>
      </c>
      <c r="O1814" s="13" t="str" cm="1">
        <f t="array" ref="O1814">_xlfn.XLOOKUP(G1814,'Vendedores y Clientes'!$B$6:$B$39,'Vendedores y Clientes'!$C$6:$C$39&amp;" "&amp;_xlfn.XLOOKUP(Ventas!G1814,'Vendedores y Clientes'!$B$6:$B$39,'Vendedores y Clientes'!$D$6:$D$39))</f>
        <v>Alejandro Moledero</v>
      </c>
      <c r="P1814" s="13" t="str">
        <f>_xlfn.XLOOKUP(H1814,Productos!$B$5:$B$16,Productos!$C$5:$C$16)</f>
        <v>Mesa de Centro 1,5x2 Cuadrada</v>
      </c>
      <c r="Q1814" s="13" t="str">
        <f>VLOOKUP(H1814,Productos!$B$4:$E$16,3,0)</f>
        <v>Dardunes</v>
      </c>
      <c r="R1814" s="14">
        <f t="shared" si="44"/>
        <v>0.08</v>
      </c>
      <c r="S1814" s="15">
        <f>VLOOKUP(Ventas!H1814,Productos!$B$23:$I$34,MATCH(Ventas!M1814,Productos!$D$22:$I$22)+2,FALSE)</f>
        <v>20000</v>
      </c>
      <c r="T1814" s="16">
        <f t="shared" si="45"/>
        <v>1084000</v>
      </c>
    </row>
    <row r="1815" spans="2:20" ht="14.25" customHeight="1">
      <c r="B1815" s="10" t="str">
        <f t="shared" si="43"/>
        <v>13-202022009febreroG16</v>
      </c>
      <c r="C1815" s="17">
        <v>13</v>
      </c>
      <c r="D1815" s="17">
        <v>20</v>
      </c>
      <c r="E1815" s="18">
        <v>39864</v>
      </c>
      <c r="F1815" s="17">
        <v>13</v>
      </c>
      <c r="G1815" s="17">
        <v>30</v>
      </c>
      <c r="H1815" s="17" t="s">
        <v>30</v>
      </c>
      <c r="I1815" s="79">
        <f>_xlfn.XLOOKUP(H1815,Productos!$B$5:$B$16,Productos!$E$5:$E$16)</f>
        <v>550000</v>
      </c>
      <c r="J1815" s="17">
        <v>2</v>
      </c>
      <c r="K1815" s="99"/>
      <c r="L1815" s="13" t="str">
        <f>_xlfn.XLOOKUP(Ventas!C1815,'Tienda y Sucursal'!$B$5:$B$19,'Tienda y Sucursal'!$C$5:$C$19)</f>
        <v>Sales</v>
      </c>
      <c r="M1815" s="13" t="str">
        <f>_xlfn.XLOOKUP(D1815,'Tienda y Sucursal'!$E$5:$E$10,'Tienda y Sucursal'!$F$5:$F$10)</f>
        <v>Sucursal 5</v>
      </c>
      <c r="N1815" s="13" t="str">
        <f>HLOOKUP(F1815,'Vendedores y Clientes'!$F$5:$M$7,2,0)&amp;" "&amp;HLOOKUP(F1815,'Vendedores y Clientes'!$F$5:$M$7,3,0)</f>
        <v>Caesar Ortencia</v>
      </c>
      <c r="O1815" s="13" t="str" cm="1">
        <f t="array" ref="O1815">_xlfn.XLOOKUP(G1815,'Vendedores y Clientes'!$B$6:$B$39,'Vendedores y Clientes'!$C$6:$C$39&amp;" "&amp;_xlfn.XLOOKUP(Ventas!G1815,'Vendedores y Clientes'!$B$6:$B$39,'Vendedores y Clientes'!$D$6:$D$39))</f>
        <v>Javiera Walder</v>
      </c>
      <c r="P1815" s="13" t="str">
        <f>_xlfn.XLOOKUP(H1815,Productos!$B$5:$B$16,Productos!$C$5:$C$16)</f>
        <v>Cómoda 2 cuerpos, 2x1x1,5</v>
      </c>
      <c r="Q1815" s="13" t="str">
        <f>VLOOKUP(H1815,Productos!$B$4:$E$16,3,0)</f>
        <v>Deplos</v>
      </c>
      <c r="R1815" s="14">
        <f t="shared" si="44"/>
        <v>0</v>
      </c>
      <c r="S1815" s="15">
        <f>VLOOKUP(Ventas!H1815,Productos!$B$23:$I$34,MATCH(Ventas!M1815,Productos!$D$22:$I$22)+2,FALSE)</f>
        <v>300000</v>
      </c>
      <c r="T1815" s="16">
        <f t="shared" si="45"/>
        <v>800000</v>
      </c>
    </row>
    <row r="1816" spans="2:20" ht="14.25" customHeight="1">
      <c r="B1816" s="10" t="str">
        <f t="shared" si="43"/>
        <v>3-20972010julioG16</v>
      </c>
      <c r="C1816" s="17">
        <v>3</v>
      </c>
      <c r="D1816" s="17">
        <v>20</v>
      </c>
      <c r="E1816" s="18">
        <v>40368</v>
      </c>
      <c r="F1816" s="17">
        <v>16</v>
      </c>
      <c r="G1816" s="17">
        <v>5</v>
      </c>
      <c r="H1816" s="17" t="s">
        <v>30</v>
      </c>
      <c r="I1816" s="79">
        <f>_xlfn.XLOOKUP(H1816,Productos!$B$5:$B$16,Productos!$E$5:$E$16)</f>
        <v>550000</v>
      </c>
      <c r="J1816" s="17">
        <v>2</v>
      </c>
      <c r="K1816" s="99"/>
      <c r="L1816" s="13" t="str">
        <f>_xlfn.XLOOKUP(Ventas!C1816,'Tienda y Sucursal'!$B$5:$B$19,'Tienda y Sucursal'!$C$5:$C$19)</f>
        <v>Damiens</v>
      </c>
      <c r="M1816" s="13" t="str">
        <f>_xlfn.XLOOKUP(D1816,'Tienda y Sucursal'!$E$5:$E$10,'Tienda y Sucursal'!$F$5:$F$10)</f>
        <v>Sucursal 5</v>
      </c>
      <c r="N1816" s="13" t="str">
        <f>HLOOKUP(F1816,'Vendedores y Clientes'!$F$5:$M$7,2,0)&amp;" "&amp;HLOOKUP(F1816,'Vendedores y Clientes'!$F$5:$M$7,3,0)</f>
        <v>Michael Tree</v>
      </c>
      <c r="O1816" s="13" t="str" cm="1">
        <f t="array" ref="O1816">_xlfn.XLOOKUP(G1816,'Vendedores y Clientes'!$B$6:$B$39,'Vendedores y Clientes'!$C$6:$C$39&amp;" "&amp;_xlfn.XLOOKUP(Ventas!G1816,'Vendedores y Clientes'!$B$6:$B$39,'Vendedores y Clientes'!$D$6:$D$39))</f>
        <v>Alexandra Bully</v>
      </c>
      <c r="P1816" s="13" t="str">
        <f>_xlfn.XLOOKUP(H1816,Productos!$B$5:$B$16,Productos!$C$5:$C$16)</f>
        <v>Cómoda 2 cuerpos, 2x1x1,5</v>
      </c>
      <c r="Q1816" s="13" t="str">
        <f>VLOOKUP(H1816,Productos!$B$4:$E$16,3,0)</f>
        <v>Deplos</v>
      </c>
      <c r="R1816" s="14">
        <f t="shared" si="44"/>
        <v>0</v>
      </c>
      <c r="S1816" s="15">
        <f>VLOOKUP(Ventas!H1816,Productos!$B$23:$I$34,MATCH(Ventas!M1816,Productos!$D$22:$I$22)+2,FALSE)</f>
        <v>300000</v>
      </c>
      <c r="T1816" s="16">
        <f t="shared" si="45"/>
        <v>800000</v>
      </c>
    </row>
    <row r="1817" spans="2:20" ht="14.25" customHeight="1">
      <c r="B1817" s="10" t="str">
        <f t="shared" si="43"/>
        <v>13-101632009marzoG16</v>
      </c>
      <c r="C1817" s="17">
        <v>13</v>
      </c>
      <c r="D1817" s="17">
        <v>10</v>
      </c>
      <c r="E1817" s="18">
        <v>39888</v>
      </c>
      <c r="F1817" s="17">
        <v>18</v>
      </c>
      <c r="G1817" s="17">
        <v>20</v>
      </c>
      <c r="H1817" s="17" t="s">
        <v>30</v>
      </c>
      <c r="I1817" s="79">
        <f>_xlfn.XLOOKUP(H1817,Productos!$B$5:$B$16,Productos!$E$5:$E$16)</f>
        <v>550000</v>
      </c>
      <c r="J1817" s="17">
        <v>2</v>
      </c>
      <c r="K1817" s="99"/>
      <c r="L1817" s="13" t="str">
        <f>_xlfn.XLOOKUP(Ventas!C1817,'Tienda y Sucursal'!$B$5:$B$19,'Tienda y Sucursal'!$C$5:$C$19)</f>
        <v>Sales</v>
      </c>
      <c r="M1817" s="13" t="str">
        <f>_xlfn.XLOOKUP(D1817,'Tienda y Sucursal'!$E$5:$E$10,'Tienda y Sucursal'!$F$5:$F$10)</f>
        <v>Sucursal 6</v>
      </c>
      <c r="N1817" s="13" t="str">
        <f>HLOOKUP(F1817,'Vendedores y Clientes'!$F$5:$M$7,2,0)&amp;" "&amp;HLOOKUP(F1817,'Vendedores y Clientes'!$F$5:$M$7,3,0)</f>
        <v>Gato Lizana</v>
      </c>
      <c r="O1817" s="13" t="str" cm="1">
        <f t="array" ref="O1817">_xlfn.XLOOKUP(G1817,'Vendedores y Clientes'!$B$6:$B$39,'Vendedores y Clientes'!$C$6:$C$39&amp;" "&amp;_xlfn.XLOOKUP(Ventas!G1817,'Vendedores y Clientes'!$B$6:$B$39,'Vendedores y Clientes'!$D$6:$D$39))</f>
        <v>Tatán Linterna</v>
      </c>
      <c r="P1817" s="13" t="str">
        <f>_xlfn.XLOOKUP(H1817,Productos!$B$5:$B$16,Productos!$C$5:$C$16)</f>
        <v>Cómoda 2 cuerpos, 2x1x1,5</v>
      </c>
      <c r="Q1817" s="13" t="str">
        <f>VLOOKUP(H1817,Productos!$B$4:$E$16,3,0)</f>
        <v>Deplos</v>
      </c>
      <c r="R1817" s="14">
        <f t="shared" si="44"/>
        <v>0</v>
      </c>
      <c r="S1817" s="15">
        <f>VLOOKUP(Ventas!H1817,Productos!$B$23:$I$34,MATCH(Ventas!M1817,Productos!$D$22:$I$22)+2,FALSE)</f>
        <v>300000</v>
      </c>
      <c r="T1817" s="16">
        <f t="shared" si="45"/>
        <v>800000</v>
      </c>
    </row>
    <row r="1818" spans="2:20" ht="14.25" customHeight="1">
      <c r="B1818" s="10" t="str">
        <f t="shared" si="43"/>
        <v>15-301362009junioG16</v>
      </c>
      <c r="C1818" s="17">
        <v>15</v>
      </c>
      <c r="D1818" s="17">
        <v>30</v>
      </c>
      <c r="E1818" s="18">
        <v>39977</v>
      </c>
      <c r="F1818" s="17">
        <v>16</v>
      </c>
      <c r="G1818" s="17">
        <v>25</v>
      </c>
      <c r="H1818" s="17" t="s">
        <v>30</v>
      </c>
      <c r="I1818" s="79">
        <f>_xlfn.XLOOKUP(H1818,Productos!$B$5:$B$16,Productos!$E$5:$E$16)</f>
        <v>550000</v>
      </c>
      <c r="J1818" s="17">
        <v>2</v>
      </c>
      <c r="K1818" s="99"/>
      <c r="L1818" s="13" t="str">
        <f>_xlfn.XLOOKUP(Ventas!C1818,'Tienda y Sucursal'!$B$5:$B$19,'Tienda y Sucursal'!$C$5:$C$19)</f>
        <v>Galería la Tubería</v>
      </c>
      <c r="M1818" s="13" t="str">
        <f>_xlfn.XLOOKUP(D1818,'Tienda y Sucursal'!$E$5:$E$10,'Tienda y Sucursal'!$F$5:$F$10)</f>
        <v>Sucursal 2</v>
      </c>
      <c r="N1818" s="13" t="str">
        <f>HLOOKUP(F1818,'Vendedores y Clientes'!$F$5:$M$7,2,0)&amp;" "&amp;HLOOKUP(F1818,'Vendedores y Clientes'!$F$5:$M$7,3,0)</f>
        <v>Michael Tree</v>
      </c>
      <c r="O1818" s="13" t="str" cm="1">
        <f t="array" ref="O1818">_xlfn.XLOOKUP(G1818,'Vendedores y Clientes'!$B$6:$B$39,'Vendedores y Clientes'!$C$6:$C$39&amp;" "&amp;_xlfn.XLOOKUP(Ventas!G1818,'Vendedores y Clientes'!$B$6:$B$39,'Vendedores y Clientes'!$D$6:$D$39))</f>
        <v>Felipe Medero</v>
      </c>
      <c r="P1818" s="13" t="str">
        <f>_xlfn.XLOOKUP(H1818,Productos!$B$5:$B$16,Productos!$C$5:$C$16)</f>
        <v>Cómoda 2 cuerpos, 2x1x1,5</v>
      </c>
      <c r="Q1818" s="13" t="str">
        <f>VLOOKUP(H1818,Productos!$B$4:$E$16,3,0)</f>
        <v>Deplos</v>
      </c>
      <c r="R1818" s="14">
        <f t="shared" si="44"/>
        <v>0</v>
      </c>
      <c r="S1818" s="15">
        <f>VLOOKUP(Ventas!H1818,Productos!$B$23:$I$34,MATCH(Ventas!M1818,Productos!$D$22:$I$22)+2,FALSE)</f>
        <v>500000</v>
      </c>
      <c r="T1818" s="16">
        <f t="shared" si="45"/>
        <v>600000</v>
      </c>
    </row>
    <row r="1819" spans="2:20" ht="14.25" customHeight="1">
      <c r="B1819" s="10" t="str">
        <f t="shared" si="43"/>
        <v>8-200642009abrilG16</v>
      </c>
      <c r="C1819" s="17">
        <v>8</v>
      </c>
      <c r="D1819" s="17">
        <v>200</v>
      </c>
      <c r="E1819" s="18">
        <v>39909</v>
      </c>
      <c r="F1819" s="17">
        <v>12</v>
      </c>
      <c r="G1819" s="17">
        <v>6</v>
      </c>
      <c r="H1819" s="17" t="s">
        <v>30</v>
      </c>
      <c r="I1819" s="79">
        <f>_xlfn.XLOOKUP(H1819,Productos!$B$5:$B$16,Productos!$E$5:$E$16)</f>
        <v>550000</v>
      </c>
      <c r="J1819" s="17">
        <v>2</v>
      </c>
      <c r="K1819" s="99"/>
      <c r="L1819" s="13" t="str">
        <f>_xlfn.XLOOKUP(Ventas!C1819,'Tienda y Sucursal'!$B$5:$B$19,'Tienda y Sucursal'!$C$5:$C$19)</f>
        <v>El Rincón de la Madera</v>
      </c>
      <c r="M1819" s="13" t="str">
        <f>_xlfn.XLOOKUP(D1819,'Tienda y Sucursal'!$E$5:$E$10,'Tienda y Sucursal'!$F$5:$F$10)</f>
        <v>Sucursal 1</v>
      </c>
      <c r="N1819" s="13" t="str">
        <f>HLOOKUP(F1819,'Vendedores y Clientes'!$F$5:$M$7,2,0)&amp;" "&amp;HLOOKUP(F1819,'Vendedores y Clientes'!$F$5:$M$7,3,0)</f>
        <v>Feibian Bizancio</v>
      </c>
      <c r="O1819" s="13" t="str" cm="1">
        <f t="array" ref="O1819">_xlfn.XLOOKUP(G1819,'Vendedores y Clientes'!$B$6:$B$39,'Vendedores y Clientes'!$C$6:$C$39&amp;" "&amp;_xlfn.XLOOKUP(Ventas!G1819,'Vendedores y Clientes'!$B$6:$B$39,'Vendedores y Clientes'!$D$6:$D$39))</f>
        <v>Deco Valenti</v>
      </c>
      <c r="P1819" s="13" t="str">
        <f>_xlfn.XLOOKUP(H1819,Productos!$B$5:$B$16,Productos!$C$5:$C$16)</f>
        <v>Cómoda 2 cuerpos, 2x1x1,5</v>
      </c>
      <c r="Q1819" s="13" t="str">
        <f>VLOOKUP(H1819,Productos!$B$4:$E$16,3,0)</f>
        <v>Deplos</v>
      </c>
      <c r="R1819" s="14">
        <f t="shared" si="44"/>
        <v>0</v>
      </c>
      <c r="S1819" s="15">
        <f>VLOOKUP(Ventas!H1819,Productos!$B$23:$I$34,MATCH(Ventas!M1819,Productos!$D$22:$I$22)+2,FALSE)</f>
        <v>100000</v>
      </c>
      <c r="T1819" s="16">
        <f t="shared" si="45"/>
        <v>1000000</v>
      </c>
    </row>
    <row r="1820" spans="2:20" ht="14.25" customHeight="1">
      <c r="B1820" s="10" t="str">
        <f t="shared" si="43"/>
        <v>10-30772010julioG12</v>
      </c>
      <c r="C1820" s="17">
        <v>10</v>
      </c>
      <c r="D1820" s="17">
        <v>30</v>
      </c>
      <c r="E1820" s="18">
        <v>40366</v>
      </c>
      <c r="F1820" s="17">
        <v>16</v>
      </c>
      <c r="G1820" s="17">
        <v>22</v>
      </c>
      <c r="H1820" s="17" t="s">
        <v>25</v>
      </c>
      <c r="I1820" s="79">
        <f>_xlfn.XLOOKUP(H1820,Productos!$B$5:$B$16,Productos!$E$5:$E$16)</f>
        <v>800000</v>
      </c>
      <c r="J1820" s="17">
        <v>1</v>
      </c>
      <c r="K1820" s="99"/>
      <c r="L1820" s="13" t="str">
        <f>_xlfn.XLOOKUP(Ventas!C1820,'Tienda y Sucursal'!$B$5:$B$19,'Tienda y Sucursal'!$C$5:$C$19)</f>
        <v>Sacrilegios Gloria</v>
      </c>
      <c r="M1820" s="13" t="str">
        <f>_xlfn.XLOOKUP(D1820,'Tienda y Sucursal'!$E$5:$E$10,'Tienda y Sucursal'!$F$5:$F$10)</f>
        <v>Sucursal 2</v>
      </c>
      <c r="N1820" s="13" t="str">
        <f>HLOOKUP(F1820,'Vendedores y Clientes'!$F$5:$M$7,2,0)&amp;" "&amp;HLOOKUP(F1820,'Vendedores y Clientes'!$F$5:$M$7,3,0)</f>
        <v>Michael Tree</v>
      </c>
      <c r="O1820" s="13" t="str" cm="1">
        <f t="array" ref="O1820">_xlfn.XLOOKUP(G1820,'Vendedores y Clientes'!$B$6:$B$39,'Vendedores y Clientes'!$C$6:$C$39&amp;" "&amp;_xlfn.XLOOKUP(Ventas!G1820,'Vendedores y Clientes'!$B$6:$B$39,'Vendedores y Clientes'!$D$6:$D$39))</f>
        <v>Sergio Oliva</v>
      </c>
      <c r="P1820" s="13" t="str">
        <f>_xlfn.XLOOKUP(H1820,Productos!$B$5:$B$16,Productos!$C$5:$C$16)</f>
        <v>Estante Metalico 2mts alt</v>
      </c>
      <c r="Q1820" s="13" t="str">
        <f>VLOOKUP(H1820,Productos!$B$4:$E$16,3,0)</f>
        <v>Leymas</v>
      </c>
      <c r="R1820" s="14">
        <f t="shared" si="44"/>
        <v>0</v>
      </c>
      <c r="S1820" s="15">
        <f>VLOOKUP(Ventas!H1820,Productos!$B$23:$I$34,MATCH(Ventas!M1820,Productos!$D$22:$I$22)+2,FALSE)</f>
        <v>100000</v>
      </c>
      <c r="T1820" s="16">
        <f t="shared" si="45"/>
        <v>700000</v>
      </c>
    </row>
    <row r="1821" spans="2:20" ht="14.25" customHeight="1">
      <c r="B1821" s="10" t="str">
        <f t="shared" si="43"/>
        <v>4-3001072010julioG12</v>
      </c>
      <c r="C1821" s="17">
        <v>4</v>
      </c>
      <c r="D1821" s="17">
        <v>300</v>
      </c>
      <c r="E1821" s="18">
        <v>40369</v>
      </c>
      <c r="F1821" s="17">
        <v>14</v>
      </c>
      <c r="G1821" s="17">
        <v>28</v>
      </c>
      <c r="H1821" s="17" t="s">
        <v>25</v>
      </c>
      <c r="I1821" s="79">
        <f>_xlfn.XLOOKUP(H1821,Productos!$B$5:$B$16,Productos!$E$5:$E$16)</f>
        <v>800000</v>
      </c>
      <c r="J1821" s="17">
        <v>1</v>
      </c>
      <c r="K1821" s="99"/>
      <c r="L1821" s="13" t="str">
        <f>_xlfn.XLOOKUP(Ventas!C1821,'Tienda y Sucursal'!$B$5:$B$19,'Tienda y Sucursal'!$C$5:$C$19)</f>
        <v>Galería Ñuble</v>
      </c>
      <c r="M1821" s="13" t="str">
        <f>_xlfn.XLOOKUP(D1821,'Tienda y Sucursal'!$E$5:$E$10,'Tienda y Sucursal'!$F$5:$F$10)</f>
        <v>Sucursal 3</v>
      </c>
      <c r="N1821" s="13" t="str">
        <f>HLOOKUP(F1821,'Vendedores y Clientes'!$F$5:$M$7,2,0)&amp;" "&amp;HLOOKUP(F1821,'Vendedores y Clientes'!$F$5:$M$7,3,0)</f>
        <v>Hortuiti Felier</v>
      </c>
      <c r="O1821" s="13" t="str" cm="1">
        <f t="array" ref="O1821">_xlfn.XLOOKUP(G1821,'Vendedores y Clientes'!$B$6:$B$39,'Vendedores y Clientes'!$C$6:$C$39&amp;" "&amp;_xlfn.XLOOKUP(Ventas!G1821,'Vendedores y Clientes'!$B$6:$B$39,'Vendedores y Clientes'!$D$6:$D$39))</f>
        <v>Sebastián  Venegas</v>
      </c>
      <c r="P1821" s="13" t="str">
        <f>_xlfn.XLOOKUP(H1821,Productos!$B$5:$B$16,Productos!$C$5:$C$16)</f>
        <v>Estante Metalico 2mts alt</v>
      </c>
      <c r="Q1821" s="13" t="str">
        <f>VLOOKUP(H1821,Productos!$B$4:$E$16,3,0)</f>
        <v>Leymas</v>
      </c>
      <c r="R1821" s="14">
        <f t="shared" si="44"/>
        <v>0</v>
      </c>
      <c r="S1821" s="15">
        <f>VLOOKUP(Ventas!H1821,Productos!$B$23:$I$34,MATCH(Ventas!M1821,Productos!$D$22:$I$22)+2,FALSE)</f>
        <v>10000</v>
      </c>
      <c r="T1821" s="16">
        <f t="shared" si="45"/>
        <v>790000</v>
      </c>
    </row>
    <row r="1822" spans="2:20" ht="14.25" customHeight="1">
      <c r="B1822" s="10" t="str">
        <f t="shared" si="43"/>
        <v>10-202342010abrilG12</v>
      </c>
      <c r="C1822" s="17">
        <v>10</v>
      </c>
      <c r="D1822" s="17">
        <v>20</v>
      </c>
      <c r="E1822" s="18">
        <v>40291</v>
      </c>
      <c r="F1822" s="17">
        <v>14</v>
      </c>
      <c r="G1822" s="17">
        <v>17</v>
      </c>
      <c r="H1822" s="17" t="s">
        <v>25</v>
      </c>
      <c r="I1822" s="79">
        <f>_xlfn.XLOOKUP(H1822,Productos!$B$5:$B$16,Productos!$E$5:$E$16)</f>
        <v>800000</v>
      </c>
      <c r="J1822" s="17">
        <v>1</v>
      </c>
      <c r="K1822" s="99"/>
      <c r="L1822" s="13" t="str">
        <f>_xlfn.XLOOKUP(Ventas!C1822,'Tienda y Sucursal'!$B$5:$B$19,'Tienda y Sucursal'!$C$5:$C$19)</f>
        <v>Sacrilegios Gloria</v>
      </c>
      <c r="M1822" s="13" t="str">
        <f>_xlfn.XLOOKUP(D1822,'Tienda y Sucursal'!$E$5:$E$10,'Tienda y Sucursal'!$F$5:$F$10)</f>
        <v>Sucursal 5</v>
      </c>
      <c r="N1822" s="13" t="str">
        <f>HLOOKUP(F1822,'Vendedores y Clientes'!$F$5:$M$7,2,0)&amp;" "&amp;HLOOKUP(F1822,'Vendedores y Clientes'!$F$5:$M$7,3,0)</f>
        <v>Hortuiti Felier</v>
      </c>
      <c r="O1822" s="13" t="str" cm="1">
        <f t="array" ref="O1822">_xlfn.XLOOKUP(G1822,'Vendedores y Clientes'!$B$6:$B$39,'Vendedores y Clientes'!$C$6:$C$39&amp;" "&amp;_xlfn.XLOOKUP(Ventas!G1822,'Vendedores y Clientes'!$B$6:$B$39,'Vendedores y Clientes'!$D$6:$D$39))</f>
        <v>Mathias Albus</v>
      </c>
      <c r="P1822" s="13" t="str">
        <f>_xlfn.XLOOKUP(H1822,Productos!$B$5:$B$16,Productos!$C$5:$C$16)</f>
        <v>Estante Metalico 2mts alt</v>
      </c>
      <c r="Q1822" s="13" t="str">
        <f>VLOOKUP(H1822,Productos!$B$4:$E$16,3,0)</f>
        <v>Leymas</v>
      </c>
      <c r="R1822" s="14">
        <f t="shared" si="44"/>
        <v>0</v>
      </c>
      <c r="S1822" s="15">
        <f>VLOOKUP(Ventas!H1822,Productos!$B$23:$I$34,MATCH(Ventas!M1822,Productos!$D$22:$I$22)+2,FALSE)</f>
        <v>10000</v>
      </c>
      <c r="T1822" s="16">
        <f t="shared" si="45"/>
        <v>790000</v>
      </c>
    </row>
    <row r="1823" spans="2:20" ht="14.25" customHeight="1">
      <c r="B1823" s="10" t="str">
        <f t="shared" si="43"/>
        <v>1-1001652009mayoG13</v>
      </c>
      <c r="C1823" s="17">
        <v>1</v>
      </c>
      <c r="D1823" s="17">
        <v>100</v>
      </c>
      <c r="E1823" s="18">
        <v>39949</v>
      </c>
      <c r="F1823" s="17">
        <v>18</v>
      </c>
      <c r="G1823" s="17">
        <v>12</v>
      </c>
      <c r="H1823" s="17" t="s">
        <v>32</v>
      </c>
      <c r="I1823" s="79">
        <f>_xlfn.XLOOKUP(H1823,Productos!$B$5:$B$16,Productos!$E$5:$E$16)</f>
        <v>150000</v>
      </c>
      <c r="J1823" s="17">
        <v>7</v>
      </c>
      <c r="K1823" s="99"/>
      <c r="L1823" s="13" t="str">
        <f>_xlfn.XLOOKUP(Ventas!C1823,'Tienda y Sucursal'!$B$5:$B$19,'Tienda y Sucursal'!$C$5:$C$19)</f>
        <v>Sucursal Peñalolen Alto</v>
      </c>
      <c r="M1823" s="13" t="str">
        <f>_xlfn.XLOOKUP(D1823,'Tienda y Sucursal'!$E$5:$E$10,'Tienda y Sucursal'!$F$5:$F$10)</f>
        <v>Sucursal 4</v>
      </c>
      <c r="N1823" s="13" t="str">
        <f>HLOOKUP(F1823,'Vendedores y Clientes'!$F$5:$M$7,2,0)&amp;" "&amp;HLOOKUP(F1823,'Vendedores y Clientes'!$F$5:$M$7,3,0)</f>
        <v>Gato Lizana</v>
      </c>
      <c r="O1823" s="13" t="str" cm="1">
        <f t="array" ref="O1823">_xlfn.XLOOKUP(G1823,'Vendedores y Clientes'!$B$6:$B$39,'Vendedores y Clientes'!$C$6:$C$39&amp;" "&amp;_xlfn.XLOOKUP(Ventas!G1823,'Vendedores y Clientes'!$B$6:$B$39,'Vendedores y Clientes'!$D$6:$D$39))</f>
        <v>Nga Escandinavo</v>
      </c>
      <c r="P1823" s="13" t="str">
        <f>_xlfn.XLOOKUP(H1823,Productos!$B$5:$B$16,Productos!$C$5:$C$16)</f>
        <v>Mesa de Centro 1,5x2 Cuadrada</v>
      </c>
      <c r="Q1823" s="13" t="str">
        <f>VLOOKUP(H1823,Productos!$B$4:$E$16,3,0)</f>
        <v>Dardunes</v>
      </c>
      <c r="R1823" s="14">
        <f t="shared" si="44"/>
        <v>0.08</v>
      </c>
      <c r="S1823" s="15">
        <f>VLOOKUP(Ventas!H1823,Productos!$B$23:$I$34,MATCH(Ventas!M1823,Productos!$D$22:$I$22)+2,FALSE)</f>
        <v>300000</v>
      </c>
      <c r="T1823" s="16">
        <f t="shared" si="45"/>
        <v>666000</v>
      </c>
    </row>
    <row r="1824" spans="2:20" ht="14.25" customHeight="1">
      <c r="B1824" s="10" t="str">
        <f t="shared" si="43"/>
        <v>15-20012112010noviembreG13</v>
      </c>
      <c r="C1824" s="17">
        <v>15</v>
      </c>
      <c r="D1824" s="17">
        <v>200</v>
      </c>
      <c r="E1824" s="18">
        <v>40494</v>
      </c>
      <c r="F1824" s="17">
        <v>13</v>
      </c>
      <c r="G1824" s="17">
        <v>22</v>
      </c>
      <c r="H1824" s="17" t="s">
        <v>32</v>
      </c>
      <c r="I1824" s="79">
        <f>_xlfn.XLOOKUP(H1824,Productos!$B$5:$B$16,Productos!$E$5:$E$16)</f>
        <v>150000</v>
      </c>
      <c r="J1824" s="17">
        <v>7</v>
      </c>
      <c r="K1824" s="99"/>
      <c r="L1824" s="13" t="str">
        <f>_xlfn.XLOOKUP(Ventas!C1824,'Tienda y Sucursal'!$B$5:$B$19,'Tienda y Sucursal'!$C$5:$C$19)</f>
        <v>Galería la Tubería</v>
      </c>
      <c r="M1824" s="13" t="str">
        <f>_xlfn.XLOOKUP(D1824,'Tienda y Sucursal'!$E$5:$E$10,'Tienda y Sucursal'!$F$5:$F$10)</f>
        <v>Sucursal 1</v>
      </c>
      <c r="N1824" s="13" t="str">
        <f>HLOOKUP(F1824,'Vendedores y Clientes'!$F$5:$M$7,2,0)&amp;" "&amp;HLOOKUP(F1824,'Vendedores y Clientes'!$F$5:$M$7,3,0)</f>
        <v>Caesar Ortencia</v>
      </c>
      <c r="O1824" s="13" t="str" cm="1">
        <f t="array" ref="O1824">_xlfn.XLOOKUP(G1824,'Vendedores y Clientes'!$B$6:$B$39,'Vendedores y Clientes'!$C$6:$C$39&amp;" "&amp;_xlfn.XLOOKUP(Ventas!G1824,'Vendedores y Clientes'!$B$6:$B$39,'Vendedores y Clientes'!$D$6:$D$39))</f>
        <v>Sergio Oliva</v>
      </c>
      <c r="P1824" s="13" t="str">
        <f>_xlfn.XLOOKUP(H1824,Productos!$B$5:$B$16,Productos!$C$5:$C$16)</f>
        <v>Mesa de Centro 1,5x2 Cuadrada</v>
      </c>
      <c r="Q1824" s="13" t="str">
        <f>VLOOKUP(H1824,Productos!$B$4:$E$16,3,0)</f>
        <v>Dardunes</v>
      </c>
      <c r="R1824" s="14">
        <f t="shared" si="44"/>
        <v>0.08</v>
      </c>
      <c r="S1824" s="15">
        <f>VLOOKUP(Ventas!H1824,Productos!$B$23:$I$34,MATCH(Ventas!M1824,Productos!$D$22:$I$22)+2,FALSE)</f>
        <v>20000</v>
      </c>
      <c r="T1824" s="16">
        <f t="shared" si="45"/>
        <v>946000</v>
      </c>
    </row>
    <row r="1825" spans="2:20" ht="14.25" customHeight="1">
      <c r="B1825" s="10" t="str">
        <f t="shared" si="43"/>
        <v>7-300632010marzoG13</v>
      </c>
      <c r="C1825" s="17">
        <v>7</v>
      </c>
      <c r="D1825" s="17">
        <v>300</v>
      </c>
      <c r="E1825" s="18">
        <v>40243</v>
      </c>
      <c r="F1825" s="17">
        <v>18</v>
      </c>
      <c r="G1825" s="17">
        <v>4</v>
      </c>
      <c r="H1825" s="17" t="s">
        <v>32</v>
      </c>
      <c r="I1825" s="79">
        <f>_xlfn.XLOOKUP(H1825,Productos!$B$5:$B$16,Productos!$E$5:$E$16)</f>
        <v>150000</v>
      </c>
      <c r="J1825" s="17">
        <v>6</v>
      </c>
      <c r="K1825" s="99"/>
      <c r="L1825" s="13" t="str">
        <f>_xlfn.XLOOKUP(Ventas!C1825,'Tienda y Sucursal'!$B$5:$B$19,'Tienda y Sucursal'!$C$5:$C$19)</f>
        <v>Blanco y En Calada</v>
      </c>
      <c r="M1825" s="13" t="str">
        <f>_xlfn.XLOOKUP(D1825,'Tienda y Sucursal'!$E$5:$E$10,'Tienda y Sucursal'!$F$5:$F$10)</f>
        <v>Sucursal 3</v>
      </c>
      <c r="N1825" s="13" t="str">
        <f>HLOOKUP(F1825,'Vendedores y Clientes'!$F$5:$M$7,2,0)&amp;" "&amp;HLOOKUP(F1825,'Vendedores y Clientes'!$F$5:$M$7,3,0)</f>
        <v>Gato Lizana</v>
      </c>
      <c r="O1825" s="13" t="str" cm="1">
        <f t="array" ref="O1825">_xlfn.XLOOKUP(G1825,'Vendedores y Clientes'!$B$6:$B$39,'Vendedores y Clientes'!$C$6:$C$39&amp;" "&amp;_xlfn.XLOOKUP(Ventas!G1825,'Vendedores y Clientes'!$B$6:$B$39,'Vendedores y Clientes'!$D$6:$D$39))</f>
        <v>JayJay Barriga</v>
      </c>
      <c r="P1825" s="13" t="str">
        <f>_xlfn.XLOOKUP(H1825,Productos!$B$5:$B$16,Productos!$C$5:$C$16)</f>
        <v>Mesa de Centro 1,5x2 Cuadrada</v>
      </c>
      <c r="Q1825" s="13" t="str">
        <f>VLOOKUP(H1825,Productos!$B$4:$E$16,3,0)</f>
        <v>Dardunes</v>
      </c>
      <c r="R1825" s="14">
        <f t="shared" si="44"/>
        <v>0.05</v>
      </c>
      <c r="S1825" s="15">
        <f>VLOOKUP(Ventas!H1825,Productos!$B$23:$I$34,MATCH(Ventas!M1825,Productos!$D$22:$I$22)+2,FALSE)</f>
        <v>200000</v>
      </c>
      <c r="T1825" s="16">
        <f t="shared" si="45"/>
        <v>655000</v>
      </c>
    </row>
    <row r="1826" spans="2:20" ht="14.25" customHeight="1">
      <c r="B1826" s="10" t="str">
        <f t="shared" si="43"/>
        <v>5-10362009junioG13</v>
      </c>
      <c r="C1826" s="17">
        <v>5</v>
      </c>
      <c r="D1826" s="17">
        <v>10</v>
      </c>
      <c r="E1826" s="18">
        <v>39967</v>
      </c>
      <c r="F1826" s="17">
        <v>17</v>
      </c>
      <c r="G1826" s="17">
        <v>3</v>
      </c>
      <c r="H1826" s="17" t="s">
        <v>32</v>
      </c>
      <c r="I1826" s="79">
        <f>_xlfn.XLOOKUP(H1826,Productos!$B$5:$B$16,Productos!$E$5:$E$16)</f>
        <v>150000</v>
      </c>
      <c r="J1826" s="17">
        <v>6</v>
      </c>
      <c r="K1826" s="99"/>
      <c r="L1826" s="13" t="str">
        <f>_xlfn.XLOOKUP(Ventas!C1826,'Tienda y Sucursal'!$B$5:$B$19,'Tienda y Sucursal'!$C$5:$C$19)</f>
        <v>Muebles El Oso</v>
      </c>
      <c r="M1826" s="13" t="str">
        <f>_xlfn.XLOOKUP(D1826,'Tienda y Sucursal'!$E$5:$E$10,'Tienda y Sucursal'!$F$5:$F$10)</f>
        <v>Sucursal 6</v>
      </c>
      <c r="N1826" s="13" t="str">
        <f>HLOOKUP(F1826,'Vendedores y Clientes'!$F$5:$M$7,2,0)&amp;" "&amp;HLOOKUP(F1826,'Vendedores y Clientes'!$F$5:$M$7,3,0)</f>
        <v>Gabriel Manzanero</v>
      </c>
      <c r="O1826" s="13" t="str" cm="1">
        <f t="array" ref="O1826">_xlfn.XLOOKUP(G1826,'Vendedores y Clientes'!$B$6:$B$39,'Vendedores y Clientes'!$C$6:$C$39&amp;" "&amp;_xlfn.XLOOKUP(Ventas!G1826,'Vendedores y Clientes'!$B$6:$B$39,'Vendedores y Clientes'!$D$6:$D$39))</f>
        <v>Johny Negrero</v>
      </c>
      <c r="P1826" s="13" t="str">
        <f>_xlfn.XLOOKUP(H1826,Productos!$B$5:$B$16,Productos!$C$5:$C$16)</f>
        <v>Mesa de Centro 1,5x2 Cuadrada</v>
      </c>
      <c r="Q1826" s="13" t="str">
        <f>VLOOKUP(H1826,Productos!$B$4:$E$16,3,0)</f>
        <v>Dardunes</v>
      </c>
      <c r="R1826" s="14">
        <f t="shared" si="44"/>
        <v>0.05</v>
      </c>
      <c r="S1826" s="15">
        <f>VLOOKUP(Ventas!H1826,Productos!$B$23:$I$34,MATCH(Ventas!M1826,Productos!$D$22:$I$22)+2,FALSE)</f>
        <v>30000</v>
      </c>
      <c r="T1826" s="16">
        <f t="shared" si="45"/>
        <v>825000</v>
      </c>
    </row>
    <row r="1827" spans="2:20" ht="14.25" customHeight="1">
      <c r="B1827" s="10" t="str">
        <f t="shared" si="43"/>
        <v>13-2010112009noviembreB18</v>
      </c>
      <c r="C1827" s="17">
        <v>13</v>
      </c>
      <c r="D1827" s="17">
        <v>20</v>
      </c>
      <c r="E1827" s="18">
        <v>40127</v>
      </c>
      <c r="F1827" s="17">
        <v>16</v>
      </c>
      <c r="G1827" s="17">
        <v>24</v>
      </c>
      <c r="H1827" s="17" t="s">
        <v>31</v>
      </c>
      <c r="I1827" s="79">
        <f>_xlfn.XLOOKUP(H1827,Productos!$B$5:$B$16,Productos!$E$5:$E$16)</f>
        <v>350000</v>
      </c>
      <c r="J1827" s="17">
        <v>3</v>
      </c>
      <c r="K1827" s="99"/>
      <c r="L1827" s="13" t="str">
        <f>_xlfn.XLOOKUP(Ventas!C1827,'Tienda y Sucursal'!$B$5:$B$19,'Tienda y Sucursal'!$C$5:$C$19)</f>
        <v>Sales</v>
      </c>
      <c r="M1827" s="13" t="str">
        <f>_xlfn.XLOOKUP(D1827,'Tienda y Sucursal'!$E$5:$E$10,'Tienda y Sucursal'!$F$5:$F$10)</f>
        <v>Sucursal 5</v>
      </c>
      <c r="N1827" s="13" t="str">
        <f>HLOOKUP(F1827,'Vendedores y Clientes'!$F$5:$M$7,2,0)&amp;" "&amp;HLOOKUP(F1827,'Vendedores y Clientes'!$F$5:$M$7,3,0)</f>
        <v>Michael Tree</v>
      </c>
      <c r="O1827" s="13" t="str" cm="1">
        <f t="array" ref="O1827">_xlfn.XLOOKUP(G1827,'Vendedores y Clientes'!$B$6:$B$39,'Vendedores y Clientes'!$C$6:$C$39&amp;" "&amp;_xlfn.XLOOKUP(Ventas!G1827,'Vendedores y Clientes'!$B$6:$B$39,'Vendedores y Clientes'!$D$6:$D$39))</f>
        <v>Andrea Panda</v>
      </c>
      <c r="P1827" s="13" t="str">
        <f>_xlfn.XLOOKUP(H1827,Productos!$B$5:$B$16,Productos!$C$5:$C$16)</f>
        <v>Escritorio Vidrio 1,38x50</v>
      </c>
      <c r="Q1827" s="13" t="str">
        <f>VLOOKUP(H1827,Productos!$B$4:$E$16,3,0)</f>
        <v>Bellmack</v>
      </c>
      <c r="R1827" s="14">
        <f t="shared" si="44"/>
        <v>0</v>
      </c>
      <c r="S1827" s="15">
        <f>VLOOKUP(Ventas!H1827,Productos!$B$23:$I$34,MATCH(Ventas!M1827,Productos!$D$22:$I$22)+2,FALSE)</f>
        <v>1500000</v>
      </c>
      <c r="T1827" s="16">
        <f t="shared" si="45"/>
        <v>-450000</v>
      </c>
    </row>
    <row r="1828" spans="2:20" ht="14.25" customHeight="1">
      <c r="B1828" s="10" t="str">
        <f t="shared" si="43"/>
        <v>15-1001252010mayoB18</v>
      </c>
      <c r="C1828" s="17">
        <v>15</v>
      </c>
      <c r="D1828" s="17">
        <v>100</v>
      </c>
      <c r="E1828" s="18">
        <v>40310</v>
      </c>
      <c r="F1828" s="17">
        <v>15</v>
      </c>
      <c r="G1828" s="17">
        <v>21</v>
      </c>
      <c r="H1828" s="17" t="s">
        <v>31</v>
      </c>
      <c r="I1828" s="79">
        <f>_xlfn.XLOOKUP(H1828,Productos!$B$5:$B$16,Productos!$E$5:$E$16)</f>
        <v>350000</v>
      </c>
      <c r="J1828" s="17">
        <v>3</v>
      </c>
      <c r="K1828" s="99"/>
      <c r="L1828" s="13" t="str">
        <f>_xlfn.XLOOKUP(Ventas!C1828,'Tienda y Sucursal'!$B$5:$B$19,'Tienda y Sucursal'!$C$5:$C$19)</f>
        <v>Galería la Tubería</v>
      </c>
      <c r="M1828" s="13" t="str">
        <f>_xlfn.XLOOKUP(D1828,'Tienda y Sucursal'!$E$5:$E$10,'Tienda y Sucursal'!$F$5:$F$10)</f>
        <v>Sucursal 4</v>
      </c>
      <c r="N1828" s="13" t="str">
        <f>HLOOKUP(F1828,'Vendedores y Clientes'!$F$5:$M$7,2,0)&amp;" "&amp;HLOOKUP(F1828,'Vendedores y Clientes'!$F$5:$M$7,3,0)</f>
        <v>Suárez Mujica</v>
      </c>
      <c r="O1828" s="13" t="str" cm="1">
        <f t="array" ref="O1828">_xlfn.XLOOKUP(G1828,'Vendedores y Clientes'!$B$6:$B$39,'Vendedores y Clientes'!$C$6:$C$39&amp;" "&amp;_xlfn.XLOOKUP(Ventas!G1828,'Vendedores y Clientes'!$B$6:$B$39,'Vendedores y Clientes'!$D$6:$D$39))</f>
        <v>Alvarón Moledero</v>
      </c>
      <c r="P1828" s="13" t="str">
        <f>_xlfn.XLOOKUP(H1828,Productos!$B$5:$B$16,Productos!$C$5:$C$16)</f>
        <v>Escritorio Vidrio 1,38x50</v>
      </c>
      <c r="Q1828" s="13" t="str">
        <f>VLOOKUP(H1828,Productos!$B$4:$E$16,3,0)</f>
        <v>Bellmack</v>
      </c>
      <c r="R1828" s="14">
        <f t="shared" si="44"/>
        <v>0</v>
      </c>
      <c r="S1828" s="15">
        <f>VLOOKUP(Ventas!H1828,Productos!$B$23:$I$34,MATCH(Ventas!M1828,Productos!$D$22:$I$22)+2,FALSE)</f>
        <v>300000</v>
      </c>
      <c r="T1828" s="16">
        <f t="shared" si="45"/>
        <v>750000</v>
      </c>
    </row>
    <row r="1829" spans="2:20" ht="14.25" customHeight="1">
      <c r="B1829" s="10" t="str">
        <f t="shared" si="43"/>
        <v>12-101882010agostoB18</v>
      </c>
      <c r="C1829" s="17">
        <v>12</v>
      </c>
      <c r="D1829" s="17">
        <v>10</v>
      </c>
      <c r="E1829" s="18">
        <v>40408</v>
      </c>
      <c r="F1829" s="17">
        <v>13</v>
      </c>
      <c r="G1829" s="17">
        <v>8</v>
      </c>
      <c r="H1829" s="17" t="s">
        <v>31</v>
      </c>
      <c r="I1829" s="79">
        <f>_xlfn.XLOOKUP(H1829,Productos!$B$5:$B$16,Productos!$E$5:$E$16)</f>
        <v>350000</v>
      </c>
      <c r="J1829" s="17">
        <v>3</v>
      </c>
      <c r="K1829" s="99"/>
      <c r="L1829" s="13" t="str">
        <f>_xlfn.XLOOKUP(Ventas!C1829,'Tienda y Sucursal'!$B$5:$B$19,'Tienda y Sucursal'!$C$5:$C$19)</f>
        <v>El Deleite</v>
      </c>
      <c r="M1829" s="13" t="str">
        <f>_xlfn.XLOOKUP(D1829,'Tienda y Sucursal'!$E$5:$E$10,'Tienda y Sucursal'!$F$5:$F$10)</f>
        <v>Sucursal 6</v>
      </c>
      <c r="N1829" s="13" t="str">
        <f>HLOOKUP(F1829,'Vendedores y Clientes'!$F$5:$M$7,2,0)&amp;" "&amp;HLOOKUP(F1829,'Vendedores y Clientes'!$F$5:$M$7,3,0)</f>
        <v>Caesar Ortencia</v>
      </c>
      <c r="O1829" s="13" t="str" cm="1">
        <f t="array" ref="O1829">_xlfn.XLOOKUP(G1829,'Vendedores y Clientes'!$B$6:$B$39,'Vendedores y Clientes'!$C$6:$C$39&amp;" "&amp;_xlfn.XLOOKUP(Ventas!G1829,'Vendedores y Clientes'!$B$6:$B$39,'Vendedores y Clientes'!$D$6:$D$39))</f>
        <v>Nicolás Red</v>
      </c>
      <c r="P1829" s="13" t="str">
        <f>_xlfn.XLOOKUP(H1829,Productos!$B$5:$B$16,Productos!$C$5:$C$16)</f>
        <v>Escritorio Vidrio 1,38x50</v>
      </c>
      <c r="Q1829" s="13" t="str">
        <f>VLOOKUP(H1829,Productos!$B$4:$E$16,3,0)</f>
        <v>Bellmack</v>
      </c>
      <c r="R1829" s="14">
        <f t="shared" si="44"/>
        <v>0</v>
      </c>
      <c r="S1829" s="15">
        <f>VLOOKUP(Ventas!H1829,Productos!$B$23:$I$34,MATCH(Ventas!M1829,Productos!$D$22:$I$22)+2,FALSE)</f>
        <v>100000</v>
      </c>
      <c r="T1829" s="16">
        <f t="shared" si="45"/>
        <v>950000</v>
      </c>
    </row>
    <row r="1830" spans="2:20" ht="14.25" customHeight="1">
      <c r="B1830" s="10" t="str">
        <f t="shared" si="43"/>
        <v>4-3011112009noviembreA18</v>
      </c>
      <c r="C1830" s="17">
        <v>4</v>
      </c>
      <c r="D1830" s="17">
        <v>30</v>
      </c>
      <c r="E1830" s="18">
        <v>40128</v>
      </c>
      <c r="F1830" s="17">
        <v>17</v>
      </c>
      <c r="G1830" s="17">
        <v>19</v>
      </c>
      <c r="H1830" s="17" t="s">
        <v>26</v>
      </c>
      <c r="I1830" s="79">
        <f>_xlfn.XLOOKUP(H1830,Productos!$B$5:$B$16,Productos!$E$5:$E$16)</f>
        <v>750000</v>
      </c>
      <c r="J1830" s="17">
        <v>1</v>
      </c>
      <c r="K1830" s="99"/>
      <c r="L1830" s="13" t="str">
        <f>_xlfn.XLOOKUP(Ventas!C1830,'Tienda y Sucursal'!$B$5:$B$19,'Tienda y Sucursal'!$C$5:$C$19)</f>
        <v>Galería Ñuble</v>
      </c>
      <c r="M1830" s="13" t="str">
        <f>_xlfn.XLOOKUP(D1830,'Tienda y Sucursal'!$E$5:$E$10,'Tienda y Sucursal'!$F$5:$F$10)</f>
        <v>Sucursal 2</v>
      </c>
      <c r="N1830" s="13" t="str">
        <f>HLOOKUP(F1830,'Vendedores y Clientes'!$F$5:$M$7,2,0)&amp;" "&amp;HLOOKUP(F1830,'Vendedores y Clientes'!$F$5:$M$7,3,0)</f>
        <v>Gabriel Manzanero</v>
      </c>
      <c r="O1830" s="13" t="str" cm="1">
        <f t="array" ref="O1830">_xlfn.XLOOKUP(G1830,'Vendedores y Clientes'!$B$6:$B$39,'Vendedores y Clientes'!$C$6:$C$39&amp;" "&amp;_xlfn.XLOOKUP(Ventas!G1830,'Vendedores y Clientes'!$B$6:$B$39,'Vendedores y Clientes'!$D$6:$D$39))</f>
        <v>Andrea Disappear</v>
      </c>
      <c r="P1830" s="13" t="str">
        <f>_xlfn.XLOOKUP(H1830,Productos!$B$5:$B$16,Productos!$C$5:$C$16)</f>
        <v>Sillón Cama 3 Cuerpos</v>
      </c>
      <c r="Q1830" s="13" t="str">
        <f>VLOOKUP(H1830,Productos!$B$4:$E$16,3,0)</f>
        <v>Bellmack</v>
      </c>
      <c r="R1830" s="14">
        <f t="shared" si="44"/>
        <v>0</v>
      </c>
      <c r="S1830" s="15">
        <f>VLOOKUP(Ventas!H1830,Productos!$B$23:$I$34,MATCH(Ventas!M1830,Productos!$D$22:$I$22)+2,FALSE)</f>
        <v>300000</v>
      </c>
      <c r="T1830" s="16">
        <f t="shared" si="45"/>
        <v>450000</v>
      </c>
    </row>
    <row r="1831" spans="2:20" ht="14.25" customHeight="1">
      <c r="B1831" s="10" t="str">
        <f t="shared" si="43"/>
        <v>6-30018102010octubreA18</v>
      </c>
      <c r="C1831" s="17">
        <v>6</v>
      </c>
      <c r="D1831" s="17">
        <v>300</v>
      </c>
      <c r="E1831" s="18">
        <v>40469</v>
      </c>
      <c r="F1831" s="17">
        <v>17</v>
      </c>
      <c r="G1831" s="17">
        <v>14</v>
      </c>
      <c r="H1831" s="17" t="s">
        <v>26</v>
      </c>
      <c r="I1831" s="79">
        <f>_xlfn.XLOOKUP(H1831,Productos!$B$5:$B$16,Productos!$E$5:$E$16)</f>
        <v>750000</v>
      </c>
      <c r="J1831" s="17">
        <v>1</v>
      </c>
      <c r="K1831" s="99"/>
      <c r="L1831" s="13" t="str">
        <f>_xlfn.XLOOKUP(Ventas!C1831,'Tienda y Sucursal'!$B$5:$B$19,'Tienda y Sucursal'!$C$5:$C$19)</f>
        <v>Sucursal Ñuñoa</v>
      </c>
      <c r="M1831" s="13" t="str">
        <f>_xlfn.XLOOKUP(D1831,'Tienda y Sucursal'!$E$5:$E$10,'Tienda y Sucursal'!$F$5:$F$10)</f>
        <v>Sucursal 3</v>
      </c>
      <c r="N1831" s="13" t="str">
        <f>HLOOKUP(F1831,'Vendedores y Clientes'!$F$5:$M$7,2,0)&amp;" "&amp;HLOOKUP(F1831,'Vendedores y Clientes'!$F$5:$M$7,3,0)</f>
        <v>Gabriel Manzanero</v>
      </c>
      <c r="O1831" s="13" t="str" cm="1">
        <f t="array" ref="O1831">_xlfn.XLOOKUP(G1831,'Vendedores y Clientes'!$B$6:$B$39,'Vendedores y Clientes'!$C$6:$C$39&amp;" "&amp;_xlfn.XLOOKUP(Ventas!G1831,'Vendedores y Clientes'!$B$6:$B$39,'Vendedores y Clientes'!$D$6:$D$39))</f>
        <v>Guillermo Franco</v>
      </c>
      <c r="P1831" s="13" t="str">
        <f>_xlfn.XLOOKUP(H1831,Productos!$B$5:$B$16,Productos!$C$5:$C$16)</f>
        <v>Sillón Cama 3 Cuerpos</v>
      </c>
      <c r="Q1831" s="13" t="str">
        <f>VLOOKUP(H1831,Productos!$B$4:$E$16,3,0)</f>
        <v>Bellmack</v>
      </c>
      <c r="R1831" s="14">
        <f t="shared" si="44"/>
        <v>0</v>
      </c>
      <c r="S1831" s="15">
        <f>VLOOKUP(Ventas!H1831,Productos!$B$23:$I$34,MATCH(Ventas!M1831,Productos!$D$22:$I$22)+2,FALSE)</f>
        <v>200000</v>
      </c>
      <c r="T1831" s="16">
        <f t="shared" si="45"/>
        <v>550000</v>
      </c>
    </row>
    <row r="1832" spans="2:20" ht="14.25" customHeight="1">
      <c r="B1832" s="10" t="str">
        <f t="shared" si="43"/>
        <v>7-3002492009septiembreA18</v>
      </c>
      <c r="C1832" s="17">
        <v>7</v>
      </c>
      <c r="D1832" s="17">
        <v>300</v>
      </c>
      <c r="E1832" s="18">
        <v>40080</v>
      </c>
      <c r="F1832" s="17">
        <v>13</v>
      </c>
      <c r="G1832" s="17">
        <v>29</v>
      </c>
      <c r="H1832" s="17" t="s">
        <v>26</v>
      </c>
      <c r="I1832" s="79">
        <f>_xlfn.XLOOKUP(H1832,Productos!$B$5:$B$16,Productos!$E$5:$E$16)</f>
        <v>750000</v>
      </c>
      <c r="J1832" s="17">
        <v>1</v>
      </c>
      <c r="K1832" s="99"/>
      <c r="L1832" s="13" t="str">
        <f>_xlfn.XLOOKUP(Ventas!C1832,'Tienda y Sucursal'!$B$5:$B$19,'Tienda y Sucursal'!$C$5:$C$19)</f>
        <v>Blanco y En Calada</v>
      </c>
      <c r="M1832" s="13" t="str">
        <f>_xlfn.XLOOKUP(D1832,'Tienda y Sucursal'!$E$5:$E$10,'Tienda y Sucursal'!$F$5:$F$10)</f>
        <v>Sucursal 3</v>
      </c>
      <c r="N1832" s="13" t="str">
        <f>HLOOKUP(F1832,'Vendedores y Clientes'!$F$5:$M$7,2,0)&amp;" "&amp;HLOOKUP(F1832,'Vendedores y Clientes'!$F$5:$M$7,3,0)</f>
        <v>Caesar Ortencia</v>
      </c>
      <c r="O1832" s="13" t="str" cm="1">
        <f t="array" ref="O1832">_xlfn.XLOOKUP(G1832,'Vendedores y Clientes'!$B$6:$B$39,'Vendedores y Clientes'!$C$6:$C$39&amp;" "&amp;_xlfn.XLOOKUP(Ventas!G1832,'Vendedores y Clientes'!$B$6:$B$39,'Vendedores y Clientes'!$D$6:$D$39))</f>
        <v>Reina Queen</v>
      </c>
      <c r="P1832" s="13" t="str">
        <f>_xlfn.XLOOKUP(H1832,Productos!$B$5:$B$16,Productos!$C$5:$C$16)</f>
        <v>Sillón Cama 3 Cuerpos</v>
      </c>
      <c r="Q1832" s="13" t="str">
        <f>VLOOKUP(H1832,Productos!$B$4:$E$16,3,0)</f>
        <v>Bellmack</v>
      </c>
      <c r="R1832" s="14">
        <f t="shared" si="44"/>
        <v>0</v>
      </c>
      <c r="S1832" s="15">
        <f>VLOOKUP(Ventas!H1832,Productos!$B$23:$I$34,MATCH(Ventas!M1832,Productos!$D$22:$I$22)+2,FALSE)</f>
        <v>200000</v>
      </c>
      <c r="T1832" s="16">
        <f t="shared" si="45"/>
        <v>550000</v>
      </c>
    </row>
    <row r="1833" spans="2:20" ht="14.25" customHeight="1">
      <c r="B1833" s="10" t="str">
        <f t="shared" si="43"/>
        <v>4-20842010abrilA18</v>
      </c>
      <c r="C1833" s="17">
        <v>4</v>
      </c>
      <c r="D1833" s="17">
        <v>20</v>
      </c>
      <c r="E1833" s="18">
        <v>40276</v>
      </c>
      <c r="F1833" s="17">
        <v>13</v>
      </c>
      <c r="G1833" s="17">
        <v>21</v>
      </c>
      <c r="H1833" s="17" t="s">
        <v>26</v>
      </c>
      <c r="I1833" s="79">
        <f>_xlfn.XLOOKUP(H1833,Productos!$B$5:$B$16,Productos!$E$5:$E$16)</f>
        <v>750000</v>
      </c>
      <c r="J1833" s="17">
        <v>1</v>
      </c>
      <c r="K1833" s="99"/>
      <c r="L1833" s="13" t="str">
        <f>_xlfn.XLOOKUP(Ventas!C1833,'Tienda y Sucursal'!$B$5:$B$19,'Tienda y Sucursal'!$C$5:$C$19)</f>
        <v>Galería Ñuble</v>
      </c>
      <c r="M1833" s="13" t="str">
        <f>_xlfn.XLOOKUP(D1833,'Tienda y Sucursal'!$E$5:$E$10,'Tienda y Sucursal'!$F$5:$F$10)</f>
        <v>Sucursal 5</v>
      </c>
      <c r="N1833" s="13" t="str">
        <f>HLOOKUP(F1833,'Vendedores y Clientes'!$F$5:$M$7,2,0)&amp;" "&amp;HLOOKUP(F1833,'Vendedores y Clientes'!$F$5:$M$7,3,0)</f>
        <v>Caesar Ortencia</v>
      </c>
      <c r="O1833" s="13" t="str" cm="1">
        <f t="array" ref="O1833">_xlfn.XLOOKUP(G1833,'Vendedores y Clientes'!$B$6:$B$39,'Vendedores y Clientes'!$C$6:$C$39&amp;" "&amp;_xlfn.XLOOKUP(Ventas!G1833,'Vendedores y Clientes'!$B$6:$B$39,'Vendedores y Clientes'!$D$6:$D$39))</f>
        <v>Alvarón Moledero</v>
      </c>
      <c r="P1833" s="13" t="str">
        <f>_xlfn.XLOOKUP(H1833,Productos!$B$5:$B$16,Productos!$C$5:$C$16)</f>
        <v>Sillón Cama 3 Cuerpos</v>
      </c>
      <c r="Q1833" s="13" t="str">
        <f>VLOOKUP(H1833,Productos!$B$4:$E$16,3,0)</f>
        <v>Bellmack</v>
      </c>
      <c r="R1833" s="14">
        <f t="shared" si="44"/>
        <v>0</v>
      </c>
      <c r="S1833" s="15">
        <f>VLOOKUP(Ventas!H1833,Productos!$B$23:$I$34,MATCH(Ventas!M1833,Productos!$D$22:$I$22)+2,FALSE)</f>
        <v>30000</v>
      </c>
      <c r="T1833" s="16">
        <f t="shared" si="45"/>
        <v>720000</v>
      </c>
    </row>
    <row r="1834" spans="2:20" ht="14.25" customHeight="1">
      <c r="B1834" s="10" t="str">
        <f t="shared" si="43"/>
        <v>1-200712010eneroG12</v>
      </c>
      <c r="C1834" s="17">
        <v>1</v>
      </c>
      <c r="D1834" s="17">
        <v>200</v>
      </c>
      <c r="E1834" s="18">
        <v>40185</v>
      </c>
      <c r="F1834" s="17">
        <v>15</v>
      </c>
      <c r="G1834" s="17">
        <v>8</v>
      </c>
      <c r="H1834" s="17" t="s">
        <v>25</v>
      </c>
      <c r="I1834" s="79">
        <f>_xlfn.XLOOKUP(H1834,Productos!$B$5:$B$16,Productos!$E$5:$E$16)</f>
        <v>800000</v>
      </c>
      <c r="J1834" s="17">
        <v>1</v>
      </c>
      <c r="K1834" s="99"/>
      <c r="L1834" s="13" t="str">
        <f>_xlfn.XLOOKUP(Ventas!C1834,'Tienda y Sucursal'!$B$5:$B$19,'Tienda y Sucursal'!$C$5:$C$19)</f>
        <v>Sucursal Peñalolen Alto</v>
      </c>
      <c r="M1834" s="13" t="str">
        <f>_xlfn.XLOOKUP(D1834,'Tienda y Sucursal'!$E$5:$E$10,'Tienda y Sucursal'!$F$5:$F$10)</f>
        <v>Sucursal 1</v>
      </c>
      <c r="N1834" s="13" t="str">
        <f>HLOOKUP(F1834,'Vendedores y Clientes'!$F$5:$M$7,2,0)&amp;" "&amp;HLOOKUP(F1834,'Vendedores y Clientes'!$F$5:$M$7,3,0)</f>
        <v>Suárez Mujica</v>
      </c>
      <c r="O1834" s="13" t="str" cm="1">
        <f t="array" ref="O1834">_xlfn.XLOOKUP(G1834,'Vendedores y Clientes'!$B$6:$B$39,'Vendedores y Clientes'!$C$6:$C$39&amp;" "&amp;_xlfn.XLOOKUP(Ventas!G1834,'Vendedores y Clientes'!$B$6:$B$39,'Vendedores y Clientes'!$D$6:$D$39))</f>
        <v>Nicolás Red</v>
      </c>
      <c r="P1834" s="13" t="str">
        <f>_xlfn.XLOOKUP(H1834,Productos!$B$5:$B$16,Productos!$C$5:$C$16)</f>
        <v>Estante Metalico 2mts alt</v>
      </c>
      <c r="Q1834" s="13" t="str">
        <f>VLOOKUP(H1834,Productos!$B$4:$E$16,3,0)</f>
        <v>Leymas</v>
      </c>
      <c r="R1834" s="14">
        <f t="shared" si="44"/>
        <v>0</v>
      </c>
      <c r="S1834" s="15">
        <f>VLOOKUP(Ventas!H1834,Productos!$B$23:$I$34,MATCH(Ventas!M1834,Productos!$D$22:$I$22)+2,FALSE)</f>
        <v>200000</v>
      </c>
      <c r="T1834" s="16">
        <f t="shared" si="45"/>
        <v>600000</v>
      </c>
    </row>
    <row r="1835" spans="2:20" ht="14.25" customHeight="1">
      <c r="B1835" s="10" t="str">
        <f t="shared" si="43"/>
        <v>9-102532009marzoG12</v>
      </c>
      <c r="C1835" s="17">
        <v>9</v>
      </c>
      <c r="D1835" s="17">
        <v>10</v>
      </c>
      <c r="E1835" s="18">
        <v>39897</v>
      </c>
      <c r="F1835" s="17">
        <v>14</v>
      </c>
      <c r="G1835" s="17">
        <v>34</v>
      </c>
      <c r="H1835" s="17" t="s">
        <v>25</v>
      </c>
      <c r="I1835" s="79">
        <f>_xlfn.XLOOKUP(H1835,Productos!$B$5:$B$16,Productos!$E$5:$E$16)</f>
        <v>800000</v>
      </c>
      <c r="J1835" s="17">
        <v>1</v>
      </c>
      <c r="K1835" s="99"/>
      <c r="L1835" s="13" t="str">
        <f>_xlfn.XLOOKUP(Ventas!C1835,'Tienda y Sucursal'!$B$5:$B$19,'Tienda y Sucursal'!$C$5:$C$19)</f>
        <v>Sucursal San Bernardo</v>
      </c>
      <c r="M1835" s="13" t="str">
        <f>_xlfn.XLOOKUP(D1835,'Tienda y Sucursal'!$E$5:$E$10,'Tienda y Sucursal'!$F$5:$F$10)</f>
        <v>Sucursal 6</v>
      </c>
      <c r="N1835" s="13" t="str">
        <f>HLOOKUP(F1835,'Vendedores y Clientes'!$F$5:$M$7,2,0)&amp;" "&amp;HLOOKUP(F1835,'Vendedores y Clientes'!$F$5:$M$7,3,0)</f>
        <v>Hortuiti Felier</v>
      </c>
      <c r="O1835" s="13" t="str" cm="1">
        <f t="array" ref="O1835">_xlfn.XLOOKUP(G1835,'Vendedores y Clientes'!$B$6:$B$39,'Vendedores y Clientes'!$C$6:$C$39&amp;" "&amp;_xlfn.XLOOKUP(Ventas!G1835,'Vendedores y Clientes'!$B$6:$B$39,'Vendedores y Clientes'!$D$6:$D$39))</f>
        <v>JP Farfanas</v>
      </c>
      <c r="P1835" s="13" t="str">
        <f>_xlfn.XLOOKUP(H1835,Productos!$B$5:$B$16,Productos!$C$5:$C$16)</f>
        <v>Estante Metalico 2mts alt</v>
      </c>
      <c r="Q1835" s="13" t="str">
        <f>VLOOKUP(H1835,Productos!$B$4:$E$16,3,0)</f>
        <v>Leymas</v>
      </c>
      <c r="R1835" s="14">
        <f t="shared" si="44"/>
        <v>0</v>
      </c>
      <c r="S1835" s="15">
        <f>VLOOKUP(Ventas!H1835,Productos!$B$23:$I$34,MATCH(Ventas!M1835,Productos!$D$22:$I$22)+2,FALSE)</f>
        <v>100000</v>
      </c>
      <c r="T1835" s="16">
        <f t="shared" si="45"/>
        <v>700000</v>
      </c>
    </row>
    <row r="1836" spans="2:20" ht="14.25" customHeight="1">
      <c r="B1836" s="10" t="str">
        <f t="shared" si="43"/>
        <v>3-3007112010noviembreG12</v>
      </c>
      <c r="C1836" s="17">
        <v>3</v>
      </c>
      <c r="D1836" s="17">
        <v>300</v>
      </c>
      <c r="E1836" s="18">
        <v>40489</v>
      </c>
      <c r="F1836" s="17">
        <v>16</v>
      </c>
      <c r="G1836" s="17">
        <v>1</v>
      </c>
      <c r="H1836" s="17" t="s">
        <v>25</v>
      </c>
      <c r="I1836" s="79">
        <f>_xlfn.XLOOKUP(H1836,Productos!$B$5:$B$16,Productos!$E$5:$E$16)</f>
        <v>800000</v>
      </c>
      <c r="J1836" s="17">
        <v>1</v>
      </c>
      <c r="K1836" s="99"/>
      <c r="L1836" s="13" t="str">
        <f>_xlfn.XLOOKUP(Ventas!C1836,'Tienda y Sucursal'!$B$5:$B$19,'Tienda y Sucursal'!$C$5:$C$19)</f>
        <v>Damiens</v>
      </c>
      <c r="M1836" s="13" t="str">
        <f>_xlfn.XLOOKUP(D1836,'Tienda y Sucursal'!$E$5:$E$10,'Tienda y Sucursal'!$F$5:$F$10)</f>
        <v>Sucursal 3</v>
      </c>
      <c r="N1836" s="13" t="str">
        <f>HLOOKUP(F1836,'Vendedores y Clientes'!$F$5:$M$7,2,0)&amp;" "&amp;HLOOKUP(F1836,'Vendedores y Clientes'!$F$5:$M$7,3,0)</f>
        <v>Michael Tree</v>
      </c>
      <c r="O1836" s="13" t="str" cm="1">
        <f t="array" ref="O1836">_xlfn.XLOOKUP(G1836,'Vendedores y Clientes'!$B$6:$B$39,'Vendedores y Clientes'!$C$6:$C$39&amp;" "&amp;_xlfn.XLOOKUP(Ventas!G1836,'Vendedores y Clientes'!$B$6:$B$39,'Vendedores y Clientes'!$D$6:$D$39))</f>
        <v>Alejandro Moledero</v>
      </c>
      <c r="P1836" s="13" t="str">
        <f>_xlfn.XLOOKUP(H1836,Productos!$B$5:$B$16,Productos!$C$5:$C$16)</f>
        <v>Estante Metalico 2mts alt</v>
      </c>
      <c r="Q1836" s="13" t="str">
        <f>VLOOKUP(H1836,Productos!$B$4:$E$16,3,0)</f>
        <v>Leymas</v>
      </c>
      <c r="R1836" s="14">
        <f t="shared" si="44"/>
        <v>0</v>
      </c>
      <c r="S1836" s="15">
        <f>VLOOKUP(Ventas!H1836,Productos!$B$23:$I$34,MATCH(Ventas!M1836,Productos!$D$22:$I$22)+2,FALSE)</f>
        <v>10000</v>
      </c>
      <c r="T1836" s="16">
        <f t="shared" si="45"/>
        <v>790000</v>
      </c>
    </row>
    <row r="1837" spans="2:20" ht="14.25" customHeight="1">
      <c r="B1837" s="10" t="str">
        <f t="shared" si="43"/>
        <v>10-3002512010eneroG12</v>
      </c>
      <c r="C1837" s="17">
        <v>10</v>
      </c>
      <c r="D1837" s="17">
        <v>300</v>
      </c>
      <c r="E1837" s="18">
        <v>40203</v>
      </c>
      <c r="F1837" s="17">
        <v>14</v>
      </c>
      <c r="G1837" s="17">
        <v>3</v>
      </c>
      <c r="H1837" s="17" t="s">
        <v>25</v>
      </c>
      <c r="I1837" s="79">
        <f>_xlfn.XLOOKUP(H1837,Productos!$B$5:$B$16,Productos!$E$5:$E$16)</f>
        <v>800000</v>
      </c>
      <c r="J1837" s="17">
        <v>1</v>
      </c>
      <c r="K1837" s="99"/>
      <c r="L1837" s="13" t="str">
        <f>_xlfn.XLOOKUP(Ventas!C1837,'Tienda y Sucursal'!$B$5:$B$19,'Tienda y Sucursal'!$C$5:$C$19)</f>
        <v>Sacrilegios Gloria</v>
      </c>
      <c r="M1837" s="13" t="str">
        <f>_xlfn.XLOOKUP(D1837,'Tienda y Sucursal'!$E$5:$E$10,'Tienda y Sucursal'!$F$5:$F$10)</f>
        <v>Sucursal 3</v>
      </c>
      <c r="N1837" s="13" t="str">
        <f>HLOOKUP(F1837,'Vendedores y Clientes'!$F$5:$M$7,2,0)&amp;" "&amp;HLOOKUP(F1837,'Vendedores y Clientes'!$F$5:$M$7,3,0)</f>
        <v>Hortuiti Felier</v>
      </c>
      <c r="O1837" s="13" t="str" cm="1">
        <f t="array" ref="O1837">_xlfn.XLOOKUP(G1837,'Vendedores y Clientes'!$B$6:$B$39,'Vendedores y Clientes'!$C$6:$C$39&amp;" "&amp;_xlfn.XLOOKUP(Ventas!G1837,'Vendedores y Clientes'!$B$6:$B$39,'Vendedores y Clientes'!$D$6:$D$39))</f>
        <v>Johny Negrero</v>
      </c>
      <c r="P1837" s="13" t="str">
        <f>_xlfn.XLOOKUP(H1837,Productos!$B$5:$B$16,Productos!$C$5:$C$16)</f>
        <v>Estante Metalico 2mts alt</v>
      </c>
      <c r="Q1837" s="13" t="str">
        <f>VLOOKUP(H1837,Productos!$B$4:$E$16,3,0)</f>
        <v>Leymas</v>
      </c>
      <c r="R1837" s="14">
        <f t="shared" si="44"/>
        <v>0</v>
      </c>
      <c r="S1837" s="15">
        <f>VLOOKUP(Ventas!H1837,Productos!$B$23:$I$34,MATCH(Ventas!M1837,Productos!$D$22:$I$22)+2,FALSE)</f>
        <v>10000</v>
      </c>
      <c r="T1837" s="16">
        <f t="shared" si="45"/>
        <v>790000</v>
      </c>
    </row>
    <row r="1838" spans="2:20" ht="14.25" customHeight="1">
      <c r="B1838" s="10" t="str">
        <f t="shared" si="43"/>
        <v>11-20892010septiembreG12</v>
      </c>
      <c r="C1838" s="17">
        <v>11</v>
      </c>
      <c r="D1838" s="17">
        <v>20</v>
      </c>
      <c r="E1838" s="18">
        <v>40429</v>
      </c>
      <c r="F1838" s="17">
        <v>14</v>
      </c>
      <c r="G1838" s="17">
        <v>19</v>
      </c>
      <c r="H1838" s="17" t="s">
        <v>25</v>
      </c>
      <c r="I1838" s="79">
        <f>_xlfn.XLOOKUP(H1838,Productos!$B$5:$B$16,Productos!$E$5:$E$16)</f>
        <v>800000</v>
      </c>
      <c r="J1838" s="17">
        <v>1</v>
      </c>
      <c r="K1838" s="99"/>
      <c r="L1838" s="13" t="str">
        <f>_xlfn.XLOOKUP(Ventas!C1838,'Tienda y Sucursal'!$B$5:$B$19,'Tienda y Sucursal'!$C$5:$C$19)</f>
        <v>Antiguedades FL</v>
      </c>
      <c r="M1838" s="13" t="str">
        <f>_xlfn.XLOOKUP(D1838,'Tienda y Sucursal'!$E$5:$E$10,'Tienda y Sucursal'!$F$5:$F$10)</f>
        <v>Sucursal 5</v>
      </c>
      <c r="N1838" s="13" t="str">
        <f>HLOOKUP(F1838,'Vendedores y Clientes'!$F$5:$M$7,2,0)&amp;" "&amp;HLOOKUP(F1838,'Vendedores y Clientes'!$F$5:$M$7,3,0)</f>
        <v>Hortuiti Felier</v>
      </c>
      <c r="O1838" s="13" t="str" cm="1">
        <f t="array" ref="O1838">_xlfn.XLOOKUP(G1838,'Vendedores y Clientes'!$B$6:$B$39,'Vendedores y Clientes'!$C$6:$C$39&amp;" "&amp;_xlfn.XLOOKUP(Ventas!G1838,'Vendedores y Clientes'!$B$6:$B$39,'Vendedores y Clientes'!$D$6:$D$39))</f>
        <v>Andrea Disappear</v>
      </c>
      <c r="P1838" s="13" t="str">
        <f>_xlfn.XLOOKUP(H1838,Productos!$B$5:$B$16,Productos!$C$5:$C$16)</f>
        <v>Estante Metalico 2mts alt</v>
      </c>
      <c r="Q1838" s="13" t="str">
        <f>VLOOKUP(H1838,Productos!$B$4:$E$16,3,0)</f>
        <v>Leymas</v>
      </c>
      <c r="R1838" s="14">
        <f t="shared" si="44"/>
        <v>0</v>
      </c>
      <c r="S1838" s="15">
        <f>VLOOKUP(Ventas!H1838,Productos!$B$23:$I$34,MATCH(Ventas!M1838,Productos!$D$22:$I$22)+2,FALSE)</f>
        <v>10000</v>
      </c>
      <c r="T1838" s="16">
        <f t="shared" si="45"/>
        <v>790000</v>
      </c>
    </row>
    <row r="1839" spans="2:20" ht="14.25" customHeight="1">
      <c r="B1839" s="10" t="str">
        <f t="shared" si="43"/>
        <v>3-1002332009marzoG13</v>
      </c>
      <c r="C1839" s="17">
        <v>3</v>
      </c>
      <c r="D1839" s="17">
        <v>100</v>
      </c>
      <c r="E1839" s="18">
        <v>39895</v>
      </c>
      <c r="F1839" s="17">
        <v>18</v>
      </c>
      <c r="G1839" s="17">
        <v>19</v>
      </c>
      <c r="H1839" s="17" t="s">
        <v>32</v>
      </c>
      <c r="I1839" s="79">
        <f>_xlfn.XLOOKUP(H1839,Productos!$B$5:$B$16,Productos!$E$5:$E$16)</f>
        <v>150000</v>
      </c>
      <c r="J1839" s="17">
        <v>5</v>
      </c>
      <c r="K1839" s="99"/>
      <c r="L1839" s="13" t="str">
        <f>_xlfn.XLOOKUP(Ventas!C1839,'Tienda y Sucursal'!$B$5:$B$19,'Tienda y Sucursal'!$C$5:$C$19)</f>
        <v>Damiens</v>
      </c>
      <c r="M1839" s="13" t="str">
        <f>_xlfn.XLOOKUP(D1839,'Tienda y Sucursal'!$E$5:$E$10,'Tienda y Sucursal'!$F$5:$F$10)</f>
        <v>Sucursal 4</v>
      </c>
      <c r="N1839" s="13" t="str">
        <f>HLOOKUP(F1839,'Vendedores y Clientes'!$F$5:$M$7,2,0)&amp;" "&amp;HLOOKUP(F1839,'Vendedores y Clientes'!$F$5:$M$7,3,0)</f>
        <v>Gato Lizana</v>
      </c>
      <c r="O1839" s="13" t="str" cm="1">
        <f t="array" ref="O1839">_xlfn.XLOOKUP(G1839,'Vendedores y Clientes'!$B$6:$B$39,'Vendedores y Clientes'!$C$6:$C$39&amp;" "&amp;_xlfn.XLOOKUP(Ventas!G1839,'Vendedores y Clientes'!$B$6:$B$39,'Vendedores y Clientes'!$D$6:$D$39))</f>
        <v>Andrea Disappear</v>
      </c>
      <c r="P1839" s="13" t="str">
        <f>_xlfn.XLOOKUP(H1839,Productos!$B$5:$B$16,Productos!$C$5:$C$16)</f>
        <v>Mesa de Centro 1,5x2 Cuadrada</v>
      </c>
      <c r="Q1839" s="13" t="str">
        <f>VLOOKUP(H1839,Productos!$B$4:$E$16,3,0)</f>
        <v>Dardunes</v>
      </c>
      <c r="R1839" s="14">
        <f t="shared" si="44"/>
        <v>0.05</v>
      </c>
      <c r="S1839" s="15">
        <f>VLOOKUP(Ventas!H1839,Productos!$B$23:$I$34,MATCH(Ventas!M1839,Productos!$D$22:$I$22)+2,FALSE)</f>
        <v>300000</v>
      </c>
      <c r="T1839" s="16">
        <f t="shared" si="45"/>
        <v>412500</v>
      </c>
    </row>
    <row r="1840" spans="2:20" ht="14.25" customHeight="1">
      <c r="B1840" s="10" t="str">
        <f t="shared" si="43"/>
        <v>5-100582010agostoG13</v>
      </c>
      <c r="C1840" s="17">
        <v>5</v>
      </c>
      <c r="D1840" s="17">
        <v>100</v>
      </c>
      <c r="E1840" s="18">
        <v>40395</v>
      </c>
      <c r="F1840" s="17">
        <v>15</v>
      </c>
      <c r="G1840" s="17">
        <v>5</v>
      </c>
      <c r="H1840" s="17" t="s">
        <v>32</v>
      </c>
      <c r="I1840" s="79">
        <f>_xlfn.XLOOKUP(H1840,Productos!$B$5:$B$16,Productos!$E$5:$E$16)</f>
        <v>150000</v>
      </c>
      <c r="J1840" s="17">
        <v>5</v>
      </c>
      <c r="K1840" s="99"/>
      <c r="L1840" s="13" t="str">
        <f>_xlfn.XLOOKUP(Ventas!C1840,'Tienda y Sucursal'!$B$5:$B$19,'Tienda y Sucursal'!$C$5:$C$19)</f>
        <v>Muebles El Oso</v>
      </c>
      <c r="M1840" s="13" t="str">
        <f>_xlfn.XLOOKUP(D1840,'Tienda y Sucursal'!$E$5:$E$10,'Tienda y Sucursal'!$F$5:$F$10)</f>
        <v>Sucursal 4</v>
      </c>
      <c r="N1840" s="13" t="str">
        <f>HLOOKUP(F1840,'Vendedores y Clientes'!$F$5:$M$7,2,0)&amp;" "&amp;HLOOKUP(F1840,'Vendedores y Clientes'!$F$5:$M$7,3,0)</f>
        <v>Suárez Mujica</v>
      </c>
      <c r="O1840" s="13" t="str" cm="1">
        <f t="array" ref="O1840">_xlfn.XLOOKUP(G1840,'Vendedores y Clientes'!$B$6:$B$39,'Vendedores y Clientes'!$C$6:$C$39&amp;" "&amp;_xlfn.XLOOKUP(Ventas!G1840,'Vendedores y Clientes'!$B$6:$B$39,'Vendedores y Clientes'!$D$6:$D$39))</f>
        <v>Alexandra Bully</v>
      </c>
      <c r="P1840" s="13" t="str">
        <f>_xlfn.XLOOKUP(H1840,Productos!$B$5:$B$16,Productos!$C$5:$C$16)</f>
        <v>Mesa de Centro 1,5x2 Cuadrada</v>
      </c>
      <c r="Q1840" s="13" t="str">
        <f>VLOOKUP(H1840,Productos!$B$4:$E$16,3,0)</f>
        <v>Dardunes</v>
      </c>
      <c r="R1840" s="14">
        <f t="shared" si="44"/>
        <v>0.05</v>
      </c>
      <c r="S1840" s="15">
        <f>VLOOKUP(Ventas!H1840,Productos!$B$23:$I$34,MATCH(Ventas!M1840,Productos!$D$22:$I$22)+2,FALSE)</f>
        <v>300000</v>
      </c>
      <c r="T1840" s="16">
        <f t="shared" si="45"/>
        <v>412500</v>
      </c>
    </row>
    <row r="1841" spans="2:20" ht="14.25" customHeight="1">
      <c r="B1841" s="10" t="str">
        <f t="shared" si="43"/>
        <v>9-100592009septiembreG13</v>
      </c>
      <c r="C1841" s="17">
        <v>9</v>
      </c>
      <c r="D1841" s="17">
        <v>100</v>
      </c>
      <c r="E1841" s="18">
        <v>40061</v>
      </c>
      <c r="F1841" s="17">
        <v>12</v>
      </c>
      <c r="G1841" s="17">
        <v>8</v>
      </c>
      <c r="H1841" s="17" t="s">
        <v>32</v>
      </c>
      <c r="I1841" s="79">
        <f>_xlfn.XLOOKUP(H1841,Productos!$B$5:$B$16,Productos!$E$5:$E$16)</f>
        <v>150000</v>
      </c>
      <c r="J1841" s="17">
        <v>5</v>
      </c>
      <c r="K1841" s="99"/>
      <c r="L1841" s="13" t="str">
        <f>_xlfn.XLOOKUP(Ventas!C1841,'Tienda y Sucursal'!$B$5:$B$19,'Tienda y Sucursal'!$C$5:$C$19)</f>
        <v>Sucursal San Bernardo</v>
      </c>
      <c r="M1841" s="13" t="str">
        <f>_xlfn.XLOOKUP(D1841,'Tienda y Sucursal'!$E$5:$E$10,'Tienda y Sucursal'!$F$5:$F$10)</f>
        <v>Sucursal 4</v>
      </c>
      <c r="N1841" s="13" t="str">
        <f>HLOOKUP(F1841,'Vendedores y Clientes'!$F$5:$M$7,2,0)&amp;" "&amp;HLOOKUP(F1841,'Vendedores y Clientes'!$F$5:$M$7,3,0)</f>
        <v>Feibian Bizancio</v>
      </c>
      <c r="O1841" s="13" t="str" cm="1">
        <f t="array" ref="O1841">_xlfn.XLOOKUP(G1841,'Vendedores y Clientes'!$B$6:$B$39,'Vendedores y Clientes'!$C$6:$C$39&amp;" "&amp;_xlfn.XLOOKUP(Ventas!G1841,'Vendedores y Clientes'!$B$6:$B$39,'Vendedores y Clientes'!$D$6:$D$39))</f>
        <v>Nicolás Red</v>
      </c>
      <c r="P1841" s="13" t="str">
        <f>_xlfn.XLOOKUP(H1841,Productos!$B$5:$B$16,Productos!$C$5:$C$16)</f>
        <v>Mesa de Centro 1,5x2 Cuadrada</v>
      </c>
      <c r="Q1841" s="13" t="str">
        <f>VLOOKUP(H1841,Productos!$B$4:$E$16,3,0)</f>
        <v>Dardunes</v>
      </c>
      <c r="R1841" s="14">
        <f t="shared" si="44"/>
        <v>0.05</v>
      </c>
      <c r="S1841" s="15">
        <f>VLOOKUP(Ventas!H1841,Productos!$B$23:$I$34,MATCH(Ventas!M1841,Productos!$D$22:$I$22)+2,FALSE)</f>
        <v>300000</v>
      </c>
      <c r="T1841" s="16">
        <f t="shared" si="45"/>
        <v>412500</v>
      </c>
    </row>
    <row r="1842" spans="2:20" ht="14.25" customHeight="1">
      <c r="B1842" s="10" t="str">
        <f t="shared" si="43"/>
        <v>2-3001362010junioG13</v>
      </c>
      <c r="C1842" s="17">
        <v>2</v>
      </c>
      <c r="D1842" s="17">
        <v>300</v>
      </c>
      <c r="E1842" s="18">
        <v>40342</v>
      </c>
      <c r="F1842" s="17">
        <v>16</v>
      </c>
      <c r="G1842" s="17">
        <v>33</v>
      </c>
      <c r="H1842" s="17" t="s">
        <v>32</v>
      </c>
      <c r="I1842" s="79">
        <f>_xlfn.XLOOKUP(H1842,Productos!$B$5:$B$16,Productos!$E$5:$E$16)</f>
        <v>150000</v>
      </c>
      <c r="J1842" s="17">
        <v>5</v>
      </c>
      <c r="K1842" s="99"/>
      <c r="L1842" s="13" t="str">
        <f>_xlfn.XLOOKUP(Ventas!C1842,'Tienda y Sucursal'!$B$5:$B$19,'Tienda y Sucursal'!$C$5:$C$19)</f>
        <v>Muebles San Genaro</v>
      </c>
      <c r="M1842" s="13" t="str">
        <f>_xlfn.XLOOKUP(D1842,'Tienda y Sucursal'!$E$5:$E$10,'Tienda y Sucursal'!$F$5:$F$10)</f>
        <v>Sucursal 3</v>
      </c>
      <c r="N1842" s="13" t="str">
        <f>HLOOKUP(F1842,'Vendedores y Clientes'!$F$5:$M$7,2,0)&amp;" "&amp;HLOOKUP(F1842,'Vendedores y Clientes'!$F$5:$M$7,3,0)</f>
        <v>Michael Tree</v>
      </c>
      <c r="O1842" s="13" t="str" cm="1">
        <f t="array" ref="O1842">_xlfn.XLOOKUP(G1842,'Vendedores y Clientes'!$B$6:$B$39,'Vendedores y Clientes'!$C$6:$C$39&amp;" "&amp;_xlfn.XLOOKUP(Ventas!G1842,'Vendedores y Clientes'!$B$6:$B$39,'Vendedores y Clientes'!$D$6:$D$39))</f>
        <v>Maricela Zapur</v>
      </c>
      <c r="P1842" s="13" t="str">
        <f>_xlfn.XLOOKUP(H1842,Productos!$B$5:$B$16,Productos!$C$5:$C$16)</f>
        <v>Mesa de Centro 1,5x2 Cuadrada</v>
      </c>
      <c r="Q1842" s="13" t="str">
        <f>VLOOKUP(H1842,Productos!$B$4:$E$16,3,0)</f>
        <v>Dardunes</v>
      </c>
      <c r="R1842" s="14">
        <f t="shared" si="44"/>
        <v>0.05</v>
      </c>
      <c r="S1842" s="15">
        <f>VLOOKUP(Ventas!H1842,Productos!$B$23:$I$34,MATCH(Ventas!M1842,Productos!$D$22:$I$22)+2,FALSE)</f>
        <v>200000</v>
      </c>
      <c r="T1842" s="16">
        <f t="shared" si="45"/>
        <v>512500</v>
      </c>
    </row>
    <row r="1843" spans="2:20" ht="14.25" customHeight="1">
      <c r="B1843" s="10" t="str">
        <f t="shared" si="43"/>
        <v>14-300532009marzoG13</v>
      </c>
      <c r="C1843" s="17">
        <v>14</v>
      </c>
      <c r="D1843" s="17">
        <v>300</v>
      </c>
      <c r="E1843" s="18">
        <v>39877</v>
      </c>
      <c r="F1843" s="17">
        <v>17</v>
      </c>
      <c r="G1843" s="17">
        <v>31</v>
      </c>
      <c r="H1843" s="17" t="s">
        <v>32</v>
      </c>
      <c r="I1843" s="79">
        <f>_xlfn.XLOOKUP(H1843,Productos!$B$5:$B$16,Productos!$E$5:$E$16)</f>
        <v>150000</v>
      </c>
      <c r="J1843" s="17">
        <v>5</v>
      </c>
      <c r="K1843" s="99"/>
      <c r="L1843" s="13" t="str">
        <f>_xlfn.XLOOKUP(Ventas!C1843,'Tienda y Sucursal'!$B$5:$B$19,'Tienda y Sucursal'!$C$5:$C$19)</f>
        <v>Antiguedades FV</v>
      </c>
      <c r="M1843" s="13" t="str">
        <f>_xlfn.XLOOKUP(D1843,'Tienda y Sucursal'!$E$5:$E$10,'Tienda y Sucursal'!$F$5:$F$10)</f>
        <v>Sucursal 3</v>
      </c>
      <c r="N1843" s="13" t="str">
        <f>HLOOKUP(F1843,'Vendedores y Clientes'!$F$5:$M$7,2,0)&amp;" "&amp;HLOOKUP(F1843,'Vendedores y Clientes'!$F$5:$M$7,3,0)</f>
        <v>Gabriel Manzanero</v>
      </c>
      <c r="O1843" s="13" t="str" cm="1">
        <f t="array" ref="O1843">_xlfn.XLOOKUP(G1843,'Vendedores y Clientes'!$B$6:$B$39,'Vendedores y Clientes'!$C$6:$C$39&amp;" "&amp;_xlfn.XLOOKUP(Ventas!G1843,'Vendedores y Clientes'!$B$6:$B$39,'Vendedores y Clientes'!$D$6:$D$39))</f>
        <v>Sofia Uribe</v>
      </c>
      <c r="P1843" s="13" t="str">
        <f>_xlfn.XLOOKUP(H1843,Productos!$B$5:$B$16,Productos!$C$5:$C$16)</f>
        <v>Mesa de Centro 1,5x2 Cuadrada</v>
      </c>
      <c r="Q1843" s="13" t="str">
        <f>VLOOKUP(H1843,Productos!$B$4:$E$16,3,0)</f>
        <v>Dardunes</v>
      </c>
      <c r="R1843" s="14">
        <f t="shared" si="44"/>
        <v>0.05</v>
      </c>
      <c r="S1843" s="15">
        <f>VLOOKUP(Ventas!H1843,Productos!$B$23:$I$34,MATCH(Ventas!M1843,Productos!$D$22:$I$22)+2,FALSE)</f>
        <v>200000</v>
      </c>
      <c r="T1843" s="16">
        <f t="shared" si="45"/>
        <v>512500</v>
      </c>
    </row>
    <row r="1844" spans="2:20" ht="14.25" customHeight="1">
      <c r="B1844" s="10" t="str">
        <f t="shared" si="43"/>
        <v>7-30011112010noviembreG13</v>
      </c>
      <c r="C1844" s="17">
        <v>7</v>
      </c>
      <c r="D1844" s="17">
        <v>300</v>
      </c>
      <c r="E1844" s="18">
        <v>40493</v>
      </c>
      <c r="F1844" s="17">
        <v>12</v>
      </c>
      <c r="G1844" s="17">
        <v>11</v>
      </c>
      <c r="H1844" s="17" t="s">
        <v>32</v>
      </c>
      <c r="I1844" s="79">
        <f>_xlfn.XLOOKUP(H1844,Productos!$B$5:$B$16,Productos!$E$5:$E$16)</f>
        <v>150000</v>
      </c>
      <c r="J1844" s="17">
        <v>5</v>
      </c>
      <c r="K1844" s="99"/>
      <c r="L1844" s="13" t="str">
        <f>_xlfn.XLOOKUP(Ventas!C1844,'Tienda y Sucursal'!$B$5:$B$19,'Tienda y Sucursal'!$C$5:$C$19)</f>
        <v>Blanco y En Calada</v>
      </c>
      <c r="M1844" s="13" t="str">
        <f>_xlfn.XLOOKUP(D1844,'Tienda y Sucursal'!$E$5:$E$10,'Tienda y Sucursal'!$F$5:$F$10)</f>
        <v>Sucursal 3</v>
      </c>
      <c r="N1844" s="13" t="str">
        <f>HLOOKUP(F1844,'Vendedores y Clientes'!$F$5:$M$7,2,0)&amp;" "&amp;HLOOKUP(F1844,'Vendedores y Clientes'!$F$5:$M$7,3,0)</f>
        <v>Feibian Bizancio</v>
      </c>
      <c r="O1844" s="13" t="str" cm="1">
        <f t="array" ref="O1844">_xlfn.XLOOKUP(G1844,'Vendedores y Clientes'!$B$6:$B$39,'Vendedores y Clientes'!$C$6:$C$39&amp;" "&amp;_xlfn.XLOOKUP(Ventas!G1844,'Vendedores y Clientes'!$B$6:$B$39,'Vendedores y Clientes'!$D$6:$D$39))</f>
        <v>Diva Torrengra</v>
      </c>
      <c r="P1844" s="13" t="str">
        <f>_xlfn.XLOOKUP(H1844,Productos!$B$5:$B$16,Productos!$C$5:$C$16)</f>
        <v>Mesa de Centro 1,5x2 Cuadrada</v>
      </c>
      <c r="Q1844" s="13" t="str">
        <f>VLOOKUP(H1844,Productos!$B$4:$E$16,3,0)</f>
        <v>Dardunes</v>
      </c>
      <c r="R1844" s="14">
        <f t="shared" si="44"/>
        <v>0.05</v>
      </c>
      <c r="S1844" s="15">
        <f>VLOOKUP(Ventas!H1844,Productos!$B$23:$I$34,MATCH(Ventas!M1844,Productos!$D$22:$I$22)+2,FALSE)</f>
        <v>200000</v>
      </c>
      <c r="T1844" s="16">
        <f t="shared" si="45"/>
        <v>512500</v>
      </c>
    </row>
    <row r="1845" spans="2:20" ht="14.25" customHeight="1">
      <c r="B1845" s="10" t="str">
        <f t="shared" si="43"/>
        <v>3-3001572009julioG13</v>
      </c>
      <c r="C1845" s="17">
        <v>3</v>
      </c>
      <c r="D1845" s="17">
        <v>300</v>
      </c>
      <c r="E1845" s="18">
        <v>40009</v>
      </c>
      <c r="F1845" s="17">
        <v>12</v>
      </c>
      <c r="G1845" s="17">
        <v>23</v>
      </c>
      <c r="H1845" s="17" t="s">
        <v>32</v>
      </c>
      <c r="I1845" s="79">
        <f>_xlfn.XLOOKUP(H1845,Productos!$B$5:$B$16,Productos!$E$5:$E$16)</f>
        <v>150000</v>
      </c>
      <c r="J1845" s="17">
        <v>5</v>
      </c>
      <c r="K1845" s="99"/>
      <c r="L1845" s="13" t="str">
        <f>_xlfn.XLOOKUP(Ventas!C1845,'Tienda y Sucursal'!$B$5:$B$19,'Tienda y Sucursal'!$C$5:$C$19)</f>
        <v>Damiens</v>
      </c>
      <c r="M1845" s="13" t="str">
        <f>_xlfn.XLOOKUP(D1845,'Tienda y Sucursal'!$E$5:$E$10,'Tienda y Sucursal'!$F$5:$F$10)</f>
        <v>Sucursal 3</v>
      </c>
      <c r="N1845" s="13" t="str">
        <f>HLOOKUP(F1845,'Vendedores y Clientes'!$F$5:$M$7,2,0)&amp;" "&amp;HLOOKUP(F1845,'Vendedores y Clientes'!$F$5:$M$7,3,0)</f>
        <v>Feibian Bizancio</v>
      </c>
      <c r="O1845" s="13" t="str" cm="1">
        <f t="array" ref="O1845">_xlfn.XLOOKUP(G1845,'Vendedores y Clientes'!$B$6:$B$39,'Vendedores y Clientes'!$C$6:$C$39&amp;" "&amp;_xlfn.XLOOKUP(Ventas!G1845,'Vendedores y Clientes'!$B$6:$B$39,'Vendedores y Clientes'!$D$6:$D$39))</f>
        <v>Ismael Olavarrieta</v>
      </c>
      <c r="P1845" s="13" t="str">
        <f>_xlfn.XLOOKUP(H1845,Productos!$B$5:$B$16,Productos!$C$5:$C$16)</f>
        <v>Mesa de Centro 1,5x2 Cuadrada</v>
      </c>
      <c r="Q1845" s="13" t="str">
        <f>VLOOKUP(H1845,Productos!$B$4:$E$16,3,0)</f>
        <v>Dardunes</v>
      </c>
      <c r="R1845" s="14">
        <f t="shared" si="44"/>
        <v>0.05</v>
      </c>
      <c r="S1845" s="15">
        <f>VLOOKUP(Ventas!H1845,Productos!$B$23:$I$34,MATCH(Ventas!M1845,Productos!$D$22:$I$22)+2,FALSE)</f>
        <v>200000</v>
      </c>
      <c r="T1845" s="16">
        <f t="shared" si="45"/>
        <v>512500</v>
      </c>
    </row>
    <row r="1846" spans="2:20" ht="14.25" customHeight="1">
      <c r="B1846" s="10" t="str">
        <f t="shared" si="43"/>
        <v>12-30020102010octubreG13</v>
      </c>
      <c r="C1846" s="17">
        <v>12</v>
      </c>
      <c r="D1846" s="17">
        <v>300</v>
      </c>
      <c r="E1846" s="18">
        <v>40471</v>
      </c>
      <c r="F1846" s="17">
        <v>14</v>
      </c>
      <c r="G1846" s="17">
        <v>2</v>
      </c>
      <c r="H1846" s="17" t="s">
        <v>32</v>
      </c>
      <c r="I1846" s="79">
        <f>_xlfn.XLOOKUP(H1846,Productos!$B$5:$B$16,Productos!$E$5:$E$16)</f>
        <v>150000</v>
      </c>
      <c r="J1846" s="17">
        <v>5</v>
      </c>
      <c r="K1846" s="99"/>
      <c r="L1846" s="13" t="str">
        <f>_xlfn.XLOOKUP(Ventas!C1846,'Tienda y Sucursal'!$B$5:$B$19,'Tienda y Sucursal'!$C$5:$C$19)</f>
        <v>El Deleite</v>
      </c>
      <c r="M1846" s="13" t="str">
        <f>_xlfn.XLOOKUP(D1846,'Tienda y Sucursal'!$E$5:$E$10,'Tienda y Sucursal'!$F$5:$F$10)</f>
        <v>Sucursal 3</v>
      </c>
      <c r="N1846" s="13" t="str">
        <f>HLOOKUP(F1846,'Vendedores y Clientes'!$F$5:$M$7,2,0)&amp;" "&amp;HLOOKUP(F1846,'Vendedores y Clientes'!$F$5:$M$7,3,0)</f>
        <v>Hortuiti Felier</v>
      </c>
      <c r="O1846" s="13" t="str" cm="1">
        <f t="array" ref="O1846">_xlfn.XLOOKUP(G1846,'Vendedores y Clientes'!$B$6:$B$39,'Vendedores y Clientes'!$C$6:$C$39&amp;" "&amp;_xlfn.XLOOKUP(Ventas!G1846,'Vendedores y Clientes'!$B$6:$B$39,'Vendedores y Clientes'!$D$6:$D$39))</f>
        <v>John Chepicano</v>
      </c>
      <c r="P1846" s="13" t="str">
        <f>_xlfn.XLOOKUP(H1846,Productos!$B$5:$B$16,Productos!$C$5:$C$16)</f>
        <v>Mesa de Centro 1,5x2 Cuadrada</v>
      </c>
      <c r="Q1846" s="13" t="str">
        <f>VLOOKUP(H1846,Productos!$B$4:$E$16,3,0)</f>
        <v>Dardunes</v>
      </c>
      <c r="R1846" s="14">
        <f t="shared" si="44"/>
        <v>0.05</v>
      </c>
      <c r="S1846" s="15">
        <f>VLOOKUP(Ventas!H1846,Productos!$B$23:$I$34,MATCH(Ventas!M1846,Productos!$D$22:$I$22)+2,FALSE)</f>
        <v>200000</v>
      </c>
      <c r="T1846" s="16">
        <f t="shared" si="45"/>
        <v>512500</v>
      </c>
    </row>
    <row r="1847" spans="2:20" ht="14.25" customHeight="1">
      <c r="B1847" s="10" t="str">
        <f t="shared" si="43"/>
        <v>14-10312009eneroG13</v>
      </c>
      <c r="C1847" s="17">
        <v>14</v>
      </c>
      <c r="D1847" s="17">
        <v>10</v>
      </c>
      <c r="E1847" s="18">
        <v>39816</v>
      </c>
      <c r="F1847" s="17">
        <v>17</v>
      </c>
      <c r="G1847" s="17">
        <v>25</v>
      </c>
      <c r="H1847" s="17" t="s">
        <v>32</v>
      </c>
      <c r="I1847" s="79">
        <f>_xlfn.XLOOKUP(H1847,Productos!$B$5:$B$16,Productos!$E$5:$E$16)</f>
        <v>150000</v>
      </c>
      <c r="J1847" s="17">
        <v>5</v>
      </c>
      <c r="K1847" s="99"/>
      <c r="L1847" s="13" t="str">
        <f>_xlfn.XLOOKUP(Ventas!C1847,'Tienda y Sucursal'!$B$5:$B$19,'Tienda y Sucursal'!$C$5:$C$19)</f>
        <v>Antiguedades FV</v>
      </c>
      <c r="M1847" s="13" t="str">
        <f>_xlfn.XLOOKUP(D1847,'Tienda y Sucursal'!$E$5:$E$10,'Tienda y Sucursal'!$F$5:$F$10)</f>
        <v>Sucursal 6</v>
      </c>
      <c r="N1847" s="13" t="str">
        <f>HLOOKUP(F1847,'Vendedores y Clientes'!$F$5:$M$7,2,0)&amp;" "&amp;HLOOKUP(F1847,'Vendedores y Clientes'!$F$5:$M$7,3,0)</f>
        <v>Gabriel Manzanero</v>
      </c>
      <c r="O1847" s="13" t="str" cm="1">
        <f t="array" ref="O1847">_xlfn.XLOOKUP(G1847,'Vendedores y Clientes'!$B$6:$B$39,'Vendedores y Clientes'!$C$6:$C$39&amp;" "&amp;_xlfn.XLOOKUP(Ventas!G1847,'Vendedores y Clientes'!$B$6:$B$39,'Vendedores y Clientes'!$D$6:$D$39))</f>
        <v>Felipe Medero</v>
      </c>
      <c r="P1847" s="13" t="str">
        <f>_xlfn.XLOOKUP(H1847,Productos!$B$5:$B$16,Productos!$C$5:$C$16)</f>
        <v>Mesa de Centro 1,5x2 Cuadrada</v>
      </c>
      <c r="Q1847" s="13" t="str">
        <f>VLOOKUP(H1847,Productos!$B$4:$E$16,3,0)</f>
        <v>Dardunes</v>
      </c>
      <c r="R1847" s="14">
        <f t="shared" si="44"/>
        <v>0.05</v>
      </c>
      <c r="S1847" s="15">
        <f>VLOOKUP(Ventas!H1847,Productos!$B$23:$I$34,MATCH(Ventas!M1847,Productos!$D$22:$I$22)+2,FALSE)</f>
        <v>30000</v>
      </c>
      <c r="T1847" s="16">
        <f t="shared" si="45"/>
        <v>682500</v>
      </c>
    </row>
    <row r="1848" spans="2:20" ht="14.25" customHeight="1">
      <c r="B1848" s="10" t="str">
        <f t="shared" si="43"/>
        <v>15-2002272010julioG13</v>
      </c>
      <c r="C1848" s="17">
        <v>15</v>
      </c>
      <c r="D1848" s="17">
        <v>200</v>
      </c>
      <c r="E1848" s="18">
        <v>40381</v>
      </c>
      <c r="F1848" s="17">
        <v>14</v>
      </c>
      <c r="G1848" s="17">
        <v>32</v>
      </c>
      <c r="H1848" s="17" t="s">
        <v>32</v>
      </c>
      <c r="I1848" s="79">
        <f>_xlfn.XLOOKUP(H1848,Productos!$B$5:$B$16,Productos!$E$5:$E$16)</f>
        <v>150000</v>
      </c>
      <c r="J1848" s="17">
        <v>5</v>
      </c>
      <c r="K1848" s="99"/>
      <c r="L1848" s="13" t="str">
        <f>_xlfn.XLOOKUP(Ventas!C1848,'Tienda y Sucursal'!$B$5:$B$19,'Tienda y Sucursal'!$C$5:$C$19)</f>
        <v>Galería la Tubería</v>
      </c>
      <c r="M1848" s="13" t="str">
        <f>_xlfn.XLOOKUP(D1848,'Tienda y Sucursal'!$E$5:$E$10,'Tienda y Sucursal'!$F$5:$F$10)</f>
        <v>Sucursal 1</v>
      </c>
      <c r="N1848" s="13" t="str">
        <f>HLOOKUP(F1848,'Vendedores y Clientes'!$F$5:$M$7,2,0)&amp;" "&amp;HLOOKUP(F1848,'Vendedores y Clientes'!$F$5:$M$7,3,0)</f>
        <v>Hortuiti Felier</v>
      </c>
      <c r="O1848" s="13" t="str" cm="1">
        <f t="array" ref="O1848">_xlfn.XLOOKUP(G1848,'Vendedores y Clientes'!$B$6:$B$39,'Vendedores y Clientes'!$C$6:$C$39&amp;" "&amp;_xlfn.XLOOKUP(Ventas!G1848,'Vendedores y Clientes'!$B$6:$B$39,'Vendedores y Clientes'!$D$6:$D$39))</f>
        <v>Manu Bililar</v>
      </c>
      <c r="P1848" s="13" t="str">
        <f>_xlfn.XLOOKUP(H1848,Productos!$B$5:$B$16,Productos!$C$5:$C$16)</f>
        <v>Mesa de Centro 1,5x2 Cuadrada</v>
      </c>
      <c r="Q1848" s="13" t="str">
        <f>VLOOKUP(H1848,Productos!$B$4:$E$16,3,0)</f>
        <v>Dardunes</v>
      </c>
      <c r="R1848" s="14">
        <f t="shared" si="44"/>
        <v>0.05</v>
      </c>
      <c r="S1848" s="15">
        <f>VLOOKUP(Ventas!H1848,Productos!$B$23:$I$34,MATCH(Ventas!M1848,Productos!$D$22:$I$22)+2,FALSE)</f>
        <v>20000</v>
      </c>
      <c r="T1848" s="16">
        <f t="shared" si="45"/>
        <v>692500</v>
      </c>
    </row>
    <row r="1849" spans="2:20" ht="14.25" customHeight="1">
      <c r="B1849" s="10" t="str">
        <f t="shared" si="43"/>
        <v>15-20812009eneroG13</v>
      </c>
      <c r="C1849" s="17">
        <v>15</v>
      </c>
      <c r="D1849" s="17">
        <v>20</v>
      </c>
      <c r="E1849" s="18">
        <v>39821</v>
      </c>
      <c r="F1849" s="17">
        <v>12</v>
      </c>
      <c r="G1849" s="17">
        <v>8</v>
      </c>
      <c r="H1849" s="17" t="s">
        <v>32</v>
      </c>
      <c r="I1849" s="79">
        <f>_xlfn.XLOOKUP(H1849,Productos!$B$5:$B$16,Productos!$E$5:$E$16)</f>
        <v>150000</v>
      </c>
      <c r="J1849" s="17">
        <v>5</v>
      </c>
      <c r="K1849" s="99"/>
      <c r="L1849" s="13" t="str">
        <f>_xlfn.XLOOKUP(Ventas!C1849,'Tienda y Sucursal'!$B$5:$B$19,'Tienda y Sucursal'!$C$5:$C$19)</f>
        <v>Galería la Tubería</v>
      </c>
      <c r="M1849" s="13" t="str">
        <f>_xlfn.XLOOKUP(D1849,'Tienda y Sucursal'!$E$5:$E$10,'Tienda y Sucursal'!$F$5:$F$10)</f>
        <v>Sucursal 5</v>
      </c>
      <c r="N1849" s="13" t="str">
        <f>HLOOKUP(F1849,'Vendedores y Clientes'!$F$5:$M$7,2,0)&amp;" "&amp;HLOOKUP(F1849,'Vendedores y Clientes'!$F$5:$M$7,3,0)</f>
        <v>Feibian Bizancio</v>
      </c>
      <c r="O1849" s="13" t="str" cm="1">
        <f t="array" ref="O1849">_xlfn.XLOOKUP(G1849,'Vendedores y Clientes'!$B$6:$B$39,'Vendedores y Clientes'!$C$6:$C$39&amp;" "&amp;_xlfn.XLOOKUP(Ventas!G1849,'Vendedores y Clientes'!$B$6:$B$39,'Vendedores y Clientes'!$D$6:$D$39))</f>
        <v>Nicolás Red</v>
      </c>
      <c r="P1849" s="13" t="str">
        <f>_xlfn.XLOOKUP(H1849,Productos!$B$5:$B$16,Productos!$C$5:$C$16)</f>
        <v>Mesa de Centro 1,5x2 Cuadrada</v>
      </c>
      <c r="Q1849" s="13" t="str">
        <f>VLOOKUP(H1849,Productos!$B$4:$E$16,3,0)</f>
        <v>Dardunes</v>
      </c>
      <c r="R1849" s="14">
        <f t="shared" si="44"/>
        <v>0.05</v>
      </c>
      <c r="S1849" s="15">
        <f>VLOOKUP(Ventas!H1849,Productos!$B$23:$I$34,MATCH(Ventas!M1849,Productos!$D$22:$I$22)+2,FALSE)</f>
        <v>20000</v>
      </c>
      <c r="T1849" s="16">
        <f t="shared" si="45"/>
        <v>692500</v>
      </c>
    </row>
    <row r="1850" spans="2:20" ht="14.25" customHeight="1">
      <c r="B1850" s="10" t="str">
        <f t="shared" si="43"/>
        <v>8-101662009junioG13</v>
      </c>
      <c r="C1850" s="17">
        <v>8</v>
      </c>
      <c r="D1850" s="17">
        <v>10</v>
      </c>
      <c r="E1850" s="18">
        <v>39980</v>
      </c>
      <c r="F1850" s="17">
        <v>15</v>
      </c>
      <c r="G1850" s="17">
        <v>10</v>
      </c>
      <c r="H1850" s="17" t="s">
        <v>32</v>
      </c>
      <c r="I1850" s="79">
        <f>_xlfn.XLOOKUP(H1850,Productos!$B$5:$B$16,Productos!$E$5:$E$16)</f>
        <v>150000</v>
      </c>
      <c r="J1850" s="17">
        <v>5</v>
      </c>
      <c r="K1850" s="99"/>
      <c r="L1850" s="13" t="str">
        <f>_xlfn.XLOOKUP(Ventas!C1850,'Tienda y Sucursal'!$B$5:$B$19,'Tienda y Sucursal'!$C$5:$C$19)</f>
        <v>El Rincón de la Madera</v>
      </c>
      <c r="M1850" s="13" t="str">
        <f>_xlfn.XLOOKUP(D1850,'Tienda y Sucursal'!$E$5:$E$10,'Tienda y Sucursal'!$F$5:$F$10)</f>
        <v>Sucursal 6</v>
      </c>
      <c r="N1850" s="13" t="str">
        <f>HLOOKUP(F1850,'Vendedores y Clientes'!$F$5:$M$7,2,0)&amp;" "&amp;HLOOKUP(F1850,'Vendedores y Clientes'!$F$5:$M$7,3,0)</f>
        <v>Suárez Mujica</v>
      </c>
      <c r="O1850" s="13" t="str" cm="1">
        <f t="array" ref="O1850">_xlfn.XLOOKUP(G1850,'Vendedores y Clientes'!$B$6:$B$39,'Vendedores y Clientes'!$C$6:$C$39&amp;" "&amp;_xlfn.XLOOKUP(Ventas!G1850,'Vendedores y Clientes'!$B$6:$B$39,'Vendedores y Clientes'!$D$6:$D$39))</f>
        <v>Natalia Safer</v>
      </c>
      <c r="P1850" s="13" t="str">
        <f>_xlfn.XLOOKUP(H1850,Productos!$B$5:$B$16,Productos!$C$5:$C$16)</f>
        <v>Mesa de Centro 1,5x2 Cuadrada</v>
      </c>
      <c r="Q1850" s="13" t="str">
        <f>VLOOKUP(H1850,Productos!$B$4:$E$16,3,0)</f>
        <v>Dardunes</v>
      </c>
      <c r="R1850" s="14">
        <f t="shared" si="44"/>
        <v>0.05</v>
      </c>
      <c r="S1850" s="15">
        <f>VLOOKUP(Ventas!H1850,Productos!$B$23:$I$34,MATCH(Ventas!M1850,Productos!$D$22:$I$22)+2,FALSE)</f>
        <v>30000</v>
      </c>
      <c r="T1850" s="16">
        <f t="shared" si="45"/>
        <v>682500</v>
      </c>
    </row>
    <row r="1851" spans="2:20" ht="14.25" customHeight="1">
      <c r="B1851" s="10" t="str">
        <f t="shared" si="43"/>
        <v>9-300272010julioG13</v>
      </c>
      <c r="C1851" s="17">
        <v>9</v>
      </c>
      <c r="D1851" s="17">
        <v>300</v>
      </c>
      <c r="E1851" s="18">
        <v>40361</v>
      </c>
      <c r="F1851" s="17">
        <v>13</v>
      </c>
      <c r="G1851" s="17">
        <v>2</v>
      </c>
      <c r="H1851" s="17" t="s">
        <v>32</v>
      </c>
      <c r="I1851" s="79">
        <f>_xlfn.XLOOKUP(H1851,Productos!$B$5:$B$16,Productos!$E$5:$E$16)</f>
        <v>150000</v>
      </c>
      <c r="J1851" s="17">
        <v>7</v>
      </c>
      <c r="K1851" s="99"/>
      <c r="L1851" s="13" t="str">
        <f>_xlfn.XLOOKUP(Ventas!C1851,'Tienda y Sucursal'!$B$5:$B$19,'Tienda y Sucursal'!$C$5:$C$19)</f>
        <v>Sucursal San Bernardo</v>
      </c>
      <c r="M1851" s="13" t="str">
        <f>_xlfn.XLOOKUP(D1851,'Tienda y Sucursal'!$E$5:$E$10,'Tienda y Sucursal'!$F$5:$F$10)</f>
        <v>Sucursal 3</v>
      </c>
      <c r="N1851" s="13" t="str">
        <f>HLOOKUP(F1851,'Vendedores y Clientes'!$F$5:$M$7,2,0)&amp;" "&amp;HLOOKUP(F1851,'Vendedores y Clientes'!$F$5:$M$7,3,0)</f>
        <v>Caesar Ortencia</v>
      </c>
      <c r="O1851" s="13" t="str" cm="1">
        <f t="array" ref="O1851">_xlfn.XLOOKUP(G1851,'Vendedores y Clientes'!$B$6:$B$39,'Vendedores y Clientes'!$C$6:$C$39&amp;" "&amp;_xlfn.XLOOKUP(Ventas!G1851,'Vendedores y Clientes'!$B$6:$B$39,'Vendedores y Clientes'!$D$6:$D$39))</f>
        <v>John Chepicano</v>
      </c>
      <c r="P1851" s="13" t="str">
        <f>_xlfn.XLOOKUP(H1851,Productos!$B$5:$B$16,Productos!$C$5:$C$16)</f>
        <v>Mesa de Centro 1,5x2 Cuadrada</v>
      </c>
      <c r="Q1851" s="13" t="str">
        <f>VLOOKUP(H1851,Productos!$B$4:$E$16,3,0)</f>
        <v>Dardunes</v>
      </c>
      <c r="R1851" s="14">
        <f t="shared" si="44"/>
        <v>0.08</v>
      </c>
      <c r="S1851" s="15">
        <f>VLOOKUP(Ventas!H1851,Productos!$B$23:$I$34,MATCH(Ventas!M1851,Productos!$D$22:$I$22)+2,FALSE)</f>
        <v>200000</v>
      </c>
      <c r="T1851" s="16">
        <f t="shared" si="45"/>
        <v>766000</v>
      </c>
    </row>
    <row r="1852" spans="2:20" ht="14.25" customHeight="1">
      <c r="B1852" s="10" t="str">
        <f t="shared" si="43"/>
        <v>15-202482009agostoG13</v>
      </c>
      <c r="C1852" s="17">
        <v>15</v>
      </c>
      <c r="D1852" s="17">
        <v>20</v>
      </c>
      <c r="E1852" s="18">
        <v>40049</v>
      </c>
      <c r="F1852" s="17">
        <v>16</v>
      </c>
      <c r="G1852" s="17">
        <v>20</v>
      </c>
      <c r="H1852" s="17" t="s">
        <v>32</v>
      </c>
      <c r="I1852" s="79">
        <f>_xlfn.XLOOKUP(H1852,Productos!$B$5:$B$16,Productos!$E$5:$E$16)</f>
        <v>150000</v>
      </c>
      <c r="J1852" s="17">
        <v>7</v>
      </c>
      <c r="K1852" s="99"/>
      <c r="L1852" s="13" t="str">
        <f>_xlfn.XLOOKUP(Ventas!C1852,'Tienda y Sucursal'!$B$5:$B$19,'Tienda y Sucursal'!$C$5:$C$19)</f>
        <v>Galería la Tubería</v>
      </c>
      <c r="M1852" s="13" t="str">
        <f>_xlfn.XLOOKUP(D1852,'Tienda y Sucursal'!$E$5:$E$10,'Tienda y Sucursal'!$F$5:$F$10)</f>
        <v>Sucursal 5</v>
      </c>
      <c r="N1852" s="13" t="str">
        <f>HLOOKUP(F1852,'Vendedores y Clientes'!$F$5:$M$7,2,0)&amp;" "&amp;HLOOKUP(F1852,'Vendedores y Clientes'!$F$5:$M$7,3,0)</f>
        <v>Michael Tree</v>
      </c>
      <c r="O1852" s="13" t="str" cm="1">
        <f t="array" ref="O1852">_xlfn.XLOOKUP(G1852,'Vendedores y Clientes'!$B$6:$B$39,'Vendedores y Clientes'!$C$6:$C$39&amp;" "&amp;_xlfn.XLOOKUP(Ventas!G1852,'Vendedores y Clientes'!$B$6:$B$39,'Vendedores y Clientes'!$D$6:$D$39))</f>
        <v>Tatán Linterna</v>
      </c>
      <c r="P1852" s="13" t="str">
        <f>_xlfn.XLOOKUP(H1852,Productos!$B$5:$B$16,Productos!$C$5:$C$16)</f>
        <v>Mesa de Centro 1,5x2 Cuadrada</v>
      </c>
      <c r="Q1852" s="13" t="str">
        <f>VLOOKUP(H1852,Productos!$B$4:$E$16,3,0)</f>
        <v>Dardunes</v>
      </c>
      <c r="R1852" s="14">
        <f t="shared" si="44"/>
        <v>0.08</v>
      </c>
      <c r="S1852" s="15">
        <f>VLOOKUP(Ventas!H1852,Productos!$B$23:$I$34,MATCH(Ventas!M1852,Productos!$D$22:$I$22)+2,FALSE)</f>
        <v>20000</v>
      </c>
      <c r="T1852" s="16">
        <f t="shared" si="45"/>
        <v>946000</v>
      </c>
    </row>
    <row r="1853" spans="2:20" ht="14.25" customHeight="1">
      <c r="B1853" s="10" t="str">
        <f t="shared" si="43"/>
        <v>5-2001762010junioG13</v>
      </c>
      <c r="C1853" s="17">
        <v>5</v>
      </c>
      <c r="D1853" s="17">
        <v>200</v>
      </c>
      <c r="E1853" s="18">
        <v>40346</v>
      </c>
      <c r="F1853" s="17">
        <v>18</v>
      </c>
      <c r="G1853" s="17">
        <v>9</v>
      </c>
      <c r="H1853" s="17" t="s">
        <v>32</v>
      </c>
      <c r="I1853" s="79">
        <f>_xlfn.XLOOKUP(H1853,Productos!$B$5:$B$16,Productos!$E$5:$E$16)</f>
        <v>150000</v>
      </c>
      <c r="J1853" s="17">
        <v>6</v>
      </c>
      <c r="K1853" s="99"/>
      <c r="L1853" s="13" t="str">
        <f>_xlfn.XLOOKUP(Ventas!C1853,'Tienda y Sucursal'!$B$5:$B$19,'Tienda y Sucursal'!$C$5:$C$19)</f>
        <v>Muebles El Oso</v>
      </c>
      <c r="M1853" s="13" t="str">
        <f>_xlfn.XLOOKUP(D1853,'Tienda y Sucursal'!$E$5:$E$10,'Tienda y Sucursal'!$F$5:$F$10)</f>
        <v>Sucursal 1</v>
      </c>
      <c r="N1853" s="13" t="str">
        <f>HLOOKUP(F1853,'Vendedores y Clientes'!$F$5:$M$7,2,0)&amp;" "&amp;HLOOKUP(F1853,'Vendedores y Clientes'!$F$5:$M$7,3,0)</f>
        <v>Gato Lizana</v>
      </c>
      <c r="O1853" s="13" t="str" cm="1">
        <f t="array" ref="O1853">_xlfn.XLOOKUP(G1853,'Vendedores y Clientes'!$B$6:$B$39,'Vendedores y Clientes'!$C$6:$C$39&amp;" "&amp;_xlfn.XLOOKUP(Ventas!G1853,'Vendedores y Clientes'!$B$6:$B$39,'Vendedores y Clientes'!$D$6:$D$39))</f>
        <v>Camilo Parranda</v>
      </c>
      <c r="P1853" s="13" t="str">
        <f>_xlfn.XLOOKUP(H1853,Productos!$B$5:$B$16,Productos!$C$5:$C$16)</f>
        <v>Mesa de Centro 1,5x2 Cuadrada</v>
      </c>
      <c r="Q1853" s="13" t="str">
        <f>VLOOKUP(H1853,Productos!$B$4:$E$16,3,0)</f>
        <v>Dardunes</v>
      </c>
      <c r="R1853" s="14">
        <f t="shared" si="44"/>
        <v>0.05</v>
      </c>
      <c r="S1853" s="15">
        <f>VLOOKUP(Ventas!H1853,Productos!$B$23:$I$34,MATCH(Ventas!M1853,Productos!$D$22:$I$22)+2,FALSE)</f>
        <v>20000</v>
      </c>
      <c r="T1853" s="16">
        <f t="shared" si="45"/>
        <v>835000</v>
      </c>
    </row>
    <row r="1854" spans="2:20" ht="14.25" customHeight="1">
      <c r="B1854" s="10" t="str">
        <f t="shared" si="43"/>
        <v>12-202542009abrilG13</v>
      </c>
      <c r="C1854" s="17">
        <v>12</v>
      </c>
      <c r="D1854" s="17">
        <v>20</v>
      </c>
      <c r="E1854" s="18">
        <v>39928</v>
      </c>
      <c r="F1854" s="17">
        <v>16</v>
      </c>
      <c r="G1854" s="17">
        <v>3</v>
      </c>
      <c r="H1854" s="17" t="s">
        <v>32</v>
      </c>
      <c r="I1854" s="79">
        <f>_xlfn.XLOOKUP(H1854,Productos!$B$5:$B$16,Productos!$E$5:$E$16)</f>
        <v>150000</v>
      </c>
      <c r="J1854" s="17">
        <v>6</v>
      </c>
      <c r="K1854" s="99"/>
      <c r="L1854" s="13" t="str">
        <f>_xlfn.XLOOKUP(Ventas!C1854,'Tienda y Sucursal'!$B$5:$B$19,'Tienda y Sucursal'!$C$5:$C$19)</f>
        <v>El Deleite</v>
      </c>
      <c r="M1854" s="13" t="str">
        <f>_xlfn.XLOOKUP(D1854,'Tienda y Sucursal'!$E$5:$E$10,'Tienda y Sucursal'!$F$5:$F$10)</f>
        <v>Sucursal 5</v>
      </c>
      <c r="N1854" s="13" t="str">
        <f>HLOOKUP(F1854,'Vendedores y Clientes'!$F$5:$M$7,2,0)&amp;" "&amp;HLOOKUP(F1854,'Vendedores y Clientes'!$F$5:$M$7,3,0)</f>
        <v>Michael Tree</v>
      </c>
      <c r="O1854" s="13" t="str" cm="1">
        <f t="array" ref="O1854">_xlfn.XLOOKUP(G1854,'Vendedores y Clientes'!$B$6:$B$39,'Vendedores y Clientes'!$C$6:$C$39&amp;" "&amp;_xlfn.XLOOKUP(Ventas!G1854,'Vendedores y Clientes'!$B$6:$B$39,'Vendedores y Clientes'!$D$6:$D$39))</f>
        <v>Johny Negrero</v>
      </c>
      <c r="P1854" s="13" t="str">
        <f>_xlfn.XLOOKUP(H1854,Productos!$B$5:$B$16,Productos!$C$5:$C$16)</f>
        <v>Mesa de Centro 1,5x2 Cuadrada</v>
      </c>
      <c r="Q1854" s="13" t="str">
        <f>VLOOKUP(H1854,Productos!$B$4:$E$16,3,0)</f>
        <v>Dardunes</v>
      </c>
      <c r="R1854" s="14">
        <f t="shared" si="44"/>
        <v>0.05</v>
      </c>
      <c r="S1854" s="15">
        <f>VLOOKUP(Ventas!H1854,Productos!$B$23:$I$34,MATCH(Ventas!M1854,Productos!$D$22:$I$22)+2,FALSE)</f>
        <v>20000</v>
      </c>
      <c r="T1854" s="16">
        <f t="shared" si="45"/>
        <v>835000</v>
      </c>
    </row>
    <row r="1855" spans="2:20" ht="14.25" customHeight="1">
      <c r="B1855" s="10" t="str">
        <f t="shared" si="43"/>
        <v>13-201392009septiembreG13</v>
      </c>
      <c r="C1855" s="17">
        <v>13</v>
      </c>
      <c r="D1855" s="17">
        <v>20</v>
      </c>
      <c r="E1855" s="18">
        <v>40069</v>
      </c>
      <c r="F1855" s="17">
        <v>16</v>
      </c>
      <c r="G1855" s="17">
        <v>5</v>
      </c>
      <c r="H1855" s="17" t="s">
        <v>32</v>
      </c>
      <c r="I1855" s="79">
        <f>_xlfn.XLOOKUP(H1855,Productos!$B$5:$B$16,Productos!$E$5:$E$16)</f>
        <v>150000</v>
      </c>
      <c r="J1855" s="17">
        <v>6</v>
      </c>
      <c r="K1855" s="99"/>
      <c r="L1855" s="13" t="str">
        <f>_xlfn.XLOOKUP(Ventas!C1855,'Tienda y Sucursal'!$B$5:$B$19,'Tienda y Sucursal'!$C$5:$C$19)</f>
        <v>Sales</v>
      </c>
      <c r="M1855" s="13" t="str">
        <f>_xlfn.XLOOKUP(D1855,'Tienda y Sucursal'!$E$5:$E$10,'Tienda y Sucursal'!$F$5:$F$10)</f>
        <v>Sucursal 5</v>
      </c>
      <c r="N1855" s="13" t="str">
        <f>HLOOKUP(F1855,'Vendedores y Clientes'!$F$5:$M$7,2,0)&amp;" "&amp;HLOOKUP(F1855,'Vendedores y Clientes'!$F$5:$M$7,3,0)</f>
        <v>Michael Tree</v>
      </c>
      <c r="O1855" s="13" t="str" cm="1">
        <f t="array" ref="O1855">_xlfn.XLOOKUP(G1855,'Vendedores y Clientes'!$B$6:$B$39,'Vendedores y Clientes'!$C$6:$C$39&amp;" "&amp;_xlfn.XLOOKUP(Ventas!G1855,'Vendedores y Clientes'!$B$6:$B$39,'Vendedores y Clientes'!$D$6:$D$39))</f>
        <v>Alexandra Bully</v>
      </c>
      <c r="P1855" s="13" t="str">
        <f>_xlfn.XLOOKUP(H1855,Productos!$B$5:$B$16,Productos!$C$5:$C$16)</f>
        <v>Mesa de Centro 1,5x2 Cuadrada</v>
      </c>
      <c r="Q1855" s="13" t="str">
        <f>VLOOKUP(H1855,Productos!$B$4:$E$16,3,0)</f>
        <v>Dardunes</v>
      </c>
      <c r="R1855" s="14">
        <f t="shared" si="44"/>
        <v>0.05</v>
      </c>
      <c r="S1855" s="15">
        <f>VLOOKUP(Ventas!H1855,Productos!$B$23:$I$34,MATCH(Ventas!M1855,Productos!$D$22:$I$22)+2,FALSE)</f>
        <v>20000</v>
      </c>
      <c r="T1855" s="16">
        <f t="shared" si="45"/>
        <v>835000</v>
      </c>
    </row>
    <row r="1856" spans="2:20" ht="14.25" customHeight="1">
      <c r="B1856" s="10" t="str">
        <f t="shared" si="43"/>
        <v>7-3001992010septiembreA18</v>
      </c>
      <c r="C1856" s="17">
        <v>7</v>
      </c>
      <c r="D1856" s="17">
        <v>300</v>
      </c>
      <c r="E1856" s="18">
        <v>40440</v>
      </c>
      <c r="F1856" s="17">
        <v>16</v>
      </c>
      <c r="G1856" s="17">
        <v>9</v>
      </c>
      <c r="H1856" s="17" t="s">
        <v>26</v>
      </c>
      <c r="I1856" s="79">
        <f>_xlfn.XLOOKUP(H1856,Productos!$B$5:$B$16,Productos!$E$5:$E$16)</f>
        <v>750000</v>
      </c>
      <c r="J1856" s="17">
        <v>1</v>
      </c>
      <c r="K1856" s="99"/>
      <c r="L1856" s="13" t="str">
        <f>_xlfn.XLOOKUP(Ventas!C1856,'Tienda y Sucursal'!$B$5:$B$19,'Tienda y Sucursal'!$C$5:$C$19)</f>
        <v>Blanco y En Calada</v>
      </c>
      <c r="M1856" s="13" t="str">
        <f>_xlfn.XLOOKUP(D1856,'Tienda y Sucursal'!$E$5:$E$10,'Tienda y Sucursal'!$F$5:$F$10)</f>
        <v>Sucursal 3</v>
      </c>
      <c r="N1856" s="13" t="str">
        <f>HLOOKUP(F1856,'Vendedores y Clientes'!$F$5:$M$7,2,0)&amp;" "&amp;HLOOKUP(F1856,'Vendedores y Clientes'!$F$5:$M$7,3,0)</f>
        <v>Michael Tree</v>
      </c>
      <c r="O1856" s="13" t="str" cm="1">
        <f t="array" ref="O1856">_xlfn.XLOOKUP(G1856,'Vendedores y Clientes'!$B$6:$B$39,'Vendedores y Clientes'!$C$6:$C$39&amp;" "&amp;_xlfn.XLOOKUP(Ventas!G1856,'Vendedores y Clientes'!$B$6:$B$39,'Vendedores y Clientes'!$D$6:$D$39))</f>
        <v>Camilo Parranda</v>
      </c>
      <c r="P1856" s="13" t="str">
        <f>_xlfn.XLOOKUP(H1856,Productos!$B$5:$B$16,Productos!$C$5:$C$16)</f>
        <v>Sillón Cama 3 Cuerpos</v>
      </c>
      <c r="Q1856" s="13" t="str">
        <f>VLOOKUP(H1856,Productos!$B$4:$E$16,3,0)</f>
        <v>Bellmack</v>
      </c>
      <c r="R1856" s="14">
        <f t="shared" si="44"/>
        <v>0</v>
      </c>
      <c r="S1856" s="15">
        <f>VLOOKUP(Ventas!H1856,Productos!$B$23:$I$34,MATCH(Ventas!M1856,Productos!$D$22:$I$22)+2,FALSE)</f>
        <v>200000</v>
      </c>
      <c r="T1856" s="16">
        <f t="shared" si="45"/>
        <v>550000</v>
      </c>
    </row>
    <row r="1857" spans="2:20" ht="14.25" customHeight="1">
      <c r="B1857" s="10" t="str">
        <f t="shared" si="43"/>
        <v>10-30010122010diciembreJ18</v>
      </c>
      <c r="C1857" s="17">
        <v>10</v>
      </c>
      <c r="D1857" s="17">
        <v>300</v>
      </c>
      <c r="E1857" s="18">
        <v>40522</v>
      </c>
      <c r="F1857" s="17">
        <v>14</v>
      </c>
      <c r="G1857" s="17">
        <v>26</v>
      </c>
      <c r="H1857" s="17" t="s">
        <v>24</v>
      </c>
      <c r="I1857" s="79">
        <f>_xlfn.XLOOKUP(H1857,Productos!$B$5:$B$16,Productos!$E$5:$E$16)</f>
        <v>850000</v>
      </c>
      <c r="J1857" s="17">
        <v>1</v>
      </c>
      <c r="K1857" s="99"/>
      <c r="L1857" s="13" t="str">
        <f>_xlfn.XLOOKUP(Ventas!C1857,'Tienda y Sucursal'!$B$5:$B$19,'Tienda y Sucursal'!$C$5:$C$19)</f>
        <v>Sacrilegios Gloria</v>
      </c>
      <c r="M1857" s="13" t="str">
        <f>_xlfn.XLOOKUP(D1857,'Tienda y Sucursal'!$E$5:$E$10,'Tienda y Sucursal'!$F$5:$F$10)</f>
        <v>Sucursal 3</v>
      </c>
      <c r="N1857" s="13" t="str">
        <f>HLOOKUP(F1857,'Vendedores y Clientes'!$F$5:$M$7,2,0)&amp;" "&amp;HLOOKUP(F1857,'Vendedores y Clientes'!$F$5:$M$7,3,0)</f>
        <v>Hortuiti Felier</v>
      </c>
      <c r="O1857" s="13" t="str" cm="1">
        <f t="array" ref="O1857">_xlfn.XLOOKUP(G1857,'Vendedores y Clientes'!$B$6:$B$39,'Vendedores y Clientes'!$C$6:$C$39&amp;" "&amp;_xlfn.XLOOKUP(Ventas!G1857,'Vendedores y Clientes'!$B$6:$B$39,'Vendedores y Clientes'!$D$6:$D$39))</f>
        <v>Edward Phycka</v>
      </c>
      <c r="P1857" s="13" t="str">
        <f>_xlfn.XLOOKUP(H1857,Productos!$B$5:$B$16,Productos!$C$5:$C$16)</f>
        <v>Camarote 3 cuerpos</v>
      </c>
      <c r="Q1857" s="13" t="str">
        <f>VLOOKUP(H1857,Productos!$B$4:$E$16,3,0)</f>
        <v>Deplos</v>
      </c>
      <c r="R1857" s="14">
        <f t="shared" si="44"/>
        <v>0</v>
      </c>
      <c r="S1857" s="15">
        <f>VLOOKUP(Ventas!H1857,Productos!$B$23:$I$34,MATCH(Ventas!M1857,Productos!$D$22:$I$22)+2,FALSE)</f>
        <v>200000</v>
      </c>
      <c r="T1857" s="16">
        <f t="shared" si="45"/>
        <v>650000</v>
      </c>
    </row>
    <row r="1858" spans="2:20" ht="14.25" customHeight="1">
      <c r="B1858" s="10" t="str">
        <f t="shared" si="43"/>
        <v>9-20752009mayoA18</v>
      </c>
      <c r="C1858" s="17">
        <v>9</v>
      </c>
      <c r="D1858" s="17">
        <v>20</v>
      </c>
      <c r="E1858" s="18">
        <v>39940</v>
      </c>
      <c r="F1858" s="17">
        <v>14</v>
      </c>
      <c r="G1858" s="17">
        <v>9</v>
      </c>
      <c r="H1858" s="17" t="s">
        <v>26</v>
      </c>
      <c r="I1858" s="79">
        <f>_xlfn.XLOOKUP(H1858,Productos!$B$5:$B$16,Productos!$E$5:$E$16)</f>
        <v>750000</v>
      </c>
      <c r="J1858" s="17">
        <v>1</v>
      </c>
      <c r="K1858" s="99"/>
      <c r="L1858" s="13" t="str">
        <f>_xlfn.XLOOKUP(Ventas!C1858,'Tienda y Sucursal'!$B$5:$B$19,'Tienda y Sucursal'!$C$5:$C$19)</f>
        <v>Sucursal San Bernardo</v>
      </c>
      <c r="M1858" s="13" t="str">
        <f>_xlfn.XLOOKUP(D1858,'Tienda y Sucursal'!$E$5:$E$10,'Tienda y Sucursal'!$F$5:$F$10)</f>
        <v>Sucursal 5</v>
      </c>
      <c r="N1858" s="13" t="str">
        <f>HLOOKUP(F1858,'Vendedores y Clientes'!$F$5:$M$7,2,0)&amp;" "&amp;HLOOKUP(F1858,'Vendedores y Clientes'!$F$5:$M$7,3,0)</f>
        <v>Hortuiti Felier</v>
      </c>
      <c r="O1858" s="13" t="str" cm="1">
        <f t="array" ref="O1858">_xlfn.XLOOKUP(G1858,'Vendedores y Clientes'!$B$6:$B$39,'Vendedores y Clientes'!$C$6:$C$39&amp;" "&amp;_xlfn.XLOOKUP(Ventas!G1858,'Vendedores y Clientes'!$B$6:$B$39,'Vendedores y Clientes'!$D$6:$D$39))</f>
        <v>Camilo Parranda</v>
      </c>
      <c r="P1858" s="13" t="str">
        <f>_xlfn.XLOOKUP(H1858,Productos!$B$5:$B$16,Productos!$C$5:$C$16)</f>
        <v>Sillón Cama 3 Cuerpos</v>
      </c>
      <c r="Q1858" s="13" t="str">
        <f>VLOOKUP(H1858,Productos!$B$4:$E$16,3,0)</f>
        <v>Bellmack</v>
      </c>
      <c r="R1858" s="14">
        <f t="shared" si="44"/>
        <v>0</v>
      </c>
      <c r="S1858" s="15">
        <f>VLOOKUP(Ventas!H1858,Productos!$B$23:$I$34,MATCH(Ventas!M1858,Productos!$D$22:$I$22)+2,FALSE)</f>
        <v>30000</v>
      </c>
      <c r="T1858" s="16">
        <f t="shared" si="45"/>
        <v>720000</v>
      </c>
    </row>
    <row r="1859" spans="2:20" ht="14.25" customHeight="1">
      <c r="B1859" s="10" t="str">
        <f t="shared" si="43"/>
        <v>1-20712009eneroA18</v>
      </c>
      <c r="C1859" s="17">
        <v>1</v>
      </c>
      <c r="D1859" s="17">
        <v>20</v>
      </c>
      <c r="E1859" s="18">
        <v>39820</v>
      </c>
      <c r="F1859" s="17">
        <v>12</v>
      </c>
      <c r="G1859" s="17">
        <v>2</v>
      </c>
      <c r="H1859" s="17" t="s">
        <v>26</v>
      </c>
      <c r="I1859" s="79">
        <f>_xlfn.XLOOKUP(H1859,Productos!$B$5:$B$16,Productos!$E$5:$E$16)</f>
        <v>750000</v>
      </c>
      <c r="J1859" s="17">
        <v>1</v>
      </c>
      <c r="K1859" s="99"/>
      <c r="L1859" s="13" t="str">
        <f>_xlfn.XLOOKUP(Ventas!C1859,'Tienda y Sucursal'!$B$5:$B$19,'Tienda y Sucursal'!$C$5:$C$19)</f>
        <v>Sucursal Peñalolen Alto</v>
      </c>
      <c r="M1859" s="13" t="str">
        <f>_xlfn.XLOOKUP(D1859,'Tienda y Sucursal'!$E$5:$E$10,'Tienda y Sucursal'!$F$5:$F$10)</f>
        <v>Sucursal 5</v>
      </c>
      <c r="N1859" s="13" t="str">
        <f>HLOOKUP(F1859,'Vendedores y Clientes'!$F$5:$M$7,2,0)&amp;" "&amp;HLOOKUP(F1859,'Vendedores y Clientes'!$F$5:$M$7,3,0)</f>
        <v>Feibian Bizancio</v>
      </c>
      <c r="O1859" s="13" t="str" cm="1">
        <f t="array" ref="O1859">_xlfn.XLOOKUP(G1859,'Vendedores y Clientes'!$B$6:$B$39,'Vendedores y Clientes'!$C$6:$C$39&amp;" "&amp;_xlfn.XLOOKUP(Ventas!G1859,'Vendedores y Clientes'!$B$6:$B$39,'Vendedores y Clientes'!$D$6:$D$39))</f>
        <v>John Chepicano</v>
      </c>
      <c r="P1859" s="13" t="str">
        <f>_xlfn.XLOOKUP(H1859,Productos!$B$5:$B$16,Productos!$C$5:$C$16)</f>
        <v>Sillón Cama 3 Cuerpos</v>
      </c>
      <c r="Q1859" s="13" t="str">
        <f>VLOOKUP(H1859,Productos!$B$4:$E$16,3,0)</f>
        <v>Bellmack</v>
      </c>
      <c r="R1859" s="14">
        <f t="shared" si="44"/>
        <v>0</v>
      </c>
      <c r="S1859" s="15">
        <f>VLOOKUP(Ventas!H1859,Productos!$B$23:$I$34,MATCH(Ventas!M1859,Productos!$D$22:$I$22)+2,FALSE)</f>
        <v>30000</v>
      </c>
      <c r="T1859" s="16">
        <f t="shared" si="45"/>
        <v>720000</v>
      </c>
    </row>
    <row r="1860" spans="2:20" ht="14.25" customHeight="1">
      <c r="B1860" s="10" t="str">
        <f t="shared" si="43"/>
        <v>1-10142009abrilJ18</v>
      </c>
      <c r="C1860" s="17">
        <v>1</v>
      </c>
      <c r="D1860" s="17">
        <v>10</v>
      </c>
      <c r="E1860" s="18">
        <v>39904</v>
      </c>
      <c r="F1860" s="17">
        <v>16</v>
      </c>
      <c r="G1860" s="17">
        <v>24</v>
      </c>
      <c r="H1860" s="17" t="s">
        <v>24</v>
      </c>
      <c r="I1860" s="79">
        <f>_xlfn.XLOOKUP(H1860,Productos!$B$5:$B$16,Productos!$E$5:$E$16)</f>
        <v>850000</v>
      </c>
      <c r="J1860" s="17">
        <v>1</v>
      </c>
      <c r="K1860" s="99"/>
      <c r="L1860" s="13" t="str">
        <f>_xlfn.XLOOKUP(Ventas!C1860,'Tienda y Sucursal'!$B$5:$B$19,'Tienda y Sucursal'!$C$5:$C$19)</f>
        <v>Sucursal Peñalolen Alto</v>
      </c>
      <c r="M1860" s="13" t="str">
        <f>_xlfn.XLOOKUP(D1860,'Tienda y Sucursal'!$E$5:$E$10,'Tienda y Sucursal'!$F$5:$F$10)</f>
        <v>Sucursal 6</v>
      </c>
      <c r="N1860" s="13" t="str">
        <f>HLOOKUP(F1860,'Vendedores y Clientes'!$F$5:$M$7,2,0)&amp;" "&amp;HLOOKUP(F1860,'Vendedores y Clientes'!$F$5:$M$7,3,0)</f>
        <v>Michael Tree</v>
      </c>
      <c r="O1860" s="13" t="str" cm="1">
        <f t="array" ref="O1860">_xlfn.XLOOKUP(G1860,'Vendedores y Clientes'!$B$6:$B$39,'Vendedores y Clientes'!$C$6:$C$39&amp;" "&amp;_xlfn.XLOOKUP(Ventas!G1860,'Vendedores y Clientes'!$B$6:$B$39,'Vendedores y Clientes'!$D$6:$D$39))</f>
        <v>Andrea Panda</v>
      </c>
      <c r="P1860" s="13" t="str">
        <f>_xlfn.XLOOKUP(H1860,Productos!$B$5:$B$16,Productos!$C$5:$C$16)</f>
        <v>Camarote 3 cuerpos</v>
      </c>
      <c r="Q1860" s="13" t="str">
        <f>VLOOKUP(H1860,Productos!$B$4:$E$16,3,0)</f>
        <v>Deplos</v>
      </c>
      <c r="R1860" s="14">
        <f t="shared" si="44"/>
        <v>0</v>
      </c>
      <c r="S1860" s="15">
        <f>VLOOKUP(Ventas!H1860,Productos!$B$23:$I$34,MATCH(Ventas!M1860,Productos!$D$22:$I$22)+2,FALSE)</f>
        <v>20000</v>
      </c>
      <c r="T1860" s="16">
        <f t="shared" si="45"/>
        <v>830000</v>
      </c>
    </row>
    <row r="1861" spans="2:20" ht="14.25" customHeight="1">
      <c r="B1861" s="10" t="str">
        <f t="shared" si="43"/>
        <v>2-201892010septiembreE20</v>
      </c>
      <c r="C1861" s="17">
        <v>2</v>
      </c>
      <c r="D1861" s="17">
        <v>20</v>
      </c>
      <c r="E1861" s="18">
        <v>40439</v>
      </c>
      <c r="F1861" s="17">
        <v>13</v>
      </c>
      <c r="G1861" s="17">
        <v>34</v>
      </c>
      <c r="H1861" s="17" t="s">
        <v>28</v>
      </c>
      <c r="I1861" s="79">
        <f>_xlfn.XLOOKUP(H1861,Productos!$B$5:$B$16,Productos!$E$5:$E$16)</f>
        <v>650000</v>
      </c>
      <c r="J1861" s="17">
        <v>1</v>
      </c>
      <c r="K1861" s="99"/>
      <c r="L1861" s="13" t="str">
        <f>_xlfn.XLOOKUP(Ventas!C1861,'Tienda y Sucursal'!$B$5:$B$19,'Tienda y Sucursal'!$C$5:$C$19)</f>
        <v>Muebles San Genaro</v>
      </c>
      <c r="M1861" s="13" t="str">
        <f>_xlfn.XLOOKUP(D1861,'Tienda y Sucursal'!$E$5:$E$10,'Tienda y Sucursal'!$F$5:$F$10)</f>
        <v>Sucursal 5</v>
      </c>
      <c r="N1861" s="13" t="str">
        <f>HLOOKUP(F1861,'Vendedores y Clientes'!$F$5:$M$7,2,0)&amp;" "&amp;HLOOKUP(F1861,'Vendedores y Clientes'!$F$5:$M$7,3,0)</f>
        <v>Caesar Ortencia</v>
      </c>
      <c r="O1861" s="13" t="str" cm="1">
        <f t="array" ref="O1861">_xlfn.XLOOKUP(G1861,'Vendedores y Clientes'!$B$6:$B$39,'Vendedores y Clientes'!$C$6:$C$39&amp;" "&amp;_xlfn.XLOOKUP(Ventas!G1861,'Vendedores y Clientes'!$B$6:$B$39,'Vendedores y Clientes'!$D$6:$D$39))</f>
        <v>JP Farfanas</v>
      </c>
      <c r="P1861" s="13" t="str">
        <f>_xlfn.XLOOKUP(H1861,Productos!$B$5:$B$16,Productos!$C$5:$C$16)</f>
        <v>Escritorio Madera 3 Espacios</v>
      </c>
      <c r="Q1861" s="13" t="str">
        <f>VLOOKUP(H1861,Productos!$B$4:$E$16,3,0)</f>
        <v>Bellmack</v>
      </c>
      <c r="R1861" s="14">
        <f t="shared" si="44"/>
        <v>0</v>
      </c>
      <c r="S1861" s="15">
        <f>VLOOKUP(Ventas!H1861,Productos!$B$23:$I$34,MATCH(Ventas!M1861,Productos!$D$22:$I$22)+2,FALSE)</f>
        <v>1500000</v>
      </c>
      <c r="T1861" s="16">
        <f t="shared" si="45"/>
        <v>-850000</v>
      </c>
    </row>
    <row r="1862" spans="2:20" ht="14.25" customHeight="1">
      <c r="B1862" s="10" t="str">
        <f t="shared" si="43"/>
        <v>5-101392010septiembreE20</v>
      </c>
      <c r="C1862" s="17">
        <v>5</v>
      </c>
      <c r="D1862" s="17">
        <v>10</v>
      </c>
      <c r="E1862" s="18">
        <v>40434</v>
      </c>
      <c r="F1862" s="17">
        <v>15</v>
      </c>
      <c r="G1862" s="17">
        <v>23</v>
      </c>
      <c r="H1862" s="17" t="s">
        <v>28</v>
      </c>
      <c r="I1862" s="79">
        <f>_xlfn.XLOOKUP(H1862,Productos!$B$5:$B$16,Productos!$E$5:$E$16)</f>
        <v>650000</v>
      </c>
      <c r="J1862" s="17">
        <v>1</v>
      </c>
      <c r="K1862" s="99"/>
      <c r="L1862" s="13" t="str">
        <f>_xlfn.XLOOKUP(Ventas!C1862,'Tienda y Sucursal'!$B$5:$B$19,'Tienda y Sucursal'!$C$5:$C$19)</f>
        <v>Muebles El Oso</v>
      </c>
      <c r="M1862" s="13" t="str">
        <f>_xlfn.XLOOKUP(D1862,'Tienda y Sucursal'!$E$5:$E$10,'Tienda y Sucursal'!$F$5:$F$10)</f>
        <v>Sucursal 6</v>
      </c>
      <c r="N1862" s="13" t="str">
        <f>HLOOKUP(F1862,'Vendedores y Clientes'!$F$5:$M$7,2,0)&amp;" "&amp;HLOOKUP(F1862,'Vendedores y Clientes'!$F$5:$M$7,3,0)</f>
        <v>Suárez Mujica</v>
      </c>
      <c r="O1862" s="13" t="str" cm="1">
        <f t="array" ref="O1862">_xlfn.XLOOKUP(G1862,'Vendedores y Clientes'!$B$6:$B$39,'Vendedores y Clientes'!$C$6:$C$39&amp;" "&amp;_xlfn.XLOOKUP(Ventas!G1862,'Vendedores y Clientes'!$B$6:$B$39,'Vendedores y Clientes'!$D$6:$D$39))</f>
        <v>Ismael Olavarrieta</v>
      </c>
      <c r="P1862" s="13" t="str">
        <f>_xlfn.XLOOKUP(H1862,Productos!$B$5:$B$16,Productos!$C$5:$C$16)</f>
        <v>Escritorio Madera 3 Espacios</v>
      </c>
      <c r="Q1862" s="13" t="str">
        <f>VLOOKUP(H1862,Productos!$B$4:$E$16,3,0)</f>
        <v>Bellmack</v>
      </c>
      <c r="R1862" s="14">
        <f t="shared" si="44"/>
        <v>0</v>
      </c>
      <c r="S1862" s="15">
        <f>VLOOKUP(Ventas!H1862,Productos!$B$23:$I$34,MATCH(Ventas!M1862,Productos!$D$22:$I$22)+2,FALSE)</f>
        <v>100000</v>
      </c>
      <c r="T1862" s="16">
        <f t="shared" si="45"/>
        <v>550000</v>
      </c>
    </row>
    <row r="1863" spans="2:20" ht="14.25" customHeight="1">
      <c r="B1863" s="10" t="str">
        <f t="shared" si="43"/>
        <v>1-101242009abrilG13</v>
      </c>
      <c r="C1863" s="17">
        <v>1</v>
      </c>
      <c r="D1863" s="17">
        <v>10</v>
      </c>
      <c r="E1863" s="18">
        <v>39915</v>
      </c>
      <c r="F1863" s="17">
        <v>13</v>
      </c>
      <c r="G1863" s="17">
        <v>1</v>
      </c>
      <c r="H1863" s="17" t="s">
        <v>32</v>
      </c>
      <c r="I1863" s="79">
        <f>_xlfn.XLOOKUP(H1863,Productos!$B$5:$B$16,Productos!$E$5:$E$16)</f>
        <v>150000</v>
      </c>
      <c r="J1863" s="17">
        <v>5</v>
      </c>
      <c r="K1863" s="99"/>
      <c r="L1863" s="13" t="str">
        <f>_xlfn.XLOOKUP(Ventas!C1863,'Tienda y Sucursal'!$B$5:$B$19,'Tienda y Sucursal'!$C$5:$C$19)</f>
        <v>Sucursal Peñalolen Alto</v>
      </c>
      <c r="M1863" s="13" t="str">
        <f>_xlfn.XLOOKUP(D1863,'Tienda y Sucursal'!$E$5:$E$10,'Tienda y Sucursal'!$F$5:$F$10)</f>
        <v>Sucursal 6</v>
      </c>
      <c r="N1863" s="13" t="str">
        <f>HLOOKUP(F1863,'Vendedores y Clientes'!$F$5:$M$7,2,0)&amp;" "&amp;HLOOKUP(F1863,'Vendedores y Clientes'!$F$5:$M$7,3,0)</f>
        <v>Caesar Ortencia</v>
      </c>
      <c r="O1863" s="13" t="str" cm="1">
        <f t="array" ref="O1863">_xlfn.XLOOKUP(G1863,'Vendedores y Clientes'!$B$6:$B$39,'Vendedores y Clientes'!$C$6:$C$39&amp;" "&amp;_xlfn.XLOOKUP(Ventas!G1863,'Vendedores y Clientes'!$B$6:$B$39,'Vendedores y Clientes'!$D$6:$D$39))</f>
        <v>Alejandro Moledero</v>
      </c>
      <c r="P1863" s="13" t="str">
        <f>_xlfn.XLOOKUP(H1863,Productos!$B$5:$B$16,Productos!$C$5:$C$16)</f>
        <v>Mesa de Centro 1,5x2 Cuadrada</v>
      </c>
      <c r="Q1863" s="13" t="str">
        <f>VLOOKUP(H1863,Productos!$B$4:$E$16,3,0)</f>
        <v>Dardunes</v>
      </c>
      <c r="R1863" s="14">
        <f t="shared" si="44"/>
        <v>0.05</v>
      </c>
      <c r="S1863" s="15">
        <f>VLOOKUP(Ventas!H1863,Productos!$B$23:$I$34,MATCH(Ventas!M1863,Productos!$D$22:$I$22)+2,FALSE)</f>
        <v>30000</v>
      </c>
      <c r="T1863" s="16">
        <f t="shared" ref="T1863:T1926" si="46">I1863*J1863-(R1863*I1863*J1863)-S1863</f>
        <v>682500</v>
      </c>
    </row>
    <row r="1864" spans="2:20" ht="14.25" customHeight="1">
      <c r="B1864" s="10" t="str">
        <f t="shared" si="43"/>
        <v>12-301072009julioG13</v>
      </c>
      <c r="C1864" s="17">
        <v>12</v>
      </c>
      <c r="D1864" s="17">
        <v>30</v>
      </c>
      <c r="E1864" s="18">
        <v>40004</v>
      </c>
      <c r="F1864" s="17">
        <v>16</v>
      </c>
      <c r="G1864" s="17">
        <v>1</v>
      </c>
      <c r="H1864" s="17" t="s">
        <v>32</v>
      </c>
      <c r="I1864" s="79">
        <f>_xlfn.XLOOKUP(H1864,Productos!$B$5:$B$16,Productos!$E$5:$E$16)</f>
        <v>150000</v>
      </c>
      <c r="J1864" s="17">
        <v>5</v>
      </c>
      <c r="K1864" s="99"/>
      <c r="L1864" s="13" t="str">
        <f>_xlfn.XLOOKUP(Ventas!C1864,'Tienda y Sucursal'!$B$5:$B$19,'Tienda y Sucursal'!$C$5:$C$19)</f>
        <v>El Deleite</v>
      </c>
      <c r="M1864" s="13" t="str">
        <f>_xlfn.XLOOKUP(D1864,'Tienda y Sucursal'!$E$5:$E$10,'Tienda y Sucursal'!$F$5:$F$10)</f>
        <v>Sucursal 2</v>
      </c>
      <c r="N1864" s="13" t="str">
        <f>HLOOKUP(F1864,'Vendedores y Clientes'!$F$5:$M$7,2,0)&amp;" "&amp;HLOOKUP(F1864,'Vendedores y Clientes'!$F$5:$M$7,3,0)</f>
        <v>Michael Tree</v>
      </c>
      <c r="O1864" s="13" t="str" cm="1">
        <f t="array" ref="O1864">_xlfn.XLOOKUP(G1864,'Vendedores y Clientes'!$B$6:$B$39,'Vendedores y Clientes'!$C$6:$C$39&amp;" "&amp;_xlfn.XLOOKUP(Ventas!G1864,'Vendedores y Clientes'!$B$6:$B$39,'Vendedores y Clientes'!$D$6:$D$39))</f>
        <v>Alejandro Moledero</v>
      </c>
      <c r="P1864" s="13" t="str">
        <f>_xlfn.XLOOKUP(H1864,Productos!$B$5:$B$16,Productos!$C$5:$C$16)</f>
        <v>Mesa de Centro 1,5x2 Cuadrada</v>
      </c>
      <c r="Q1864" s="13" t="str">
        <f>VLOOKUP(H1864,Productos!$B$4:$E$16,3,0)</f>
        <v>Dardunes</v>
      </c>
      <c r="R1864" s="14">
        <f t="shared" si="44"/>
        <v>0.05</v>
      </c>
      <c r="S1864" s="15">
        <f>VLOOKUP(Ventas!H1864,Productos!$B$23:$I$34,MATCH(Ventas!M1864,Productos!$D$22:$I$22)+2,FALSE)</f>
        <v>100000</v>
      </c>
      <c r="T1864" s="16">
        <f t="shared" si="46"/>
        <v>612500</v>
      </c>
    </row>
    <row r="1865" spans="2:20" ht="14.25" customHeight="1">
      <c r="B1865" s="10" t="str">
        <f t="shared" si="43"/>
        <v>2-202142009abrilB18</v>
      </c>
      <c r="C1865" s="17">
        <v>2</v>
      </c>
      <c r="D1865" s="17">
        <v>20</v>
      </c>
      <c r="E1865" s="18">
        <v>39924</v>
      </c>
      <c r="F1865" s="17">
        <v>15</v>
      </c>
      <c r="G1865" s="17">
        <v>22</v>
      </c>
      <c r="H1865" s="17" t="s">
        <v>31</v>
      </c>
      <c r="I1865" s="79">
        <f>_xlfn.XLOOKUP(H1865,Productos!$B$5:$B$16,Productos!$E$5:$E$16)</f>
        <v>350000</v>
      </c>
      <c r="J1865" s="17">
        <v>2</v>
      </c>
      <c r="K1865" s="99"/>
      <c r="L1865" s="13" t="str">
        <f>_xlfn.XLOOKUP(Ventas!C1865,'Tienda y Sucursal'!$B$5:$B$19,'Tienda y Sucursal'!$C$5:$C$19)</f>
        <v>Muebles San Genaro</v>
      </c>
      <c r="M1865" s="13" t="str">
        <f>_xlfn.XLOOKUP(D1865,'Tienda y Sucursal'!$E$5:$E$10,'Tienda y Sucursal'!$F$5:$F$10)</f>
        <v>Sucursal 5</v>
      </c>
      <c r="N1865" s="13" t="str">
        <f>HLOOKUP(F1865,'Vendedores y Clientes'!$F$5:$M$7,2,0)&amp;" "&amp;HLOOKUP(F1865,'Vendedores y Clientes'!$F$5:$M$7,3,0)</f>
        <v>Suárez Mujica</v>
      </c>
      <c r="O1865" s="13" t="str" cm="1">
        <f t="array" ref="O1865">_xlfn.XLOOKUP(G1865,'Vendedores y Clientes'!$B$6:$B$39,'Vendedores y Clientes'!$C$6:$C$39&amp;" "&amp;_xlfn.XLOOKUP(Ventas!G1865,'Vendedores y Clientes'!$B$6:$B$39,'Vendedores y Clientes'!$D$6:$D$39))</f>
        <v>Sergio Oliva</v>
      </c>
      <c r="P1865" s="13" t="str">
        <f>_xlfn.XLOOKUP(H1865,Productos!$B$5:$B$16,Productos!$C$5:$C$16)</f>
        <v>Escritorio Vidrio 1,38x50</v>
      </c>
      <c r="Q1865" s="13" t="str">
        <f>VLOOKUP(H1865,Productos!$B$4:$E$16,3,0)</f>
        <v>Bellmack</v>
      </c>
      <c r="R1865" s="14">
        <f t="shared" si="44"/>
        <v>0</v>
      </c>
      <c r="S1865" s="15">
        <f>VLOOKUP(Ventas!H1865,Productos!$B$23:$I$34,MATCH(Ventas!M1865,Productos!$D$22:$I$22)+2,FALSE)</f>
        <v>1500000</v>
      </c>
      <c r="T1865" s="16">
        <f t="shared" si="46"/>
        <v>-800000</v>
      </c>
    </row>
    <row r="1866" spans="2:20" ht="14.25" customHeight="1">
      <c r="B1866" s="10" t="str">
        <f t="shared" si="43"/>
        <v>2-202312009eneroB18</v>
      </c>
      <c r="C1866" s="17">
        <v>2</v>
      </c>
      <c r="D1866" s="17">
        <v>20</v>
      </c>
      <c r="E1866" s="18">
        <v>39836</v>
      </c>
      <c r="F1866" s="17">
        <v>14</v>
      </c>
      <c r="G1866" s="17">
        <v>1</v>
      </c>
      <c r="H1866" s="17" t="s">
        <v>31</v>
      </c>
      <c r="I1866" s="79">
        <f>_xlfn.XLOOKUP(H1866,Productos!$B$5:$B$16,Productos!$E$5:$E$16)</f>
        <v>350000</v>
      </c>
      <c r="J1866" s="17">
        <v>2</v>
      </c>
      <c r="K1866" s="99"/>
      <c r="L1866" s="13" t="str">
        <f>_xlfn.XLOOKUP(Ventas!C1866,'Tienda y Sucursal'!$B$5:$B$19,'Tienda y Sucursal'!$C$5:$C$19)</f>
        <v>Muebles San Genaro</v>
      </c>
      <c r="M1866" s="13" t="str">
        <f>_xlfn.XLOOKUP(D1866,'Tienda y Sucursal'!$E$5:$E$10,'Tienda y Sucursal'!$F$5:$F$10)</f>
        <v>Sucursal 5</v>
      </c>
      <c r="N1866" s="13" t="str">
        <f>HLOOKUP(F1866,'Vendedores y Clientes'!$F$5:$M$7,2,0)&amp;" "&amp;HLOOKUP(F1866,'Vendedores y Clientes'!$F$5:$M$7,3,0)</f>
        <v>Hortuiti Felier</v>
      </c>
      <c r="O1866" s="13" t="str" cm="1">
        <f t="array" ref="O1866">_xlfn.XLOOKUP(G1866,'Vendedores y Clientes'!$B$6:$B$39,'Vendedores y Clientes'!$C$6:$C$39&amp;" "&amp;_xlfn.XLOOKUP(Ventas!G1866,'Vendedores y Clientes'!$B$6:$B$39,'Vendedores y Clientes'!$D$6:$D$39))</f>
        <v>Alejandro Moledero</v>
      </c>
      <c r="P1866" s="13" t="str">
        <f>_xlfn.XLOOKUP(H1866,Productos!$B$5:$B$16,Productos!$C$5:$C$16)</f>
        <v>Escritorio Vidrio 1,38x50</v>
      </c>
      <c r="Q1866" s="13" t="str">
        <f>VLOOKUP(H1866,Productos!$B$4:$E$16,3,0)</f>
        <v>Bellmack</v>
      </c>
      <c r="R1866" s="14">
        <f t="shared" si="44"/>
        <v>0</v>
      </c>
      <c r="S1866" s="15">
        <f>VLOOKUP(Ventas!H1866,Productos!$B$23:$I$34,MATCH(Ventas!M1866,Productos!$D$22:$I$22)+2,FALSE)</f>
        <v>1500000</v>
      </c>
      <c r="T1866" s="16">
        <f t="shared" si="46"/>
        <v>-800000</v>
      </c>
    </row>
    <row r="1867" spans="2:20" ht="14.25" customHeight="1">
      <c r="B1867" s="10" t="str">
        <f t="shared" si="43"/>
        <v>12-10023122009diciembreB18</v>
      </c>
      <c r="C1867" s="17">
        <v>12</v>
      </c>
      <c r="D1867" s="17">
        <v>100</v>
      </c>
      <c r="E1867" s="18">
        <v>40170</v>
      </c>
      <c r="F1867" s="17">
        <v>16</v>
      </c>
      <c r="G1867" s="17">
        <v>3</v>
      </c>
      <c r="H1867" s="17" t="s">
        <v>31</v>
      </c>
      <c r="I1867" s="79">
        <f>_xlfn.XLOOKUP(H1867,Productos!$B$5:$B$16,Productos!$E$5:$E$16)</f>
        <v>350000</v>
      </c>
      <c r="J1867" s="17">
        <v>2</v>
      </c>
      <c r="K1867" s="99"/>
      <c r="L1867" s="13" t="str">
        <f>_xlfn.XLOOKUP(Ventas!C1867,'Tienda y Sucursal'!$B$5:$B$19,'Tienda y Sucursal'!$C$5:$C$19)</f>
        <v>El Deleite</v>
      </c>
      <c r="M1867" s="13" t="str">
        <f>_xlfn.XLOOKUP(D1867,'Tienda y Sucursal'!$E$5:$E$10,'Tienda y Sucursal'!$F$5:$F$10)</f>
        <v>Sucursal 4</v>
      </c>
      <c r="N1867" s="13" t="str">
        <f>HLOOKUP(F1867,'Vendedores y Clientes'!$F$5:$M$7,2,0)&amp;" "&amp;HLOOKUP(F1867,'Vendedores y Clientes'!$F$5:$M$7,3,0)</f>
        <v>Michael Tree</v>
      </c>
      <c r="O1867" s="13" t="str" cm="1">
        <f t="array" ref="O1867">_xlfn.XLOOKUP(G1867,'Vendedores y Clientes'!$B$6:$B$39,'Vendedores y Clientes'!$C$6:$C$39&amp;" "&amp;_xlfn.XLOOKUP(Ventas!G1867,'Vendedores y Clientes'!$B$6:$B$39,'Vendedores y Clientes'!$D$6:$D$39))</f>
        <v>Johny Negrero</v>
      </c>
      <c r="P1867" s="13" t="str">
        <f>_xlfn.XLOOKUP(H1867,Productos!$B$5:$B$16,Productos!$C$5:$C$16)</f>
        <v>Escritorio Vidrio 1,38x50</v>
      </c>
      <c r="Q1867" s="13" t="str">
        <f>VLOOKUP(H1867,Productos!$B$4:$E$16,3,0)</f>
        <v>Bellmack</v>
      </c>
      <c r="R1867" s="14">
        <f t="shared" si="44"/>
        <v>0</v>
      </c>
      <c r="S1867" s="15">
        <f>VLOOKUP(Ventas!H1867,Productos!$B$23:$I$34,MATCH(Ventas!M1867,Productos!$D$22:$I$22)+2,FALSE)</f>
        <v>300000</v>
      </c>
      <c r="T1867" s="16">
        <f t="shared" si="46"/>
        <v>400000</v>
      </c>
    </row>
    <row r="1868" spans="2:20" ht="14.25" customHeight="1">
      <c r="B1868" s="10" t="str">
        <f t="shared" si="43"/>
        <v>12-30024112010noviembreB18</v>
      </c>
      <c r="C1868" s="17">
        <v>12</v>
      </c>
      <c r="D1868" s="17">
        <v>300</v>
      </c>
      <c r="E1868" s="18">
        <v>40506</v>
      </c>
      <c r="F1868" s="17">
        <v>13</v>
      </c>
      <c r="G1868" s="17">
        <v>25</v>
      </c>
      <c r="H1868" s="17" t="s">
        <v>31</v>
      </c>
      <c r="I1868" s="79">
        <f>_xlfn.XLOOKUP(H1868,Productos!$B$5:$B$16,Productos!$E$5:$E$16)</f>
        <v>350000</v>
      </c>
      <c r="J1868" s="17">
        <v>2</v>
      </c>
      <c r="K1868" s="99"/>
      <c r="L1868" s="13" t="str">
        <f>_xlfn.XLOOKUP(Ventas!C1868,'Tienda y Sucursal'!$B$5:$B$19,'Tienda y Sucursal'!$C$5:$C$19)</f>
        <v>El Deleite</v>
      </c>
      <c r="M1868" s="13" t="str">
        <f>_xlfn.XLOOKUP(D1868,'Tienda y Sucursal'!$E$5:$E$10,'Tienda y Sucursal'!$F$5:$F$10)</f>
        <v>Sucursal 3</v>
      </c>
      <c r="N1868" s="13" t="str">
        <f>HLOOKUP(F1868,'Vendedores y Clientes'!$F$5:$M$7,2,0)&amp;" "&amp;HLOOKUP(F1868,'Vendedores y Clientes'!$F$5:$M$7,3,0)</f>
        <v>Caesar Ortencia</v>
      </c>
      <c r="O1868" s="13" t="str" cm="1">
        <f t="array" ref="O1868">_xlfn.XLOOKUP(G1868,'Vendedores y Clientes'!$B$6:$B$39,'Vendedores y Clientes'!$C$6:$C$39&amp;" "&amp;_xlfn.XLOOKUP(Ventas!G1868,'Vendedores y Clientes'!$B$6:$B$39,'Vendedores y Clientes'!$D$6:$D$39))</f>
        <v>Felipe Medero</v>
      </c>
      <c r="P1868" s="13" t="str">
        <f>_xlfn.XLOOKUP(H1868,Productos!$B$5:$B$16,Productos!$C$5:$C$16)</f>
        <v>Escritorio Vidrio 1,38x50</v>
      </c>
      <c r="Q1868" s="13" t="str">
        <f>VLOOKUP(H1868,Productos!$B$4:$E$16,3,0)</f>
        <v>Bellmack</v>
      </c>
      <c r="R1868" s="14">
        <f t="shared" si="44"/>
        <v>0</v>
      </c>
      <c r="S1868" s="15">
        <f>VLOOKUP(Ventas!H1868,Productos!$B$23:$I$34,MATCH(Ventas!M1868,Productos!$D$22:$I$22)+2,FALSE)</f>
        <v>100000</v>
      </c>
      <c r="T1868" s="16">
        <f t="shared" si="46"/>
        <v>600000</v>
      </c>
    </row>
    <row r="1869" spans="2:20" ht="14.25" customHeight="1">
      <c r="B1869" s="10" t="str">
        <f t="shared" si="43"/>
        <v>10-3001412010eneroB18</v>
      </c>
      <c r="C1869" s="17">
        <v>10</v>
      </c>
      <c r="D1869" s="17">
        <v>300</v>
      </c>
      <c r="E1869" s="18">
        <v>40192</v>
      </c>
      <c r="F1869" s="17">
        <v>15</v>
      </c>
      <c r="G1869" s="17">
        <v>3</v>
      </c>
      <c r="H1869" s="17" t="s">
        <v>31</v>
      </c>
      <c r="I1869" s="79">
        <f>_xlfn.XLOOKUP(H1869,Productos!$B$5:$B$16,Productos!$E$5:$E$16)</f>
        <v>350000</v>
      </c>
      <c r="J1869" s="17">
        <v>2</v>
      </c>
      <c r="K1869" s="99"/>
      <c r="L1869" s="13" t="str">
        <f>_xlfn.XLOOKUP(Ventas!C1869,'Tienda y Sucursal'!$B$5:$B$19,'Tienda y Sucursal'!$C$5:$C$19)</f>
        <v>Sacrilegios Gloria</v>
      </c>
      <c r="M1869" s="13" t="str">
        <f>_xlfn.XLOOKUP(D1869,'Tienda y Sucursal'!$E$5:$E$10,'Tienda y Sucursal'!$F$5:$F$10)</f>
        <v>Sucursal 3</v>
      </c>
      <c r="N1869" s="13" t="str">
        <f>HLOOKUP(F1869,'Vendedores y Clientes'!$F$5:$M$7,2,0)&amp;" "&amp;HLOOKUP(F1869,'Vendedores y Clientes'!$F$5:$M$7,3,0)</f>
        <v>Suárez Mujica</v>
      </c>
      <c r="O1869" s="13" t="str" cm="1">
        <f t="array" ref="O1869">_xlfn.XLOOKUP(G1869,'Vendedores y Clientes'!$B$6:$B$39,'Vendedores y Clientes'!$C$6:$C$39&amp;" "&amp;_xlfn.XLOOKUP(Ventas!G1869,'Vendedores y Clientes'!$B$6:$B$39,'Vendedores y Clientes'!$D$6:$D$39))</f>
        <v>Johny Negrero</v>
      </c>
      <c r="P1869" s="13" t="str">
        <f>_xlfn.XLOOKUP(H1869,Productos!$B$5:$B$16,Productos!$C$5:$C$16)</f>
        <v>Escritorio Vidrio 1,38x50</v>
      </c>
      <c r="Q1869" s="13" t="str">
        <f>VLOOKUP(H1869,Productos!$B$4:$E$16,3,0)</f>
        <v>Bellmack</v>
      </c>
      <c r="R1869" s="14">
        <f t="shared" si="44"/>
        <v>0</v>
      </c>
      <c r="S1869" s="15">
        <f>VLOOKUP(Ventas!H1869,Productos!$B$23:$I$34,MATCH(Ventas!M1869,Productos!$D$22:$I$22)+2,FALSE)</f>
        <v>100000</v>
      </c>
      <c r="T1869" s="16">
        <f t="shared" si="46"/>
        <v>600000</v>
      </c>
    </row>
    <row r="1870" spans="2:20" ht="14.25" customHeight="1">
      <c r="B1870" s="10" t="str">
        <f t="shared" si="43"/>
        <v>3-101102010octubreB18</v>
      </c>
      <c r="C1870" s="17">
        <v>3</v>
      </c>
      <c r="D1870" s="17">
        <v>10</v>
      </c>
      <c r="E1870" s="18">
        <v>40452</v>
      </c>
      <c r="F1870" s="17">
        <v>14</v>
      </c>
      <c r="G1870" s="17">
        <v>7</v>
      </c>
      <c r="H1870" s="17" t="s">
        <v>31</v>
      </c>
      <c r="I1870" s="79">
        <f>_xlfn.XLOOKUP(H1870,Productos!$B$5:$B$16,Productos!$E$5:$E$16)</f>
        <v>350000</v>
      </c>
      <c r="J1870" s="17">
        <v>2</v>
      </c>
      <c r="K1870" s="99"/>
      <c r="L1870" s="13" t="str">
        <f>_xlfn.XLOOKUP(Ventas!C1870,'Tienda y Sucursal'!$B$5:$B$19,'Tienda y Sucursal'!$C$5:$C$19)</f>
        <v>Damiens</v>
      </c>
      <c r="M1870" s="13" t="str">
        <f>_xlfn.XLOOKUP(D1870,'Tienda y Sucursal'!$E$5:$E$10,'Tienda y Sucursal'!$F$5:$F$10)</f>
        <v>Sucursal 6</v>
      </c>
      <c r="N1870" s="13" t="str">
        <f>HLOOKUP(F1870,'Vendedores y Clientes'!$F$5:$M$7,2,0)&amp;" "&amp;HLOOKUP(F1870,'Vendedores y Clientes'!$F$5:$M$7,3,0)</f>
        <v>Hortuiti Felier</v>
      </c>
      <c r="O1870" s="13" t="str" cm="1">
        <f t="array" ref="O1870">_xlfn.XLOOKUP(G1870,'Vendedores y Clientes'!$B$6:$B$39,'Vendedores y Clientes'!$C$6:$C$39&amp;" "&amp;_xlfn.XLOOKUP(Ventas!G1870,'Vendedores y Clientes'!$B$6:$B$39,'Vendedores y Clientes'!$D$6:$D$39))</f>
        <v>Veraz Dedal</v>
      </c>
      <c r="P1870" s="13" t="str">
        <f>_xlfn.XLOOKUP(H1870,Productos!$B$5:$B$16,Productos!$C$5:$C$16)</f>
        <v>Escritorio Vidrio 1,38x50</v>
      </c>
      <c r="Q1870" s="13" t="str">
        <f>VLOOKUP(H1870,Productos!$B$4:$E$16,3,0)</f>
        <v>Bellmack</v>
      </c>
      <c r="R1870" s="14">
        <f t="shared" si="44"/>
        <v>0</v>
      </c>
      <c r="S1870" s="15">
        <f>VLOOKUP(Ventas!H1870,Productos!$B$23:$I$34,MATCH(Ventas!M1870,Productos!$D$22:$I$22)+2,FALSE)</f>
        <v>100000</v>
      </c>
      <c r="T1870" s="16">
        <f t="shared" si="46"/>
        <v>600000</v>
      </c>
    </row>
    <row r="1871" spans="2:20" ht="14.25" customHeight="1">
      <c r="B1871" s="10" t="str">
        <f t="shared" si="43"/>
        <v>2-101832009marzoB18</v>
      </c>
      <c r="C1871" s="17">
        <v>2</v>
      </c>
      <c r="D1871" s="17">
        <v>10</v>
      </c>
      <c r="E1871" s="18">
        <v>39890</v>
      </c>
      <c r="F1871" s="17">
        <v>16</v>
      </c>
      <c r="G1871" s="17">
        <v>20</v>
      </c>
      <c r="H1871" s="17" t="s">
        <v>31</v>
      </c>
      <c r="I1871" s="79">
        <f>_xlfn.XLOOKUP(H1871,Productos!$B$5:$B$16,Productos!$E$5:$E$16)</f>
        <v>350000</v>
      </c>
      <c r="J1871" s="17">
        <v>2</v>
      </c>
      <c r="K1871" s="99"/>
      <c r="L1871" s="13" t="str">
        <f>_xlfn.XLOOKUP(Ventas!C1871,'Tienda y Sucursal'!$B$5:$B$19,'Tienda y Sucursal'!$C$5:$C$19)</f>
        <v>Muebles San Genaro</v>
      </c>
      <c r="M1871" s="13" t="str">
        <f>_xlfn.XLOOKUP(D1871,'Tienda y Sucursal'!$E$5:$E$10,'Tienda y Sucursal'!$F$5:$F$10)</f>
        <v>Sucursal 6</v>
      </c>
      <c r="N1871" s="13" t="str">
        <f>HLOOKUP(F1871,'Vendedores y Clientes'!$F$5:$M$7,2,0)&amp;" "&amp;HLOOKUP(F1871,'Vendedores y Clientes'!$F$5:$M$7,3,0)</f>
        <v>Michael Tree</v>
      </c>
      <c r="O1871" s="13" t="str" cm="1">
        <f t="array" ref="O1871">_xlfn.XLOOKUP(G1871,'Vendedores y Clientes'!$B$6:$B$39,'Vendedores y Clientes'!$C$6:$C$39&amp;" "&amp;_xlfn.XLOOKUP(Ventas!G1871,'Vendedores y Clientes'!$B$6:$B$39,'Vendedores y Clientes'!$D$6:$D$39))</f>
        <v>Tatán Linterna</v>
      </c>
      <c r="P1871" s="13" t="str">
        <f>_xlfn.XLOOKUP(H1871,Productos!$B$5:$B$16,Productos!$C$5:$C$16)</f>
        <v>Escritorio Vidrio 1,38x50</v>
      </c>
      <c r="Q1871" s="13" t="str">
        <f>VLOOKUP(H1871,Productos!$B$4:$E$16,3,0)</f>
        <v>Bellmack</v>
      </c>
      <c r="R1871" s="14">
        <f t="shared" si="44"/>
        <v>0</v>
      </c>
      <c r="S1871" s="15">
        <f>VLOOKUP(Ventas!H1871,Productos!$B$23:$I$34,MATCH(Ventas!M1871,Productos!$D$22:$I$22)+2,FALSE)</f>
        <v>100000</v>
      </c>
      <c r="T1871" s="16">
        <f t="shared" si="46"/>
        <v>600000</v>
      </c>
    </row>
    <row r="1872" spans="2:20" ht="14.25" customHeight="1">
      <c r="B1872" s="10" t="str">
        <f t="shared" si="43"/>
        <v>2-30512009eneroB18</v>
      </c>
      <c r="C1872" s="17">
        <v>2</v>
      </c>
      <c r="D1872" s="17">
        <v>30</v>
      </c>
      <c r="E1872" s="18">
        <v>39818</v>
      </c>
      <c r="F1872" s="17">
        <v>16</v>
      </c>
      <c r="G1872" s="17">
        <v>12</v>
      </c>
      <c r="H1872" s="17" t="s">
        <v>31</v>
      </c>
      <c r="I1872" s="79">
        <f>_xlfn.XLOOKUP(H1872,Productos!$B$5:$B$16,Productos!$E$5:$E$16)</f>
        <v>350000</v>
      </c>
      <c r="J1872" s="17">
        <v>2</v>
      </c>
      <c r="K1872" s="99"/>
      <c r="L1872" s="13" t="str">
        <f>_xlfn.XLOOKUP(Ventas!C1872,'Tienda y Sucursal'!$B$5:$B$19,'Tienda y Sucursal'!$C$5:$C$19)</f>
        <v>Muebles San Genaro</v>
      </c>
      <c r="M1872" s="13" t="str">
        <f>_xlfn.XLOOKUP(D1872,'Tienda y Sucursal'!$E$5:$E$10,'Tienda y Sucursal'!$F$5:$F$10)</f>
        <v>Sucursal 2</v>
      </c>
      <c r="N1872" s="13" t="str">
        <f>HLOOKUP(F1872,'Vendedores y Clientes'!$F$5:$M$7,2,0)&amp;" "&amp;HLOOKUP(F1872,'Vendedores y Clientes'!$F$5:$M$7,3,0)</f>
        <v>Michael Tree</v>
      </c>
      <c r="O1872" s="13" t="str" cm="1">
        <f t="array" ref="O1872">_xlfn.XLOOKUP(G1872,'Vendedores y Clientes'!$B$6:$B$39,'Vendedores y Clientes'!$C$6:$C$39&amp;" "&amp;_xlfn.XLOOKUP(Ventas!G1872,'Vendedores y Clientes'!$B$6:$B$39,'Vendedores y Clientes'!$D$6:$D$39))</f>
        <v>Nga Escandinavo</v>
      </c>
      <c r="P1872" s="13" t="str">
        <f>_xlfn.XLOOKUP(H1872,Productos!$B$5:$B$16,Productos!$C$5:$C$16)</f>
        <v>Escritorio Vidrio 1,38x50</v>
      </c>
      <c r="Q1872" s="13" t="str">
        <f>VLOOKUP(H1872,Productos!$B$4:$E$16,3,0)</f>
        <v>Bellmack</v>
      </c>
      <c r="R1872" s="14">
        <f t="shared" si="44"/>
        <v>0</v>
      </c>
      <c r="S1872" s="15">
        <f>VLOOKUP(Ventas!H1872,Productos!$B$23:$I$34,MATCH(Ventas!M1872,Productos!$D$22:$I$22)+2,FALSE)</f>
        <v>100000</v>
      </c>
      <c r="T1872" s="16">
        <f t="shared" si="46"/>
        <v>600000</v>
      </c>
    </row>
    <row r="1873" spans="2:20" ht="14.25" customHeight="1">
      <c r="B1873" s="10" t="str">
        <f t="shared" si="43"/>
        <v>15-200542009abrilB18</v>
      </c>
      <c r="C1873" s="17">
        <v>15</v>
      </c>
      <c r="D1873" s="17">
        <v>200</v>
      </c>
      <c r="E1873" s="18">
        <v>39908</v>
      </c>
      <c r="F1873" s="17">
        <v>16</v>
      </c>
      <c r="G1873" s="17">
        <v>34</v>
      </c>
      <c r="H1873" s="17" t="s">
        <v>31</v>
      </c>
      <c r="I1873" s="79">
        <f>_xlfn.XLOOKUP(H1873,Productos!$B$5:$B$16,Productos!$E$5:$E$16)</f>
        <v>350000</v>
      </c>
      <c r="J1873" s="17">
        <v>2</v>
      </c>
      <c r="K1873" s="99"/>
      <c r="L1873" s="13" t="str">
        <f>_xlfn.XLOOKUP(Ventas!C1873,'Tienda y Sucursal'!$B$5:$B$19,'Tienda y Sucursal'!$C$5:$C$19)</f>
        <v>Galería la Tubería</v>
      </c>
      <c r="M1873" s="13" t="str">
        <f>_xlfn.XLOOKUP(D1873,'Tienda y Sucursal'!$E$5:$E$10,'Tienda y Sucursal'!$F$5:$F$10)</f>
        <v>Sucursal 1</v>
      </c>
      <c r="N1873" s="13" t="str">
        <f>HLOOKUP(F1873,'Vendedores y Clientes'!$F$5:$M$7,2,0)&amp;" "&amp;HLOOKUP(F1873,'Vendedores y Clientes'!$F$5:$M$7,3,0)</f>
        <v>Michael Tree</v>
      </c>
      <c r="O1873" s="13" t="str" cm="1">
        <f t="array" ref="O1873">_xlfn.XLOOKUP(G1873,'Vendedores y Clientes'!$B$6:$B$39,'Vendedores y Clientes'!$C$6:$C$39&amp;" "&amp;_xlfn.XLOOKUP(Ventas!G1873,'Vendedores y Clientes'!$B$6:$B$39,'Vendedores y Clientes'!$D$6:$D$39))</f>
        <v>JP Farfanas</v>
      </c>
      <c r="P1873" s="13" t="str">
        <f>_xlfn.XLOOKUP(H1873,Productos!$B$5:$B$16,Productos!$C$5:$C$16)</f>
        <v>Escritorio Vidrio 1,38x50</v>
      </c>
      <c r="Q1873" s="13" t="str">
        <f>VLOOKUP(H1873,Productos!$B$4:$E$16,3,0)</f>
        <v>Bellmack</v>
      </c>
      <c r="R1873" s="14">
        <f t="shared" si="44"/>
        <v>0</v>
      </c>
      <c r="S1873" s="15">
        <f>VLOOKUP(Ventas!H1873,Productos!$B$23:$I$34,MATCH(Ventas!M1873,Productos!$D$22:$I$22)+2,FALSE)</f>
        <v>100000</v>
      </c>
      <c r="T1873" s="16">
        <f t="shared" si="46"/>
        <v>600000</v>
      </c>
    </row>
    <row r="1874" spans="2:20" ht="14.25" customHeight="1">
      <c r="B1874" s="10" t="str">
        <f t="shared" si="43"/>
        <v>4-2002572010julioB18</v>
      </c>
      <c r="C1874" s="17">
        <v>4</v>
      </c>
      <c r="D1874" s="17">
        <v>200</v>
      </c>
      <c r="E1874" s="18">
        <v>40384</v>
      </c>
      <c r="F1874" s="17">
        <v>16</v>
      </c>
      <c r="G1874" s="17">
        <v>16</v>
      </c>
      <c r="H1874" s="17" t="s">
        <v>31</v>
      </c>
      <c r="I1874" s="79">
        <f>_xlfn.XLOOKUP(H1874,Productos!$B$5:$B$16,Productos!$E$5:$E$16)</f>
        <v>350000</v>
      </c>
      <c r="J1874" s="17">
        <v>2</v>
      </c>
      <c r="K1874" s="99"/>
      <c r="L1874" s="13" t="str">
        <f>_xlfn.XLOOKUP(Ventas!C1874,'Tienda y Sucursal'!$B$5:$B$19,'Tienda y Sucursal'!$C$5:$C$19)</f>
        <v>Galería Ñuble</v>
      </c>
      <c r="M1874" s="13" t="str">
        <f>_xlfn.XLOOKUP(D1874,'Tienda y Sucursal'!$E$5:$E$10,'Tienda y Sucursal'!$F$5:$F$10)</f>
        <v>Sucursal 1</v>
      </c>
      <c r="N1874" s="13" t="str">
        <f>HLOOKUP(F1874,'Vendedores y Clientes'!$F$5:$M$7,2,0)&amp;" "&amp;HLOOKUP(F1874,'Vendedores y Clientes'!$F$5:$M$7,3,0)</f>
        <v>Michael Tree</v>
      </c>
      <c r="O1874" s="13" t="str" cm="1">
        <f t="array" ref="O1874">_xlfn.XLOOKUP(G1874,'Vendedores y Clientes'!$B$6:$B$39,'Vendedores y Clientes'!$C$6:$C$39&amp;" "&amp;_xlfn.XLOOKUP(Ventas!G1874,'Vendedores y Clientes'!$B$6:$B$39,'Vendedores y Clientes'!$D$6:$D$39))</f>
        <v>Go Leslier</v>
      </c>
      <c r="P1874" s="13" t="str">
        <f>_xlfn.XLOOKUP(H1874,Productos!$B$5:$B$16,Productos!$C$5:$C$16)</f>
        <v>Escritorio Vidrio 1,38x50</v>
      </c>
      <c r="Q1874" s="13" t="str">
        <f>VLOOKUP(H1874,Productos!$B$4:$E$16,3,0)</f>
        <v>Bellmack</v>
      </c>
      <c r="R1874" s="14">
        <f t="shared" si="44"/>
        <v>0</v>
      </c>
      <c r="S1874" s="15">
        <f>VLOOKUP(Ventas!H1874,Productos!$B$23:$I$34,MATCH(Ventas!M1874,Productos!$D$22:$I$22)+2,FALSE)</f>
        <v>100000</v>
      </c>
      <c r="T1874" s="16">
        <f t="shared" si="46"/>
        <v>600000</v>
      </c>
    </row>
    <row r="1875" spans="2:20" ht="14.25" customHeight="1">
      <c r="B1875" s="10" t="str">
        <f t="shared" si="43"/>
        <v>2-200582010agostoB18</v>
      </c>
      <c r="C1875" s="17">
        <v>2</v>
      </c>
      <c r="D1875" s="17">
        <v>200</v>
      </c>
      <c r="E1875" s="18">
        <v>40395</v>
      </c>
      <c r="F1875" s="17">
        <v>16</v>
      </c>
      <c r="G1875" s="17">
        <v>14</v>
      </c>
      <c r="H1875" s="17" t="s">
        <v>31</v>
      </c>
      <c r="I1875" s="79">
        <f>_xlfn.XLOOKUP(H1875,Productos!$B$5:$B$16,Productos!$E$5:$E$16)</f>
        <v>350000</v>
      </c>
      <c r="J1875" s="17">
        <v>2</v>
      </c>
      <c r="K1875" s="99"/>
      <c r="L1875" s="13" t="str">
        <f>_xlfn.XLOOKUP(Ventas!C1875,'Tienda y Sucursal'!$B$5:$B$19,'Tienda y Sucursal'!$C$5:$C$19)</f>
        <v>Muebles San Genaro</v>
      </c>
      <c r="M1875" s="13" t="str">
        <f>_xlfn.XLOOKUP(D1875,'Tienda y Sucursal'!$E$5:$E$10,'Tienda y Sucursal'!$F$5:$F$10)</f>
        <v>Sucursal 1</v>
      </c>
      <c r="N1875" s="13" t="str">
        <f>HLOOKUP(F1875,'Vendedores y Clientes'!$F$5:$M$7,2,0)&amp;" "&amp;HLOOKUP(F1875,'Vendedores y Clientes'!$F$5:$M$7,3,0)</f>
        <v>Michael Tree</v>
      </c>
      <c r="O1875" s="13" t="str" cm="1">
        <f t="array" ref="O1875">_xlfn.XLOOKUP(G1875,'Vendedores y Clientes'!$B$6:$B$39,'Vendedores y Clientes'!$C$6:$C$39&amp;" "&amp;_xlfn.XLOOKUP(Ventas!G1875,'Vendedores y Clientes'!$B$6:$B$39,'Vendedores y Clientes'!$D$6:$D$39))</f>
        <v>Guillermo Franco</v>
      </c>
      <c r="P1875" s="13" t="str">
        <f>_xlfn.XLOOKUP(H1875,Productos!$B$5:$B$16,Productos!$C$5:$C$16)</f>
        <v>Escritorio Vidrio 1,38x50</v>
      </c>
      <c r="Q1875" s="13" t="str">
        <f>VLOOKUP(H1875,Productos!$B$4:$E$16,3,0)</f>
        <v>Bellmack</v>
      </c>
      <c r="R1875" s="14">
        <f t="shared" si="44"/>
        <v>0</v>
      </c>
      <c r="S1875" s="15">
        <f>VLOOKUP(Ventas!H1875,Productos!$B$23:$I$34,MATCH(Ventas!M1875,Productos!$D$22:$I$22)+2,FALSE)</f>
        <v>100000</v>
      </c>
      <c r="T1875" s="16">
        <f t="shared" si="46"/>
        <v>600000</v>
      </c>
    </row>
    <row r="1876" spans="2:20" ht="14.25" customHeight="1">
      <c r="B1876" s="10" t="str">
        <f t="shared" si="43"/>
        <v>7-101522009febreroB18</v>
      </c>
      <c r="C1876" s="17">
        <v>7</v>
      </c>
      <c r="D1876" s="17">
        <v>10</v>
      </c>
      <c r="E1876" s="18">
        <v>39859</v>
      </c>
      <c r="F1876" s="17">
        <v>13</v>
      </c>
      <c r="G1876" s="17">
        <v>1</v>
      </c>
      <c r="H1876" s="17" t="s">
        <v>31</v>
      </c>
      <c r="I1876" s="79">
        <f>_xlfn.XLOOKUP(H1876,Productos!$B$5:$B$16,Productos!$E$5:$E$16)</f>
        <v>350000</v>
      </c>
      <c r="J1876" s="17">
        <v>2</v>
      </c>
      <c r="K1876" s="99"/>
      <c r="L1876" s="13" t="str">
        <f>_xlfn.XLOOKUP(Ventas!C1876,'Tienda y Sucursal'!$B$5:$B$19,'Tienda y Sucursal'!$C$5:$C$19)</f>
        <v>Blanco y En Calada</v>
      </c>
      <c r="M1876" s="13" t="str">
        <f>_xlfn.XLOOKUP(D1876,'Tienda y Sucursal'!$E$5:$E$10,'Tienda y Sucursal'!$F$5:$F$10)</f>
        <v>Sucursal 6</v>
      </c>
      <c r="N1876" s="13" t="str">
        <f>HLOOKUP(F1876,'Vendedores y Clientes'!$F$5:$M$7,2,0)&amp;" "&amp;HLOOKUP(F1876,'Vendedores y Clientes'!$F$5:$M$7,3,0)</f>
        <v>Caesar Ortencia</v>
      </c>
      <c r="O1876" s="13" t="str" cm="1">
        <f t="array" ref="O1876">_xlfn.XLOOKUP(G1876,'Vendedores y Clientes'!$B$6:$B$39,'Vendedores y Clientes'!$C$6:$C$39&amp;" "&amp;_xlfn.XLOOKUP(Ventas!G1876,'Vendedores y Clientes'!$B$6:$B$39,'Vendedores y Clientes'!$D$6:$D$39))</f>
        <v>Alejandro Moledero</v>
      </c>
      <c r="P1876" s="13" t="str">
        <f>_xlfn.XLOOKUP(H1876,Productos!$B$5:$B$16,Productos!$C$5:$C$16)</f>
        <v>Escritorio Vidrio 1,38x50</v>
      </c>
      <c r="Q1876" s="13" t="str">
        <f>VLOOKUP(H1876,Productos!$B$4:$E$16,3,0)</f>
        <v>Bellmack</v>
      </c>
      <c r="R1876" s="14">
        <f t="shared" si="44"/>
        <v>0</v>
      </c>
      <c r="S1876" s="15">
        <f>VLOOKUP(Ventas!H1876,Productos!$B$23:$I$34,MATCH(Ventas!M1876,Productos!$D$22:$I$22)+2,FALSE)</f>
        <v>100000</v>
      </c>
      <c r="T1876" s="16">
        <f t="shared" si="46"/>
        <v>600000</v>
      </c>
    </row>
    <row r="1877" spans="2:20" ht="14.25" customHeight="1">
      <c r="B1877" s="10" t="str">
        <f t="shared" si="43"/>
        <v>14-300952010mayoG12</v>
      </c>
      <c r="C1877" s="17">
        <v>14</v>
      </c>
      <c r="D1877" s="17">
        <v>300</v>
      </c>
      <c r="E1877" s="18">
        <v>40307</v>
      </c>
      <c r="F1877" s="17">
        <v>18</v>
      </c>
      <c r="G1877" s="17">
        <v>23</v>
      </c>
      <c r="H1877" s="17" t="s">
        <v>25</v>
      </c>
      <c r="I1877" s="79">
        <f>_xlfn.XLOOKUP(H1877,Productos!$B$5:$B$16,Productos!$E$5:$E$16)</f>
        <v>800000</v>
      </c>
      <c r="J1877" s="17">
        <v>1</v>
      </c>
      <c r="K1877" s="99"/>
      <c r="L1877" s="13" t="str">
        <f>_xlfn.XLOOKUP(Ventas!C1877,'Tienda y Sucursal'!$B$5:$B$19,'Tienda y Sucursal'!$C$5:$C$19)</f>
        <v>Antiguedades FV</v>
      </c>
      <c r="M1877" s="13" t="str">
        <f>_xlfn.XLOOKUP(D1877,'Tienda y Sucursal'!$E$5:$E$10,'Tienda y Sucursal'!$F$5:$F$10)</f>
        <v>Sucursal 3</v>
      </c>
      <c r="N1877" s="13" t="str">
        <f>HLOOKUP(F1877,'Vendedores y Clientes'!$F$5:$M$7,2,0)&amp;" "&amp;HLOOKUP(F1877,'Vendedores y Clientes'!$F$5:$M$7,3,0)</f>
        <v>Gato Lizana</v>
      </c>
      <c r="O1877" s="13" t="str" cm="1">
        <f t="array" ref="O1877">_xlfn.XLOOKUP(G1877,'Vendedores y Clientes'!$B$6:$B$39,'Vendedores y Clientes'!$C$6:$C$39&amp;" "&amp;_xlfn.XLOOKUP(Ventas!G1877,'Vendedores y Clientes'!$B$6:$B$39,'Vendedores y Clientes'!$D$6:$D$39))</f>
        <v>Ismael Olavarrieta</v>
      </c>
      <c r="P1877" s="13" t="str">
        <f>_xlfn.XLOOKUP(H1877,Productos!$B$5:$B$16,Productos!$C$5:$C$16)</f>
        <v>Estante Metalico 2mts alt</v>
      </c>
      <c r="Q1877" s="13" t="str">
        <f>VLOOKUP(H1877,Productos!$B$4:$E$16,3,0)</f>
        <v>Leymas</v>
      </c>
      <c r="R1877" s="14">
        <f t="shared" si="44"/>
        <v>0</v>
      </c>
      <c r="S1877" s="15">
        <f>VLOOKUP(Ventas!H1877,Productos!$B$23:$I$34,MATCH(Ventas!M1877,Productos!$D$22:$I$22)+2,FALSE)</f>
        <v>10000</v>
      </c>
      <c r="T1877" s="16">
        <f t="shared" si="46"/>
        <v>790000</v>
      </c>
    </row>
    <row r="1878" spans="2:20" ht="14.25" customHeight="1">
      <c r="B1878" s="10" t="str">
        <f t="shared" si="43"/>
        <v>11-20015102009octubreG16</v>
      </c>
      <c r="C1878" s="17">
        <v>11</v>
      </c>
      <c r="D1878" s="17">
        <v>200</v>
      </c>
      <c r="E1878" s="18">
        <v>40101</v>
      </c>
      <c r="F1878" s="17">
        <v>14</v>
      </c>
      <c r="G1878" s="17">
        <v>34</v>
      </c>
      <c r="H1878" s="17" t="s">
        <v>30</v>
      </c>
      <c r="I1878" s="79">
        <f>_xlfn.XLOOKUP(H1878,Productos!$B$5:$B$16,Productos!$E$5:$E$16)</f>
        <v>550000</v>
      </c>
      <c r="J1878" s="17">
        <v>2</v>
      </c>
      <c r="K1878" s="99"/>
      <c r="L1878" s="13" t="str">
        <f>_xlfn.XLOOKUP(Ventas!C1878,'Tienda y Sucursal'!$B$5:$B$19,'Tienda y Sucursal'!$C$5:$C$19)</f>
        <v>Antiguedades FL</v>
      </c>
      <c r="M1878" s="13" t="str">
        <f>_xlfn.XLOOKUP(D1878,'Tienda y Sucursal'!$E$5:$E$10,'Tienda y Sucursal'!$F$5:$F$10)</f>
        <v>Sucursal 1</v>
      </c>
      <c r="N1878" s="13" t="str">
        <f>HLOOKUP(F1878,'Vendedores y Clientes'!$F$5:$M$7,2,0)&amp;" "&amp;HLOOKUP(F1878,'Vendedores y Clientes'!$F$5:$M$7,3,0)</f>
        <v>Hortuiti Felier</v>
      </c>
      <c r="O1878" s="13" t="str" cm="1">
        <f t="array" ref="O1878">_xlfn.XLOOKUP(G1878,'Vendedores y Clientes'!$B$6:$B$39,'Vendedores y Clientes'!$C$6:$C$39&amp;" "&amp;_xlfn.XLOOKUP(Ventas!G1878,'Vendedores y Clientes'!$B$6:$B$39,'Vendedores y Clientes'!$D$6:$D$39))</f>
        <v>JP Farfanas</v>
      </c>
      <c r="P1878" s="13" t="str">
        <f>_xlfn.XLOOKUP(H1878,Productos!$B$5:$B$16,Productos!$C$5:$C$16)</f>
        <v>Cómoda 2 cuerpos, 2x1x1,5</v>
      </c>
      <c r="Q1878" s="13" t="str">
        <f>VLOOKUP(H1878,Productos!$B$4:$E$16,3,0)</f>
        <v>Deplos</v>
      </c>
      <c r="R1878" s="14">
        <f t="shared" si="44"/>
        <v>0</v>
      </c>
      <c r="S1878" s="15">
        <f>VLOOKUP(Ventas!H1878,Productos!$B$23:$I$34,MATCH(Ventas!M1878,Productos!$D$22:$I$22)+2,FALSE)</f>
        <v>100000</v>
      </c>
      <c r="T1878" s="16">
        <f t="shared" si="46"/>
        <v>1000000</v>
      </c>
    </row>
    <row r="1879" spans="2:20" ht="14.25" customHeight="1">
      <c r="B1879" s="10" t="str">
        <f t="shared" si="43"/>
        <v>1-101442010abrilG16</v>
      </c>
      <c r="C1879" s="17">
        <v>1</v>
      </c>
      <c r="D1879" s="17">
        <v>10</v>
      </c>
      <c r="E1879" s="18">
        <v>40282</v>
      </c>
      <c r="F1879" s="17">
        <v>14</v>
      </c>
      <c r="G1879" s="17">
        <v>8</v>
      </c>
      <c r="H1879" s="17" t="s">
        <v>30</v>
      </c>
      <c r="I1879" s="79">
        <f>_xlfn.XLOOKUP(H1879,Productos!$B$5:$B$16,Productos!$E$5:$E$16)</f>
        <v>550000</v>
      </c>
      <c r="J1879" s="17">
        <v>2</v>
      </c>
      <c r="K1879" s="99"/>
      <c r="L1879" s="13" t="str">
        <f>_xlfn.XLOOKUP(Ventas!C1879,'Tienda y Sucursal'!$B$5:$B$19,'Tienda y Sucursal'!$C$5:$C$19)</f>
        <v>Sucursal Peñalolen Alto</v>
      </c>
      <c r="M1879" s="13" t="str">
        <f>_xlfn.XLOOKUP(D1879,'Tienda y Sucursal'!$E$5:$E$10,'Tienda y Sucursal'!$F$5:$F$10)</f>
        <v>Sucursal 6</v>
      </c>
      <c r="N1879" s="13" t="str">
        <f>HLOOKUP(F1879,'Vendedores y Clientes'!$F$5:$M$7,2,0)&amp;" "&amp;HLOOKUP(F1879,'Vendedores y Clientes'!$F$5:$M$7,3,0)</f>
        <v>Hortuiti Felier</v>
      </c>
      <c r="O1879" s="13" t="str" cm="1">
        <f t="array" ref="O1879">_xlfn.XLOOKUP(G1879,'Vendedores y Clientes'!$B$6:$B$39,'Vendedores y Clientes'!$C$6:$C$39&amp;" "&amp;_xlfn.XLOOKUP(Ventas!G1879,'Vendedores y Clientes'!$B$6:$B$39,'Vendedores y Clientes'!$D$6:$D$39))</f>
        <v>Nicolás Red</v>
      </c>
      <c r="P1879" s="13" t="str">
        <f>_xlfn.XLOOKUP(H1879,Productos!$B$5:$B$16,Productos!$C$5:$C$16)</f>
        <v>Cómoda 2 cuerpos, 2x1x1,5</v>
      </c>
      <c r="Q1879" s="13" t="str">
        <f>VLOOKUP(H1879,Productos!$B$4:$E$16,3,0)</f>
        <v>Deplos</v>
      </c>
      <c r="R1879" s="14">
        <f t="shared" si="44"/>
        <v>0</v>
      </c>
      <c r="S1879" s="15">
        <f>VLOOKUP(Ventas!H1879,Productos!$B$23:$I$34,MATCH(Ventas!M1879,Productos!$D$22:$I$22)+2,FALSE)</f>
        <v>300000</v>
      </c>
      <c r="T1879" s="16">
        <f t="shared" si="46"/>
        <v>800000</v>
      </c>
    </row>
    <row r="1880" spans="2:20" ht="14.25" customHeight="1">
      <c r="B1880" s="10" t="str">
        <f t="shared" si="43"/>
        <v>8-10025112009noviembreG16</v>
      </c>
      <c r="C1880" s="17">
        <v>8</v>
      </c>
      <c r="D1880" s="17">
        <v>100</v>
      </c>
      <c r="E1880" s="18">
        <v>40142</v>
      </c>
      <c r="F1880" s="17">
        <v>16</v>
      </c>
      <c r="G1880" s="17">
        <v>14</v>
      </c>
      <c r="H1880" s="17" t="s">
        <v>30</v>
      </c>
      <c r="I1880" s="79">
        <f>_xlfn.XLOOKUP(H1880,Productos!$B$5:$B$16,Productos!$E$5:$E$16)</f>
        <v>550000</v>
      </c>
      <c r="J1880" s="17">
        <v>2</v>
      </c>
      <c r="K1880" s="99"/>
      <c r="L1880" s="13" t="str">
        <f>_xlfn.XLOOKUP(Ventas!C1880,'Tienda y Sucursal'!$B$5:$B$19,'Tienda y Sucursal'!$C$5:$C$19)</f>
        <v>El Rincón de la Madera</v>
      </c>
      <c r="M1880" s="13" t="str">
        <f>_xlfn.XLOOKUP(D1880,'Tienda y Sucursal'!$E$5:$E$10,'Tienda y Sucursal'!$F$5:$F$10)</f>
        <v>Sucursal 4</v>
      </c>
      <c r="N1880" s="13" t="str">
        <f>HLOOKUP(F1880,'Vendedores y Clientes'!$F$5:$M$7,2,0)&amp;" "&amp;HLOOKUP(F1880,'Vendedores y Clientes'!$F$5:$M$7,3,0)</f>
        <v>Michael Tree</v>
      </c>
      <c r="O1880" s="13" t="str" cm="1">
        <f t="array" ref="O1880">_xlfn.XLOOKUP(G1880,'Vendedores y Clientes'!$B$6:$B$39,'Vendedores y Clientes'!$C$6:$C$39&amp;" "&amp;_xlfn.XLOOKUP(Ventas!G1880,'Vendedores y Clientes'!$B$6:$B$39,'Vendedores y Clientes'!$D$6:$D$39))</f>
        <v>Guillermo Franco</v>
      </c>
      <c r="P1880" s="13" t="str">
        <f>_xlfn.XLOOKUP(H1880,Productos!$B$5:$B$16,Productos!$C$5:$C$16)</f>
        <v>Cómoda 2 cuerpos, 2x1x1,5</v>
      </c>
      <c r="Q1880" s="13" t="str">
        <f>VLOOKUP(H1880,Productos!$B$4:$E$16,3,0)</f>
        <v>Deplos</v>
      </c>
      <c r="R1880" s="14">
        <f t="shared" si="44"/>
        <v>0</v>
      </c>
      <c r="S1880" s="15">
        <f>VLOOKUP(Ventas!H1880,Productos!$B$23:$I$34,MATCH(Ventas!M1880,Productos!$D$22:$I$22)+2,FALSE)</f>
        <v>20000</v>
      </c>
      <c r="T1880" s="16">
        <f t="shared" si="46"/>
        <v>1080000</v>
      </c>
    </row>
    <row r="1881" spans="2:20" ht="14.25" customHeight="1">
      <c r="B1881" s="10" t="str">
        <f t="shared" si="43"/>
        <v>9-301412009eneroA14</v>
      </c>
      <c r="C1881" s="17">
        <v>9</v>
      </c>
      <c r="D1881" s="17">
        <v>30</v>
      </c>
      <c r="E1881" s="18">
        <v>39827</v>
      </c>
      <c r="F1881" s="17">
        <v>14</v>
      </c>
      <c r="G1881" s="17">
        <v>9</v>
      </c>
      <c r="H1881" s="17" t="s">
        <v>27</v>
      </c>
      <c r="I1881" s="79">
        <f>_xlfn.XLOOKUP(H1881,Productos!$B$5:$B$16,Productos!$E$5:$E$16)</f>
        <v>670000</v>
      </c>
      <c r="J1881" s="17">
        <v>1</v>
      </c>
      <c r="K1881" s="99"/>
      <c r="L1881" s="13" t="str">
        <f>_xlfn.XLOOKUP(Ventas!C1881,'Tienda y Sucursal'!$B$5:$B$19,'Tienda y Sucursal'!$C$5:$C$19)</f>
        <v>Sucursal San Bernardo</v>
      </c>
      <c r="M1881" s="13" t="str">
        <f>_xlfn.XLOOKUP(D1881,'Tienda y Sucursal'!$E$5:$E$10,'Tienda y Sucursal'!$F$5:$F$10)</f>
        <v>Sucursal 2</v>
      </c>
      <c r="N1881" s="13" t="str">
        <f>HLOOKUP(F1881,'Vendedores y Clientes'!$F$5:$M$7,2,0)&amp;" "&amp;HLOOKUP(F1881,'Vendedores y Clientes'!$F$5:$M$7,3,0)</f>
        <v>Hortuiti Felier</v>
      </c>
      <c r="O1881" s="13" t="str" cm="1">
        <f t="array" ref="O1881">_xlfn.XLOOKUP(G1881,'Vendedores y Clientes'!$B$6:$B$39,'Vendedores y Clientes'!$C$6:$C$39&amp;" "&amp;_xlfn.XLOOKUP(Ventas!G1881,'Vendedores y Clientes'!$B$6:$B$39,'Vendedores y Clientes'!$D$6:$D$39))</f>
        <v>Camilo Parranda</v>
      </c>
      <c r="P1881" s="13" t="str">
        <f>_xlfn.XLOOKUP(H1881,Productos!$B$5:$B$16,Productos!$C$5:$C$16)</f>
        <v>Cama 1,5 plazas</v>
      </c>
      <c r="Q1881" s="13" t="str">
        <f>VLOOKUP(H1881,Productos!$B$4:$E$16,3,0)</f>
        <v>Dardunes</v>
      </c>
      <c r="R1881" s="14">
        <f t="shared" si="44"/>
        <v>0</v>
      </c>
      <c r="S1881" s="15">
        <f>VLOOKUP(Ventas!H1881,Productos!$B$23:$I$34,MATCH(Ventas!M1881,Productos!$D$22:$I$22)+2,FALSE)</f>
        <v>200000</v>
      </c>
      <c r="T1881" s="16">
        <f t="shared" si="46"/>
        <v>470000</v>
      </c>
    </row>
    <row r="1882" spans="2:20" ht="14.25" customHeight="1">
      <c r="B1882" s="10" t="str">
        <f t="shared" si="43"/>
        <v>13-10992010septiembreG13</v>
      </c>
      <c r="C1882" s="17">
        <v>13</v>
      </c>
      <c r="D1882" s="17">
        <v>10</v>
      </c>
      <c r="E1882" s="18">
        <v>40430</v>
      </c>
      <c r="F1882" s="17">
        <v>17</v>
      </c>
      <c r="G1882" s="17">
        <v>16</v>
      </c>
      <c r="H1882" s="17" t="s">
        <v>32</v>
      </c>
      <c r="I1882" s="79">
        <f>_xlfn.XLOOKUP(H1882,Productos!$B$5:$B$16,Productos!$E$5:$E$16)</f>
        <v>150000</v>
      </c>
      <c r="J1882" s="17">
        <v>6</v>
      </c>
      <c r="K1882" s="99"/>
      <c r="L1882" s="13" t="str">
        <f>_xlfn.XLOOKUP(Ventas!C1882,'Tienda y Sucursal'!$B$5:$B$19,'Tienda y Sucursal'!$C$5:$C$19)</f>
        <v>Sales</v>
      </c>
      <c r="M1882" s="13" t="str">
        <f>_xlfn.XLOOKUP(D1882,'Tienda y Sucursal'!$E$5:$E$10,'Tienda y Sucursal'!$F$5:$F$10)</f>
        <v>Sucursal 6</v>
      </c>
      <c r="N1882" s="13" t="str">
        <f>HLOOKUP(F1882,'Vendedores y Clientes'!$F$5:$M$7,2,0)&amp;" "&amp;HLOOKUP(F1882,'Vendedores y Clientes'!$F$5:$M$7,3,0)</f>
        <v>Gabriel Manzanero</v>
      </c>
      <c r="O1882" s="13" t="str" cm="1">
        <f t="array" ref="O1882">_xlfn.XLOOKUP(G1882,'Vendedores y Clientes'!$B$6:$B$39,'Vendedores y Clientes'!$C$6:$C$39&amp;" "&amp;_xlfn.XLOOKUP(Ventas!G1882,'Vendedores y Clientes'!$B$6:$B$39,'Vendedores y Clientes'!$D$6:$D$39))</f>
        <v>Go Leslier</v>
      </c>
      <c r="P1882" s="13" t="str">
        <f>_xlfn.XLOOKUP(H1882,Productos!$B$5:$B$16,Productos!$C$5:$C$16)</f>
        <v>Mesa de Centro 1,5x2 Cuadrada</v>
      </c>
      <c r="Q1882" s="13" t="str">
        <f>VLOOKUP(H1882,Productos!$B$4:$E$16,3,0)</f>
        <v>Dardunes</v>
      </c>
      <c r="R1882" s="14">
        <f t="shared" si="44"/>
        <v>0.05</v>
      </c>
      <c r="S1882" s="15">
        <f>VLOOKUP(Ventas!H1882,Productos!$B$23:$I$34,MATCH(Ventas!M1882,Productos!$D$22:$I$22)+2,FALSE)</f>
        <v>30000</v>
      </c>
      <c r="T1882" s="16">
        <f t="shared" si="46"/>
        <v>825000</v>
      </c>
    </row>
    <row r="1883" spans="2:20" ht="14.25" customHeight="1">
      <c r="B1883" s="10" t="str">
        <f t="shared" si="43"/>
        <v>3-1002132009marzoE20</v>
      </c>
      <c r="C1883" s="17">
        <v>3</v>
      </c>
      <c r="D1883" s="17">
        <v>100</v>
      </c>
      <c r="E1883" s="18">
        <v>39893</v>
      </c>
      <c r="F1883" s="17">
        <v>12</v>
      </c>
      <c r="G1883" s="17">
        <v>13</v>
      </c>
      <c r="H1883" s="17" t="s">
        <v>28</v>
      </c>
      <c r="I1883" s="79">
        <f>_xlfn.XLOOKUP(H1883,Productos!$B$5:$B$16,Productos!$E$5:$E$16)</f>
        <v>650000</v>
      </c>
      <c r="J1883" s="17">
        <v>1</v>
      </c>
      <c r="K1883" s="99"/>
      <c r="L1883" s="13" t="str">
        <f>_xlfn.XLOOKUP(Ventas!C1883,'Tienda y Sucursal'!$B$5:$B$19,'Tienda y Sucursal'!$C$5:$C$19)</f>
        <v>Damiens</v>
      </c>
      <c r="M1883" s="13" t="str">
        <f>_xlfn.XLOOKUP(D1883,'Tienda y Sucursal'!$E$5:$E$10,'Tienda y Sucursal'!$F$5:$F$10)</f>
        <v>Sucursal 4</v>
      </c>
      <c r="N1883" s="13" t="str">
        <f>HLOOKUP(F1883,'Vendedores y Clientes'!$F$5:$M$7,2,0)&amp;" "&amp;HLOOKUP(F1883,'Vendedores y Clientes'!$F$5:$M$7,3,0)</f>
        <v>Feibian Bizancio</v>
      </c>
      <c r="O1883" s="13" t="str" cm="1">
        <f t="array" ref="O1883">_xlfn.XLOOKUP(G1883,'Vendedores y Clientes'!$B$6:$B$39,'Vendedores y Clientes'!$C$6:$C$39&amp;" "&amp;_xlfn.XLOOKUP(Ventas!G1883,'Vendedores y Clientes'!$B$6:$B$39,'Vendedores y Clientes'!$D$6:$D$39))</f>
        <v>Peter Contreras</v>
      </c>
      <c r="P1883" s="13" t="str">
        <f>_xlfn.XLOOKUP(H1883,Productos!$B$5:$B$16,Productos!$C$5:$C$16)</f>
        <v>Escritorio Madera 3 Espacios</v>
      </c>
      <c r="Q1883" s="13" t="str">
        <f>VLOOKUP(H1883,Productos!$B$4:$E$16,3,0)</f>
        <v>Bellmack</v>
      </c>
      <c r="R1883" s="14">
        <f t="shared" si="44"/>
        <v>0</v>
      </c>
      <c r="S1883" s="15">
        <f>VLOOKUP(Ventas!H1883,Productos!$B$23:$I$34,MATCH(Ventas!M1883,Productos!$D$22:$I$22)+2,FALSE)</f>
        <v>1000000</v>
      </c>
      <c r="T1883" s="16">
        <f t="shared" si="46"/>
        <v>-350000</v>
      </c>
    </row>
    <row r="1884" spans="2:20" ht="14.25" customHeight="1">
      <c r="B1884" s="10" t="str">
        <f t="shared" si="43"/>
        <v>6-20010122010diciembreA18</v>
      </c>
      <c r="C1884" s="17">
        <v>6</v>
      </c>
      <c r="D1884" s="17">
        <v>200</v>
      </c>
      <c r="E1884" s="18">
        <v>40522</v>
      </c>
      <c r="F1884" s="17">
        <v>13</v>
      </c>
      <c r="G1884" s="17">
        <v>27</v>
      </c>
      <c r="H1884" s="17" t="s">
        <v>26</v>
      </c>
      <c r="I1884" s="79">
        <f>_xlfn.XLOOKUP(H1884,Productos!$B$5:$B$16,Productos!$E$5:$E$16)</f>
        <v>750000</v>
      </c>
      <c r="J1884" s="17">
        <v>1</v>
      </c>
      <c r="K1884" s="99"/>
      <c r="L1884" s="13" t="str">
        <f>_xlfn.XLOOKUP(Ventas!C1884,'Tienda y Sucursal'!$B$5:$B$19,'Tienda y Sucursal'!$C$5:$C$19)</f>
        <v>Sucursal Ñuñoa</v>
      </c>
      <c r="M1884" s="13" t="str">
        <f>_xlfn.XLOOKUP(D1884,'Tienda y Sucursal'!$E$5:$E$10,'Tienda y Sucursal'!$F$5:$F$10)</f>
        <v>Sucursal 1</v>
      </c>
      <c r="N1884" s="13" t="str">
        <f>HLOOKUP(F1884,'Vendedores y Clientes'!$F$5:$M$7,2,0)&amp;" "&amp;HLOOKUP(F1884,'Vendedores y Clientes'!$F$5:$M$7,3,0)</f>
        <v>Caesar Ortencia</v>
      </c>
      <c r="O1884" s="13" t="str" cm="1">
        <f t="array" ref="O1884">_xlfn.XLOOKUP(G1884,'Vendedores y Clientes'!$B$6:$B$39,'Vendedores y Clientes'!$C$6:$C$39&amp;" "&amp;_xlfn.XLOOKUP(Ventas!G1884,'Vendedores y Clientes'!$B$6:$B$39,'Vendedores y Clientes'!$D$6:$D$39))</f>
        <v>Daniel Saint John</v>
      </c>
      <c r="P1884" s="13" t="str">
        <f>_xlfn.XLOOKUP(H1884,Productos!$B$5:$B$16,Productos!$C$5:$C$16)</f>
        <v>Sillón Cama 3 Cuerpos</v>
      </c>
      <c r="Q1884" s="13" t="str">
        <f>VLOOKUP(H1884,Productos!$B$4:$E$16,3,0)</f>
        <v>Bellmack</v>
      </c>
      <c r="R1884" s="14">
        <f t="shared" si="44"/>
        <v>0</v>
      </c>
      <c r="S1884" s="15">
        <f>VLOOKUP(Ventas!H1884,Productos!$B$23:$I$34,MATCH(Ventas!M1884,Productos!$D$22:$I$22)+2,FALSE)</f>
        <v>100000</v>
      </c>
      <c r="T1884" s="16">
        <f t="shared" si="46"/>
        <v>650000</v>
      </c>
    </row>
    <row r="1885" spans="2:20" ht="14.25" customHeight="1">
      <c r="B1885" s="10" t="str">
        <f t="shared" si="43"/>
        <v>10-101972009julioA18</v>
      </c>
      <c r="C1885" s="17">
        <v>10</v>
      </c>
      <c r="D1885" s="17">
        <v>10</v>
      </c>
      <c r="E1885" s="18">
        <v>40013</v>
      </c>
      <c r="F1885" s="17">
        <v>18</v>
      </c>
      <c r="G1885" s="17">
        <v>29</v>
      </c>
      <c r="H1885" s="17" t="s">
        <v>26</v>
      </c>
      <c r="I1885" s="79">
        <f>_xlfn.XLOOKUP(H1885,Productos!$B$5:$B$16,Productos!$E$5:$E$16)</f>
        <v>750000</v>
      </c>
      <c r="J1885" s="17">
        <v>1</v>
      </c>
      <c r="K1885" s="99"/>
      <c r="L1885" s="13" t="str">
        <f>_xlfn.XLOOKUP(Ventas!C1885,'Tienda y Sucursal'!$B$5:$B$19,'Tienda y Sucursal'!$C$5:$C$19)</f>
        <v>Sacrilegios Gloria</v>
      </c>
      <c r="M1885" s="13" t="str">
        <f>_xlfn.XLOOKUP(D1885,'Tienda y Sucursal'!$E$5:$E$10,'Tienda y Sucursal'!$F$5:$F$10)</f>
        <v>Sucursal 6</v>
      </c>
      <c r="N1885" s="13" t="str">
        <f>HLOOKUP(F1885,'Vendedores y Clientes'!$F$5:$M$7,2,0)&amp;" "&amp;HLOOKUP(F1885,'Vendedores y Clientes'!$F$5:$M$7,3,0)</f>
        <v>Gato Lizana</v>
      </c>
      <c r="O1885" s="13" t="str" cm="1">
        <f t="array" ref="O1885">_xlfn.XLOOKUP(G1885,'Vendedores y Clientes'!$B$6:$B$39,'Vendedores y Clientes'!$C$6:$C$39&amp;" "&amp;_xlfn.XLOOKUP(Ventas!G1885,'Vendedores y Clientes'!$B$6:$B$39,'Vendedores y Clientes'!$D$6:$D$39))</f>
        <v>Reina Queen</v>
      </c>
      <c r="P1885" s="13" t="str">
        <f>_xlfn.XLOOKUP(H1885,Productos!$B$5:$B$16,Productos!$C$5:$C$16)</f>
        <v>Sillón Cama 3 Cuerpos</v>
      </c>
      <c r="Q1885" s="13" t="str">
        <f>VLOOKUP(H1885,Productos!$B$4:$E$16,3,0)</f>
        <v>Bellmack</v>
      </c>
      <c r="R1885" s="14">
        <f t="shared" si="44"/>
        <v>0</v>
      </c>
      <c r="S1885" s="15">
        <f>VLOOKUP(Ventas!H1885,Productos!$B$23:$I$34,MATCH(Ventas!M1885,Productos!$D$22:$I$22)+2,FALSE)</f>
        <v>200000</v>
      </c>
      <c r="T1885" s="16">
        <f t="shared" si="46"/>
        <v>550000</v>
      </c>
    </row>
    <row r="1886" spans="2:20" ht="14.25" customHeight="1">
      <c r="B1886" s="10" t="str">
        <f t="shared" si="43"/>
        <v>1-301122009febreroG13</v>
      </c>
      <c r="C1886" s="17">
        <v>1</v>
      </c>
      <c r="D1886" s="17">
        <v>30</v>
      </c>
      <c r="E1886" s="18">
        <v>39855</v>
      </c>
      <c r="F1886" s="17">
        <v>15</v>
      </c>
      <c r="G1886" s="17">
        <v>29</v>
      </c>
      <c r="H1886" s="17" t="s">
        <v>32</v>
      </c>
      <c r="I1886" s="79">
        <f>_xlfn.XLOOKUP(H1886,Productos!$B$5:$B$16,Productos!$E$5:$E$16)</f>
        <v>150000</v>
      </c>
      <c r="J1886" s="17">
        <v>4</v>
      </c>
      <c r="K1886" s="99"/>
      <c r="L1886" s="13" t="str">
        <f>_xlfn.XLOOKUP(Ventas!C1886,'Tienda y Sucursal'!$B$5:$B$19,'Tienda y Sucursal'!$C$5:$C$19)</f>
        <v>Sucursal Peñalolen Alto</v>
      </c>
      <c r="M1886" s="13" t="str">
        <f>_xlfn.XLOOKUP(D1886,'Tienda y Sucursal'!$E$5:$E$10,'Tienda y Sucursal'!$F$5:$F$10)</f>
        <v>Sucursal 2</v>
      </c>
      <c r="N1886" s="13" t="str">
        <f>HLOOKUP(F1886,'Vendedores y Clientes'!$F$5:$M$7,2,0)&amp;" "&amp;HLOOKUP(F1886,'Vendedores y Clientes'!$F$5:$M$7,3,0)</f>
        <v>Suárez Mujica</v>
      </c>
      <c r="O1886" s="13" t="str" cm="1">
        <f t="array" ref="O1886">_xlfn.XLOOKUP(G1886,'Vendedores y Clientes'!$B$6:$B$39,'Vendedores y Clientes'!$C$6:$C$39&amp;" "&amp;_xlfn.XLOOKUP(Ventas!G1886,'Vendedores y Clientes'!$B$6:$B$39,'Vendedores y Clientes'!$D$6:$D$39))</f>
        <v>Reina Queen</v>
      </c>
      <c r="P1886" s="13" t="str">
        <f>_xlfn.XLOOKUP(H1886,Productos!$B$5:$B$16,Productos!$C$5:$C$16)</f>
        <v>Mesa de Centro 1,5x2 Cuadrada</v>
      </c>
      <c r="Q1886" s="13" t="str">
        <f>VLOOKUP(H1886,Productos!$B$4:$E$16,3,0)</f>
        <v>Dardunes</v>
      </c>
      <c r="R1886" s="14">
        <f t="shared" si="44"/>
        <v>0.05</v>
      </c>
      <c r="S1886" s="15">
        <f>VLOOKUP(Ventas!H1886,Productos!$B$23:$I$34,MATCH(Ventas!M1886,Productos!$D$22:$I$22)+2,FALSE)</f>
        <v>100000</v>
      </c>
      <c r="T1886" s="16">
        <f t="shared" si="46"/>
        <v>470000</v>
      </c>
    </row>
    <row r="1887" spans="2:20" ht="14.25" customHeight="1">
      <c r="B1887" s="10" t="str">
        <f t="shared" si="43"/>
        <v>9-201442010abrilG13</v>
      </c>
      <c r="C1887" s="17">
        <v>9</v>
      </c>
      <c r="D1887" s="17">
        <v>20</v>
      </c>
      <c r="E1887" s="18">
        <v>40282</v>
      </c>
      <c r="F1887" s="17">
        <v>18</v>
      </c>
      <c r="G1887" s="17">
        <v>16</v>
      </c>
      <c r="H1887" s="17" t="s">
        <v>32</v>
      </c>
      <c r="I1887" s="79">
        <f>_xlfn.XLOOKUP(H1887,Productos!$B$5:$B$16,Productos!$E$5:$E$16)</f>
        <v>150000</v>
      </c>
      <c r="J1887" s="17">
        <v>4</v>
      </c>
      <c r="K1887" s="99"/>
      <c r="L1887" s="13" t="str">
        <f>_xlfn.XLOOKUP(Ventas!C1887,'Tienda y Sucursal'!$B$5:$B$19,'Tienda y Sucursal'!$C$5:$C$19)</f>
        <v>Sucursal San Bernardo</v>
      </c>
      <c r="M1887" s="13" t="str">
        <f>_xlfn.XLOOKUP(D1887,'Tienda y Sucursal'!$E$5:$E$10,'Tienda y Sucursal'!$F$5:$F$10)</f>
        <v>Sucursal 5</v>
      </c>
      <c r="N1887" s="13" t="str">
        <f>HLOOKUP(F1887,'Vendedores y Clientes'!$F$5:$M$7,2,0)&amp;" "&amp;HLOOKUP(F1887,'Vendedores y Clientes'!$F$5:$M$7,3,0)</f>
        <v>Gato Lizana</v>
      </c>
      <c r="O1887" s="13" t="str" cm="1">
        <f t="array" ref="O1887">_xlfn.XLOOKUP(G1887,'Vendedores y Clientes'!$B$6:$B$39,'Vendedores y Clientes'!$C$6:$C$39&amp;" "&amp;_xlfn.XLOOKUP(Ventas!G1887,'Vendedores y Clientes'!$B$6:$B$39,'Vendedores y Clientes'!$D$6:$D$39))</f>
        <v>Go Leslier</v>
      </c>
      <c r="P1887" s="13" t="str">
        <f>_xlfn.XLOOKUP(H1887,Productos!$B$5:$B$16,Productos!$C$5:$C$16)</f>
        <v>Mesa de Centro 1,5x2 Cuadrada</v>
      </c>
      <c r="Q1887" s="13" t="str">
        <f>VLOOKUP(H1887,Productos!$B$4:$E$16,3,0)</f>
        <v>Dardunes</v>
      </c>
      <c r="R1887" s="14">
        <f t="shared" si="44"/>
        <v>0.05</v>
      </c>
      <c r="S1887" s="15">
        <f>VLOOKUP(Ventas!H1887,Productos!$B$23:$I$34,MATCH(Ventas!M1887,Productos!$D$22:$I$22)+2,FALSE)</f>
        <v>20000</v>
      </c>
      <c r="T1887" s="16">
        <f t="shared" si="46"/>
        <v>550000</v>
      </c>
    </row>
    <row r="1888" spans="2:20" ht="14.25" customHeight="1">
      <c r="B1888" s="10" t="str">
        <f t="shared" si="43"/>
        <v>5-2001532010marzoE20</v>
      </c>
      <c r="C1888" s="17">
        <v>5</v>
      </c>
      <c r="D1888" s="17">
        <v>200</v>
      </c>
      <c r="E1888" s="18">
        <v>40252</v>
      </c>
      <c r="F1888" s="17">
        <v>17</v>
      </c>
      <c r="G1888" s="17">
        <v>6</v>
      </c>
      <c r="H1888" s="17" t="s">
        <v>28</v>
      </c>
      <c r="I1888" s="79">
        <f>_xlfn.XLOOKUP(H1888,Productos!$B$5:$B$16,Productos!$E$5:$E$16)</f>
        <v>650000</v>
      </c>
      <c r="J1888" s="17">
        <v>1</v>
      </c>
      <c r="K1888" s="99"/>
      <c r="L1888" s="13" t="str">
        <f>_xlfn.XLOOKUP(Ventas!C1888,'Tienda y Sucursal'!$B$5:$B$19,'Tienda y Sucursal'!$C$5:$C$19)</f>
        <v>Muebles El Oso</v>
      </c>
      <c r="M1888" s="13" t="str">
        <f>_xlfn.XLOOKUP(D1888,'Tienda y Sucursal'!$E$5:$E$10,'Tienda y Sucursal'!$F$5:$F$10)</f>
        <v>Sucursal 1</v>
      </c>
      <c r="N1888" s="13" t="str">
        <f>HLOOKUP(F1888,'Vendedores y Clientes'!$F$5:$M$7,2,0)&amp;" "&amp;HLOOKUP(F1888,'Vendedores y Clientes'!$F$5:$M$7,3,0)</f>
        <v>Gabriel Manzanero</v>
      </c>
      <c r="O1888" s="13" t="str" cm="1">
        <f t="array" ref="O1888">_xlfn.XLOOKUP(G1888,'Vendedores y Clientes'!$B$6:$B$39,'Vendedores y Clientes'!$C$6:$C$39&amp;" "&amp;_xlfn.XLOOKUP(Ventas!G1888,'Vendedores y Clientes'!$B$6:$B$39,'Vendedores y Clientes'!$D$6:$D$39))</f>
        <v>Deco Valenti</v>
      </c>
      <c r="P1888" s="13" t="str">
        <f>_xlfn.XLOOKUP(H1888,Productos!$B$5:$B$16,Productos!$C$5:$C$16)</f>
        <v>Escritorio Madera 3 Espacios</v>
      </c>
      <c r="Q1888" s="13" t="str">
        <f>VLOOKUP(H1888,Productos!$B$4:$E$16,3,0)</f>
        <v>Bellmack</v>
      </c>
      <c r="R1888" s="14">
        <f t="shared" si="44"/>
        <v>0</v>
      </c>
      <c r="S1888" s="15">
        <f>VLOOKUP(Ventas!H1888,Productos!$B$23:$I$34,MATCH(Ventas!M1888,Productos!$D$22:$I$22)+2,FALSE)</f>
        <v>10000</v>
      </c>
      <c r="T1888" s="16">
        <f t="shared" si="46"/>
        <v>640000</v>
      </c>
    </row>
    <row r="1889" spans="2:20" ht="14.25" customHeight="1">
      <c r="B1889" s="10" t="str">
        <f t="shared" si="43"/>
        <v>12-10992009septiembreA18</v>
      </c>
      <c r="C1889" s="17">
        <v>12</v>
      </c>
      <c r="D1889" s="17">
        <v>10</v>
      </c>
      <c r="E1889" s="18">
        <v>40065</v>
      </c>
      <c r="F1889" s="17">
        <v>13</v>
      </c>
      <c r="G1889" s="17">
        <v>14</v>
      </c>
      <c r="H1889" s="17" t="s">
        <v>26</v>
      </c>
      <c r="I1889" s="79">
        <f>_xlfn.XLOOKUP(H1889,Productos!$B$5:$B$16,Productos!$E$5:$E$16)</f>
        <v>750000</v>
      </c>
      <c r="J1889" s="17">
        <v>1</v>
      </c>
      <c r="K1889" s="99"/>
      <c r="L1889" s="13" t="str">
        <f>_xlfn.XLOOKUP(Ventas!C1889,'Tienda y Sucursal'!$B$5:$B$19,'Tienda y Sucursal'!$C$5:$C$19)</f>
        <v>El Deleite</v>
      </c>
      <c r="M1889" s="13" t="str">
        <f>_xlfn.XLOOKUP(D1889,'Tienda y Sucursal'!$E$5:$E$10,'Tienda y Sucursal'!$F$5:$F$10)</f>
        <v>Sucursal 6</v>
      </c>
      <c r="N1889" s="13" t="str">
        <f>HLOOKUP(F1889,'Vendedores y Clientes'!$F$5:$M$7,2,0)&amp;" "&amp;HLOOKUP(F1889,'Vendedores y Clientes'!$F$5:$M$7,3,0)</f>
        <v>Caesar Ortencia</v>
      </c>
      <c r="O1889" s="13" t="str" cm="1">
        <f t="array" ref="O1889">_xlfn.XLOOKUP(G1889,'Vendedores y Clientes'!$B$6:$B$39,'Vendedores y Clientes'!$C$6:$C$39&amp;" "&amp;_xlfn.XLOOKUP(Ventas!G1889,'Vendedores y Clientes'!$B$6:$B$39,'Vendedores y Clientes'!$D$6:$D$39))</f>
        <v>Guillermo Franco</v>
      </c>
      <c r="P1889" s="13" t="str">
        <f>_xlfn.XLOOKUP(H1889,Productos!$B$5:$B$16,Productos!$C$5:$C$16)</f>
        <v>Sillón Cama 3 Cuerpos</v>
      </c>
      <c r="Q1889" s="13" t="str">
        <f>VLOOKUP(H1889,Productos!$B$4:$E$16,3,0)</f>
        <v>Bellmack</v>
      </c>
      <c r="R1889" s="14">
        <f t="shared" si="44"/>
        <v>0</v>
      </c>
      <c r="S1889" s="15">
        <f>VLOOKUP(Ventas!H1889,Productos!$B$23:$I$34,MATCH(Ventas!M1889,Productos!$D$22:$I$22)+2,FALSE)</f>
        <v>200000</v>
      </c>
      <c r="T1889" s="16">
        <f t="shared" si="46"/>
        <v>550000</v>
      </c>
    </row>
    <row r="1890" spans="2:20" ht="14.25" customHeight="1">
      <c r="B1890" s="10" t="str">
        <f t="shared" si="43"/>
        <v>13-2002542009abrilE20</v>
      </c>
      <c r="C1890" s="17">
        <v>13</v>
      </c>
      <c r="D1890" s="17">
        <v>200</v>
      </c>
      <c r="E1890" s="18">
        <v>39928</v>
      </c>
      <c r="F1890" s="17">
        <v>17</v>
      </c>
      <c r="G1890" s="17">
        <v>23</v>
      </c>
      <c r="H1890" s="17" t="s">
        <v>28</v>
      </c>
      <c r="I1890" s="79">
        <f>_xlfn.XLOOKUP(H1890,Productos!$B$5:$B$16,Productos!$E$5:$E$16)</f>
        <v>650000</v>
      </c>
      <c r="J1890" s="17">
        <v>1</v>
      </c>
      <c r="K1890" s="99"/>
      <c r="L1890" s="13" t="str">
        <f>_xlfn.XLOOKUP(Ventas!C1890,'Tienda y Sucursal'!$B$5:$B$19,'Tienda y Sucursal'!$C$5:$C$19)</f>
        <v>Sales</v>
      </c>
      <c r="M1890" s="13" t="str">
        <f>_xlfn.XLOOKUP(D1890,'Tienda y Sucursal'!$E$5:$E$10,'Tienda y Sucursal'!$F$5:$F$10)</f>
        <v>Sucursal 1</v>
      </c>
      <c r="N1890" s="13" t="str">
        <f>HLOOKUP(F1890,'Vendedores y Clientes'!$F$5:$M$7,2,0)&amp;" "&amp;HLOOKUP(F1890,'Vendedores y Clientes'!$F$5:$M$7,3,0)</f>
        <v>Gabriel Manzanero</v>
      </c>
      <c r="O1890" s="13" t="str" cm="1">
        <f t="array" ref="O1890">_xlfn.XLOOKUP(G1890,'Vendedores y Clientes'!$B$6:$B$39,'Vendedores y Clientes'!$C$6:$C$39&amp;" "&amp;_xlfn.XLOOKUP(Ventas!G1890,'Vendedores y Clientes'!$B$6:$B$39,'Vendedores y Clientes'!$D$6:$D$39))</f>
        <v>Ismael Olavarrieta</v>
      </c>
      <c r="P1890" s="13" t="str">
        <f>_xlfn.XLOOKUP(H1890,Productos!$B$5:$B$16,Productos!$C$5:$C$16)</f>
        <v>Escritorio Madera 3 Espacios</v>
      </c>
      <c r="Q1890" s="13" t="str">
        <f>VLOOKUP(H1890,Productos!$B$4:$E$16,3,0)</f>
        <v>Bellmack</v>
      </c>
      <c r="R1890" s="14">
        <f t="shared" si="44"/>
        <v>0</v>
      </c>
      <c r="S1890" s="15">
        <f>VLOOKUP(Ventas!H1890,Productos!$B$23:$I$34,MATCH(Ventas!M1890,Productos!$D$22:$I$22)+2,FALSE)</f>
        <v>10000</v>
      </c>
      <c r="T1890" s="16">
        <f t="shared" si="46"/>
        <v>640000</v>
      </c>
    </row>
    <row r="1891" spans="2:20" ht="14.25" customHeight="1">
      <c r="B1891" s="10" t="str">
        <f t="shared" si="43"/>
        <v>2-1011122010diciembreE20</v>
      </c>
      <c r="C1891" s="17">
        <v>2</v>
      </c>
      <c r="D1891" s="17">
        <v>10</v>
      </c>
      <c r="E1891" s="18">
        <v>40523</v>
      </c>
      <c r="F1891" s="17">
        <v>15</v>
      </c>
      <c r="G1891" s="17">
        <v>3</v>
      </c>
      <c r="H1891" s="17" t="s">
        <v>28</v>
      </c>
      <c r="I1891" s="79">
        <f>_xlfn.XLOOKUP(H1891,Productos!$B$5:$B$16,Productos!$E$5:$E$16)</f>
        <v>650000</v>
      </c>
      <c r="J1891" s="17">
        <v>1</v>
      </c>
      <c r="K1891" s="99"/>
      <c r="L1891" s="13" t="str">
        <f>_xlfn.XLOOKUP(Ventas!C1891,'Tienda y Sucursal'!$B$5:$B$19,'Tienda y Sucursal'!$C$5:$C$19)</f>
        <v>Muebles San Genaro</v>
      </c>
      <c r="M1891" s="13" t="str">
        <f>_xlfn.XLOOKUP(D1891,'Tienda y Sucursal'!$E$5:$E$10,'Tienda y Sucursal'!$F$5:$F$10)</f>
        <v>Sucursal 6</v>
      </c>
      <c r="N1891" s="13" t="str">
        <f>HLOOKUP(F1891,'Vendedores y Clientes'!$F$5:$M$7,2,0)&amp;" "&amp;HLOOKUP(F1891,'Vendedores y Clientes'!$F$5:$M$7,3,0)</f>
        <v>Suárez Mujica</v>
      </c>
      <c r="O1891" s="13" t="str" cm="1">
        <f t="array" ref="O1891">_xlfn.XLOOKUP(G1891,'Vendedores y Clientes'!$B$6:$B$39,'Vendedores y Clientes'!$C$6:$C$39&amp;" "&amp;_xlfn.XLOOKUP(Ventas!G1891,'Vendedores y Clientes'!$B$6:$B$39,'Vendedores y Clientes'!$D$6:$D$39))</f>
        <v>Johny Negrero</v>
      </c>
      <c r="P1891" s="13" t="str">
        <f>_xlfn.XLOOKUP(H1891,Productos!$B$5:$B$16,Productos!$C$5:$C$16)</f>
        <v>Escritorio Madera 3 Espacios</v>
      </c>
      <c r="Q1891" s="13" t="str">
        <f>VLOOKUP(H1891,Productos!$B$4:$E$16,3,0)</f>
        <v>Bellmack</v>
      </c>
      <c r="R1891" s="14">
        <f t="shared" si="44"/>
        <v>0</v>
      </c>
      <c r="S1891" s="15">
        <f>VLOOKUP(Ventas!H1891,Productos!$B$23:$I$34,MATCH(Ventas!M1891,Productos!$D$22:$I$22)+2,FALSE)</f>
        <v>100000</v>
      </c>
      <c r="T1891" s="16">
        <f t="shared" si="46"/>
        <v>550000</v>
      </c>
    </row>
    <row r="1892" spans="2:20" ht="14.25" customHeight="1">
      <c r="B1892" s="10" t="str">
        <f t="shared" si="43"/>
        <v>8-3012122010diciembreE20</v>
      </c>
      <c r="C1892" s="17">
        <v>8</v>
      </c>
      <c r="D1892" s="17">
        <v>30</v>
      </c>
      <c r="E1892" s="18">
        <v>40524</v>
      </c>
      <c r="F1892" s="17">
        <v>18</v>
      </c>
      <c r="G1892" s="17">
        <v>33</v>
      </c>
      <c r="H1892" s="17" t="s">
        <v>28</v>
      </c>
      <c r="I1892" s="79">
        <f>_xlfn.XLOOKUP(H1892,Productos!$B$5:$B$16,Productos!$E$5:$E$16)</f>
        <v>650000</v>
      </c>
      <c r="J1892" s="17">
        <v>1</v>
      </c>
      <c r="K1892" s="99"/>
      <c r="L1892" s="13" t="str">
        <f>_xlfn.XLOOKUP(Ventas!C1892,'Tienda y Sucursal'!$B$5:$B$19,'Tienda y Sucursal'!$C$5:$C$19)</f>
        <v>El Rincón de la Madera</v>
      </c>
      <c r="M1892" s="13" t="str">
        <f>_xlfn.XLOOKUP(D1892,'Tienda y Sucursal'!$E$5:$E$10,'Tienda y Sucursal'!$F$5:$F$10)</f>
        <v>Sucursal 2</v>
      </c>
      <c r="N1892" s="13" t="str">
        <f>HLOOKUP(F1892,'Vendedores y Clientes'!$F$5:$M$7,2,0)&amp;" "&amp;HLOOKUP(F1892,'Vendedores y Clientes'!$F$5:$M$7,3,0)</f>
        <v>Gato Lizana</v>
      </c>
      <c r="O1892" s="13" t="str" cm="1">
        <f t="array" ref="O1892">_xlfn.XLOOKUP(G1892,'Vendedores y Clientes'!$B$6:$B$39,'Vendedores y Clientes'!$C$6:$C$39&amp;" "&amp;_xlfn.XLOOKUP(Ventas!G1892,'Vendedores y Clientes'!$B$6:$B$39,'Vendedores y Clientes'!$D$6:$D$39))</f>
        <v>Maricela Zapur</v>
      </c>
      <c r="P1892" s="13" t="str">
        <f>_xlfn.XLOOKUP(H1892,Productos!$B$5:$B$16,Productos!$C$5:$C$16)</f>
        <v>Escritorio Madera 3 Espacios</v>
      </c>
      <c r="Q1892" s="13" t="str">
        <f>VLOOKUP(H1892,Productos!$B$4:$E$16,3,0)</f>
        <v>Bellmack</v>
      </c>
      <c r="R1892" s="14">
        <f t="shared" si="44"/>
        <v>0</v>
      </c>
      <c r="S1892" s="15">
        <f>VLOOKUP(Ventas!H1892,Productos!$B$23:$I$34,MATCH(Ventas!M1892,Productos!$D$22:$I$22)+2,FALSE)</f>
        <v>300000</v>
      </c>
      <c r="T1892" s="16">
        <f t="shared" si="46"/>
        <v>350000</v>
      </c>
    </row>
    <row r="1893" spans="2:20" ht="14.25" customHeight="1">
      <c r="B1893" s="10" t="str">
        <f t="shared" si="43"/>
        <v>13-20492009septiembreA18</v>
      </c>
      <c r="C1893" s="17">
        <v>13</v>
      </c>
      <c r="D1893" s="17">
        <v>20</v>
      </c>
      <c r="E1893" s="18">
        <v>40060</v>
      </c>
      <c r="F1893" s="17">
        <v>13</v>
      </c>
      <c r="G1893" s="17">
        <v>10</v>
      </c>
      <c r="H1893" s="17" t="s">
        <v>26</v>
      </c>
      <c r="I1893" s="79">
        <f>_xlfn.XLOOKUP(H1893,Productos!$B$5:$B$16,Productos!$E$5:$E$16)</f>
        <v>750000</v>
      </c>
      <c r="J1893" s="17">
        <v>1</v>
      </c>
      <c r="K1893" s="99"/>
      <c r="L1893" s="13" t="str">
        <f>_xlfn.XLOOKUP(Ventas!C1893,'Tienda y Sucursal'!$B$5:$B$19,'Tienda y Sucursal'!$C$5:$C$19)</f>
        <v>Sales</v>
      </c>
      <c r="M1893" s="13" t="str">
        <f>_xlfn.XLOOKUP(D1893,'Tienda y Sucursal'!$E$5:$E$10,'Tienda y Sucursal'!$F$5:$F$10)</f>
        <v>Sucursal 5</v>
      </c>
      <c r="N1893" s="13" t="str">
        <f>HLOOKUP(F1893,'Vendedores y Clientes'!$F$5:$M$7,2,0)&amp;" "&amp;HLOOKUP(F1893,'Vendedores y Clientes'!$F$5:$M$7,3,0)</f>
        <v>Caesar Ortencia</v>
      </c>
      <c r="O1893" s="13" t="str" cm="1">
        <f t="array" ref="O1893">_xlfn.XLOOKUP(G1893,'Vendedores y Clientes'!$B$6:$B$39,'Vendedores y Clientes'!$C$6:$C$39&amp;" "&amp;_xlfn.XLOOKUP(Ventas!G1893,'Vendedores y Clientes'!$B$6:$B$39,'Vendedores y Clientes'!$D$6:$D$39))</f>
        <v>Natalia Safer</v>
      </c>
      <c r="P1893" s="13" t="str">
        <f>_xlfn.XLOOKUP(H1893,Productos!$B$5:$B$16,Productos!$C$5:$C$16)</f>
        <v>Sillón Cama 3 Cuerpos</v>
      </c>
      <c r="Q1893" s="13" t="str">
        <f>VLOOKUP(H1893,Productos!$B$4:$E$16,3,0)</f>
        <v>Bellmack</v>
      </c>
      <c r="R1893" s="14">
        <f t="shared" si="44"/>
        <v>0</v>
      </c>
      <c r="S1893" s="15">
        <f>VLOOKUP(Ventas!H1893,Productos!$B$23:$I$34,MATCH(Ventas!M1893,Productos!$D$22:$I$22)+2,FALSE)</f>
        <v>30000</v>
      </c>
      <c r="T1893" s="16">
        <f t="shared" si="46"/>
        <v>720000</v>
      </c>
    </row>
    <row r="1894" spans="2:20" ht="14.25" customHeight="1">
      <c r="B1894" s="10" t="str">
        <f t="shared" si="43"/>
        <v>12-100392009septiembreF16</v>
      </c>
      <c r="C1894" s="17">
        <v>12</v>
      </c>
      <c r="D1894" s="17">
        <v>100</v>
      </c>
      <c r="E1894" s="18">
        <v>40059</v>
      </c>
      <c r="F1894" s="17">
        <v>18</v>
      </c>
      <c r="G1894" s="17">
        <v>27</v>
      </c>
      <c r="H1894" s="17" t="s">
        <v>29</v>
      </c>
      <c r="I1894" s="79">
        <f>_xlfn.XLOOKUP(H1894,Productos!$B$5:$B$16,Productos!$E$5:$E$16)</f>
        <v>550000</v>
      </c>
      <c r="J1894" s="17">
        <v>1</v>
      </c>
      <c r="K1894" s="99"/>
      <c r="L1894" s="13" t="str">
        <f>_xlfn.XLOOKUP(Ventas!C1894,'Tienda y Sucursal'!$B$5:$B$19,'Tienda y Sucursal'!$C$5:$C$19)</f>
        <v>El Deleite</v>
      </c>
      <c r="M1894" s="13" t="str">
        <f>_xlfn.XLOOKUP(D1894,'Tienda y Sucursal'!$E$5:$E$10,'Tienda y Sucursal'!$F$5:$F$10)</f>
        <v>Sucursal 4</v>
      </c>
      <c r="N1894" s="13" t="str">
        <f>HLOOKUP(F1894,'Vendedores y Clientes'!$F$5:$M$7,2,0)&amp;" "&amp;HLOOKUP(F1894,'Vendedores y Clientes'!$F$5:$M$7,3,0)</f>
        <v>Gato Lizana</v>
      </c>
      <c r="O1894" s="13" t="str" cm="1">
        <f t="array" ref="O1894">_xlfn.XLOOKUP(G1894,'Vendedores y Clientes'!$B$6:$B$39,'Vendedores y Clientes'!$C$6:$C$39&amp;" "&amp;_xlfn.XLOOKUP(Ventas!G1894,'Vendedores y Clientes'!$B$6:$B$39,'Vendedores y Clientes'!$D$6:$D$39))</f>
        <v>Daniel Saint John</v>
      </c>
      <c r="P1894" s="13" t="str">
        <f>_xlfn.XLOOKUP(H1894,Productos!$B$5:$B$16,Productos!$C$5:$C$16)</f>
        <v>Cama 2 Plazas</v>
      </c>
      <c r="Q1894" s="13" t="str">
        <f>VLOOKUP(H1894,Productos!$B$4:$E$16,3,0)</f>
        <v>Dardunes</v>
      </c>
      <c r="R1894" s="14">
        <f t="shared" si="44"/>
        <v>0</v>
      </c>
      <c r="S1894" s="15">
        <f>VLOOKUP(Ventas!H1894,Productos!$B$23:$I$34,MATCH(Ventas!M1894,Productos!$D$22:$I$22)+2,FALSE)</f>
        <v>200000</v>
      </c>
      <c r="T1894" s="16">
        <f t="shared" si="46"/>
        <v>350000</v>
      </c>
    </row>
    <row r="1895" spans="2:20" ht="14.25" customHeight="1">
      <c r="B1895" s="10" t="str">
        <f t="shared" si="43"/>
        <v>2-3001612010eneroG16</v>
      </c>
      <c r="C1895" s="17">
        <v>2</v>
      </c>
      <c r="D1895" s="17">
        <v>300</v>
      </c>
      <c r="E1895" s="18">
        <v>40194</v>
      </c>
      <c r="F1895" s="17">
        <v>12</v>
      </c>
      <c r="G1895" s="17">
        <v>31</v>
      </c>
      <c r="H1895" s="17" t="s">
        <v>30</v>
      </c>
      <c r="I1895" s="79">
        <f>_xlfn.XLOOKUP(H1895,Productos!$B$5:$B$16,Productos!$E$5:$E$16)</f>
        <v>550000</v>
      </c>
      <c r="J1895" s="17">
        <v>1</v>
      </c>
      <c r="K1895" s="99"/>
      <c r="L1895" s="13" t="str">
        <f>_xlfn.XLOOKUP(Ventas!C1895,'Tienda y Sucursal'!$B$5:$B$19,'Tienda y Sucursal'!$C$5:$C$19)</f>
        <v>Muebles San Genaro</v>
      </c>
      <c r="M1895" s="13" t="str">
        <f>_xlfn.XLOOKUP(D1895,'Tienda y Sucursal'!$E$5:$E$10,'Tienda y Sucursal'!$F$5:$F$10)</f>
        <v>Sucursal 3</v>
      </c>
      <c r="N1895" s="13" t="str">
        <f>HLOOKUP(F1895,'Vendedores y Clientes'!$F$5:$M$7,2,0)&amp;" "&amp;HLOOKUP(F1895,'Vendedores y Clientes'!$F$5:$M$7,3,0)</f>
        <v>Feibian Bizancio</v>
      </c>
      <c r="O1895" s="13" t="str" cm="1">
        <f t="array" ref="O1895">_xlfn.XLOOKUP(G1895,'Vendedores y Clientes'!$B$6:$B$39,'Vendedores y Clientes'!$C$6:$C$39&amp;" "&amp;_xlfn.XLOOKUP(Ventas!G1895,'Vendedores y Clientes'!$B$6:$B$39,'Vendedores y Clientes'!$D$6:$D$39))</f>
        <v>Sofia Uribe</v>
      </c>
      <c r="P1895" s="13" t="str">
        <f>_xlfn.XLOOKUP(H1895,Productos!$B$5:$B$16,Productos!$C$5:$C$16)</f>
        <v>Cómoda 2 cuerpos, 2x1x1,5</v>
      </c>
      <c r="Q1895" s="13" t="str">
        <f>VLOOKUP(H1895,Productos!$B$4:$E$16,3,0)</f>
        <v>Deplos</v>
      </c>
      <c r="R1895" s="14">
        <f t="shared" si="44"/>
        <v>0</v>
      </c>
      <c r="S1895" s="15">
        <f>VLOOKUP(Ventas!H1895,Productos!$B$23:$I$34,MATCH(Ventas!M1895,Productos!$D$22:$I$22)+2,FALSE)</f>
        <v>30000</v>
      </c>
      <c r="T1895" s="16">
        <f t="shared" si="46"/>
        <v>520000</v>
      </c>
    </row>
    <row r="1896" spans="2:20" ht="14.25" customHeight="1">
      <c r="B1896" s="10" t="str">
        <f t="shared" si="43"/>
        <v>7-10012122009diciembreG16</v>
      </c>
      <c r="C1896" s="17">
        <v>7</v>
      </c>
      <c r="D1896" s="17">
        <v>100</v>
      </c>
      <c r="E1896" s="18">
        <v>40159</v>
      </c>
      <c r="F1896" s="17">
        <v>12</v>
      </c>
      <c r="G1896" s="17">
        <v>5</v>
      </c>
      <c r="H1896" s="17" t="s">
        <v>30</v>
      </c>
      <c r="I1896" s="79">
        <f>_xlfn.XLOOKUP(H1896,Productos!$B$5:$B$16,Productos!$E$5:$E$16)</f>
        <v>550000</v>
      </c>
      <c r="J1896" s="17">
        <v>1</v>
      </c>
      <c r="K1896" s="99"/>
      <c r="L1896" s="13" t="str">
        <f>_xlfn.XLOOKUP(Ventas!C1896,'Tienda y Sucursal'!$B$5:$B$19,'Tienda y Sucursal'!$C$5:$C$19)</f>
        <v>Blanco y En Calada</v>
      </c>
      <c r="M1896" s="13" t="str">
        <f>_xlfn.XLOOKUP(D1896,'Tienda y Sucursal'!$E$5:$E$10,'Tienda y Sucursal'!$F$5:$F$10)</f>
        <v>Sucursal 4</v>
      </c>
      <c r="N1896" s="13" t="str">
        <f>HLOOKUP(F1896,'Vendedores y Clientes'!$F$5:$M$7,2,0)&amp;" "&amp;HLOOKUP(F1896,'Vendedores y Clientes'!$F$5:$M$7,3,0)</f>
        <v>Feibian Bizancio</v>
      </c>
      <c r="O1896" s="13" t="str" cm="1">
        <f t="array" ref="O1896">_xlfn.XLOOKUP(G1896,'Vendedores y Clientes'!$B$6:$B$39,'Vendedores y Clientes'!$C$6:$C$39&amp;" "&amp;_xlfn.XLOOKUP(Ventas!G1896,'Vendedores y Clientes'!$B$6:$B$39,'Vendedores y Clientes'!$D$6:$D$39))</f>
        <v>Alexandra Bully</v>
      </c>
      <c r="P1896" s="13" t="str">
        <f>_xlfn.XLOOKUP(H1896,Productos!$B$5:$B$16,Productos!$C$5:$C$16)</f>
        <v>Cómoda 2 cuerpos, 2x1x1,5</v>
      </c>
      <c r="Q1896" s="13" t="str">
        <f>VLOOKUP(H1896,Productos!$B$4:$E$16,3,0)</f>
        <v>Deplos</v>
      </c>
      <c r="R1896" s="14">
        <f t="shared" si="44"/>
        <v>0</v>
      </c>
      <c r="S1896" s="15">
        <f>VLOOKUP(Ventas!H1896,Productos!$B$23:$I$34,MATCH(Ventas!M1896,Productos!$D$22:$I$22)+2,FALSE)</f>
        <v>20000</v>
      </c>
      <c r="T1896" s="16">
        <f t="shared" si="46"/>
        <v>530000</v>
      </c>
    </row>
    <row r="1897" spans="2:20" ht="14.25" customHeight="1">
      <c r="B1897" s="10" t="str">
        <f t="shared" si="43"/>
        <v>12-20018102010octubreG16</v>
      </c>
      <c r="C1897" s="17">
        <v>12</v>
      </c>
      <c r="D1897" s="17">
        <v>200</v>
      </c>
      <c r="E1897" s="18">
        <v>40469</v>
      </c>
      <c r="F1897" s="17">
        <v>15</v>
      </c>
      <c r="G1897" s="17">
        <v>2</v>
      </c>
      <c r="H1897" s="17" t="s">
        <v>30</v>
      </c>
      <c r="I1897" s="79">
        <f>_xlfn.XLOOKUP(H1897,Productos!$B$5:$B$16,Productos!$E$5:$E$16)</f>
        <v>550000</v>
      </c>
      <c r="J1897" s="17">
        <v>1</v>
      </c>
      <c r="K1897" s="99"/>
      <c r="L1897" s="13" t="str">
        <f>_xlfn.XLOOKUP(Ventas!C1897,'Tienda y Sucursal'!$B$5:$B$19,'Tienda y Sucursal'!$C$5:$C$19)</f>
        <v>El Deleite</v>
      </c>
      <c r="M1897" s="13" t="str">
        <f>_xlfn.XLOOKUP(D1897,'Tienda y Sucursal'!$E$5:$E$10,'Tienda y Sucursal'!$F$5:$F$10)</f>
        <v>Sucursal 1</v>
      </c>
      <c r="N1897" s="13" t="str">
        <f>HLOOKUP(F1897,'Vendedores y Clientes'!$F$5:$M$7,2,0)&amp;" "&amp;HLOOKUP(F1897,'Vendedores y Clientes'!$F$5:$M$7,3,0)</f>
        <v>Suárez Mujica</v>
      </c>
      <c r="O1897" s="13" t="str" cm="1">
        <f t="array" ref="O1897">_xlfn.XLOOKUP(G1897,'Vendedores y Clientes'!$B$6:$B$39,'Vendedores y Clientes'!$C$6:$C$39&amp;" "&amp;_xlfn.XLOOKUP(Ventas!G1897,'Vendedores y Clientes'!$B$6:$B$39,'Vendedores y Clientes'!$D$6:$D$39))</f>
        <v>John Chepicano</v>
      </c>
      <c r="P1897" s="13" t="str">
        <f>_xlfn.XLOOKUP(H1897,Productos!$B$5:$B$16,Productos!$C$5:$C$16)</f>
        <v>Cómoda 2 cuerpos, 2x1x1,5</v>
      </c>
      <c r="Q1897" s="13" t="str">
        <f>VLOOKUP(H1897,Productos!$B$4:$E$16,3,0)</f>
        <v>Deplos</v>
      </c>
      <c r="R1897" s="14">
        <f t="shared" si="44"/>
        <v>0</v>
      </c>
      <c r="S1897" s="15">
        <f>VLOOKUP(Ventas!H1897,Productos!$B$23:$I$34,MATCH(Ventas!M1897,Productos!$D$22:$I$22)+2,FALSE)</f>
        <v>100000</v>
      </c>
      <c r="T1897" s="16">
        <f t="shared" si="46"/>
        <v>450000</v>
      </c>
    </row>
    <row r="1898" spans="2:20" ht="14.25" customHeight="1">
      <c r="B1898" s="10" t="str">
        <f t="shared" si="43"/>
        <v>12-1002192009septiembreF16</v>
      </c>
      <c r="C1898" s="17">
        <v>12</v>
      </c>
      <c r="D1898" s="17">
        <v>100</v>
      </c>
      <c r="E1898" s="18">
        <v>40077</v>
      </c>
      <c r="F1898" s="17">
        <v>18</v>
      </c>
      <c r="G1898" s="17">
        <v>15</v>
      </c>
      <c r="H1898" s="17" t="s">
        <v>29</v>
      </c>
      <c r="I1898" s="79">
        <f>_xlfn.XLOOKUP(H1898,Productos!$B$5:$B$16,Productos!$E$5:$E$16)</f>
        <v>550000</v>
      </c>
      <c r="J1898" s="17">
        <v>1</v>
      </c>
      <c r="K1898" s="99"/>
      <c r="L1898" s="13" t="str">
        <f>_xlfn.XLOOKUP(Ventas!C1898,'Tienda y Sucursal'!$B$5:$B$19,'Tienda y Sucursal'!$C$5:$C$19)</f>
        <v>El Deleite</v>
      </c>
      <c r="M1898" s="13" t="str">
        <f>_xlfn.XLOOKUP(D1898,'Tienda y Sucursal'!$E$5:$E$10,'Tienda y Sucursal'!$F$5:$F$10)</f>
        <v>Sucursal 4</v>
      </c>
      <c r="N1898" s="13" t="str">
        <f>HLOOKUP(F1898,'Vendedores y Clientes'!$F$5:$M$7,2,0)&amp;" "&amp;HLOOKUP(F1898,'Vendedores y Clientes'!$F$5:$M$7,3,0)</f>
        <v>Gato Lizana</v>
      </c>
      <c r="O1898" s="13" t="str" cm="1">
        <f t="array" ref="O1898">_xlfn.XLOOKUP(G1898,'Vendedores y Clientes'!$B$6:$B$39,'Vendedores y Clientes'!$C$6:$C$39&amp;" "&amp;_xlfn.XLOOKUP(Ventas!G1898,'Vendedores y Clientes'!$B$6:$B$39,'Vendedores y Clientes'!$D$6:$D$39))</f>
        <v>Maki Parachute</v>
      </c>
      <c r="P1898" s="13" t="str">
        <f>_xlfn.XLOOKUP(H1898,Productos!$B$5:$B$16,Productos!$C$5:$C$16)</f>
        <v>Cama 2 Plazas</v>
      </c>
      <c r="Q1898" s="13" t="str">
        <f>VLOOKUP(H1898,Productos!$B$4:$E$16,3,0)</f>
        <v>Dardunes</v>
      </c>
      <c r="R1898" s="14">
        <f t="shared" si="44"/>
        <v>0</v>
      </c>
      <c r="S1898" s="15">
        <f>VLOOKUP(Ventas!H1898,Productos!$B$23:$I$34,MATCH(Ventas!M1898,Productos!$D$22:$I$22)+2,FALSE)</f>
        <v>200000</v>
      </c>
      <c r="T1898" s="16">
        <f t="shared" si="46"/>
        <v>350000</v>
      </c>
    </row>
    <row r="1899" spans="2:20" ht="14.25" customHeight="1">
      <c r="B1899" s="10" t="str">
        <f t="shared" si="43"/>
        <v>3-10013112010noviembreF16</v>
      </c>
      <c r="C1899" s="17">
        <v>3</v>
      </c>
      <c r="D1899" s="17">
        <v>100</v>
      </c>
      <c r="E1899" s="18">
        <v>40495</v>
      </c>
      <c r="F1899" s="17">
        <v>13</v>
      </c>
      <c r="G1899" s="17">
        <v>30</v>
      </c>
      <c r="H1899" s="17" t="s">
        <v>29</v>
      </c>
      <c r="I1899" s="79">
        <f>_xlfn.XLOOKUP(H1899,Productos!$B$5:$B$16,Productos!$E$5:$E$16)</f>
        <v>550000</v>
      </c>
      <c r="J1899" s="17">
        <v>1</v>
      </c>
      <c r="K1899" s="99"/>
      <c r="L1899" s="13" t="str">
        <f>_xlfn.XLOOKUP(Ventas!C1899,'Tienda y Sucursal'!$B$5:$B$19,'Tienda y Sucursal'!$C$5:$C$19)</f>
        <v>Damiens</v>
      </c>
      <c r="M1899" s="13" t="str">
        <f>_xlfn.XLOOKUP(D1899,'Tienda y Sucursal'!$E$5:$E$10,'Tienda y Sucursal'!$F$5:$F$10)</f>
        <v>Sucursal 4</v>
      </c>
      <c r="N1899" s="13" t="str">
        <f>HLOOKUP(F1899,'Vendedores y Clientes'!$F$5:$M$7,2,0)&amp;" "&amp;HLOOKUP(F1899,'Vendedores y Clientes'!$F$5:$M$7,3,0)</f>
        <v>Caesar Ortencia</v>
      </c>
      <c r="O1899" s="13" t="str" cm="1">
        <f t="array" ref="O1899">_xlfn.XLOOKUP(G1899,'Vendedores y Clientes'!$B$6:$B$39,'Vendedores y Clientes'!$C$6:$C$39&amp;" "&amp;_xlfn.XLOOKUP(Ventas!G1899,'Vendedores y Clientes'!$B$6:$B$39,'Vendedores y Clientes'!$D$6:$D$39))</f>
        <v>Javiera Walder</v>
      </c>
      <c r="P1899" s="13" t="str">
        <f>_xlfn.XLOOKUP(H1899,Productos!$B$5:$B$16,Productos!$C$5:$C$16)</f>
        <v>Cama 2 Plazas</v>
      </c>
      <c r="Q1899" s="13" t="str">
        <f>VLOOKUP(H1899,Productos!$B$4:$E$16,3,0)</f>
        <v>Dardunes</v>
      </c>
      <c r="R1899" s="14">
        <f t="shared" si="44"/>
        <v>0</v>
      </c>
      <c r="S1899" s="15">
        <f>VLOOKUP(Ventas!H1899,Productos!$B$23:$I$34,MATCH(Ventas!M1899,Productos!$D$22:$I$22)+2,FALSE)</f>
        <v>200000</v>
      </c>
      <c r="T1899" s="16">
        <f t="shared" si="46"/>
        <v>350000</v>
      </c>
    </row>
    <row r="1900" spans="2:20" ht="14.25" customHeight="1">
      <c r="B1900" s="10" t="str">
        <f t="shared" si="43"/>
        <v>9-1001612009eneroF16</v>
      </c>
      <c r="C1900" s="17">
        <v>9</v>
      </c>
      <c r="D1900" s="17">
        <v>100</v>
      </c>
      <c r="E1900" s="18">
        <v>39829</v>
      </c>
      <c r="F1900" s="17">
        <v>13</v>
      </c>
      <c r="G1900" s="17">
        <v>14</v>
      </c>
      <c r="H1900" s="17" t="s">
        <v>29</v>
      </c>
      <c r="I1900" s="79">
        <f>_xlfn.XLOOKUP(H1900,Productos!$B$5:$B$16,Productos!$E$5:$E$16)</f>
        <v>550000</v>
      </c>
      <c r="J1900" s="17">
        <v>1</v>
      </c>
      <c r="K1900" s="99"/>
      <c r="L1900" s="13" t="str">
        <f>_xlfn.XLOOKUP(Ventas!C1900,'Tienda y Sucursal'!$B$5:$B$19,'Tienda y Sucursal'!$C$5:$C$19)</f>
        <v>Sucursal San Bernardo</v>
      </c>
      <c r="M1900" s="13" t="str">
        <f>_xlfn.XLOOKUP(D1900,'Tienda y Sucursal'!$E$5:$E$10,'Tienda y Sucursal'!$F$5:$F$10)</f>
        <v>Sucursal 4</v>
      </c>
      <c r="N1900" s="13" t="str">
        <f>HLOOKUP(F1900,'Vendedores y Clientes'!$F$5:$M$7,2,0)&amp;" "&amp;HLOOKUP(F1900,'Vendedores y Clientes'!$F$5:$M$7,3,0)</f>
        <v>Caesar Ortencia</v>
      </c>
      <c r="O1900" s="13" t="str" cm="1">
        <f t="array" ref="O1900">_xlfn.XLOOKUP(G1900,'Vendedores y Clientes'!$B$6:$B$39,'Vendedores y Clientes'!$C$6:$C$39&amp;" "&amp;_xlfn.XLOOKUP(Ventas!G1900,'Vendedores y Clientes'!$B$6:$B$39,'Vendedores y Clientes'!$D$6:$D$39))</f>
        <v>Guillermo Franco</v>
      </c>
      <c r="P1900" s="13" t="str">
        <f>_xlfn.XLOOKUP(H1900,Productos!$B$5:$B$16,Productos!$C$5:$C$16)</f>
        <v>Cama 2 Plazas</v>
      </c>
      <c r="Q1900" s="13" t="str">
        <f>VLOOKUP(H1900,Productos!$B$4:$E$16,3,0)</f>
        <v>Dardunes</v>
      </c>
      <c r="R1900" s="14">
        <f t="shared" si="44"/>
        <v>0</v>
      </c>
      <c r="S1900" s="15">
        <f>VLOOKUP(Ventas!H1900,Productos!$B$23:$I$34,MATCH(Ventas!M1900,Productos!$D$22:$I$22)+2,FALSE)</f>
        <v>200000</v>
      </c>
      <c r="T1900" s="16">
        <f t="shared" si="46"/>
        <v>350000</v>
      </c>
    </row>
    <row r="1901" spans="2:20" ht="14.25" customHeight="1">
      <c r="B1901" s="10" t="str">
        <f t="shared" si="43"/>
        <v>8-200752010mayoF16</v>
      </c>
      <c r="C1901" s="17">
        <v>8</v>
      </c>
      <c r="D1901" s="17">
        <v>200</v>
      </c>
      <c r="E1901" s="18">
        <v>40305</v>
      </c>
      <c r="F1901" s="17">
        <v>13</v>
      </c>
      <c r="G1901" s="17">
        <v>29</v>
      </c>
      <c r="H1901" s="17" t="s">
        <v>29</v>
      </c>
      <c r="I1901" s="79">
        <f>_xlfn.XLOOKUP(H1901,Productos!$B$5:$B$16,Productos!$E$5:$E$16)</f>
        <v>550000</v>
      </c>
      <c r="J1901" s="17">
        <v>1</v>
      </c>
      <c r="K1901" s="99"/>
      <c r="L1901" s="13" t="str">
        <f>_xlfn.XLOOKUP(Ventas!C1901,'Tienda y Sucursal'!$B$5:$B$19,'Tienda y Sucursal'!$C$5:$C$19)</f>
        <v>El Rincón de la Madera</v>
      </c>
      <c r="M1901" s="13" t="str">
        <f>_xlfn.XLOOKUP(D1901,'Tienda y Sucursal'!$E$5:$E$10,'Tienda y Sucursal'!$F$5:$F$10)</f>
        <v>Sucursal 1</v>
      </c>
      <c r="N1901" s="13" t="str">
        <f>HLOOKUP(F1901,'Vendedores y Clientes'!$F$5:$M$7,2,0)&amp;" "&amp;HLOOKUP(F1901,'Vendedores y Clientes'!$F$5:$M$7,3,0)</f>
        <v>Caesar Ortencia</v>
      </c>
      <c r="O1901" s="13" t="str" cm="1">
        <f t="array" ref="O1901">_xlfn.XLOOKUP(G1901,'Vendedores y Clientes'!$B$6:$B$39,'Vendedores y Clientes'!$C$6:$C$39&amp;" "&amp;_xlfn.XLOOKUP(Ventas!G1901,'Vendedores y Clientes'!$B$6:$B$39,'Vendedores y Clientes'!$D$6:$D$39))</f>
        <v>Reina Queen</v>
      </c>
      <c r="P1901" s="13" t="str">
        <f>_xlfn.XLOOKUP(H1901,Productos!$B$5:$B$16,Productos!$C$5:$C$16)</f>
        <v>Cama 2 Plazas</v>
      </c>
      <c r="Q1901" s="13" t="str">
        <f>VLOOKUP(H1901,Productos!$B$4:$E$16,3,0)</f>
        <v>Dardunes</v>
      </c>
      <c r="R1901" s="14">
        <f t="shared" si="44"/>
        <v>0</v>
      </c>
      <c r="S1901" s="15">
        <f>VLOOKUP(Ventas!H1901,Productos!$B$23:$I$34,MATCH(Ventas!M1901,Productos!$D$22:$I$22)+2,FALSE)</f>
        <v>30000</v>
      </c>
      <c r="T1901" s="16">
        <f t="shared" si="46"/>
        <v>520000</v>
      </c>
    </row>
    <row r="1902" spans="2:20" ht="14.25" customHeight="1">
      <c r="B1902" s="10" t="str">
        <f t="shared" si="43"/>
        <v>15-20018102009octubreF16</v>
      </c>
      <c r="C1902" s="17">
        <v>15</v>
      </c>
      <c r="D1902" s="17">
        <v>200</v>
      </c>
      <c r="E1902" s="18">
        <v>40104</v>
      </c>
      <c r="F1902" s="17">
        <v>13</v>
      </c>
      <c r="G1902" s="17">
        <v>24</v>
      </c>
      <c r="H1902" s="17" t="s">
        <v>29</v>
      </c>
      <c r="I1902" s="79">
        <f>_xlfn.XLOOKUP(H1902,Productos!$B$5:$B$16,Productos!$E$5:$E$16)</f>
        <v>550000</v>
      </c>
      <c r="J1902" s="17">
        <v>1</v>
      </c>
      <c r="K1902" s="99"/>
      <c r="L1902" s="13" t="str">
        <f>_xlfn.XLOOKUP(Ventas!C1902,'Tienda y Sucursal'!$B$5:$B$19,'Tienda y Sucursal'!$C$5:$C$19)</f>
        <v>Galería la Tubería</v>
      </c>
      <c r="M1902" s="13" t="str">
        <f>_xlfn.XLOOKUP(D1902,'Tienda y Sucursal'!$E$5:$E$10,'Tienda y Sucursal'!$F$5:$F$10)</f>
        <v>Sucursal 1</v>
      </c>
      <c r="N1902" s="13" t="str">
        <f>HLOOKUP(F1902,'Vendedores y Clientes'!$F$5:$M$7,2,0)&amp;" "&amp;HLOOKUP(F1902,'Vendedores y Clientes'!$F$5:$M$7,3,0)</f>
        <v>Caesar Ortencia</v>
      </c>
      <c r="O1902" s="13" t="str" cm="1">
        <f t="array" ref="O1902">_xlfn.XLOOKUP(G1902,'Vendedores y Clientes'!$B$6:$B$39,'Vendedores y Clientes'!$C$6:$C$39&amp;" "&amp;_xlfn.XLOOKUP(Ventas!G1902,'Vendedores y Clientes'!$B$6:$B$39,'Vendedores y Clientes'!$D$6:$D$39))</f>
        <v>Andrea Panda</v>
      </c>
      <c r="P1902" s="13" t="str">
        <f>_xlfn.XLOOKUP(H1902,Productos!$B$5:$B$16,Productos!$C$5:$C$16)</f>
        <v>Cama 2 Plazas</v>
      </c>
      <c r="Q1902" s="13" t="str">
        <f>VLOOKUP(H1902,Productos!$B$4:$E$16,3,0)</f>
        <v>Dardunes</v>
      </c>
      <c r="R1902" s="14">
        <f t="shared" si="44"/>
        <v>0</v>
      </c>
      <c r="S1902" s="15">
        <f>VLOOKUP(Ventas!H1902,Productos!$B$23:$I$34,MATCH(Ventas!M1902,Productos!$D$22:$I$22)+2,FALSE)</f>
        <v>30000</v>
      </c>
      <c r="T1902" s="16">
        <f t="shared" si="46"/>
        <v>520000</v>
      </c>
    </row>
    <row r="1903" spans="2:20" ht="14.25" customHeight="1">
      <c r="B1903" s="10" t="str">
        <f t="shared" si="43"/>
        <v>9-300422009febreroF16</v>
      </c>
      <c r="C1903" s="17">
        <v>9</v>
      </c>
      <c r="D1903" s="17">
        <v>300</v>
      </c>
      <c r="E1903" s="18">
        <v>39848</v>
      </c>
      <c r="F1903" s="17">
        <v>15</v>
      </c>
      <c r="G1903" s="17">
        <v>30</v>
      </c>
      <c r="H1903" s="17" t="s">
        <v>29</v>
      </c>
      <c r="I1903" s="79">
        <f>_xlfn.XLOOKUP(H1903,Productos!$B$5:$B$16,Productos!$E$5:$E$16)</f>
        <v>550000</v>
      </c>
      <c r="J1903" s="17">
        <v>1</v>
      </c>
      <c r="K1903" s="99"/>
      <c r="L1903" s="13" t="str">
        <f>_xlfn.XLOOKUP(Ventas!C1903,'Tienda y Sucursal'!$B$5:$B$19,'Tienda y Sucursal'!$C$5:$C$19)</f>
        <v>Sucursal San Bernardo</v>
      </c>
      <c r="M1903" s="13" t="str">
        <f>_xlfn.XLOOKUP(D1903,'Tienda y Sucursal'!$E$5:$E$10,'Tienda y Sucursal'!$F$5:$F$10)</f>
        <v>Sucursal 3</v>
      </c>
      <c r="N1903" s="13" t="str">
        <f>HLOOKUP(F1903,'Vendedores y Clientes'!$F$5:$M$7,2,0)&amp;" "&amp;HLOOKUP(F1903,'Vendedores y Clientes'!$F$5:$M$7,3,0)</f>
        <v>Suárez Mujica</v>
      </c>
      <c r="O1903" s="13" t="str" cm="1">
        <f t="array" ref="O1903">_xlfn.XLOOKUP(G1903,'Vendedores y Clientes'!$B$6:$B$39,'Vendedores y Clientes'!$C$6:$C$39&amp;" "&amp;_xlfn.XLOOKUP(Ventas!G1903,'Vendedores y Clientes'!$B$6:$B$39,'Vendedores y Clientes'!$D$6:$D$39))</f>
        <v>Javiera Walder</v>
      </c>
      <c r="P1903" s="13" t="str">
        <f>_xlfn.XLOOKUP(H1903,Productos!$B$5:$B$16,Productos!$C$5:$C$16)</f>
        <v>Cama 2 Plazas</v>
      </c>
      <c r="Q1903" s="13" t="str">
        <f>VLOOKUP(H1903,Productos!$B$4:$E$16,3,0)</f>
        <v>Dardunes</v>
      </c>
      <c r="R1903" s="14">
        <f t="shared" si="44"/>
        <v>0</v>
      </c>
      <c r="S1903" s="15">
        <f>VLOOKUP(Ventas!H1903,Productos!$B$23:$I$34,MATCH(Ventas!M1903,Productos!$D$22:$I$22)+2,FALSE)</f>
        <v>30000</v>
      </c>
      <c r="T1903" s="16">
        <f t="shared" si="46"/>
        <v>520000</v>
      </c>
    </row>
    <row r="1904" spans="2:20" ht="14.25" customHeight="1">
      <c r="B1904" s="10" t="str">
        <f t="shared" si="43"/>
        <v>9-3002282010agostoF16</v>
      </c>
      <c r="C1904" s="17">
        <v>9</v>
      </c>
      <c r="D1904" s="17">
        <v>300</v>
      </c>
      <c r="E1904" s="18">
        <v>40412</v>
      </c>
      <c r="F1904" s="17">
        <v>17</v>
      </c>
      <c r="G1904" s="17">
        <v>30</v>
      </c>
      <c r="H1904" s="17" t="s">
        <v>29</v>
      </c>
      <c r="I1904" s="79">
        <f>_xlfn.XLOOKUP(H1904,Productos!$B$5:$B$16,Productos!$E$5:$E$16)</f>
        <v>550000</v>
      </c>
      <c r="J1904" s="17">
        <v>1</v>
      </c>
      <c r="K1904" s="99"/>
      <c r="L1904" s="13" t="str">
        <f>_xlfn.XLOOKUP(Ventas!C1904,'Tienda y Sucursal'!$B$5:$B$19,'Tienda y Sucursal'!$C$5:$C$19)</f>
        <v>Sucursal San Bernardo</v>
      </c>
      <c r="M1904" s="13" t="str">
        <f>_xlfn.XLOOKUP(D1904,'Tienda y Sucursal'!$E$5:$E$10,'Tienda y Sucursal'!$F$5:$F$10)</f>
        <v>Sucursal 3</v>
      </c>
      <c r="N1904" s="13" t="str">
        <f>HLOOKUP(F1904,'Vendedores y Clientes'!$F$5:$M$7,2,0)&amp;" "&amp;HLOOKUP(F1904,'Vendedores y Clientes'!$F$5:$M$7,3,0)</f>
        <v>Gabriel Manzanero</v>
      </c>
      <c r="O1904" s="13" t="str" cm="1">
        <f t="array" ref="O1904">_xlfn.XLOOKUP(G1904,'Vendedores y Clientes'!$B$6:$B$39,'Vendedores y Clientes'!$C$6:$C$39&amp;" "&amp;_xlfn.XLOOKUP(Ventas!G1904,'Vendedores y Clientes'!$B$6:$B$39,'Vendedores y Clientes'!$D$6:$D$39))</f>
        <v>Javiera Walder</v>
      </c>
      <c r="P1904" s="13" t="str">
        <f>_xlfn.XLOOKUP(H1904,Productos!$B$5:$B$16,Productos!$C$5:$C$16)</f>
        <v>Cama 2 Plazas</v>
      </c>
      <c r="Q1904" s="13" t="str">
        <f>VLOOKUP(H1904,Productos!$B$4:$E$16,3,0)</f>
        <v>Dardunes</v>
      </c>
      <c r="R1904" s="14">
        <f t="shared" si="44"/>
        <v>0</v>
      </c>
      <c r="S1904" s="15">
        <f>VLOOKUP(Ventas!H1904,Productos!$B$23:$I$34,MATCH(Ventas!M1904,Productos!$D$22:$I$22)+2,FALSE)</f>
        <v>30000</v>
      </c>
      <c r="T1904" s="16">
        <f t="shared" si="46"/>
        <v>520000</v>
      </c>
    </row>
    <row r="1905" spans="2:20" ht="14.25" customHeight="1">
      <c r="B1905" s="10" t="str">
        <f t="shared" si="43"/>
        <v>8-3001552010mayoF16</v>
      </c>
      <c r="C1905" s="17">
        <v>8</v>
      </c>
      <c r="D1905" s="17">
        <v>300</v>
      </c>
      <c r="E1905" s="18">
        <v>40313</v>
      </c>
      <c r="F1905" s="17">
        <v>17</v>
      </c>
      <c r="G1905" s="17">
        <v>2</v>
      </c>
      <c r="H1905" s="17" t="s">
        <v>29</v>
      </c>
      <c r="I1905" s="79">
        <f>_xlfn.XLOOKUP(H1905,Productos!$B$5:$B$16,Productos!$E$5:$E$16)</f>
        <v>550000</v>
      </c>
      <c r="J1905" s="17">
        <v>1</v>
      </c>
      <c r="K1905" s="99"/>
      <c r="L1905" s="13" t="str">
        <f>_xlfn.XLOOKUP(Ventas!C1905,'Tienda y Sucursal'!$B$5:$B$19,'Tienda y Sucursal'!$C$5:$C$19)</f>
        <v>El Rincón de la Madera</v>
      </c>
      <c r="M1905" s="13" t="str">
        <f>_xlfn.XLOOKUP(D1905,'Tienda y Sucursal'!$E$5:$E$10,'Tienda y Sucursal'!$F$5:$F$10)</f>
        <v>Sucursal 3</v>
      </c>
      <c r="N1905" s="13" t="str">
        <f>HLOOKUP(F1905,'Vendedores y Clientes'!$F$5:$M$7,2,0)&amp;" "&amp;HLOOKUP(F1905,'Vendedores y Clientes'!$F$5:$M$7,3,0)</f>
        <v>Gabriel Manzanero</v>
      </c>
      <c r="O1905" s="13" t="str" cm="1">
        <f t="array" ref="O1905">_xlfn.XLOOKUP(G1905,'Vendedores y Clientes'!$B$6:$B$39,'Vendedores y Clientes'!$C$6:$C$39&amp;" "&amp;_xlfn.XLOOKUP(Ventas!G1905,'Vendedores y Clientes'!$B$6:$B$39,'Vendedores y Clientes'!$D$6:$D$39))</f>
        <v>John Chepicano</v>
      </c>
      <c r="P1905" s="13" t="str">
        <f>_xlfn.XLOOKUP(H1905,Productos!$B$5:$B$16,Productos!$C$5:$C$16)</f>
        <v>Cama 2 Plazas</v>
      </c>
      <c r="Q1905" s="13" t="str">
        <f>VLOOKUP(H1905,Productos!$B$4:$E$16,3,0)</f>
        <v>Dardunes</v>
      </c>
      <c r="R1905" s="14">
        <f t="shared" si="44"/>
        <v>0</v>
      </c>
      <c r="S1905" s="15">
        <f>VLOOKUP(Ventas!H1905,Productos!$B$23:$I$34,MATCH(Ventas!M1905,Productos!$D$22:$I$22)+2,FALSE)</f>
        <v>30000</v>
      </c>
      <c r="T1905" s="16">
        <f t="shared" si="46"/>
        <v>520000</v>
      </c>
    </row>
    <row r="1906" spans="2:20" ht="14.25" customHeight="1">
      <c r="B1906" s="10" t="str">
        <f t="shared" si="43"/>
        <v>3-300982010agostoF16</v>
      </c>
      <c r="C1906" s="17">
        <v>3</v>
      </c>
      <c r="D1906" s="17">
        <v>300</v>
      </c>
      <c r="E1906" s="18">
        <v>40399</v>
      </c>
      <c r="F1906" s="17">
        <v>15</v>
      </c>
      <c r="G1906" s="17">
        <v>31</v>
      </c>
      <c r="H1906" s="17" t="s">
        <v>29</v>
      </c>
      <c r="I1906" s="79">
        <f>_xlfn.XLOOKUP(H1906,Productos!$B$5:$B$16,Productos!$E$5:$E$16)</f>
        <v>550000</v>
      </c>
      <c r="J1906" s="17">
        <v>1</v>
      </c>
      <c r="K1906" s="99"/>
      <c r="L1906" s="13" t="str">
        <f>_xlfn.XLOOKUP(Ventas!C1906,'Tienda y Sucursal'!$B$5:$B$19,'Tienda y Sucursal'!$C$5:$C$19)</f>
        <v>Damiens</v>
      </c>
      <c r="M1906" s="13" t="str">
        <f>_xlfn.XLOOKUP(D1906,'Tienda y Sucursal'!$E$5:$E$10,'Tienda y Sucursal'!$F$5:$F$10)</f>
        <v>Sucursal 3</v>
      </c>
      <c r="N1906" s="13" t="str">
        <f>HLOOKUP(F1906,'Vendedores y Clientes'!$F$5:$M$7,2,0)&amp;" "&amp;HLOOKUP(F1906,'Vendedores y Clientes'!$F$5:$M$7,3,0)</f>
        <v>Suárez Mujica</v>
      </c>
      <c r="O1906" s="13" t="str" cm="1">
        <f t="array" ref="O1906">_xlfn.XLOOKUP(G1906,'Vendedores y Clientes'!$B$6:$B$39,'Vendedores y Clientes'!$C$6:$C$39&amp;" "&amp;_xlfn.XLOOKUP(Ventas!G1906,'Vendedores y Clientes'!$B$6:$B$39,'Vendedores y Clientes'!$D$6:$D$39))</f>
        <v>Sofia Uribe</v>
      </c>
      <c r="P1906" s="13" t="str">
        <f>_xlfn.XLOOKUP(H1906,Productos!$B$5:$B$16,Productos!$C$5:$C$16)</f>
        <v>Cama 2 Plazas</v>
      </c>
      <c r="Q1906" s="13" t="str">
        <f>VLOOKUP(H1906,Productos!$B$4:$E$16,3,0)</f>
        <v>Dardunes</v>
      </c>
      <c r="R1906" s="14">
        <f t="shared" si="44"/>
        <v>0</v>
      </c>
      <c r="S1906" s="15">
        <f>VLOOKUP(Ventas!H1906,Productos!$B$23:$I$34,MATCH(Ventas!M1906,Productos!$D$22:$I$22)+2,FALSE)</f>
        <v>30000</v>
      </c>
      <c r="T1906" s="16">
        <f t="shared" si="46"/>
        <v>520000</v>
      </c>
    </row>
    <row r="1907" spans="2:20" ht="14.25" customHeight="1">
      <c r="B1907" s="10" t="str">
        <f t="shared" si="43"/>
        <v>12-301532010marzoF16</v>
      </c>
      <c r="C1907" s="17">
        <v>12</v>
      </c>
      <c r="D1907" s="17">
        <v>30</v>
      </c>
      <c r="E1907" s="18">
        <v>40252</v>
      </c>
      <c r="F1907" s="17">
        <v>12</v>
      </c>
      <c r="G1907" s="17">
        <v>21</v>
      </c>
      <c r="H1907" s="17" t="s">
        <v>29</v>
      </c>
      <c r="I1907" s="79">
        <f>_xlfn.XLOOKUP(H1907,Productos!$B$5:$B$16,Productos!$E$5:$E$16)</f>
        <v>550000</v>
      </c>
      <c r="J1907" s="17">
        <v>1</v>
      </c>
      <c r="K1907" s="99"/>
      <c r="L1907" s="13" t="str">
        <f>_xlfn.XLOOKUP(Ventas!C1907,'Tienda y Sucursal'!$B$5:$B$19,'Tienda y Sucursal'!$C$5:$C$19)</f>
        <v>El Deleite</v>
      </c>
      <c r="M1907" s="13" t="str">
        <f>_xlfn.XLOOKUP(D1907,'Tienda y Sucursal'!$E$5:$E$10,'Tienda y Sucursal'!$F$5:$F$10)</f>
        <v>Sucursal 2</v>
      </c>
      <c r="N1907" s="13" t="str">
        <f>HLOOKUP(F1907,'Vendedores y Clientes'!$F$5:$M$7,2,0)&amp;" "&amp;HLOOKUP(F1907,'Vendedores y Clientes'!$F$5:$M$7,3,0)</f>
        <v>Feibian Bizancio</v>
      </c>
      <c r="O1907" s="13" t="str" cm="1">
        <f t="array" ref="O1907">_xlfn.XLOOKUP(G1907,'Vendedores y Clientes'!$B$6:$B$39,'Vendedores y Clientes'!$C$6:$C$39&amp;" "&amp;_xlfn.XLOOKUP(Ventas!G1907,'Vendedores y Clientes'!$B$6:$B$39,'Vendedores y Clientes'!$D$6:$D$39))</f>
        <v>Alvarón Moledero</v>
      </c>
      <c r="P1907" s="13" t="str">
        <f>_xlfn.XLOOKUP(H1907,Productos!$B$5:$B$16,Productos!$C$5:$C$16)</f>
        <v>Cama 2 Plazas</v>
      </c>
      <c r="Q1907" s="13" t="str">
        <f>VLOOKUP(H1907,Productos!$B$4:$E$16,3,0)</f>
        <v>Dardunes</v>
      </c>
      <c r="R1907" s="14">
        <f t="shared" si="44"/>
        <v>0</v>
      </c>
      <c r="S1907" s="15">
        <f>VLOOKUP(Ventas!H1907,Productos!$B$23:$I$34,MATCH(Ventas!M1907,Productos!$D$22:$I$22)+2,FALSE)</f>
        <v>100000</v>
      </c>
      <c r="T1907" s="16">
        <f t="shared" si="46"/>
        <v>450000</v>
      </c>
    </row>
    <row r="1908" spans="2:20" ht="14.25" customHeight="1">
      <c r="B1908" s="10" t="str">
        <f t="shared" si="43"/>
        <v>8-100132009marzoG13</v>
      </c>
      <c r="C1908" s="17">
        <v>8</v>
      </c>
      <c r="D1908" s="17">
        <v>100</v>
      </c>
      <c r="E1908" s="18">
        <v>39873</v>
      </c>
      <c r="F1908" s="17">
        <v>18</v>
      </c>
      <c r="G1908" s="17">
        <v>12</v>
      </c>
      <c r="H1908" s="17" t="s">
        <v>32</v>
      </c>
      <c r="I1908" s="79">
        <f>_xlfn.XLOOKUP(H1908,Productos!$B$5:$B$16,Productos!$E$5:$E$16)</f>
        <v>150000</v>
      </c>
      <c r="J1908" s="17">
        <v>5</v>
      </c>
      <c r="K1908" s="99"/>
      <c r="L1908" s="13" t="str">
        <f>_xlfn.XLOOKUP(Ventas!C1908,'Tienda y Sucursal'!$B$5:$B$19,'Tienda y Sucursal'!$C$5:$C$19)</f>
        <v>El Rincón de la Madera</v>
      </c>
      <c r="M1908" s="13" t="str">
        <f>_xlfn.XLOOKUP(D1908,'Tienda y Sucursal'!$E$5:$E$10,'Tienda y Sucursal'!$F$5:$F$10)</f>
        <v>Sucursal 4</v>
      </c>
      <c r="N1908" s="13" t="str">
        <f>HLOOKUP(F1908,'Vendedores y Clientes'!$F$5:$M$7,2,0)&amp;" "&amp;HLOOKUP(F1908,'Vendedores y Clientes'!$F$5:$M$7,3,0)</f>
        <v>Gato Lizana</v>
      </c>
      <c r="O1908" s="13" t="str" cm="1">
        <f t="array" ref="O1908">_xlfn.XLOOKUP(G1908,'Vendedores y Clientes'!$B$6:$B$39,'Vendedores y Clientes'!$C$6:$C$39&amp;" "&amp;_xlfn.XLOOKUP(Ventas!G1908,'Vendedores y Clientes'!$B$6:$B$39,'Vendedores y Clientes'!$D$6:$D$39))</f>
        <v>Nga Escandinavo</v>
      </c>
      <c r="P1908" s="13" t="str">
        <f>_xlfn.XLOOKUP(H1908,Productos!$B$5:$B$16,Productos!$C$5:$C$16)</f>
        <v>Mesa de Centro 1,5x2 Cuadrada</v>
      </c>
      <c r="Q1908" s="13" t="str">
        <f>VLOOKUP(H1908,Productos!$B$4:$E$16,3,0)</f>
        <v>Dardunes</v>
      </c>
      <c r="R1908" s="14">
        <f t="shared" si="44"/>
        <v>0.05</v>
      </c>
      <c r="S1908" s="15">
        <f>VLOOKUP(Ventas!H1908,Productos!$B$23:$I$34,MATCH(Ventas!M1908,Productos!$D$22:$I$22)+2,FALSE)</f>
        <v>300000</v>
      </c>
      <c r="T1908" s="16">
        <f t="shared" si="46"/>
        <v>412500</v>
      </c>
    </row>
    <row r="1909" spans="2:20" ht="14.25" customHeight="1">
      <c r="B1909" s="10" t="str">
        <f t="shared" si="43"/>
        <v>13-106112009noviembreB18</v>
      </c>
      <c r="C1909" s="17">
        <v>13</v>
      </c>
      <c r="D1909" s="17">
        <v>10</v>
      </c>
      <c r="E1909" s="18">
        <v>40123</v>
      </c>
      <c r="F1909" s="17">
        <v>12</v>
      </c>
      <c r="G1909" s="17">
        <v>2</v>
      </c>
      <c r="H1909" s="17" t="s">
        <v>31</v>
      </c>
      <c r="I1909" s="79">
        <f>_xlfn.XLOOKUP(H1909,Productos!$B$5:$B$16,Productos!$E$5:$E$16)</f>
        <v>350000</v>
      </c>
      <c r="J1909" s="17">
        <v>6</v>
      </c>
      <c r="K1909" s="99"/>
      <c r="L1909" s="13" t="str">
        <f>_xlfn.XLOOKUP(Ventas!C1909,'Tienda y Sucursal'!$B$5:$B$19,'Tienda y Sucursal'!$C$5:$C$19)</f>
        <v>Sales</v>
      </c>
      <c r="M1909" s="13" t="str">
        <f>_xlfn.XLOOKUP(D1909,'Tienda y Sucursal'!$E$5:$E$10,'Tienda y Sucursal'!$F$5:$F$10)</f>
        <v>Sucursal 6</v>
      </c>
      <c r="N1909" s="13" t="str">
        <f>HLOOKUP(F1909,'Vendedores y Clientes'!$F$5:$M$7,2,0)&amp;" "&amp;HLOOKUP(F1909,'Vendedores y Clientes'!$F$5:$M$7,3,0)</f>
        <v>Feibian Bizancio</v>
      </c>
      <c r="O1909" s="13" t="str" cm="1">
        <f t="array" ref="O1909">_xlfn.XLOOKUP(G1909,'Vendedores y Clientes'!$B$6:$B$39,'Vendedores y Clientes'!$C$6:$C$39&amp;" "&amp;_xlfn.XLOOKUP(Ventas!G1909,'Vendedores y Clientes'!$B$6:$B$39,'Vendedores y Clientes'!$D$6:$D$39))</f>
        <v>John Chepicano</v>
      </c>
      <c r="P1909" s="13" t="str">
        <f>_xlfn.XLOOKUP(H1909,Productos!$B$5:$B$16,Productos!$C$5:$C$16)</f>
        <v>Escritorio Vidrio 1,38x50</v>
      </c>
      <c r="Q1909" s="13" t="str">
        <f>VLOOKUP(H1909,Productos!$B$4:$E$16,3,0)</f>
        <v>Bellmack</v>
      </c>
      <c r="R1909" s="14">
        <f t="shared" si="44"/>
        <v>0.05</v>
      </c>
      <c r="S1909" s="15">
        <f>VLOOKUP(Ventas!H1909,Productos!$B$23:$I$34,MATCH(Ventas!M1909,Productos!$D$22:$I$22)+2,FALSE)</f>
        <v>100000</v>
      </c>
      <c r="T1909" s="16">
        <f t="shared" si="46"/>
        <v>1895000</v>
      </c>
    </row>
    <row r="1910" spans="2:20" ht="14.25" customHeight="1">
      <c r="B1910" s="10" t="str">
        <f t="shared" si="43"/>
        <v>14-30252009mayoB18</v>
      </c>
      <c r="C1910" s="17">
        <v>14</v>
      </c>
      <c r="D1910" s="17">
        <v>30</v>
      </c>
      <c r="E1910" s="18">
        <v>39935</v>
      </c>
      <c r="F1910" s="17">
        <v>14</v>
      </c>
      <c r="G1910" s="17">
        <v>30</v>
      </c>
      <c r="H1910" s="17" t="s">
        <v>31</v>
      </c>
      <c r="I1910" s="79">
        <f>_xlfn.XLOOKUP(H1910,Productos!$B$5:$B$16,Productos!$E$5:$E$16)</f>
        <v>350000</v>
      </c>
      <c r="J1910" s="17">
        <v>6</v>
      </c>
      <c r="K1910" s="99"/>
      <c r="L1910" s="13" t="str">
        <f>_xlfn.XLOOKUP(Ventas!C1910,'Tienda y Sucursal'!$B$5:$B$19,'Tienda y Sucursal'!$C$5:$C$19)</f>
        <v>Antiguedades FV</v>
      </c>
      <c r="M1910" s="13" t="str">
        <f>_xlfn.XLOOKUP(D1910,'Tienda y Sucursal'!$E$5:$E$10,'Tienda y Sucursal'!$F$5:$F$10)</f>
        <v>Sucursal 2</v>
      </c>
      <c r="N1910" s="13" t="str">
        <f>HLOOKUP(F1910,'Vendedores y Clientes'!$F$5:$M$7,2,0)&amp;" "&amp;HLOOKUP(F1910,'Vendedores y Clientes'!$F$5:$M$7,3,0)</f>
        <v>Hortuiti Felier</v>
      </c>
      <c r="O1910" s="13" t="str" cm="1">
        <f t="array" ref="O1910">_xlfn.XLOOKUP(G1910,'Vendedores y Clientes'!$B$6:$B$39,'Vendedores y Clientes'!$C$6:$C$39&amp;" "&amp;_xlfn.XLOOKUP(Ventas!G1910,'Vendedores y Clientes'!$B$6:$B$39,'Vendedores y Clientes'!$D$6:$D$39))</f>
        <v>Javiera Walder</v>
      </c>
      <c r="P1910" s="13" t="str">
        <f>_xlfn.XLOOKUP(H1910,Productos!$B$5:$B$16,Productos!$C$5:$C$16)</f>
        <v>Escritorio Vidrio 1,38x50</v>
      </c>
      <c r="Q1910" s="13" t="str">
        <f>VLOOKUP(H1910,Productos!$B$4:$E$16,3,0)</f>
        <v>Bellmack</v>
      </c>
      <c r="R1910" s="14">
        <f t="shared" si="44"/>
        <v>0.05</v>
      </c>
      <c r="S1910" s="15">
        <f>VLOOKUP(Ventas!H1910,Productos!$B$23:$I$34,MATCH(Ventas!M1910,Productos!$D$22:$I$22)+2,FALSE)</f>
        <v>100000</v>
      </c>
      <c r="T1910" s="16">
        <f t="shared" si="46"/>
        <v>1895000</v>
      </c>
    </row>
    <row r="1911" spans="2:20" ht="14.25" customHeight="1">
      <c r="B1911" s="10" t="str">
        <f t="shared" si="43"/>
        <v>12-300262010junioA14</v>
      </c>
      <c r="C1911" s="17">
        <v>12</v>
      </c>
      <c r="D1911" s="17">
        <v>300</v>
      </c>
      <c r="E1911" s="18">
        <v>40331</v>
      </c>
      <c r="F1911" s="17">
        <v>12</v>
      </c>
      <c r="G1911" s="17">
        <v>2</v>
      </c>
      <c r="H1911" s="17" t="s">
        <v>27</v>
      </c>
      <c r="I1911" s="79">
        <f>_xlfn.XLOOKUP(H1911,Productos!$B$5:$B$16,Productos!$E$5:$E$16)</f>
        <v>670000</v>
      </c>
      <c r="J1911" s="17">
        <v>1</v>
      </c>
      <c r="K1911" s="99"/>
      <c r="L1911" s="13" t="str">
        <f>_xlfn.XLOOKUP(Ventas!C1911,'Tienda y Sucursal'!$B$5:$B$19,'Tienda y Sucursal'!$C$5:$C$19)</f>
        <v>El Deleite</v>
      </c>
      <c r="M1911" s="13" t="str">
        <f>_xlfn.XLOOKUP(D1911,'Tienda y Sucursal'!$E$5:$E$10,'Tienda y Sucursal'!$F$5:$F$10)</f>
        <v>Sucursal 3</v>
      </c>
      <c r="N1911" s="13" t="str">
        <f>HLOOKUP(F1911,'Vendedores y Clientes'!$F$5:$M$7,2,0)&amp;" "&amp;HLOOKUP(F1911,'Vendedores y Clientes'!$F$5:$M$7,3,0)</f>
        <v>Feibian Bizancio</v>
      </c>
      <c r="O1911" s="13" t="str" cm="1">
        <f t="array" ref="O1911">_xlfn.XLOOKUP(G1911,'Vendedores y Clientes'!$B$6:$B$39,'Vendedores y Clientes'!$C$6:$C$39&amp;" "&amp;_xlfn.XLOOKUP(Ventas!G1911,'Vendedores y Clientes'!$B$6:$B$39,'Vendedores y Clientes'!$D$6:$D$39))</f>
        <v>John Chepicano</v>
      </c>
      <c r="P1911" s="13" t="str">
        <f>_xlfn.XLOOKUP(H1911,Productos!$B$5:$B$16,Productos!$C$5:$C$16)</f>
        <v>Cama 1,5 plazas</v>
      </c>
      <c r="Q1911" s="13" t="str">
        <f>VLOOKUP(H1911,Productos!$B$4:$E$16,3,0)</f>
        <v>Dardunes</v>
      </c>
      <c r="R1911" s="14">
        <f t="shared" si="44"/>
        <v>0</v>
      </c>
      <c r="S1911" s="15">
        <f>VLOOKUP(Ventas!H1911,Productos!$B$23:$I$34,MATCH(Ventas!M1911,Productos!$D$22:$I$22)+2,FALSE)</f>
        <v>300000</v>
      </c>
      <c r="T1911" s="16">
        <f t="shared" si="46"/>
        <v>370000</v>
      </c>
    </row>
    <row r="1912" spans="2:20" ht="14.25" customHeight="1">
      <c r="B1912" s="10" t="str">
        <f t="shared" si="43"/>
        <v>15-3002052010mayoA14</v>
      </c>
      <c r="C1912" s="17">
        <v>15</v>
      </c>
      <c r="D1912" s="17">
        <v>300</v>
      </c>
      <c r="E1912" s="18">
        <v>40318</v>
      </c>
      <c r="F1912" s="17">
        <v>18</v>
      </c>
      <c r="G1912" s="17">
        <v>30</v>
      </c>
      <c r="H1912" s="17" t="s">
        <v>27</v>
      </c>
      <c r="I1912" s="79">
        <f>_xlfn.XLOOKUP(H1912,Productos!$B$5:$B$16,Productos!$E$5:$E$16)</f>
        <v>670000</v>
      </c>
      <c r="J1912" s="17">
        <v>1</v>
      </c>
      <c r="K1912" s="99"/>
      <c r="L1912" s="13" t="str">
        <f>_xlfn.XLOOKUP(Ventas!C1912,'Tienda y Sucursal'!$B$5:$B$19,'Tienda y Sucursal'!$C$5:$C$19)</f>
        <v>Galería la Tubería</v>
      </c>
      <c r="M1912" s="13" t="str">
        <f>_xlfn.XLOOKUP(D1912,'Tienda y Sucursal'!$E$5:$E$10,'Tienda y Sucursal'!$F$5:$F$10)</f>
        <v>Sucursal 3</v>
      </c>
      <c r="N1912" s="13" t="str">
        <f>HLOOKUP(F1912,'Vendedores y Clientes'!$F$5:$M$7,2,0)&amp;" "&amp;HLOOKUP(F1912,'Vendedores y Clientes'!$F$5:$M$7,3,0)</f>
        <v>Gato Lizana</v>
      </c>
      <c r="O1912" s="13" t="str" cm="1">
        <f t="array" ref="O1912">_xlfn.XLOOKUP(G1912,'Vendedores y Clientes'!$B$6:$B$39,'Vendedores y Clientes'!$C$6:$C$39&amp;" "&amp;_xlfn.XLOOKUP(Ventas!G1912,'Vendedores y Clientes'!$B$6:$B$39,'Vendedores y Clientes'!$D$6:$D$39))</f>
        <v>Javiera Walder</v>
      </c>
      <c r="P1912" s="13" t="str">
        <f>_xlfn.XLOOKUP(H1912,Productos!$B$5:$B$16,Productos!$C$5:$C$16)</f>
        <v>Cama 1,5 plazas</v>
      </c>
      <c r="Q1912" s="13" t="str">
        <f>VLOOKUP(H1912,Productos!$B$4:$E$16,3,0)</f>
        <v>Dardunes</v>
      </c>
      <c r="R1912" s="14">
        <f t="shared" si="44"/>
        <v>0</v>
      </c>
      <c r="S1912" s="15">
        <f>VLOOKUP(Ventas!H1912,Productos!$B$23:$I$34,MATCH(Ventas!M1912,Productos!$D$22:$I$22)+2,FALSE)</f>
        <v>300000</v>
      </c>
      <c r="T1912" s="16">
        <f t="shared" si="46"/>
        <v>370000</v>
      </c>
    </row>
    <row r="1913" spans="2:20" ht="14.25" customHeight="1">
      <c r="B1913" s="10" t="str">
        <f t="shared" si="43"/>
        <v>15-2001452010mayoA14</v>
      </c>
      <c r="C1913" s="17">
        <v>15</v>
      </c>
      <c r="D1913" s="17">
        <v>200</v>
      </c>
      <c r="E1913" s="18">
        <v>40312</v>
      </c>
      <c r="F1913" s="17">
        <v>17</v>
      </c>
      <c r="G1913" s="17">
        <v>18</v>
      </c>
      <c r="H1913" s="17" t="s">
        <v>27</v>
      </c>
      <c r="I1913" s="79">
        <f>_xlfn.XLOOKUP(H1913,Productos!$B$5:$B$16,Productos!$E$5:$E$16)</f>
        <v>670000</v>
      </c>
      <c r="J1913" s="17">
        <v>1</v>
      </c>
      <c r="K1913" s="99"/>
      <c r="L1913" s="13" t="str">
        <f>_xlfn.XLOOKUP(Ventas!C1913,'Tienda y Sucursal'!$B$5:$B$19,'Tienda y Sucursal'!$C$5:$C$19)</f>
        <v>Galería la Tubería</v>
      </c>
      <c r="M1913" s="13" t="str">
        <f>_xlfn.XLOOKUP(D1913,'Tienda y Sucursal'!$E$5:$E$10,'Tienda y Sucursal'!$F$5:$F$10)</f>
        <v>Sucursal 1</v>
      </c>
      <c r="N1913" s="13" t="str">
        <f>HLOOKUP(F1913,'Vendedores y Clientes'!$F$5:$M$7,2,0)&amp;" "&amp;HLOOKUP(F1913,'Vendedores y Clientes'!$F$5:$M$7,3,0)</f>
        <v>Gabriel Manzanero</v>
      </c>
      <c r="O1913" s="13" t="str" cm="1">
        <f t="array" ref="O1913">_xlfn.XLOOKUP(G1913,'Vendedores y Clientes'!$B$6:$B$39,'Vendedores y Clientes'!$C$6:$C$39&amp;" "&amp;_xlfn.XLOOKUP(Ventas!G1913,'Vendedores y Clientes'!$B$6:$B$39,'Vendedores y Clientes'!$D$6:$D$39))</f>
        <v>Di Angelo Bonini</v>
      </c>
      <c r="P1913" s="13" t="str">
        <f>_xlfn.XLOOKUP(H1913,Productos!$B$5:$B$16,Productos!$C$5:$C$16)</f>
        <v>Cama 1,5 plazas</v>
      </c>
      <c r="Q1913" s="13" t="str">
        <f>VLOOKUP(H1913,Productos!$B$4:$E$16,3,0)</f>
        <v>Dardunes</v>
      </c>
      <c r="R1913" s="14">
        <f t="shared" si="44"/>
        <v>0</v>
      </c>
      <c r="S1913" s="15">
        <f>VLOOKUP(Ventas!H1913,Productos!$B$23:$I$34,MATCH(Ventas!M1913,Productos!$D$22:$I$22)+2,FALSE)</f>
        <v>200000</v>
      </c>
      <c r="T1913" s="16">
        <f t="shared" si="46"/>
        <v>470000</v>
      </c>
    </row>
    <row r="1914" spans="2:20" ht="14.25" customHeight="1">
      <c r="B1914" s="10" t="str">
        <f t="shared" si="43"/>
        <v>4-301712009eneroA14</v>
      </c>
      <c r="C1914" s="17">
        <v>4</v>
      </c>
      <c r="D1914" s="17">
        <v>30</v>
      </c>
      <c r="E1914" s="18">
        <v>39830</v>
      </c>
      <c r="F1914" s="17">
        <v>13</v>
      </c>
      <c r="G1914" s="17">
        <v>17</v>
      </c>
      <c r="H1914" s="17" t="s">
        <v>27</v>
      </c>
      <c r="I1914" s="79">
        <f>_xlfn.XLOOKUP(H1914,Productos!$B$5:$B$16,Productos!$E$5:$E$16)</f>
        <v>670000</v>
      </c>
      <c r="J1914" s="17">
        <v>1</v>
      </c>
      <c r="K1914" s="99"/>
      <c r="L1914" s="13" t="str">
        <f>_xlfn.XLOOKUP(Ventas!C1914,'Tienda y Sucursal'!$B$5:$B$19,'Tienda y Sucursal'!$C$5:$C$19)</f>
        <v>Galería Ñuble</v>
      </c>
      <c r="M1914" s="13" t="str">
        <f>_xlfn.XLOOKUP(D1914,'Tienda y Sucursal'!$E$5:$E$10,'Tienda y Sucursal'!$F$5:$F$10)</f>
        <v>Sucursal 2</v>
      </c>
      <c r="N1914" s="13" t="str">
        <f>HLOOKUP(F1914,'Vendedores y Clientes'!$F$5:$M$7,2,0)&amp;" "&amp;HLOOKUP(F1914,'Vendedores y Clientes'!$F$5:$M$7,3,0)</f>
        <v>Caesar Ortencia</v>
      </c>
      <c r="O1914" s="13" t="str" cm="1">
        <f t="array" ref="O1914">_xlfn.XLOOKUP(G1914,'Vendedores y Clientes'!$B$6:$B$39,'Vendedores y Clientes'!$C$6:$C$39&amp;" "&amp;_xlfn.XLOOKUP(Ventas!G1914,'Vendedores y Clientes'!$B$6:$B$39,'Vendedores y Clientes'!$D$6:$D$39))</f>
        <v>Mathias Albus</v>
      </c>
      <c r="P1914" s="13" t="str">
        <f>_xlfn.XLOOKUP(H1914,Productos!$B$5:$B$16,Productos!$C$5:$C$16)</f>
        <v>Cama 1,5 plazas</v>
      </c>
      <c r="Q1914" s="13" t="str">
        <f>VLOOKUP(H1914,Productos!$B$4:$E$16,3,0)</f>
        <v>Dardunes</v>
      </c>
      <c r="R1914" s="14">
        <f t="shared" si="44"/>
        <v>0</v>
      </c>
      <c r="S1914" s="15">
        <f>VLOOKUP(Ventas!H1914,Productos!$B$23:$I$34,MATCH(Ventas!M1914,Productos!$D$22:$I$22)+2,FALSE)</f>
        <v>200000</v>
      </c>
      <c r="T1914" s="16">
        <f t="shared" si="46"/>
        <v>470000</v>
      </c>
    </row>
    <row r="1915" spans="2:20" ht="14.25" customHeight="1">
      <c r="B1915" s="10" t="str">
        <f t="shared" si="43"/>
        <v>1-2002102009octubreA14</v>
      </c>
      <c r="C1915" s="17">
        <v>1</v>
      </c>
      <c r="D1915" s="17">
        <v>200</v>
      </c>
      <c r="E1915" s="18">
        <v>40088</v>
      </c>
      <c r="F1915" s="17">
        <v>15</v>
      </c>
      <c r="G1915" s="17">
        <v>12</v>
      </c>
      <c r="H1915" s="17" t="s">
        <v>27</v>
      </c>
      <c r="I1915" s="79">
        <f>_xlfn.XLOOKUP(H1915,Productos!$B$5:$B$16,Productos!$E$5:$E$16)</f>
        <v>670000</v>
      </c>
      <c r="J1915" s="17">
        <v>1</v>
      </c>
      <c r="K1915" s="99"/>
      <c r="L1915" s="13" t="str">
        <f>_xlfn.XLOOKUP(Ventas!C1915,'Tienda y Sucursal'!$B$5:$B$19,'Tienda y Sucursal'!$C$5:$C$19)</f>
        <v>Sucursal Peñalolen Alto</v>
      </c>
      <c r="M1915" s="13" t="str">
        <f>_xlfn.XLOOKUP(D1915,'Tienda y Sucursal'!$E$5:$E$10,'Tienda y Sucursal'!$F$5:$F$10)</f>
        <v>Sucursal 1</v>
      </c>
      <c r="N1915" s="13" t="str">
        <f>HLOOKUP(F1915,'Vendedores y Clientes'!$F$5:$M$7,2,0)&amp;" "&amp;HLOOKUP(F1915,'Vendedores y Clientes'!$F$5:$M$7,3,0)</f>
        <v>Suárez Mujica</v>
      </c>
      <c r="O1915" s="13" t="str" cm="1">
        <f t="array" ref="O1915">_xlfn.XLOOKUP(G1915,'Vendedores y Clientes'!$B$6:$B$39,'Vendedores y Clientes'!$C$6:$C$39&amp;" "&amp;_xlfn.XLOOKUP(Ventas!G1915,'Vendedores y Clientes'!$B$6:$B$39,'Vendedores y Clientes'!$D$6:$D$39))</f>
        <v>Nga Escandinavo</v>
      </c>
      <c r="P1915" s="13" t="str">
        <f>_xlfn.XLOOKUP(H1915,Productos!$B$5:$B$16,Productos!$C$5:$C$16)</f>
        <v>Cama 1,5 plazas</v>
      </c>
      <c r="Q1915" s="13" t="str">
        <f>VLOOKUP(H1915,Productos!$B$4:$E$16,3,0)</f>
        <v>Dardunes</v>
      </c>
      <c r="R1915" s="14">
        <f t="shared" si="44"/>
        <v>0</v>
      </c>
      <c r="S1915" s="15">
        <f>VLOOKUP(Ventas!H1915,Productos!$B$23:$I$34,MATCH(Ventas!M1915,Productos!$D$22:$I$22)+2,FALSE)</f>
        <v>200000</v>
      </c>
      <c r="T1915" s="16">
        <f t="shared" si="46"/>
        <v>470000</v>
      </c>
    </row>
    <row r="1916" spans="2:20" ht="14.25" customHeight="1">
      <c r="B1916" s="10" t="str">
        <f t="shared" si="43"/>
        <v>1-200472010julioA14</v>
      </c>
      <c r="C1916" s="17">
        <v>1</v>
      </c>
      <c r="D1916" s="17">
        <v>200</v>
      </c>
      <c r="E1916" s="18">
        <v>40363</v>
      </c>
      <c r="F1916" s="17">
        <v>16</v>
      </c>
      <c r="G1916" s="17">
        <v>17</v>
      </c>
      <c r="H1916" s="17" t="s">
        <v>27</v>
      </c>
      <c r="I1916" s="79">
        <f>_xlfn.XLOOKUP(H1916,Productos!$B$5:$B$16,Productos!$E$5:$E$16)</f>
        <v>670000</v>
      </c>
      <c r="J1916" s="17">
        <v>1</v>
      </c>
      <c r="K1916" s="99"/>
      <c r="L1916" s="13" t="str">
        <f>_xlfn.XLOOKUP(Ventas!C1916,'Tienda y Sucursal'!$B$5:$B$19,'Tienda y Sucursal'!$C$5:$C$19)</f>
        <v>Sucursal Peñalolen Alto</v>
      </c>
      <c r="M1916" s="13" t="str">
        <f>_xlfn.XLOOKUP(D1916,'Tienda y Sucursal'!$E$5:$E$10,'Tienda y Sucursal'!$F$5:$F$10)</f>
        <v>Sucursal 1</v>
      </c>
      <c r="N1916" s="13" t="str">
        <f>HLOOKUP(F1916,'Vendedores y Clientes'!$F$5:$M$7,2,0)&amp;" "&amp;HLOOKUP(F1916,'Vendedores y Clientes'!$F$5:$M$7,3,0)</f>
        <v>Michael Tree</v>
      </c>
      <c r="O1916" s="13" t="str" cm="1">
        <f t="array" ref="O1916">_xlfn.XLOOKUP(G1916,'Vendedores y Clientes'!$B$6:$B$39,'Vendedores y Clientes'!$C$6:$C$39&amp;" "&amp;_xlfn.XLOOKUP(Ventas!G1916,'Vendedores y Clientes'!$B$6:$B$39,'Vendedores y Clientes'!$D$6:$D$39))</f>
        <v>Mathias Albus</v>
      </c>
      <c r="P1916" s="13" t="str">
        <f>_xlfn.XLOOKUP(H1916,Productos!$B$5:$B$16,Productos!$C$5:$C$16)</f>
        <v>Cama 1,5 plazas</v>
      </c>
      <c r="Q1916" s="13" t="str">
        <f>VLOOKUP(H1916,Productos!$B$4:$E$16,3,0)</f>
        <v>Dardunes</v>
      </c>
      <c r="R1916" s="14">
        <f t="shared" si="44"/>
        <v>0</v>
      </c>
      <c r="S1916" s="15">
        <f>VLOOKUP(Ventas!H1916,Productos!$B$23:$I$34,MATCH(Ventas!M1916,Productos!$D$22:$I$22)+2,FALSE)</f>
        <v>200000</v>
      </c>
      <c r="T1916" s="16">
        <f t="shared" si="46"/>
        <v>470000</v>
      </c>
    </row>
    <row r="1917" spans="2:20" ht="14.25" customHeight="1">
      <c r="B1917" s="10" t="str">
        <f t="shared" si="43"/>
        <v>3-2013102010octubreG13</v>
      </c>
      <c r="C1917" s="17">
        <v>3</v>
      </c>
      <c r="D1917" s="17">
        <v>20</v>
      </c>
      <c r="E1917" s="18">
        <v>40464</v>
      </c>
      <c r="F1917" s="17">
        <v>15</v>
      </c>
      <c r="G1917" s="17">
        <v>15</v>
      </c>
      <c r="H1917" s="17" t="s">
        <v>32</v>
      </c>
      <c r="I1917" s="79">
        <f>_xlfn.XLOOKUP(H1917,Productos!$B$5:$B$16,Productos!$E$5:$E$16)</f>
        <v>150000</v>
      </c>
      <c r="J1917" s="17">
        <v>4</v>
      </c>
      <c r="K1917" s="99"/>
      <c r="L1917" s="13" t="str">
        <f>_xlfn.XLOOKUP(Ventas!C1917,'Tienda y Sucursal'!$B$5:$B$19,'Tienda y Sucursal'!$C$5:$C$19)</f>
        <v>Damiens</v>
      </c>
      <c r="M1917" s="13" t="str">
        <f>_xlfn.XLOOKUP(D1917,'Tienda y Sucursal'!$E$5:$E$10,'Tienda y Sucursal'!$F$5:$F$10)</f>
        <v>Sucursal 5</v>
      </c>
      <c r="N1917" s="13" t="str">
        <f>HLOOKUP(F1917,'Vendedores y Clientes'!$F$5:$M$7,2,0)&amp;" "&amp;HLOOKUP(F1917,'Vendedores y Clientes'!$F$5:$M$7,3,0)</f>
        <v>Suárez Mujica</v>
      </c>
      <c r="O1917" s="13" t="str" cm="1">
        <f t="array" ref="O1917">_xlfn.XLOOKUP(G1917,'Vendedores y Clientes'!$B$6:$B$39,'Vendedores y Clientes'!$C$6:$C$39&amp;" "&amp;_xlfn.XLOOKUP(Ventas!G1917,'Vendedores y Clientes'!$B$6:$B$39,'Vendedores y Clientes'!$D$6:$D$39))</f>
        <v>Maki Parachute</v>
      </c>
      <c r="P1917" s="13" t="str">
        <f>_xlfn.XLOOKUP(H1917,Productos!$B$5:$B$16,Productos!$C$5:$C$16)</f>
        <v>Mesa de Centro 1,5x2 Cuadrada</v>
      </c>
      <c r="Q1917" s="13" t="str">
        <f>VLOOKUP(H1917,Productos!$B$4:$E$16,3,0)</f>
        <v>Dardunes</v>
      </c>
      <c r="R1917" s="14">
        <f t="shared" si="44"/>
        <v>0.05</v>
      </c>
      <c r="S1917" s="15">
        <f>VLOOKUP(Ventas!H1917,Productos!$B$23:$I$34,MATCH(Ventas!M1917,Productos!$D$22:$I$22)+2,FALSE)</f>
        <v>20000</v>
      </c>
      <c r="T1917" s="16">
        <f t="shared" si="46"/>
        <v>550000</v>
      </c>
    </row>
    <row r="1918" spans="2:20" ht="14.25" customHeight="1">
      <c r="B1918" s="10" t="str">
        <f t="shared" si="43"/>
        <v>14-10016112009noviembreA14</v>
      </c>
      <c r="C1918" s="17">
        <v>14</v>
      </c>
      <c r="D1918" s="17">
        <v>100</v>
      </c>
      <c r="E1918" s="18">
        <v>40133</v>
      </c>
      <c r="F1918" s="17">
        <v>12</v>
      </c>
      <c r="G1918" s="17">
        <v>3</v>
      </c>
      <c r="H1918" s="17" t="s">
        <v>27</v>
      </c>
      <c r="I1918" s="79">
        <f>_xlfn.XLOOKUP(H1918,Productos!$B$5:$B$16,Productos!$E$5:$E$16)</f>
        <v>670000</v>
      </c>
      <c r="J1918" s="17">
        <v>1</v>
      </c>
      <c r="K1918" s="99"/>
      <c r="L1918" s="13" t="str">
        <f>_xlfn.XLOOKUP(Ventas!C1918,'Tienda y Sucursal'!$B$5:$B$19,'Tienda y Sucursal'!$C$5:$C$19)</f>
        <v>Antiguedades FV</v>
      </c>
      <c r="M1918" s="13" t="str">
        <f>_xlfn.XLOOKUP(D1918,'Tienda y Sucursal'!$E$5:$E$10,'Tienda y Sucursal'!$F$5:$F$10)</f>
        <v>Sucursal 4</v>
      </c>
      <c r="N1918" s="13" t="str">
        <f>HLOOKUP(F1918,'Vendedores y Clientes'!$F$5:$M$7,2,0)&amp;" "&amp;HLOOKUP(F1918,'Vendedores y Clientes'!$F$5:$M$7,3,0)</f>
        <v>Feibian Bizancio</v>
      </c>
      <c r="O1918" s="13" t="str" cm="1">
        <f t="array" ref="O1918">_xlfn.XLOOKUP(G1918,'Vendedores y Clientes'!$B$6:$B$39,'Vendedores y Clientes'!$C$6:$C$39&amp;" "&amp;_xlfn.XLOOKUP(Ventas!G1918,'Vendedores y Clientes'!$B$6:$B$39,'Vendedores y Clientes'!$D$6:$D$39))</f>
        <v>Johny Negrero</v>
      </c>
      <c r="P1918" s="13" t="str">
        <f>_xlfn.XLOOKUP(H1918,Productos!$B$5:$B$16,Productos!$C$5:$C$16)</f>
        <v>Cama 1,5 plazas</v>
      </c>
      <c r="Q1918" s="13" t="str">
        <f>VLOOKUP(H1918,Productos!$B$4:$E$16,3,0)</f>
        <v>Dardunes</v>
      </c>
      <c r="R1918" s="14">
        <f t="shared" si="44"/>
        <v>0</v>
      </c>
      <c r="S1918" s="15">
        <f>VLOOKUP(Ventas!H1918,Productos!$B$23:$I$34,MATCH(Ventas!M1918,Productos!$D$22:$I$22)+2,FALSE)</f>
        <v>10000</v>
      </c>
      <c r="T1918" s="16">
        <f t="shared" si="46"/>
        <v>660000</v>
      </c>
    </row>
    <row r="1919" spans="2:20" ht="14.25" customHeight="1">
      <c r="B1919" s="10" t="str">
        <f t="shared" si="43"/>
        <v>15-10019112009noviembreA14</v>
      </c>
      <c r="C1919" s="17">
        <v>15</v>
      </c>
      <c r="D1919" s="17">
        <v>100</v>
      </c>
      <c r="E1919" s="18">
        <v>40136</v>
      </c>
      <c r="F1919" s="17">
        <v>16</v>
      </c>
      <c r="G1919" s="17">
        <v>14</v>
      </c>
      <c r="H1919" s="17" t="s">
        <v>27</v>
      </c>
      <c r="I1919" s="79">
        <f>_xlfn.XLOOKUP(H1919,Productos!$B$5:$B$16,Productos!$E$5:$E$16)</f>
        <v>670000</v>
      </c>
      <c r="J1919" s="17">
        <v>1</v>
      </c>
      <c r="K1919" s="99"/>
      <c r="L1919" s="13" t="str">
        <f>_xlfn.XLOOKUP(Ventas!C1919,'Tienda y Sucursal'!$B$5:$B$19,'Tienda y Sucursal'!$C$5:$C$19)</f>
        <v>Galería la Tubería</v>
      </c>
      <c r="M1919" s="13" t="str">
        <f>_xlfn.XLOOKUP(D1919,'Tienda y Sucursal'!$E$5:$E$10,'Tienda y Sucursal'!$F$5:$F$10)</f>
        <v>Sucursal 4</v>
      </c>
      <c r="N1919" s="13" t="str">
        <f>HLOOKUP(F1919,'Vendedores y Clientes'!$F$5:$M$7,2,0)&amp;" "&amp;HLOOKUP(F1919,'Vendedores y Clientes'!$F$5:$M$7,3,0)</f>
        <v>Michael Tree</v>
      </c>
      <c r="O1919" s="13" t="str" cm="1">
        <f t="array" ref="O1919">_xlfn.XLOOKUP(G1919,'Vendedores y Clientes'!$B$6:$B$39,'Vendedores y Clientes'!$C$6:$C$39&amp;" "&amp;_xlfn.XLOOKUP(Ventas!G1919,'Vendedores y Clientes'!$B$6:$B$39,'Vendedores y Clientes'!$D$6:$D$39))</f>
        <v>Guillermo Franco</v>
      </c>
      <c r="P1919" s="13" t="str">
        <f>_xlfn.XLOOKUP(H1919,Productos!$B$5:$B$16,Productos!$C$5:$C$16)</f>
        <v>Cama 1,5 plazas</v>
      </c>
      <c r="Q1919" s="13" t="str">
        <f>VLOOKUP(H1919,Productos!$B$4:$E$16,3,0)</f>
        <v>Dardunes</v>
      </c>
      <c r="R1919" s="14">
        <f t="shared" si="44"/>
        <v>0</v>
      </c>
      <c r="S1919" s="15">
        <f>VLOOKUP(Ventas!H1919,Productos!$B$23:$I$34,MATCH(Ventas!M1919,Productos!$D$22:$I$22)+2,FALSE)</f>
        <v>10000</v>
      </c>
      <c r="T1919" s="16">
        <f t="shared" si="46"/>
        <v>660000</v>
      </c>
    </row>
    <row r="1920" spans="2:20" ht="14.25" customHeight="1">
      <c r="B1920" s="10" t="str">
        <f t="shared" si="43"/>
        <v>5-202352010mayoG16</v>
      </c>
      <c r="C1920" s="17">
        <v>5</v>
      </c>
      <c r="D1920" s="17">
        <v>20</v>
      </c>
      <c r="E1920" s="18">
        <v>40321</v>
      </c>
      <c r="F1920" s="17">
        <v>14</v>
      </c>
      <c r="G1920" s="17">
        <v>20</v>
      </c>
      <c r="H1920" s="17" t="s">
        <v>30</v>
      </c>
      <c r="I1920" s="79">
        <f>_xlfn.XLOOKUP(H1920,Productos!$B$5:$B$16,Productos!$E$5:$E$16)</f>
        <v>550000</v>
      </c>
      <c r="J1920" s="17">
        <v>1</v>
      </c>
      <c r="K1920" s="99"/>
      <c r="L1920" s="13" t="str">
        <f>_xlfn.XLOOKUP(Ventas!C1920,'Tienda y Sucursal'!$B$5:$B$19,'Tienda y Sucursal'!$C$5:$C$19)</f>
        <v>Muebles El Oso</v>
      </c>
      <c r="M1920" s="13" t="str">
        <f>_xlfn.XLOOKUP(D1920,'Tienda y Sucursal'!$E$5:$E$10,'Tienda y Sucursal'!$F$5:$F$10)</f>
        <v>Sucursal 5</v>
      </c>
      <c r="N1920" s="13" t="str">
        <f>HLOOKUP(F1920,'Vendedores y Clientes'!$F$5:$M$7,2,0)&amp;" "&amp;HLOOKUP(F1920,'Vendedores y Clientes'!$F$5:$M$7,3,0)</f>
        <v>Hortuiti Felier</v>
      </c>
      <c r="O1920" s="13" t="str" cm="1">
        <f t="array" ref="O1920">_xlfn.XLOOKUP(G1920,'Vendedores y Clientes'!$B$6:$B$39,'Vendedores y Clientes'!$C$6:$C$39&amp;" "&amp;_xlfn.XLOOKUP(Ventas!G1920,'Vendedores y Clientes'!$B$6:$B$39,'Vendedores y Clientes'!$D$6:$D$39))</f>
        <v>Tatán Linterna</v>
      </c>
      <c r="P1920" s="13" t="str">
        <f>_xlfn.XLOOKUP(H1920,Productos!$B$5:$B$16,Productos!$C$5:$C$16)</f>
        <v>Cómoda 2 cuerpos, 2x1x1,5</v>
      </c>
      <c r="Q1920" s="13" t="str">
        <f>VLOOKUP(H1920,Productos!$B$4:$E$16,3,0)</f>
        <v>Deplos</v>
      </c>
      <c r="R1920" s="14">
        <f t="shared" si="44"/>
        <v>0</v>
      </c>
      <c r="S1920" s="15">
        <f>VLOOKUP(Ventas!H1920,Productos!$B$23:$I$34,MATCH(Ventas!M1920,Productos!$D$22:$I$22)+2,FALSE)</f>
        <v>300000</v>
      </c>
      <c r="T1920" s="16">
        <f t="shared" si="46"/>
        <v>250000</v>
      </c>
    </row>
    <row r="1921" spans="2:20" ht="14.25" customHeight="1">
      <c r="B1921" s="10" t="str">
        <f t="shared" si="43"/>
        <v>6-20016112009noviembreG16</v>
      </c>
      <c r="C1921" s="17">
        <v>6</v>
      </c>
      <c r="D1921" s="17">
        <v>200</v>
      </c>
      <c r="E1921" s="18">
        <v>40133</v>
      </c>
      <c r="F1921" s="17">
        <v>15</v>
      </c>
      <c r="G1921" s="17">
        <v>18</v>
      </c>
      <c r="H1921" s="17" t="s">
        <v>30</v>
      </c>
      <c r="I1921" s="79">
        <f>_xlfn.XLOOKUP(H1921,Productos!$B$5:$B$16,Productos!$E$5:$E$16)</f>
        <v>550000</v>
      </c>
      <c r="J1921" s="17">
        <v>1</v>
      </c>
      <c r="K1921" s="99"/>
      <c r="L1921" s="13" t="str">
        <f>_xlfn.XLOOKUP(Ventas!C1921,'Tienda y Sucursal'!$B$5:$B$19,'Tienda y Sucursal'!$C$5:$C$19)</f>
        <v>Sucursal Ñuñoa</v>
      </c>
      <c r="M1921" s="13" t="str">
        <f>_xlfn.XLOOKUP(D1921,'Tienda y Sucursal'!$E$5:$E$10,'Tienda y Sucursal'!$F$5:$F$10)</f>
        <v>Sucursal 1</v>
      </c>
      <c r="N1921" s="13" t="str">
        <f>HLOOKUP(F1921,'Vendedores y Clientes'!$F$5:$M$7,2,0)&amp;" "&amp;HLOOKUP(F1921,'Vendedores y Clientes'!$F$5:$M$7,3,0)</f>
        <v>Suárez Mujica</v>
      </c>
      <c r="O1921" s="13" t="str" cm="1">
        <f t="array" ref="O1921">_xlfn.XLOOKUP(G1921,'Vendedores y Clientes'!$B$6:$B$39,'Vendedores y Clientes'!$C$6:$C$39&amp;" "&amp;_xlfn.XLOOKUP(Ventas!G1921,'Vendedores y Clientes'!$B$6:$B$39,'Vendedores y Clientes'!$D$6:$D$39))</f>
        <v>Di Angelo Bonini</v>
      </c>
      <c r="P1921" s="13" t="str">
        <f>_xlfn.XLOOKUP(H1921,Productos!$B$5:$B$16,Productos!$C$5:$C$16)</f>
        <v>Cómoda 2 cuerpos, 2x1x1,5</v>
      </c>
      <c r="Q1921" s="13" t="str">
        <f>VLOOKUP(H1921,Productos!$B$4:$E$16,3,0)</f>
        <v>Deplos</v>
      </c>
      <c r="R1921" s="14">
        <f t="shared" si="44"/>
        <v>0</v>
      </c>
      <c r="S1921" s="15">
        <f>VLOOKUP(Ventas!H1921,Productos!$B$23:$I$34,MATCH(Ventas!M1921,Productos!$D$22:$I$22)+2,FALSE)</f>
        <v>100000</v>
      </c>
      <c r="T1921" s="16">
        <f t="shared" si="46"/>
        <v>450000</v>
      </c>
    </row>
    <row r="1922" spans="2:20" ht="14.25" customHeight="1">
      <c r="B1922" s="10" t="str">
        <f t="shared" si="43"/>
        <v>2-3001932009marzoG16</v>
      </c>
      <c r="C1922" s="17">
        <v>2</v>
      </c>
      <c r="D1922" s="17">
        <v>300</v>
      </c>
      <c r="E1922" s="18">
        <v>39891</v>
      </c>
      <c r="F1922" s="17">
        <v>12</v>
      </c>
      <c r="G1922" s="17">
        <v>27</v>
      </c>
      <c r="H1922" s="17" t="s">
        <v>30</v>
      </c>
      <c r="I1922" s="79">
        <f>_xlfn.XLOOKUP(H1922,Productos!$B$5:$B$16,Productos!$E$5:$E$16)</f>
        <v>550000</v>
      </c>
      <c r="J1922" s="17">
        <v>1</v>
      </c>
      <c r="K1922" s="99"/>
      <c r="L1922" s="13" t="str">
        <f>_xlfn.XLOOKUP(Ventas!C1922,'Tienda y Sucursal'!$B$5:$B$19,'Tienda y Sucursal'!$C$5:$C$19)</f>
        <v>Muebles San Genaro</v>
      </c>
      <c r="M1922" s="13" t="str">
        <f>_xlfn.XLOOKUP(D1922,'Tienda y Sucursal'!$E$5:$E$10,'Tienda y Sucursal'!$F$5:$F$10)</f>
        <v>Sucursal 3</v>
      </c>
      <c r="N1922" s="13" t="str">
        <f>HLOOKUP(F1922,'Vendedores y Clientes'!$F$5:$M$7,2,0)&amp;" "&amp;HLOOKUP(F1922,'Vendedores y Clientes'!$F$5:$M$7,3,0)</f>
        <v>Feibian Bizancio</v>
      </c>
      <c r="O1922" s="13" t="str" cm="1">
        <f t="array" ref="O1922">_xlfn.XLOOKUP(G1922,'Vendedores y Clientes'!$B$6:$B$39,'Vendedores y Clientes'!$C$6:$C$39&amp;" "&amp;_xlfn.XLOOKUP(Ventas!G1922,'Vendedores y Clientes'!$B$6:$B$39,'Vendedores y Clientes'!$D$6:$D$39))</f>
        <v>Daniel Saint John</v>
      </c>
      <c r="P1922" s="13" t="str">
        <f>_xlfn.XLOOKUP(H1922,Productos!$B$5:$B$16,Productos!$C$5:$C$16)</f>
        <v>Cómoda 2 cuerpos, 2x1x1,5</v>
      </c>
      <c r="Q1922" s="13" t="str">
        <f>VLOOKUP(H1922,Productos!$B$4:$E$16,3,0)</f>
        <v>Deplos</v>
      </c>
      <c r="R1922" s="14">
        <f t="shared" si="44"/>
        <v>0</v>
      </c>
      <c r="S1922" s="15">
        <f>VLOOKUP(Ventas!H1922,Productos!$B$23:$I$34,MATCH(Ventas!M1922,Productos!$D$22:$I$22)+2,FALSE)</f>
        <v>30000</v>
      </c>
      <c r="T1922" s="16">
        <f t="shared" si="46"/>
        <v>520000</v>
      </c>
    </row>
    <row r="1923" spans="2:20" ht="14.25" customHeight="1">
      <c r="B1923" s="10" t="str">
        <f t="shared" si="43"/>
        <v>1-202412009eneroF16</v>
      </c>
      <c r="C1923" s="17">
        <v>1</v>
      </c>
      <c r="D1923" s="17">
        <v>20</v>
      </c>
      <c r="E1923" s="18">
        <v>39837</v>
      </c>
      <c r="F1923" s="17">
        <v>18</v>
      </c>
      <c r="G1923" s="17">
        <v>27</v>
      </c>
      <c r="H1923" s="17" t="s">
        <v>29</v>
      </c>
      <c r="I1923" s="79">
        <f>_xlfn.XLOOKUP(H1923,Productos!$B$5:$B$16,Productos!$E$5:$E$16)</f>
        <v>550000</v>
      </c>
      <c r="J1923" s="17">
        <v>1</v>
      </c>
      <c r="K1923" s="99"/>
      <c r="L1923" s="13" t="str">
        <f>_xlfn.XLOOKUP(Ventas!C1923,'Tienda y Sucursal'!$B$5:$B$19,'Tienda y Sucursal'!$C$5:$C$19)</f>
        <v>Sucursal Peñalolen Alto</v>
      </c>
      <c r="M1923" s="13" t="str">
        <f>_xlfn.XLOOKUP(D1923,'Tienda y Sucursal'!$E$5:$E$10,'Tienda y Sucursal'!$F$5:$F$10)</f>
        <v>Sucursal 5</v>
      </c>
      <c r="N1923" s="13" t="str">
        <f>HLOOKUP(F1923,'Vendedores y Clientes'!$F$5:$M$7,2,0)&amp;" "&amp;HLOOKUP(F1923,'Vendedores y Clientes'!$F$5:$M$7,3,0)</f>
        <v>Gato Lizana</v>
      </c>
      <c r="O1923" s="13" t="str" cm="1">
        <f t="array" ref="O1923">_xlfn.XLOOKUP(G1923,'Vendedores y Clientes'!$B$6:$B$39,'Vendedores y Clientes'!$C$6:$C$39&amp;" "&amp;_xlfn.XLOOKUP(Ventas!G1923,'Vendedores y Clientes'!$B$6:$B$39,'Vendedores y Clientes'!$D$6:$D$39))</f>
        <v>Daniel Saint John</v>
      </c>
      <c r="P1923" s="13" t="str">
        <f>_xlfn.XLOOKUP(H1923,Productos!$B$5:$B$16,Productos!$C$5:$C$16)</f>
        <v>Cama 2 Plazas</v>
      </c>
      <c r="Q1923" s="13" t="str">
        <f>VLOOKUP(H1923,Productos!$B$4:$E$16,3,0)</f>
        <v>Dardunes</v>
      </c>
      <c r="R1923" s="14">
        <f t="shared" si="44"/>
        <v>0</v>
      </c>
      <c r="S1923" s="15">
        <f>VLOOKUP(Ventas!H1923,Productos!$B$23:$I$34,MATCH(Ventas!M1923,Productos!$D$22:$I$22)+2,FALSE)</f>
        <v>30000</v>
      </c>
      <c r="T1923" s="16">
        <f t="shared" si="46"/>
        <v>520000</v>
      </c>
    </row>
    <row r="1924" spans="2:20" ht="14.25" customHeight="1">
      <c r="B1924" s="10" t="str">
        <f t="shared" si="43"/>
        <v>4-1016112010noviembreF16</v>
      </c>
      <c r="C1924" s="17">
        <v>4</v>
      </c>
      <c r="D1924" s="17">
        <v>10</v>
      </c>
      <c r="E1924" s="18">
        <v>40498</v>
      </c>
      <c r="F1924" s="17">
        <v>15</v>
      </c>
      <c r="G1924" s="17">
        <v>21</v>
      </c>
      <c r="H1924" s="17" t="s">
        <v>29</v>
      </c>
      <c r="I1924" s="79">
        <f>_xlfn.XLOOKUP(H1924,Productos!$B$5:$B$16,Productos!$E$5:$E$16)</f>
        <v>550000</v>
      </c>
      <c r="J1924" s="17">
        <v>1</v>
      </c>
      <c r="K1924" s="99"/>
      <c r="L1924" s="13" t="str">
        <f>_xlfn.XLOOKUP(Ventas!C1924,'Tienda y Sucursal'!$B$5:$B$19,'Tienda y Sucursal'!$C$5:$C$19)</f>
        <v>Galería Ñuble</v>
      </c>
      <c r="M1924" s="13" t="str">
        <f>_xlfn.XLOOKUP(D1924,'Tienda y Sucursal'!$E$5:$E$10,'Tienda y Sucursal'!$F$5:$F$10)</f>
        <v>Sucursal 6</v>
      </c>
      <c r="N1924" s="13" t="str">
        <f>HLOOKUP(F1924,'Vendedores y Clientes'!$F$5:$M$7,2,0)&amp;" "&amp;HLOOKUP(F1924,'Vendedores y Clientes'!$F$5:$M$7,3,0)</f>
        <v>Suárez Mujica</v>
      </c>
      <c r="O1924" s="13" t="str" cm="1">
        <f t="array" ref="O1924">_xlfn.XLOOKUP(G1924,'Vendedores y Clientes'!$B$6:$B$39,'Vendedores y Clientes'!$C$6:$C$39&amp;" "&amp;_xlfn.XLOOKUP(Ventas!G1924,'Vendedores y Clientes'!$B$6:$B$39,'Vendedores y Clientes'!$D$6:$D$39))</f>
        <v>Alvarón Moledero</v>
      </c>
      <c r="P1924" s="13" t="str">
        <f>_xlfn.XLOOKUP(H1924,Productos!$B$5:$B$16,Productos!$C$5:$C$16)</f>
        <v>Cama 2 Plazas</v>
      </c>
      <c r="Q1924" s="13" t="str">
        <f>VLOOKUP(H1924,Productos!$B$4:$E$16,3,0)</f>
        <v>Dardunes</v>
      </c>
      <c r="R1924" s="14">
        <f t="shared" si="44"/>
        <v>0</v>
      </c>
      <c r="S1924" s="15">
        <f>VLOOKUP(Ventas!H1924,Productos!$B$23:$I$34,MATCH(Ventas!M1924,Productos!$D$22:$I$22)+2,FALSE)</f>
        <v>10000</v>
      </c>
      <c r="T1924" s="16">
        <f t="shared" si="46"/>
        <v>540000</v>
      </c>
    </row>
    <row r="1925" spans="2:20" ht="14.25" customHeight="1">
      <c r="B1925" s="10" t="str">
        <f t="shared" si="43"/>
        <v>14-3001132010marzoA18</v>
      </c>
      <c r="C1925" s="17">
        <v>14</v>
      </c>
      <c r="D1925" s="17">
        <v>300</v>
      </c>
      <c r="E1925" s="18">
        <v>40248</v>
      </c>
      <c r="F1925" s="17">
        <v>13</v>
      </c>
      <c r="G1925" s="17">
        <v>10</v>
      </c>
      <c r="H1925" s="17" t="s">
        <v>26</v>
      </c>
      <c r="I1925" s="79">
        <f>_xlfn.XLOOKUP(H1925,Productos!$B$5:$B$16,Productos!$E$5:$E$16)</f>
        <v>750000</v>
      </c>
      <c r="J1925" s="17">
        <v>1</v>
      </c>
      <c r="K1925" s="99"/>
      <c r="L1925" s="13" t="str">
        <f>_xlfn.XLOOKUP(Ventas!C1925,'Tienda y Sucursal'!$B$5:$B$19,'Tienda y Sucursal'!$C$5:$C$19)</f>
        <v>Antiguedades FV</v>
      </c>
      <c r="M1925" s="13" t="str">
        <f>_xlfn.XLOOKUP(D1925,'Tienda y Sucursal'!$E$5:$E$10,'Tienda y Sucursal'!$F$5:$F$10)</f>
        <v>Sucursal 3</v>
      </c>
      <c r="N1925" s="13" t="str">
        <f>HLOOKUP(F1925,'Vendedores y Clientes'!$F$5:$M$7,2,0)&amp;" "&amp;HLOOKUP(F1925,'Vendedores y Clientes'!$F$5:$M$7,3,0)</f>
        <v>Caesar Ortencia</v>
      </c>
      <c r="O1925" s="13" t="str" cm="1">
        <f t="array" ref="O1925">_xlfn.XLOOKUP(G1925,'Vendedores y Clientes'!$B$6:$B$39,'Vendedores y Clientes'!$C$6:$C$39&amp;" "&amp;_xlfn.XLOOKUP(Ventas!G1925,'Vendedores y Clientes'!$B$6:$B$39,'Vendedores y Clientes'!$D$6:$D$39))</f>
        <v>Natalia Safer</v>
      </c>
      <c r="P1925" s="13" t="str">
        <f>_xlfn.XLOOKUP(H1925,Productos!$B$5:$B$16,Productos!$C$5:$C$16)</f>
        <v>Sillón Cama 3 Cuerpos</v>
      </c>
      <c r="Q1925" s="13" t="str">
        <f>VLOOKUP(H1925,Productos!$B$4:$E$16,3,0)</f>
        <v>Bellmack</v>
      </c>
      <c r="R1925" s="14">
        <f t="shared" si="44"/>
        <v>0</v>
      </c>
      <c r="S1925" s="15">
        <f>VLOOKUP(Ventas!H1925,Productos!$B$23:$I$34,MATCH(Ventas!M1925,Productos!$D$22:$I$22)+2,FALSE)</f>
        <v>200000</v>
      </c>
      <c r="T1925" s="16">
        <f t="shared" si="46"/>
        <v>550000</v>
      </c>
    </row>
    <row r="1926" spans="2:20" ht="14.25" customHeight="1">
      <c r="B1926" s="10" t="str">
        <f t="shared" si="43"/>
        <v>7-201432010marzoA18</v>
      </c>
      <c r="C1926" s="17">
        <v>7</v>
      </c>
      <c r="D1926" s="17">
        <v>20</v>
      </c>
      <c r="E1926" s="18">
        <v>40251</v>
      </c>
      <c r="F1926" s="17">
        <v>16</v>
      </c>
      <c r="G1926" s="17">
        <v>11</v>
      </c>
      <c r="H1926" s="17" t="s">
        <v>26</v>
      </c>
      <c r="I1926" s="79">
        <f>_xlfn.XLOOKUP(H1926,Productos!$B$5:$B$16,Productos!$E$5:$E$16)</f>
        <v>750000</v>
      </c>
      <c r="J1926" s="17">
        <v>1</v>
      </c>
      <c r="K1926" s="99"/>
      <c r="L1926" s="13" t="str">
        <f>_xlfn.XLOOKUP(Ventas!C1926,'Tienda y Sucursal'!$B$5:$B$19,'Tienda y Sucursal'!$C$5:$C$19)</f>
        <v>Blanco y En Calada</v>
      </c>
      <c r="M1926" s="13" t="str">
        <f>_xlfn.XLOOKUP(D1926,'Tienda y Sucursal'!$E$5:$E$10,'Tienda y Sucursal'!$F$5:$F$10)</f>
        <v>Sucursal 5</v>
      </c>
      <c r="N1926" s="13" t="str">
        <f>HLOOKUP(F1926,'Vendedores y Clientes'!$F$5:$M$7,2,0)&amp;" "&amp;HLOOKUP(F1926,'Vendedores y Clientes'!$F$5:$M$7,3,0)</f>
        <v>Michael Tree</v>
      </c>
      <c r="O1926" s="13" t="str" cm="1">
        <f t="array" ref="O1926">_xlfn.XLOOKUP(G1926,'Vendedores y Clientes'!$B$6:$B$39,'Vendedores y Clientes'!$C$6:$C$39&amp;" "&amp;_xlfn.XLOOKUP(Ventas!G1926,'Vendedores y Clientes'!$B$6:$B$39,'Vendedores y Clientes'!$D$6:$D$39))</f>
        <v>Diva Torrengra</v>
      </c>
      <c r="P1926" s="13" t="str">
        <f>_xlfn.XLOOKUP(H1926,Productos!$B$5:$B$16,Productos!$C$5:$C$16)</f>
        <v>Sillón Cama 3 Cuerpos</v>
      </c>
      <c r="Q1926" s="13" t="str">
        <f>VLOOKUP(H1926,Productos!$B$4:$E$16,3,0)</f>
        <v>Bellmack</v>
      </c>
      <c r="R1926" s="14">
        <f t="shared" si="44"/>
        <v>0</v>
      </c>
      <c r="S1926" s="15">
        <f>VLOOKUP(Ventas!H1926,Productos!$B$23:$I$34,MATCH(Ventas!M1926,Productos!$D$22:$I$22)+2,FALSE)</f>
        <v>30000</v>
      </c>
      <c r="T1926" s="16">
        <f t="shared" si="46"/>
        <v>720000</v>
      </c>
    </row>
    <row r="1927" spans="2:20" ht="14.25" customHeight="1">
      <c r="B1927" s="10" t="str">
        <f t="shared" si="43"/>
        <v>10-1002252010mayoA18</v>
      </c>
      <c r="C1927" s="17">
        <v>10</v>
      </c>
      <c r="D1927" s="17">
        <v>100</v>
      </c>
      <c r="E1927" s="18">
        <v>40320</v>
      </c>
      <c r="F1927" s="17">
        <v>15</v>
      </c>
      <c r="G1927" s="17">
        <v>17</v>
      </c>
      <c r="H1927" s="17" t="s">
        <v>26</v>
      </c>
      <c r="I1927" s="79">
        <f>_xlfn.XLOOKUP(H1927,Productos!$B$5:$B$16,Productos!$E$5:$E$16)</f>
        <v>750000</v>
      </c>
      <c r="J1927" s="17">
        <v>1</v>
      </c>
      <c r="K1927" s="99"/>
      <c r="L1927" s="13" t="str">
        <f>_xlfn.XLOOKUP(Ventas!C1927,'Tienda y Sucursal'!$B$5:$B$19,'Tienda y Sucursal'!$C$5:$C$19)</f>
        <v>Sacrilegios Gloria</v>
      </c>
      <c r="M1927" s="13" t="str">
        <f>_xlfn.XLOOKUP(D1927,'Tienda y Sucursal'!$E$5:$E$10,'Tienda y Sucursal'!$F$5:$F$10)</f>
        <v>Sucursal 4</v>
      </c>
      <c r="N1927" s="13" t="str">
        <f>HLOOKUP(F1927,'Vendedores y Clientes'!$F$5:$M$7,2,0)&amp;" "&amp;HLOOKUP(F1927,'Vendedores y Clientes'!$F$5:$M$7,3,0)</f>
        <v>Suárez Mujica</v>
      </c>
      <c r="O1927" s="13" t="str" cm="1">
        <f t="array" ref="O1927">_xlfn.XLOOKUP(G1927,'Vendedores y Clientes'!$B$6:$B$39,'Vendedores y Clientes'!$C$6:$C$39&amp;" "&amp;_xlfn.XLOOKUP(Ventas!G1927,'Vendedores y Clientes'!$B$6:$B$39,'Vendedores y Clientes'!$D$6:$D$39))</f>
        <v>Mathias Albus</v>
      </c>
      <c r="P1927" s="13" t="str">
        <f>_xlfn.XLOOKUP(H1927,Productos!$B$5:$B$16,Productos!$C$5:$C$16)</f>
        <v>Sillón Cama 3 Cuerpos</v>
      </c>
      <c r="Q1927" s="13" t="str">
        <f>VLOOKUP(H1927,Productos!$B$4:$E$16,3,0)</f>
        <v>Bellmack</v>
      </c>
      <c r="R1927" s="14">
        <f t="shared" si="44"/>
        <v>0</v>
      </c>
      <c r="S1927" s="15">
        <f>VLOOKUP(Ventas!H1927,Productos!$B$23:$I$34,MATCH(Ventas!M1927,Productos!$D$22:$I$22)+2,FALSE)</f>
        <v>20000</v>
      </c>
      <c r="T1927" s="16">
        <f t="shared" ref="T1927:T1990" si="47">I1927*J1927-(R1927*I1927*J1927)-S1927</f>
        <v>730000</v>
      </c>
    </row>
    <row r="1928" spans="2:20" ht="14.25" customHeight="1">
      <c r="B1928" s="10" t="str">
        <f t="shared" si="43"/>
        <v>7-3008122009diciembreJ16</v>
      </c>
      <c r="C1928" s="17">
        <v>7</v>
      </c>
      <c r="D1928" s="17">
        <v>300</v>
      </c>
      <c r="E1928" s="18">
        <v>40155</v>
      </c>
      <c r="F1928" s="17">
        <v>17</v>
      </c>
      <c r="G1928" s="17">
        <v>4</v>
      </c>
      <c r="H1928" s="17" t="s">
        <v>22</v>
      </c>
      <c r="I1928" s="79">
        <f>_xlfn.XLOOKUP(H1928,Productos!$B$5:$B$16,Productos!$E$5:$E$16)</f>
        <v>1450000</v>
      </c>
      <c r="J1928" s="17">
        <v>1</v>
      </c>
      <c r="K1928" s="99"/>
      <c r="L1928" s="13" t="str">
        <f>_xlfn.XLOOKUP(Ventas!C1928,'Tienda y Sucursal'!$B$5:$B$19,'Tienda y Sucursal'!$C$5:$C$19)</f>
        <v>Blanco y En Calada</v>
      </c>
      <c r="M1928" s="13" t="str">
        <f>_xlfn.XLOOKUP(D1928,'Tienda y Sucursal'!$E$5:$E$10,'Tienda y Sucursal'!$F$5:$F$10)</f>
        <v>Sucursal 3</v>
      </c>
      <c r="N1928" s="13" t="str">
        <f>HLOOKUP(F1928,'Vendedores y Clientes'!$F$5:$M$7,2,0)&amp;" "&amp;HLOOKUP(F1928,'Vendedores y Clientes'!$F$5:$M$7,3,0)</f>
        <v>Gabriel Manzanero</v>
      </c>
      <c r="O1928" s="13" t="str" cm="1">
        <f t="array" ref="O1928">_xlfn.XLOOKUP(G1928,'Vendedores y Clientes'!$B$6:$B$39,'Vendedores y Clientes'!$C$6:$C$39&amp;" "&amp;_xlfn.XLOOKUP(Ventas!G1928,'Vendedores y Clientes'!$B$6:$B$39,'Vendedores y Clientes'!$D$6:$D$39))</f>
        <v>JayJay Barriga</v>
      </c>
      <c r="P1928" s="13" t="str">
        <f>_xlfn.XLOOKUP(H1928,Productos!$B$5:$B$16,Productos!$C$5:$C$16)</f>
        <v>Silla de Gargas</v>
      </c>
      <c r="Q1928" s="13" t="str">
        <f>VLOOKUP(H1928,Productos!$B$4:$E$16,3,0)</f>
        <v>Bellmack</v>
      </c>
      <c r="R1928" s="14">
        <f t="shared" si="44"/>
        <v>0</v>
      </c>
      <c r="S1928" s="15">
        <f>VLOOKUP(Ventas!H1928,Productos!$B$23:$I$34,MATCH(Ventas!M1928,Productos!$D$22:$I$22)+2,FALSE)</f>
        <v>200000</v>
      </c>
      <c r="T1928" s="16">
        <f t="shared" si="47"/>
        <v>1250000</v>
      </c>
    </row>
    <row r="1929" spans="2:20" ht="14.25" customHeight="1">
      <c r="B1929" s="10" t="str">
        <f t="shared" si="43"/>
        <v>6-10552010mayoJ16</v>
      </c>
      <c r="C1929" s="17">
        <v>6</v>
      </c>
      <c r="D1929" s="17">
        <v>10</v>
      </c>
      <c r="E1929" s="18">
        <v>40303</v>
      </c>
      <c r="F1929" s="17">
        <v>18</v>
      </c>
      <c r="G1929" s="17">
        <v>30</v>
      </c>
      <c r="H1929" s="17" t="s">
        <v>22</v>
      </c>
      <c r="I1929" s="79">
        <f>_xlfn.XLOOKUP(H1929,Productos!$B$5:$B$16,Productos!$E$5:$E$16)</f>
        <v>1450000</v>
      </c>
      <c r="J1929" s="17">
        <v>1</v>
      </c>
      <c r="K1929" s="99"/>
      <c r="L1929" s="13" t="str">
        <f>_xlfn.XLOOKUP(Ventas!C1929,'Tienda y Sucursal'!$B$5:$B$19,'Tienda y Sucursal'!$C$5:$C$19)</f>
        <v>Sucursal Ñuñoa</v>
      </c>
      <c r="M1929" s="13" t="str">
        <f>_xlfn.XLOOKUP(D1929,'Tienda y Sucursal'!$E$5:$E$10,'Tienda y Sucursal'!$F$5:$F$10)</f>
        <v>Sucursal 6</v>
      </c>
      <c r="N1929" s="13" t="str">
        <f>HLOOKUP(F1929,'Vendedores y Clientes'!$F$5:$M$7,2,0)&amp;" "&amp;HLOOKUP(F1929,'Vendedores y Clientes'!$F$5:$M$7,3,0)</f>
        <v>Gato Lizana</v>
      </c>
      <c r="O1929" s="13" t="str" cm="1">
        <f t="array" ref="O1929">_xlfn.XLOOKUP(G1929,'Vendedores y Clientes'!$B$6:$B$39,'Vendedores y Clientes'!$C$6:$C$39&amp;" "&amp;_xlfn.XLOOKUP(Ventas!G1929,'Vendedores y Clientes'!$B$6:$B$39,'Vendedores y Clientes'!$D$6:$D$39))</f>
        <v>Javiera Walder</v>
      </c>
      <c r="P1929" s="13" t="str">
        <f>_xlfn.XLOOKUP(H1929,Productos!$B$5:$B$16,Productos!$C$5:$C$16)</f>
        <v>Silla de Gargas</v>
      </c>
      <c r="Q1929" s="13" t="str">
        <f>VLOOKUP(H1929,Productos!$B$4:$E$16,3,0)</f>
        <v>Bellmack</v>
      </c>
      <c r="R1929" s="14">
        <f t="shared" si="44"/>
        <v>0</v>
      </c>
      <c r="S1929" s="15">
        <f>VLOOKUP(Ventas!H1929,Productos!$B$23:$I$34,MATCH(Ventas!M1929,Productos!$D$22:$I$22)+2,FALSE)</f>
        <v>1000000</v>
      </c>
      <c r="T1929" s="16">
        <f t="shared" si="47"/>
        <v>450000</v>
      </c>
    </row>
    <row r="1930" spans="2:20" ht="14.25" customHeight="1">
      <c r="B1930" s="10" t="str">
        <f t="shared" si="43"/>
        <v>4-302122009febreroE20</v>
      </c>
      <c r="C1930" s="17">
        <v>4</v>
      </c>
      <c r="D1930" s="17">
        <v>30</v>
      </c>
      <c r="E1930" s="18">
        <v>39865</v>
      </c>
      <c r="F1930" s="17">
        <v>18</v>
      </c>
      <c r="G1930" s="17">
        <v>26</v>
      </c>
      <c r="H1930" s="17" t="s">
        <v>28</v>
      </c>
      <c r="I1930" s="79">
        <f>_xlfn.XLOOKUP(H1930,Productos!$B$5:$B$16,Productos!$E$5:$E$16)</f>
        <v>650000</v>
      </c>
      <c r="J1930" s="17">
        <v>3</v>
      </c>
      <c r="K1930" s="99"/>
      <c r="L1930" s="13" t="str">
        <f>_xlfn.XLOOKUP(Ventas!C1930,'Tienda y Sucursal'!$B$5:$B$19,'Tienda y Sucursal'!$C$5:$C$19)</f>
        <v>Galería Ñuble</v>
      </c>
      <c r="M1930" s="13" t="str">
        <f>_xlfn.XLOOKUP(D1930,'Tienda y Sucursal'!$E$5:$E$10,'Tienda y Sucursal'!$F$5:$F$10)</f>
        <v>Sucursal 2</v>
      </c>
      <c r="N1930" s="13" t="str">
        <f>HLOOKUP(F1930,'Vendedores y Clientes'!$F$5:$M$7,2,0)&amp;" "&amp;HLOOKUP(F1930,'Vendedores y Clientes'!$F$5:$M$7,3,0)</f>
        <v>Gato Lizana</v>
      </c>
      <c r="O1930" s="13" t="str" cm="1">
        <f t="array" ref="O1930">_xlfn.XLOOKUP(G1930,'Vendedores y Clientes'!$B$6:$B$39,'Vendedores y Clientes'!$C$6:$C$39&amp;" "&amp;_xlfn.XLOOKUP(Ventas!G1930,'Vendedores y Clientes'!$B$6:$B$39,'Vendedores y Clientes'!$D$6:$D$39))</f>
        <v>Edward Phycka</v>
      </c>
      <c r="P1930" s="13" t="str">
        <f>_xlfn.XLOOKUP(H1930,Productos!$B$5:$B$16,Productos!$C$5:$C$16)</f>
        <v>Escritorio Madera 3 Espacios</v>
      </c>
      <c r="Q1930" s="13" t="str">
        <f>VLOOKUP(H1930,Productos!$B$4:$E$16,3,0)</f>
        <v>Bellmack</v>
      </c>
      <c r="R1930" s="14">
        <f t="shared" si="44"/>
        <v>0</v>
      </c>
      <c r="S1930" s="15">
        <f>VLOOKUP(Ventas!H1930,Productos!$B$23:$I$34,MATCH(Ventas!M1930,Productos!$D$22:$I$22)+2,FALSE)</f>
        <v>300000</v>
      </c>
      <c r="T1930" s="16">
        <f t="shared" si="47"/>
        <v>1650000</v>
      </c>
    </row>
    <row r="1931" spans="2:20" ht="14.25" customHeight="1">
      <c r="B1931" s="10" t="str">
        <f t="shared" si="43"/>
        <v>9-2004102010octubreE20</v>
      </c>
      <c r="C1931" s="17">
        <v>9</v>
      </c>
      <c r="D1931" s="17">
        <v>200</v>
      </c>
      <c r="E1931" s="18">
        <v>40455</v>
      </c>
      <c r="F1931" s="17">
        <v>14</v>
      </c>
      <c r="G1931" s="17">
        <v>6</v>
      </c>
      <c r="H1931" s="17" t="s">
        <v>28</v>
      </c>
      <c r="I1931" s="79">
        <f>_xlfn.XLOOKUP(H1931,Productos!$B$5:$B$16,Productos!$E$5:$E$16)</f>
        <v>650000</v>
      </c>
      <c r="J1931" s="17">
        <v>3</v>
      </c>
      <c r="K1931" s="99"/>
      <c r="L1931" s="13" t="str">
        <f>_xlfn.XLOOKUP(Ventas!C1931,'Tienda y Sucursal'!$B$5:$B$19,'Tienda y Sucursal'!$C$5:$C$19)</f>
        <v>Sucursal San Bernardo</v>
      </c>
      <c r="M1931" s="13" t="str">
        <f>_xlfn.XLOOKUP(D1931,'Tienda y Sucursal'!$E$5:$E$10,'Tienda y Sucursal'!$F$5:$F$10)</f>
        <v>Sucursal 1</v>
      </c>
      <c r="N1931" s="13" t="str">
        <f>HLOOKUP(F1931,'Vendedores y Clientes'!$F$5:$M$7,2,0)&amp;" "&amp;HLOOKUP(F1931,'Vendedores y Clientes'!$F$5:$M$7,3,0)</f>
        <v>Hortuiti Felier</v>
      </c>
      <c r="O1931" s="13" t="str" cm="1">
        <f t="array" ref="O1931">_xlfn.XLOOKUP(G1931,'Vendedores y Clientes'!$B$6:$B$39,'Vendedores y Clientes'!$C$6:$C$39&amp;" "&amp;_xlfn.XLOOKUP(Ventas!G1931,'Vendedores y Clientes'!$B$6:$B$39,'Vendedores y Clientes'!$D$6:$D$39))</f>
        <v>Deco Valenti</v>
      </c>
      <c r="P1931" s="13" t="str">
        <f>_xlfn.XLOOKUP(H1931,Productos!$B$5:$B$16,Productos!$C$5:$C$16)</f>
        <v>Escritorio Madera 3 Espacios</v>
      </c>
      <c r="Q1931" s="13" t="str">
        <f>VLOOKUP(H1931,Productos!$B$4:$E$16,3,0)</f>
        <v>Bellmack</v>
      </c>
      <c r="R1931" s="14">
        <f t="shared" si="44"/>
        <v>0</v>
      </c>
      <c r="S1931" s="15">
        <f>VLOOKUP(Ventas!H1931,Productos!$B$23:$I$34,MATCH(Ventas!M1931,Productos!$D$22:$I$22)+2,FALSE)</f>
        <v>10000</v>
      </c>
      <c r="T1931" s="16">
        <f t="shared" si="47"/>
        <v>1940000</v>
      </c>
    </row>
    <row r="1932" spans="2:20" ht="14.25" customHeight="1">
      <c r="B1932" s="10" t="str">
        <f t="shared" si="43"/>
        <v>12-3002272010julioG13</v>
      </c>
      <c r="C1932" s="17">
        <v>12</v>
      </c>
      <c r="D1932" s="17">
        <v>300</v>
      </c>
      <c r="E1932" s="18">
        <v>40381</v>
      </c>
      <c r="F1932" s="17">
        <v>12</v>
      </c>
      <c r="G1932" s="17">
        <v>29</v>
      </c>
      <c r="H1932" s="17" t="s">
        <v>32</v>
      </c>
      <c r="I1932" s="79">
        <f>_xlfn.XLOOKUP(H1932,Productos!$B$5:$B$16,Productos!$E$5:$E$16)</f>
        <v>150000</v>
      </c>
      <c r="J1932" s="17">
        <v>3</v>
      </c>
      <c r="K1932" s="99"/>
      <c r="L1932" s="13" t="str">
        <f>_xlfn.XLOOKUP(Ventas!C1932,'Tienda y Sucursal'!$B$5:$B$19,'Tienda y Sucursal'!$C$5:$C$19)</f>
        <v>El Deleite</v>
      </c>
      <c r="M1932" s="13" t="str">
        <f>_xlfn.XLOOKUP(D1932,'Tienda y Sucursal'!$E$5:$E$10,'Tienda y Sucursal'!$F$5:$F$10)</f>
        <v>Sucursal 3</v>
      </c>
      <c r="N1932" s="13" t="str">
        <f>HLOOKUP(F1932,'Vendedores y Clientes'!$F$5:$M$7,2,0)&amp;" "&amp;HLOOKUP(F1932,'Vendedores y Clientes'!$F$5:$M$7,3,0)</f>
        <v>Feibian Bizancio</v>
      </c>
      <c r="O1932" s="13" t="str" cm="1">
        <f t="array" ref="O1932">_xlfn.XLOOKUP(G1932,'Vendedores y Clientes'!$B$6:$B$39,'Vendedores y Clientes'!$C$6:$C$39&amp;" "&amp;_xlfn.XLOOKUP(Ventas!G1932,'Vendedores y Clientes'!$B$6:$B$39,'Vendedores y Clientes'!$D$6:$D$39))</f>
        <v>Reina Queen</v>
      </c>
      <c r="P1932" s="13" t="str">
        <f>_xlfn.XLOOKUP(H1932,Productos!$B$5:$B$16,Productos!$C$5:$C$16)</f>
        <v>Mesa de Centro 1,5x2 Cuadrada</v>
      </c>
      <c r="Q1932" s="13" t="str">
        <f>VLOOKUP(H1932,Productos!$B$4:$E$16,3,0)</f>
        <v>Dardunes</v>
      </c>
      <c r="R1932" s="14">
        <f t="shared" si="44"/>
        <v>0</v>
      </c>
      <c r="S1932" s="15">
        <f>VLOOKUP(Ventas!H1932,Productos!$B$23:$I$34,MATCH(Ventas!M1932,Productos!$D$22:$I$22)+2,FALSE)</f>
        <v>200000</v>
      </c>
      <c r="T1932" s="16">
        <f t="shared" si="47"/>
        <v>250000</v>
      </c>
    </row>
    <row r="1933" spans="2:20" ht="14.25" customHeight="1">
      <c r="B1933" s="10" t="str">
        <f t="shared" si="43"/>
        <v>8-302112010eneroG13</v>
      </c>
      <c r="C1933" s="17">
        <v>8</v>
      </c>
      <c r="D1933" s="17">
        <v>30</v>
      </c>
      <c r="E1933" s="18">
        <v>40199</v>
      </c>
      <c r="F1933" s="17">
        <v>13</v>
      </c>
      <c r="G1933" s="17">
        <v>12</v>
      </c>
      <c r="H1933" s="17" t="s">
        <v>32</v>
      </c>
      <c r="I1933" s="79">
        <f>_xlfn.XLOOKUP(H1933,Productos!$B$5:$B$16,Productos!$E$5:$E$16)</f>
        <v>150000</v>
      </c>
      <c r="J1933" s="17">
        <v>3</v>
      </c>
      <c r="K1933" s="99"/>
      <c r="L1933" s="13" t="str">
        <f>_xlfn.XLOOKUP(Ventas!C1933,'Tienda y Sucursal'!$B$5:$B$19,'Tienda y Sucursal'!$C$5:$C$19)</f>
        <v>El Rincón de la Madera</v>
      </c>
      <c r="M1933" s="13" t="str">
        <f>_xlfn.XLOOKUP(D1933,'Tienda y Sucursal'!$E$5:$E$10,'Tienda y Sucursal'!$F$5:$F$10)</f>
        <v>Sucursal 2</v>
      </c>
      <c r="N1933" s="13" t="str">
        <f>HLOOKUP(F1933,'Vendedores y Clientes'!$F$5:$M$7,2,0)&amp;" "&amp;HLOOKUP(F1933,'Vendedores y Clientes'!$F$5:$M$7,3,0)</f>
        <v>Caesar Ortencia</v>
      </c>
      <c r="O1933" s="13" t="str" cm="1">
        <f t="array" ref="O1933">_xlfn.XLOOKUP(G1933,'Vendedores y Clientes'!$B$6:$B$39,'Vendedores y Clientes'!$C$6:$C$39&amp;" "&amp;_xlfn.XLOOKUP(Ventas!G1933,'Vendedores y Clientes'!$B$6:$B$39,'Vendedores y Clientes'!$D$6:$D$39))</f>
        <v>Nga Escandinavo</v>
      </c>
      <c r="P1933" s="13" t="str">
        <f>_xlfn.XLOOKUP(H1933,Productos!$B$5:$B$16,Productos!$C$5:$C$16)</f>
        <v>Mesa de Centro 1,5x2 Cuadrada</v>
      </c>
      <c r="Q1933" s="13" t="str">
        <f>VLOOKUP(H1933,Productos!$B$4:$E$16,3,0)</f>
        <v>Dardunes</v>
      </c>
      <c r="R1933" s="14">
        <f t="shared" si="44"/>
        <v>0</v>
      </c>
      <c r="S1933" s="15">
        <f>VLOOKUP(Ventas!H1933,Productos!$B$23:$I$34,MATCH(Ventas!M1933,Productos!$D$22:$I$22)+2,FALSE)</f>
        <v>100000</v>
      </c>
      <c r="T1933" s="16">
        <f t="shared" si="47"/>
        <v>350000</v>
      </c>
    </row>
    <row r="1934" spans="2:20" ht="14.25" customHeight="1">
      <c r="B1934" s="10" t="str">
        <f t="shared" si="43"/>
        <v>13-1021112010noviembreG13</v>
      </c>
      <c r="C1934" s="17">
        <v>13</v>
      </c>
      <c r="D1934" s="17">
        <v>10</v>
      </c>
      <c r="E1934" s="18">
        <v>40503</v>
      </c>
      <c r="F1934" s="17">
        <v>12</v>
      </c>
      <c r="G1934" s="17">
        <v>21</v>
      </c>
      <c r="H1934" s="17" t="s">
        <v>32</v>
      </c>
      <c r="I1934" s="79">
        <f>_xlfn.XLOOKUP(H1934,Productos!$B$5:$B$16,Productos!$E$5:$E$16)</f>
        <v>150000</v>
      </c>
      <c r="J1934" s="17">
        <v>3</v>
      </c>
      <c r="K1934" s="99"/>
      <c r="L1934" s="13" t="str">
        <f>_xlfn.XLOOKUP(Ventas!C1934,'Tienda y Sucursal'!$B$5:$B$19,'Tienda y Sucursal'!$C$5:$C$19)</f>
        <v>Sales</v>
      </c>
      <c r="M1934" s="13" t="str">
        <f>_xlfn.XLOOKUP(D1934,'Tienda y Sucursal'!$E$5:$E$10,'Tienda y Sucursal'!$F$5:$F$10)</f>
        <v>Sucursal 6</v>
      </c>
      <c r="N1934" s="13" t="str">
        <f>HLOOKUP(F1934,'Vendedores y Clientes'!$F$5:$M$7,2,0)&amp;" "&amp;HLOOKUP(F1934,'Vendedores y Clientes'!$F$5:$M$7,3,0)</f>
        <v>Feibian Bizancio</v>
      </c>
      <c r="O1934" s="13" t="str" cm="1">
        <f t="array" ref="O1934">_xlfn.XLOOKUP(G1934,'Vendedores y Clientes'!$B$6:$B$39,'Vendedores y Clientes'!$C$6:$C$39&amp;" "&amp;_xlfn.XLOOKUP(Ventas!G1934,'Vendedores y Clientes'!$B$6:$B$39,'Vendedores y Clientes'!$D$6:$D$39))</f>
        <v>Alvarón Moledero</v>
      </c>
      <c r="P1934" s="13" t="str">
        <f>_xlfn.XLOOKUP(H1934,Productos!$B$5:$B$16,Productos!$C$5:$C$16)</f>
        <v>Mesa de Centro 1,5x2 Cuadrada</v>
      </c>
      <c r="Q1934" s="13" t="str">
        <f>VLOOKUP(H1934,Productos!$B$4:$E$16,3,0)</f>
        <v>Dardunes</v>
      </c>
      <c r="R1934" s="14">
        <f t="shared" si="44"/>
        <v>0</v>
      </c>
      <c r="S1934" s="15">
        <f>VLOOKUP(Ventas!H1934,Productos!$B$23:$I$34,MATCH(Ventas!M1934,Productos!$D$22:$I$22)+2,FALSE)</f>
        <v>30000</v>
      </c>
      <c r="T1934" s="16">
        <f t="shared" si="47"/>
        <v>420000</v>
      </c>
    </row>
    <row r="1935" spans="2:20" ht="14.25" customHeight="1">
      <c r="B1935" s="10" t="str">
        <f t="shared" si="43"/>
        <v>4-102432009marzoG13</v>
      </c>
      <c r="C1935" s="17">
        <v>4</v>
      </c>
      <c r="D1935" s="17">
        <v>10</v>
      </c>
      <c r="E1935" s="18">
        <v>39896</v>
      </c>
      <c r="F1935" s="17">
        <v>15</v>
      </c>
      <c r="G1935" s="17">
        <v>31</v>
      </c>
      <c r="H1935" s="17" t="s">
        <v>32</v>
      </c>
      <c r="I1935" s="79">
        <f>_xlfn.XLOOKUP(H1935,Productos!$B$5:$B$16,Productos!$E$5:$E$16)</f>
        <v>150000</v>
      </c>
      <c r="J1935" s="17">
        <v>3</v>
      </c>
      <c r="K1935" s="99"/>
      <c r="L1935" s="13" t="str">
        <f>_xlfn.XLOOKUP(Ventas!C1935,'Tienda y Sucursal'!$B$5:$B$19,'Tienda y Sucursal'!$C$5:$C$19)</f>
        <v>Galería Ñuble</v>
      </c>
      <c r="M1935" s="13" t="str">
        <f>_xlfn.XLOOKUP(D1935,'Tienda y Sucursal'!$E$5:$E$10,'Tienda y Sucursal'!$F$5:$F$10)</f>
        <v>Sucursal 6</v>
      </c>
      <c r="N1935" s="13" t="str">
        <f>HLOOKUP(F1935,'Vendedores y Clientes'!$F$5:$M$7,2,0)&amp;" "&amp;HLOOKUP(F1935,'Vendedores y Clientes'!$F$5:$M$7,3,0)</f>
        <v>Suárez Mujica</v>
      </c>
      <c r="O1935" s="13" t="str" cm="1">
        <f t="array" ref="O1935">_xlfn.XLOOKUP(G1935,'Vendedores y Clientes'!$B$6:$B$39,'Vendedores y Clientes'!$C$6:$C$39&amp;" "&amp;_xlfn.XLOOKUP(Ventas!G1935,'Vendedores y Clientes'!$B$6:$B$39,'Vendedores y Clientes'!$D$6:$D$39))</f>
        <v>Sofia Uribe</v>
      </c>
      <c r="P1935" s="13" t="str">
        <f>_xlfn.XLOOKUP(H1935,Productos!$B$5:$B$16,Productos!$C$5:$C$16)</f>
        <v>Mesa de Centro 1,5x2 Cuadrada</v>
      </c>
      <c r="Q1935" s="13" t="str">
        <f>VLOOKUP(H1935,Productos!$B$4:$E$16,3,0)</f>
        <v>Dardunes</v>
      </c>
      <c r="R1935" s="14">
        <f t="shared" si="44"/>
        <v>0</v>
      </c>
      <c r="S1935" s="15">
        <f>VLOOKUP(Ventas!H1935,Productos!$B$23:$I$34,MATCH(Ventas!M1935,Productos!$D$22:$I$22)+2,FALSE)</f>
        <v>30000</v>
      </c>
      <c r="T1935" s="16">
        <f t="shared" si="47"/>
        <v>420000</v>
      </c>
    </row>
    <row r="1936" spans="2:20" ht="14.25" customHeight="1">
      <c r="B1936" s="10" t="str">
        <f t="shared" si="43"/>
        <v>10-1001032010marzoG13</v>
      </c>
      <c r="C1936" s="17">
        <v>10</v>
      </c>
      <c r="D1936" s="17">
        <v>100</v>
      </c>
      <c r="E1936" s="18">
        <v>40247</v>
      </c>
      <c r="F1936" s="17">
        <v>14</v>
      </c>
      <c r="G1936" s="17">
        <v>6</v>
      </c>
      <c r="H1936" s="17" t="s">
        <v>32</v>
      </c>
      <c r="I1936" s="79">
        <f>_xlfn.XLOOKUP(H1936,Productos!$B$5:$B$16,Productos!$E$5:$E$16)</f>
        <v>150000</v>
      </c>
      <c r="J1936" s="17">
        <v>3</v>
      </c>
      <c r="K1936" s="99"/>
      <c r="L1936" s="13" t="str">
        <f>_xlfn.XLOOKUP(Ventas!C1936,'Tienda y Sucursal'!$B$5:$B$19,'Tienda y Sucursal'!$C$5:$C$19)</f>
        <v>Sacrilegios Gloria</v>
      </c>
      <c r="M1936" s="13" t="str">
        <f>_xlfn.XLOOKUP(D1936,'Tienda y Sucursal'!$E$5:$E$10,'Tienda y Sucursal'!$F$5:$F$10)</f>
        <v>Sucursal 4</v>
      </c>
      <c r="N1936" s="13" t="str">
        <f>HLOOKUP(F1936,'Vendedores y Clientes'!$F$5:$M$7,2,0)&amp;" "&amp;HLOOKUP(F1936,'Vendedores y Clientes'!$F$5:$M$7,3,0)</f>
        <v>Hortuiti Felier</v>
      </c>
      <c r="O1936" s="13" t="str" cm="1">
        <f t="array" ref="O1936">_xlfn.XLOOKUP(G1936,'Vendedores y Clientes'!$B$6:$B$39,'Vendedores y Clientes'!$C$6:$C$39&amp;" "&amp;_xlfn.XLOOKUP(Ventas!G1936,'Vendedores y Clientes'!$B$6:$B$39,'Vendedores y Clientes'!$D$6:$D$39))</f>
        <v>Deco Valenti</v>
      </c>
      <c r="P1936" s="13" t="str">
        <f>_xlfn.XLOOKUP(H1936,Productos!$B$5:$B$16,Productos!$C$5:$C$16)</f>
        <v>Mesa de Centro 1,5x2 Cuadrada</v>
      </c>
      <c r="Q1936" s="13" t="str">
        <f>VLOOKUP(H1936,Productos!$B$4:$E$16,3,0)</f>
        <v>Dardunes</v>
      </c>
      <c r="R1936" s="14">
        <f t="shared" si="44"/>
        <v>0</v>
      </c>
      <c r="S1936" s="15">
        <f>VLOOKUP(Ventas!H1936,Productos!$B$23:$I$34,MATCH(Ventas!M1936,Productos!$D$22:$I$22)+2,FALSE)</f>
        <v>300000</v>
      </c>
      <c r="T1936" s="16">
        <f t="shared" si="47"/>
        <v>150000</v>
      </c>
    </row>
    <row r="1937" spans="2:20" ht="14.25" customHeight="1">
      <c r="B1937" s="10" t="str">
        <f t="shared" si="43"/>
        <v>8-301872009julioG13</v>
      </c>
      <c r="C1937" s="17">
        <v>8</v>
      </c>
      <c r="D1937" s="17">
        <v>30</v>
      </c>
      <c r="E1937" s="18">
        <v>40012</v>
      </c>
      <c r="F1937" s="17">
        <v>16</v>
      </c>
      <c r="G1937" s="17">
        <v>34</v>
      </c>
      <c r="H1937" s="17" t="s">
        <v>32</v>
      </c>
      <c r="I1937" s="79">
        <f>_xlfn.XLOOKUP(H1937,Productos!$B$5:$B$16,Productos!$E$5:$E$16)</f>
        <v>150000</v>
      </c>
      <c r="J1937" s="17">
        <v>3</v>
      </c>
      <c r="K1937" s="99"/>
      <c r="L1937" s="13" t="str">
        <f>_xlfn.XLOOKUP(Ventas!C1937,'Tienda y Sucursal'!$B$5:$B$19,'Tienda y Sucursal'!$C$5:$C$19)</f>
        <v>El Rincón de la Madera</v>
      </c>
      <c r="M1937" s="13" t="str">
        <f>_xlfn.XLOOKUP(D1937,'Tienda y Sucursal'!$E$5:$E$10,'Tienda y Sucursal'!$F$5:$F$10)</f>
        <v>Sucursal 2</v>
      </c>
      <c r="N1937" s="13" t="str">
        <f>HLOOKUP(F1937,'Vendedores y Clientes'!$F$5:$M$7,2,0)&amp;" "&amp;HLOOKUP(F1937,'Vendedores y Clientes'!$F$5:$M$7,3,0)</f>
        <v>Michael Tree</v>
      </c>
      <c r="O1937" s="13" t="str" cm="1">
        <f t="array" ref="O1937">_xlfn.XLOOKUP(G1937,'Vendedores y Clientes'!$B$6:$B$39,'Vendedores y Clientes'!$C$6:$C$39&amp;" "&amp;_xlfn.XLOOKUP(Ventas!G1937,'Vendedores y Clientes'!$B$6:$B$39,'Vendedores y Clientes'!$D$6:$D$39))</f>
        <v>JP Farfanas</v>
      </c>
      <c r="P1937" s="13" t="str">
        <f>_xlfn.XLOOKUP(H1937,Productos!$B$5:$B$16,Productos!$C$5:$C$16)</f>
        <v>Mesa de Centro 1,5x2 Cuadrada</v>
      </c>
      <c r="Q1937" s="13" t="str">
        <f>VLOOKUP(H1937,Productos!$B$4:$E$16,3,0)</f>
        <v>Dardunes</v>
      </c>
      <c r="R1937" s="14">
        <f t="shared" si="44"/>
        <v>0</v>
      </c>
      <c r="S1937" s="15">
        <f>VLOOKUP(Ventas!H1937,Productos!$B$23:$I$34,MATCH(Ventas!M1937,Productos!$D$22:$I$22)+2,FALSE)</f>
        <v>100000</v>
      </c>
      <c r="T1937" s="16">
        <f t="shared" si="47"/>
        <v>350000</v>
      </c>
    </row>
    <row r="1938" spans="2:20" ht="14.25" customHeight="1">
      <c r="B1938" s="10" t="str">
        <f t="shared" si="43"/>
        <v>14-30010112009noviembreG13</v>
      </c>
      <c r="C1938" s="17">
        <v>14</v>
      </c>
      <c r="D1938" s="17">
        <v>300</v>
      </c>
      <c r="E1938" s="18">
        <v>40127</v>
      </c>
      <c r="F1938" s="17">
        <v>12</v>
      </c>
      <c r="G1938" s="17">
        <v>13</v>
      </c>
      <c r="H1938" s="17" t="s">
        <v>32</v>
      </c>
      <c r="I1938" s="79">
        <f>_xlfn.XLOOKUP(H1938,Productos!$B$5:$B$16,Productos!$E$5:$E$16)</f>
        <v>150000</v>
      </c>
      <c r="J1938" s="17">
        <v>5</v>
      </c>
      <c r="K1938" s="99"/>
      <c r="L1938" s="13" t="str">
        <f>_xlfn.XLOOKUP(Ventas!C1938,'Tienda y Sucursal'!$B$5:$B$19,'Tienda y Sucursal'!$C$5:$C$19)</f>
        <v>Antiguedades FV</v>
      </c>
      <c r="M1938" s="13" t="str">
        <f>_xlfn.XLOOKUP(D1938,'Tienda y Sucursal'!$E$5:$E$10,'Tienda y Sucursal'!$F$5:$F$10)</f>
        <v>Sucursal 3</v>
      </c>
      <c r="N1938" s="13" t="str">
        <f>HLOOKUP(F1938,'Vendedores y Clientes'!$F$5:$M$7,2,0)&amp;" "&amp;HLOOKUP(F1938,'Vendedores y Clientes'!$F$5:$M$7,3,0)</f>
        <v>Feibian Bizancio</v>
      </c>
      <c r="O1938" s="13" t="str" cm="1">
        <f t="array" ref="O1938">_xlfn.XLOOKUP(G1938,'Vendedores y Clientes'!$B$6:$B$39,'Vendedores y Clientes'!$C$6:$C$39&amp;" "&amp;_xlfn.XLOOKUP(Ventas!G1938,'Vendedores y Clientes'!$B$6:$B$39,'Vendedores y Clientes'!$D$6:$D$39))</f>
        <v>Peter Contreras</v>
      </c>
      <c r="P1938" s="13" t="str">
        <f>_xlfn.XLOOKUP(H1938,Productos!$B$5:$B$16,Productos!$C$5:$C$16)</f>
        <v>Mesa de Centro 1,5x2 Cuadrada</v>
      </c>
      <c r="Q1938" s="13" t="str">
        <f>VLOOKUP(H1938,Productos!$B$4:$E$16,3,0)</f>
        <v>Dardunes</v>
      </c>
      <c r="R1938" s="14">
        <f t="shared" si="44"/>
        <v>0.05</v>
      </c>
      <c r="S1938" s="15">
        <f>VLOOKUP(Ventas!H1938,Productos!$B$23:$I$34,MATCH(Ventas!M1938,Productos!$D$22:$I$22)+2,FALSE)</f>
        <v>200000</v>
      </c>
      <c r="T1938" s="16">
        <f t="shared" si="47"/>
        <v>512500</v>
      </c>
    </row>
    <row r="1939" spans="2:20" ht="14.25" customHeight="1">
      <c r="B1939" s="10" t="str">
        <f t="shared" si="43"/>
        <v>6-102172009julioG13</v>
      </c>
      <c r="C1939" s="17">
        <v>6</v>
      </c>
      <c r="D1939" s="17">
        <v>10</v>
      </c>
      <c r="E1939" s="18">
        <v>40015</v>
      </c>
      <c r="F1939" s="17">
        <v>16</v>
      </c>
      <c r="G1939" s="17">
        <v>13</v>
      </c>
      <c r="H1939" s="17" t="s">
        <v>32</v>
      </c>
      <c r="I1939" s="79">
        <f>_xlfn.XLOOKUP(H1939,Productos!$B$5:$B$16,Productos!$E$5:$E$16)</f>
        <v>150000</v>
      </c>
      <c r="J1939" s="17">
        <v>5</v>
      </c>
      <c r="K1939" s="99"/>
      <c r="L1939" s="13" t="str">
        <f>_xlfn.XLOOKUP(Ventas!C1939,'Tienda y Sucursal'!$B$5:$B$19,'Tienda y Sucursal'!$C$5:$C$19)</f>
        <v>Sucursal Ñuñoa</v>
      </c>
      <c r="M1939" s="13" t="str">
        <f>_xlfn.XLOOKUP(D1939,'Tienda y Sucursal'!$E$5:$E$10,'Tienda y Sucursal'!$F$5:$F$10)</f>
        <v>Sucursal 6</v>
      </c>
      <c r="N1939" s="13" t="str">
        <f>HLOOKUP(F1939,'Vendedores y Clientes'!$F$5:$M$7,2,0)&amp;" "&amp;HLOOKUP(F1939,'Vendedores y Clientes'!$F$5:$M$7,3,0)</f>
        <v>Michael Tree</v>
      </c>
      <c r="O1939" s="13" t="str" cm="1">
        <f t="array" ref="O1939">_xlfn.XLOOKUP(G1939,'Vendedores y Clientes'!$B$6:$B$39,'Vendedores y Clientes'!$C$6:$C$39&amp;" "&amp;_xlfn.XLOOKUP(Ventas!G1939,'Vendedores y Clientes'!$B$6:$B$39,'Vendedores y Clientes'!$D$6:$D$39))</f>
        <v>Peter Contreras</v>
      </c>
      <c r="P1939" s="13" t="str">
        <f>_xlfn.XLOOKUP(H1939,Productos!$B$5:$B$16,Productos!$C$5:$C$16)</f>
        <v>Mesa de Centro 1,5x2 Cuadrada</v>
      </c>
      <c r="Q1939" s="13" t="str">
        <f>VLOOKUP(H1939,Productos!$B$4:$E$16,3,0)</f>
        <v>Dardunes</v>
      </c>
      <c r="R1939" s="14">
        <f t="shared" si="44"/>
        <v>0.05</v>
      </c>
      <c r="S1939" s="15">
        <f>VLOOKUP(Ventas!H1939,Productos!$B$23:$I$34,MATCH(Ventas!M1939,Productos!$D$22:$I$22)+2,FALSE)</f>
        <v>30000</v>
      </c>
      <c r="T1939" s="16">
        <f t="shared" si="47"/>
        <v>682500</v>
      </c>
    </row>
    <row r="1940" spans="2:20" ht="14.25" customHeight="1">
      <c r="B1940" s="10" t="str">
        <f t="shared" si="43"/>
        <v>4-306122009diciembreG13</v>
      </c>
      <c r="C1940" s="17">
        <v>4</v>
      </c>
      <c r="D1940" s="17">
        <v>30</v>
      </c>
      <c r="E1940" s="18">
        <v>40153</v>
      </c>
      <c r="F1940" s="17">
        <v>14</v>
      </c>
      <c r="G1940" s="17">
        <v>1</v>
      </c>
      <c r="H1940" s="17" t="s">
        <v>32</v>
      </c>
      <c r="I1940" s="79">
        <f>_xlfn.XLOOKUP(H1940,Productos!$B$5:$B$16,Productos!$E$5:$E$16)</f>
        <v>150000</v>
      </c>
      <c r="J1940" s="17">
        <v>5</v>
      </c>
      <c r="K1940" s="99"/>
      <c r="L1940" s="13" t="str">
        <f>_xlfn.XLOOKUP(Ventas!C1940,'Tienda y Sucursal'!$B$5:$B$19,'Tienda y Sucursal'!$C$5:$C$19)</f>
        <v>Galería Ñuble</v>
      </c>
      <c r="M1940" s="13" t="str">
        <f>_xlfn.XLOOKUP(D1940,'Tienda y Sucursal'!$E$5:$E$10,'Tienda y Sucursal'!$F$5:$F$10)</f>
        <v>Sucursal 2</v>
      </c>
      <c r="N1940" s="13" t="str">
        <f>HLOOKUP(F1940,'Vendedores y Clientes'!$F$5:$M$7,2,0)&amp;" "&amp;HLOOKUP(F1940,'Vendedores y Clientes'!$F$5:$M$7,3,0)</f>
        <v>Hortuiti Felier</v>
      </c>
      <c r="O1940" s="13" t="str" cm="1">
        <f t="array" ref="O1940">_xlfn.XLOOKUP(G1940,'Vendedores y Clientes'!$B$6:$B$39,'Vendedores y Clientes'!$C$6:$C$39&amp;" "&amp;_xlfn.XLOOKUP(Ventas!G1940,'Vendedores y Clientes'!$B$6:$B$39,'Vendedores y Clientes'!$D$6:$D$39))</f>
        <v>Alejandro Moledero</v>
      </c>
      <c r="P1940" s="13" t="str">
        <f>_xlfn.XLOOKUP(H1940,Productos!$B$5:$B$16,Productos!$C$5:$C$16)</f>
        <v>Mesa de Centro 1,5x2 Cuadrada</v>
      </c>
      <c r="Q1940" s="13" t="str">
        <f>VLOOKUP(H1940,Productos!$B$4:$E$16,3,0)</f>
        <v>Dardunes</v>
      </c>
      <c r="R1940" s="14">
        <f t="shared" si="44"/>
        <v>0.05</v>
      </c>
      <c r="S1940" s="15">
        <f>VLOOKUP(Ventas!H1940,Productos!$B$23:$I$34,MATCH(Ventas!M1940,Productos!$D$22:$I$22)+2,FALSE)</f>
        <v>100000</v>
      </c>
      <c r="T1940" s="16">
        <f t="shared" si="47"/>
        <v>612500</v>
      </c>
    </row>
    <row r="1941" spans="2:20" ht="14.25" customHeight="1">
      <c r="B1941" s="10" t="str">
        <f t="shared" si="43"/>
        <v>7-2025112009noviembreB18</v>
      </c>
      <c r="C1941" s="17">
        <v>7</v>
      </c>
      <c r="D1941" s="17">
        <v>20</v>
      </c>
      <c r="E1941" s="18">
        <v>40142</v>
      </c>
      <c r="F1941" s="17">
        <v>14</v>
      </c>
      <c r="G1941" s="17">
        <v>23</v>
      </c>
      <c r="H1941" s="17" t="s">
        <v>31</v>
      </c>
      <c r="I1941" s="79">
        <f>_xlfn.XLOOKUP(H1941,Productos!$B$5:$B$16,Productos!$E$5:$E$16)</f>
        <v>350000</v>
      </c>
      <c r="J1941" s="17">
        <v>2</v>
      </c>
      <c r="K1941" s="99"/>
      <c r="L1941" s="13" t="str">
        <f>_xlfn.XLOOKUP(Ventas!C1941,'Tienda y Sucursal'!$B$5:$B$19,'Tienda y Sucursal'!$C$5:$C$19)</f>
        <v>Blanco y En Calada</v>
      </c>
      <c r="M1941" s="13" t="str">
        <f>_xlfn.XLOOKUP(D1941,'Tienda y Sucursal'!$E$5:$E$10,'Tienda y Sucursal'!$F$5:$F$10)</f>
        <v>Sucursal 5</v>
      </c>
      <c r="N1941" s="13" t="str">
        <f>HLOOKUP(F1941,'Vendedores y Clientes'!$F$5:$M$7,2,0)&amp;" "&amp;HLOOKUP(F1941,'Vendedores y Clientes'!$F$5:$M$7,3,0)</f>
        <v>Hortuiti Felier</v>
      </c>
      <c r="O1941" s="13" t="str" cm="1">
        <f t="array" ref="O1941">_xlfn.XLOOKUP(G1941,'Vendedores y Clientes'!$B$6:$B$39,'Vendedores y Clientes'!$C$6:$C$39&amp;" "&amp;_xlfn.XLOOKUP(Ventas!G1941,'Vendedores y Clientes'!$B$6:$B$39,'Vendedores y Clientes'!$D$6:$D$39))</f>
        <v>Ismael Olavarrieta</v>
      </c>
      <c r="P1941" s="13" t="str">
        <f>_xlfn.XLOOKUP(H1941,Productos!$B$5:$B$16,Productos!$C$5:$C$16)</f>
        <v>Escritorio Vidrio 1,38x50</v>
      </c>
      <c r="Q1941" s="13" t="str">
        <f>VLOOKUP(H1941,Productos!$B$4:$E$16,3,0)</f>
        <v>Bellmack</v>
      </c>
      <c r="R1941" s="14">
        <f t="shared" si="44"/>
        <v>0</v>
      </c>
      <c r="S1941" s="15">
        <f>VLOOKUP(Ventas!H1941,Productos!$B$23:$I$34,MATCH(Ventas!M1941,Productos!$D$22:$I$22)+2,FALSE)</f>
        <v>1500000</v>
      </c>
      <c r="T1941" s="16">
        <f t="shared" si="47"/>
        <v>-800000</v>
      </c>
    </row>
    <row r="1942" spans="2:20" ht="14.25" customHeight="1">
      <c r="B1942" s="10" t="str">
        <f t="shared" si="43"/>
        <v>2-2001752009mayoB18</v>
      </c>
      <c r="C1942" s="17">
        <v>2</v>
      </c>
      <c r="D1942" s="17">
        <v>200</v>
      </c>
      <c r="E1942" s="18">
        <v>39950</v>
      </c>
      <c r="F1942" s="17">
        <v>16</v>
      </c>
      <c r="G1942" s="17">
        <v>2</v>
      </c>
      <c r="H1942" s="17" t="s">
        <v>31</v>
      </c>
      <c r="I1942" s="79">
        <f>_xlfn.XLOOKUP(H1942,Productos!$B$5:$B$16,Productos!$E$5:$E$16)</f>
        <v>350000</v>
      </c>
      <c r="J1942" s="17">
        <v>2</v>
      </c>
      <c r="K1942" s="99"/>
      <c r="L1942" s="13" t="str">
        <f>_xlfn.XLOOKUP(Ventas!C1942,'Tienda y Sucursal'!$B$5:$B$19,'Tienda y Sucursal'!$C$5:$C$19)</f>
        <v>Muebles San Genaro</v>
      </c>
      <c r="M1942" s="13" t="str">
        <f>_xlfn.XLOOKUP(D1942,'Tienda y Sucursal'!$E$5:$E$10,'Tienda y Sucursal'!$F$5:$F$10)</f>
        <v>Sucursal 1</v>
      </c>
      <c r="N1942" s="13" t="str">
        <f>HLOOKUP(F1942,'Vendedores y Clientes'!$F$5:$M$7,2,0)&amp;" "&amp;HLOOKUP(F1942,'Vendedores y Clientes'!$F$5:$M$7,3,0)</f>
        <v>Michael Tree</v>
      </c>
      <c r="O1942" s="13" t="str" cm="1">
        <f t="array" ref="O1942">_xlfn.XLOOKUP(G1942,'Vendedores y Clientes'!$B$6:$B$39,'Vendedores y Clientes'!$C$6:$C$39&amp;" "&amp;_xlfn.XLOOKUP(Ventas!G1942,'Vendedores y Clientes'!$B$6:$B$39,'Vendedores y Clientes'!$D$6:$D$39))</f>
        <v>John Chepicano</v>
      </c>
      <c r="P1942" s="13" t="str">
        <f>_xlfn.XLOOKUP(H1942,Productos!$B$5:$B$16,Productos!$C$5:$C$16)</f>
        <v>Escritorio Vidrio 1,38x50</v>
      </c>
      <c r="Q1942" s="13" t="str">
        <f>VLOOKUP(H1942,Productos!$B$4:$E$16,3,0)</f>
        <v>Bellmack</v>
      </c>
      <c r="R1942" s="14">
        <f t="shared" si="44"/>
        <v>0</v>
      </c>
      <c r="S1942" s="15">
        <f>VLOOKUP(Ventas!H1942,Productos!$B$23:$I$34,MATCH(Ventas!M1942,Productos!$D$22:$I$22)+2,FALSE)</f>
        <v>100000</v>
      </c>
      <c r="T1942" s="16">
        <f t="shared" si="47"/>
        <v>600000</v>
      </c>
    </row>
    <row r="1943" spans="2:20" ht="14.25" customHeight="1">
      <c r="B1943" s="10" t="str">
        <f t="shared" si="43"/>
        <v>7-30162010junioB18</v>
      </c>
      <c r="C1943" s="17">
        <v>7</v>
      </c>
      <c r="D1943" s="17">
        <v>30</v>
      </c>
      <c r="E1943" s="18">
        <v>40330</v>
      </c>
      <c r="F1943" s="17">
        <v>12</v>
      </c>
      <c r="G1943" s="17">
        <v>15</v>
      </c>
      <c r="H1943" s="17" t="s">
        <v>31</v>
      </c>
      <c r="I1943" s="79">
        <f>_xlfn.XLOOKUP(H1943,Productos!$B$5:$B$16,Productos!$E$5:$E$16)</f>
        <v>350000</v>
      </c>
      <c r="J1943" s="17">
        <v>2</v>
      </c>
      <c r="K1943" s="99"/>
      <c r="L1943" s="13" t="str">
        <f>_xlfn.XLOOKUP(Ventas!C1943,'Tienda y Sucursal'!$B$5:$B$19,'Tienda y Sucursal'!$C$5:$C$19)</f>
        <v>Blanco y En Calada</v>
      </c>
      <c r="M1943" s="13" t="str">
        <f>_xlfn.XLOOKUP(D1943,'Tienda y Sucursal'!$E$5:$E$10,'Tienda y Sucursal'!$F$5:$F$10)</f>
        <v>Sucursal 2</v>
      </c>
      <c r="N1943" s="13" t="str">
        <f>HLOOKUP(F1943,'Vendedores y Clientes'!$F$5:$M$7,2,0)&amp;" "&amp;HLOOKUP(F1943,'Vendedores y Clientes'!$F$5:$M$7,3,0)</f>
        <v>Feibian Bizancio</v>
      </c>
      <c r="O1943" s="13" t="str" cm="1">
        <f t="array" ref="O1943">_xlfn.XLOOKUP(G1943,'Vendedores y Clientes'!$B$6:$B$39,'Vendedores y Clientes'!$C$6:$C$39&amp;" "&amp;_xlfn.XLOOKUP(Ventas!G1943,'Vendedores y Clientes'!$B$6:$B$39,'Vendedores y Clientes'!$D$6:$D$39))</f>
        <v>Maki Parachute</v>
      </c>
      <c r="P1943" s="13" t="str">
        <f>_xlfn.XLOOKUP(H1943,Productos!$B$5:$B$16,Productos!$C$5:$C$16)</f>
        <v>Escritorio Vidrio 1,38x50</v>
      </c>
      <c r="Q1943" s="13" t="str">
        <f>VLOOKUP(H1943,Productos!$B$4:$E$16,3,0)</f>
        <v>Bellmack</v>
      </c>
      <c r="R1943" s="14">
        <f t="shared" si="44"/>
        <v>0</v>
      </c>
      <c r="S1943" s="15">
        <f>VLOOKUP(Ventas!H1943,Productos!$B$23:$I$34,MATCH(Ventas!M1943,Productos!$D$22:$I$22)+2,FALSE)</f>
        <v>100000</v>
      </c>
      <c r="T1943" s="16">
        <f t="shared" si="47"/>
        <v>600000</v>
      </c>
    </row>
    <row r="1944" spans="2:20" ht="14.25" customHeight="1">
      <c r="B1944" s="10" t="str">
        <f t="shared" si="43"/>
        <v>12-306102010octubreG13</v>
      </c>
      <c r="C1944" s="17">
        <v>12</v>
      </c>
      <c r="D1944" s="17">
        <v>30</v>
      </c>
      <c r="E1944" s="18">
        <v>40457</v>
      </c>
      <c r="F1944" s="17">
        <v>17</v>
      </c>
      <c r="G1944" s="17">
        <v>5</v>
      </c>
      <c r="H1944" s="17" t="s">
        <v>32</v>
      </c>
      <c r="I1944" s="79">
        <f>_xlfn.XLOOKUP(H1944,Productos!$B$5:$B$16,Productos!$E$5:$E$16)</f>
        <v>150000</v>
      </c>
      <c r="J1944" s="17">
        <v>4</v>
      </c>
      <c r="K1944" s="99"/>
      <c r="L1944" s="13" t="str">
        <f>_xlfn.XLOOKUP(Ventas!C1944,'Tienda y Sucursal'!$B$5:$B$19,'Tienda y Sucursal'!$C$5:$C$19)</f>
        <v>El Deleite</v>
      </c>
      <c r="M1944" s="13" t="str">
        <f>_xlfn.XLOOKUP(D1944,'Tienda y Sucursal'!$E$5:$E$10,'Tienda y Sucursal'!$F$5:$F$10)</f>
        <v>Sucursal 2</v>
      </c>
      <c r="N1944" s="13" t="str">
        <f>HLOOKUP(F1944,'Vendedores y Clientes'!$F$5:$M$7,2,0)&amp;" "&amp;HLOOKUP(F1944,'Vendedores y Clientes'!$F$5:$M$7,3,0)</f>
        <v>Gabriel Manzanero</v>
      </c>
      <c r="O1944" s="13" t="str" cm="1">
        <f t="array" ref="O1944">_xlfn.XLOOKUP(G1944,'Vendedores y Clientes'!$B$6:$B$39,'Vendedores y Clientes'!$C$6:$C$39&amp;" "&amp;_xlfn.XLOOKUP(Ventas!G1944,'Vendedores y Clientes'!$B$6:$B$39,'Vendedores y Clientes'!$D$6:$D$39))</f>
        <v>Alexandra Bully</v>
      </c>
      <c r="P1944" s="13" t="str">
        <f>_xlfn.XLOOKUP(H1944,Productos!$B$5:$B$16,Productos!$C$5:$C$16)</f>
        <v>Mesa de Centro 1,5x2 Cuadrada</v>
      </c>
      <c r="Q1944" s="13" t="str">
        <f>VLOOKUP(H1944,Productos!$B$4:$E$16,3,0)</f>
        <v>Dardunes</v>
      </c>
      <c r="R1944" s="14">
        <f t="shared" si="44"/>
        <v>0.05</v>
      </c>
      <c r="S1944" s="15">
        <f>VLOOKUP(Ventas!H1944,Productos!$B$23:$I$34,MATCH(Ventas!M1944,Productos!$D$22:$I$22)+2,FALSE)</f>
        <v>100000</v>
      </c>
      <c r="T1944" s="16">
        <f t="shared" si="47"/>
        <v>470000</v>
      </c>
    </row>
    <row r="1945" spans="2:20" ht="14.25" customHeight="1">
      <c r="B1945" s="10" t="str">
        <f t="shared" si="43"/>
        <v>6-2002432010marzoG13</v>
      </c>
      <c r="C1945" s="17">
        <v>6</v>
      </c>
      <c r="D1945" s="17">
        <v>200</v>
      </c>
      <c r="E1945" s="18">
        <v>40261</v>
      </c>
      <c r="F1945" s="17">
        <v>17</v>
      </c>
      <c r="G1945" s="17">
        <v>16</v>
      </c>
      <c r="H1945" s="17" t="s">
        <v>32</v>
      </c>
      <c r="I1945" s="79">
        <f>_xlfn.XLOOKUP(H1945,Productos!$B$5:$B$16,Productos!$E$5:$E$16)</f>
        <v>150000</v>
      </c>
      <c r="J1945" s="17">
        <v>4</v>
      </c>
      <c r="K1945" s="99"/>
      <c r="L1945" s="13" t="str">
        <f>_xlfn.XLOOKUP(Ventas!C1945,'Tienda y Sucursal'!$B$5:$B$19,'Tienda y Sucursal'!$C$5:$C$19)</f>
        <v>Sucursal Ñuñoa</v>
      </c>
      <c r="M1945" s="13" t="str">
        <f>_xlfn.XLOOKUP(D1945,'Tienda y Sucursal'!$E$5:$E$10,'Tienda y Sucursal'!$F$5:$F$10)</f>
        <v>Sucursal 1</v>
      </c>
      <c r="N1945" s="13" t="str">
        <f>HLOOKUP(F1945,'Vendedores y Clientes'!$F$5:$M$7,2,0)&amp;" "&amp;HLOOKUP(F1945,'Vendedores y Clientes'!$F$5:$M$7,3,0)</f>
        <v>Gabriel Manzanero</v>
      </c>
      <c r="O1945" s="13" t="str" cm="1">
        <f t="array" ref="O1945">_xlfn.XLOOKUP(G1945,'Vendedores y Clientes'!$B$6:$B$39,'Vendedores y Clientes'!$C$6:$C$39&amp;" "&amp;_xlfn.XLOOKUP(Ventas!G1945,'Vendedores y Clientes'!$B$6:$B$39,'Vendedores y Clientes'!$D$6:$D$39))</f>
        <v>Go Leslier</v>
      </c>
      <c r="P1945" s="13" t="str">
        <f>_xlfn.XLOOKUP(H1945,Productos!$B$5:$B$16,Productos!$C$5:$C$16)</f>
        <v>Mesa de Centro 1,5x2 Cuadrada</v>
      </c>
      <c r="Q1945" s="13" t="str">
        <f>VLOOKUP(H1945,Productos!$B$4:$E$16,3,0)</f>
        <v>Dardunes</v>
      </c>
      <c r="R1945" s="14">
        <f t="shared" si="44"/>
        <v>0.05</v>
      </c>
      <c r="S1945" s="15">
        <f>VLOOKUP(Ventas!H1945,Productos!$B$23:$I$34,MATCH(Ventas!M1945,Productos!$D$22:$I$22)+2,FALSE)</f>
        <v>20000</v>
      </c>
      <c r="T1945" s="16">
        <f t="shared" si="47"/>
        <v>550000</v>
      </c>
    </row>
    <row r="1946" spans="2:20" ht="14.25" customHeight="1">
      <c r="B1946" s="10" t="str">
        <f t="shared" si="43"/>
        <v>9-1001352010mayoA14</v>
      </c>
      <c r="C1946" s="17">
        <v>9</v>
      </c>
      <c r="D1946" s="17">
        <v>100</v>
      </c>
      <c r="E1946" s="18">
        <v>40311</v>
      </c>
      <c r="F1946" s="17">
        <v>17</v>
      </c>
      <c r="G1946" s="17">
        <v>4</v>
      </c>
      <c r="H1946" s="17" t="s">
        <v>27</v>
      </c>
      <c r="I1946" s="79">
        <f>_xlfn.XLOOKUP(H1946,Productos!$B$5:$B$16,Productos!$E$5:$E$16)</f>
        <v>670000</v>
      </c>
      <c r="J1946" s="17">
        <v>1</v>
      </c>
      <c r="K1946" s="99"/>
      <c r="L1946" s="13" t="str">
        <f>_xlfn.XLOOKUP(Ventas!C1946,'Tienda y Sucursal'!$B$5:$B$19,'Tienda y Sucursal'!$C$5:$C$19)</f>
        <v>Sucursal San Bernardo</v>
      </c>
      <c r="M1946" s="13" t="str">
        <f>_xlfn.XLOOKUP(D1946,'Tienda y Sucursal'!$E$5:$E$10,'Tienda y Sucursal'!$F$5:$F$10)</f>
        <v>Sucursal 4</v>
      </c>
      <c r="N1946" s="13" t="str">
        <f>HLOOKUP(F1946,'Vendedores y Clientes'!$F$5:$M$7,2,0)&amp;" "&amp;HLOOKUP(F1946,'Vendedores y Clientes'!$F$5:$M$7,3,0)</f>
        <v>Gabriel Manzanero</v>
      </c>
      <c r="O1946" s="13" t="str" cm="1">
        <f t="array" ref="O1946">_xlfn.XLOOKUP(G1946,'Vendedores y Clientes'!$B$6:$B$39,'Vendedores y Clientes'!$C$6:$C$39&amp;" "&amp;_xlfn.XLOOKUP(Ventas!G1946,'Vendedores y Clientes'!$B$6:$B$39,'Vendedores y Clientes'!$D$6:$D$39))</f>
        <v>JayJay Barriga</v>
      </c>
      <c r="P1946" s="13" t="str">
        <f>_xlfn.XLOOKUP(H1946,Productos!$B$5:$B$16,Productos!$C$5:$C$16)</f>
        <v>Cama 1,5 plazas</v>
      </c>
      <c r="Q1946" s="13" t="str">
        <f>VLOOKUP(H1946,Productos!$B$4:$E$16,3,0)</f>
        <v>Dardunes</v>
      </c>
      <c r="R1946" s="14">
        <f t="shared" si="44"/>
        <v>0</v>
      </c>
      <c r="S1946" s="15">
        <f>VLOOKUP(Ventas!H1946,Productos!$B$23:$I$34,MATCH(Ventas!M1946,Productos!$D$22:$I$22)+2,FALSE)</f>
        <v>10000</v>
      </c>
      <c r="T1946" s="16">
        <f t="shared" si="47"/>
        <v>660000</v>
      </c>
    </row>
    <row r="1947" spans="2:20" ht="14.25" customHeight="1">
      <c r="B1947" s="10" t="str">
        <f t="shared" si="43"/>
        <v>7-1001762010junioG13</v>
      </c>
      <c r="C1947" s="17">
        <v>7</v>
      </c>
      <c r="D1947" s="17">
        <v>100</v>
      </c>
      <c r="E1947" s="18">
        <v>40346</v>
      </c>
      <c r="F1947" s="17">
        <v>15</v>
      </c>
      <c r="G1947" s="17">
        <v>19</v>
      </c>
      <c r="H1947" s="17" t="s">
        <v>32</v>
      </c>
      <c r="I1947" s="79">
        <f>_xlfn.XLOOKUP(H1947,Productos!$B$5:$B$16,Productos!$E$5:$E$16)</f>
        <v>150000</v>
      </c>
      <c r="J1947" s="17">
        <v>3</v>
      </c>
      <c r="K1947" s="99"/>
      <c r="L1947" s="13" t="str">
        <f>_xlfn.XLOOKUP(Ventas!C1947,'Tienda y Sucursal'!$B$5:$B$19,'Tienda y Sucursal'!$C$5:$C$19)</f>
        <v>Blanco y En Calada</v>
      </c>
      <c r="M1947" s="13" t="str">
        <f>_xlfn.XLOOKUP(D1947,'Tienda y Sucursal'!$E$5:$E$10,'Tienda y Sucursal'!$F$5:$F$10)</f>
        <v>Sucursal 4</v>
      </c>
      <c r="N1947" s="13" t="str">
        <f>HLOOKUP(F1947,'Vendedores y Clientes'!$F$5:$M$7,2,0)&amp;" "&amp;HLOOKUP(F1947,'Vendedores y Clientes'!$F$5:$M$7,3,0)</f>
        <v>Suárez Mujica</v>
      </c>
      <c r="O1947" s="13" t="str" cm="1">
        <f t="array" ref="O1947">_xlfn.XLOOKUP(G1947,'Vendedores y Clientes'!$B$6:$B$39,'Vendedores y Clientes'!$C$6:$C$39&amp;" "&amp;_xlfn.XLOOKUP(Ventas!G1947,'Vendedores y Clientes'!$B$6:$B$39,'Vendedores y Clientes'!$D$6:$D$39))</f>
        <v>Andrea Disappear</v>
      </c>
      <c r="P1947" s="13" t="str">
        <f>_xlfn.XLOOKUP(H1947,Productos!$B$5:$B$16,Productos!$C$5:$C$16)</f>
        <v>Mesa de Centro 1,5x2 Cuadrada</v>
      </c>
      <c r="Q1947" s="13" t="str">
        <f>VLOOKUP(H1947,Productos!$B$4:$E$16,3,0)</f>
        <v>Dardunes</v>
      </c>
      <c r="R1947" s="14">
        <f t="shared" si="44"/>
        <v>0</v>
      </c>
      <c r="S1947" s="15">
        <f>VLOOKUP(Ventas!H1947,Productos!$B$23:$I$34,MATCH(Ventas!M1947,Productos!$D$22:$I$22)+2,FALSE)</f>
        <v>300000</v>
      </c>
      <c r="T1947" s="16">
        <f t="shared" si="47"/>
        <v>150000</v>
      </c>
    </row>
    <row r="1948" spans="2:20" ht="14.25" customHeight="1">
      <c r="B1948" s="10" t="str">
        <f t="shared" si="43"/>
        <v>5-20552009mayoG13</v>
      </c>
      <c r="C1948" s="17">
        <v>5</v>
      </c>
      <c r="D1948" s="17">
        <v>20</v>
      </c>
      <c r="E1948" s="18">
        <v>39938</v>
      </c>
      <c r="F1948" s="17">
        <v>13</v>
      </c>
      <c r="G1948" s="17">
        <v>5</v>
      </c>
      <c r="H1948" s="17" t="s">
        <v>32</v>
      </c>
      <c r="I1948" s="79">
        <f>_xlfn.XLOOKUP(H1948,Productos!$B$5:$B$16,Productos!$E$5:$E$16)</f>
        <v>150000</v>
      </c>
      <c r="J1948" s="17">
        <v>3</v>
      </c>
      <c r="K1948" s="99"/>
      <c r="L1948" s="13" t="str">
        <f>_xlfn.XLOOKUP(Ventas!C1948,'Tienda y Sucursal'!$B$5:$B$19,'Tienda y Sucursal'!$C$5:$C$19)</f>
        <v>Muebles El Oso</v>
      </c>
      <c r="M1948" s="13" t="str">
        <f>_xlfn.XLOOKUP(D1948,'Tienda y Sucursal'!$E$5:$E$10,'Tienda y Sucursal'!$F$5:$F$10)</f>
        <v>Sucursal 5</v>
      </c>
      <c r="N1948" s="13" t="str">
        <f>HLOOKUP(F1948,'Vendedores y Clientes'!$F$5:$M$7,2,0)&amp;" "&amp;HLOOKUP(F1948,'Vendedores y Clientes'!$F$5:$M$7,3,0)</f>
        <v>Caesar Ortencia</v>
      </c>
      <c r="O1948" s="13" t="str" cm="1">
        <f t="array" ref="O1948">_xlfn.XLOOKUP(G1948,'Vendedores y Clientes'!$B$6:$B$39,'Vendedores y Clientes'!$C$6:$C$39&amp;" "&amp;_xlfn.XLOOKUP(Ventas!G1948,'Vendedores y Clientes'!$B$6:$B$39,'Vendedores y Clientes'!$D$6:$D$39))</f>
        <v>Alexandra Bully</v>
      </c>
      <c r="P1948" s="13" t="str">
        <f>_xlfn.XLOOKUP(H1948,Productos!$B$5:$B$16,Productos!$C$5:$C$16)</f>
        <v>Mesa de Centro 1,5x2 Cuadrada</v>
      </c>
      <c r="Q1948" s="13" t="str">
        <f>VLOOKUP(H1948,Productos!$B$4:$E$16,3,0)</f>
        <v>Dardunes</v>
      </c>
      <c r="R1948" s="14">
        <f t="shared" si="44"/>
        <v>0</v>
      </c>
      <c r="S1948" s="15">
        <f>VLOOKUP(Ventas!H1948,Productos!$B$23:$I$34,MATCH(Ventas!M1948,Productos!$D$22:$I$22)+2,FALSE)</f>
        <v>20000</v>
      </c>
      <c r="T1948" s="16">
        <f t="shared" si="47"/>
        <v>430000</v>
      </c>
    </row>
    <row r="1949" spans="2:20" ht="14.25" customHeight="1">
      <c r="B1949" s="10" t="str">
        <f t="shared" si="43"/>
        <v>13-3001152010mayoE20</v>
      </c>
      <c r="C1949" s="17">
        <v>13</v>
      </c>
      <c r="D1949" s="17">
        <v>300</v>
      </c>
      <c r="E1949" s="18">
        <v>40309</v>
      </c>
      <c r="F1949" s="17">
        <v>17</v>
      </c>
      <c r="G1949" s="17">
        <v>27</v>
      </c>
      <c r="H1949" s="17" t="s">
        <v>28</v>
      </c>
      <c r="I1949" s="79">
        <f>_xlfn.XLOOKUP(H1949,Productos!$B$5:$B$16,Productos!$E$5:$E$16)</f>
        <v>650000</v>
      </c>
      <c r="J1949" s="17">
        <v>1</v>
      </c>
      <c r="K1949" s="99"/>
      <c r="L1949" s="13" t="str">
        <f>_xlfn.XLOOKUP(Ventas!C1949,'Tienda y Sucursal'!$B$5:$B$19,'Tienda y Sucursal'!$C$5:$C$19)</f>
        <v>Sales</v>
      </c>
      <c r="M1949" s="13" t="str">
        <f>_xlfn.XLOOKUP(D1949,'Tienda y Sucursal'!$E$5:$E$10,'Tienda y Sucursal'!$F$5:$F$10)</f>
        <v>Sucursal 3</v>
      </c>
      <c r="N1949" s="13" t="str">
        <f>HLOOKUP(F1949,'Vendedores y Clientes'!$F$5:$M$7,2,0)&amp;" "&amp;HLOOKUP(F1949,'Vendedores y Clientes'!$F$5:$M$7,3,0)</f>
        <v>Gabriel Manzanero</v>
      </c>
      <c r="O1949" s="13" t="str" cm="1">
        <f t="array" ref="O1949">_xlfn.XLOOKUP(G1949,'Vendedores y Clientes'!$B$6:$B$39,'Vendedores y Clientes'!$C$6:$C$39&amp;" "&amp;_xlfn.XLOOKUP(Ventas!G1949,'Vendedores y Clientes'!$B$6:$B$39,'Vendedores y Clientes'!$D$6:$D$39))</f>
        <v>Daniel Saint John</v>
      </c>
      <c r="P1949" s="13" t="str">
        <f>_xlfn.XLOOKUP(H1949,Productos!$B$5:$B$16,Productos!$C$5:$C$16)</f>
        <v>Escritorio Madera 3 Espacios</v>
      </c>
      <c r="Q1949" s="13" t="str">
        <f>VLOOKUP(H1949,Productos!$B$4:$E$16,3,0)</f>
        <v>Bellmack</v>
      </c>
      <c r="R1949" s="14">
        <f t="shared" si="44"/>
        <v>0</v>
      </c>
      <c r="S1949" s="15">
        <f>VLOOKUP(Ventas!H1949,Productos!$B$23:$I$34,MATCH(Ventas!M1949,Productos!$D$22:$I$22)+2,FALSE)</f>
        <v>100000</v>
      </c>
      <c r="T1949" s="16">
        <f t="shared" si="47"/>
        <v>550000</v>
      </c>
    </row>
    <row r="1950" spans="2:20" ht="14.25" customHeight="1">
      <c r="B1950" s="10" t="str">
        <f t="shared" si="43"/>
        <v>1-2017122009diciembreE20</v>
      </c>
      <c r="C1950" s="17">
        <v>1</v>
      </c>
      <c r="D1950" s="17">
        <v>20</v>
      </c>
      <c r="E1950" s="18">
        <v>40164</v>
      </c>
      <c r="F1950" s="17">
        <v>12</v>
      </c>
      <c r="G1950" s="17">
        <v>9</v>
      </c>
      <c r="H1950" s="17" t="s">
        <v>28</v>
      </c>
      <c r="I1950" s="79">
        <f>_xlfn.XLOOKUP(H1950,Productos!$B$5:$B$16,Productos!$E$5:$E$16)</f>
        <v>650000</v>
      </c>
      <c r="J1950" s="17">
        <v>2</v>
      </c>
      <c r="K1950" s="99"/>
      <c r="L1950" s="13" t="str">
        <f>_xlfn.XLOOKUP(Ventas!C1950,'Tienda y Sucursal'!$B$5:$B$19,'Tienda y Sucursal'!$C$5:$C$19)</f>
        <v>Sucursal Peñalolen Alto</v>
      </c>
      <c r="M1950" s="13" t="str">
        <f>_xlfn.XLOOKUP(D1950,'Tienda y Sucursal'!$E$5:$E$10,'Tienda y Sucursal'!$F$5:$F$10)</f>
        <v>Sucursal 5</v>
      </c>
      <c r="N1950" s="13" t="str">
        <f>HLOOKUP(F1950,'Vendedores y Clientes'!$F$5:$M$7,2,0)&amp;" "&amp;HLOOKUP(F1950,'Vendedores y Clientes'!$F$5:$M$7,3,0)</f>
        <v>Feibian Bizancio</v>
      </c>
      <c r="O1950" s="13" t="str" cm="1">
        <f t="array" ref="O1950">_xlfn.XLOOKUP(G1950,'Vendedores y Clientes'!$B$6:$B$39,'Vendedores y Clientes'!$C$6:$C$39&amp;" "&amp;_xlfn.XLOOKUP(Ventas!G1950,'Vendedores y Clientes'!$B$6:$B$39,'Vendedores y Clientes'!$D$6:$D$39))</f>
        <v>Camilo Parranda</v>
      </c>
      <c r="P1950" s="13" t="str">
        <f>_xlfn.XLOOKUP(H1950,Productos!$B$5:$B$16,Productos!$C$5:$C$16)</f>
        <v>Escritorio Madera 3 Espacios</v>
      </c>
      <c r="Q1950" s="13" t="str">
        <f>VLOOKUP(H1950,Productos!$B$4:$E$16,3,0)</f>
        <v>Bellmack</v>
      </c>
      <c r="R1950" s="14">
        <f t="shared" si="44"/>
        <v>0</v>
      </c>
      <c r="S1950" s="15">
        <f>VLOOKUP(Ventas!H1950,Productos!$B$23:$I$34,MATCH(Ventas!M1950,Productos!$D$22:$I$22)+2,FALSE)</f>
        <v>1500000</v>
      </c>
      <c r="T1950" s="16">
        <f t="shared" si="47"/>
        <v>-200000</v>
      </c>
    </row>
    <row r="1951" spans="2:20" ht="14.25" customHeight="1">
      <c r="B1951" s="10" t="str">
        <f t="shared" si="43"/>
        <v>13-2001492010septiembreE20</v>
      </c>
      <c r="C1951" s="17">
        <v>13</v>
      </c>
      <c r="D1951" s="17">
        <v>200</v>
      </c>
      <c r="E1951" s="18">
        <v>40435</v>
      </c>
      <c r="F1951" s="17">
        <v>18</v>
      </c>
      <c r="G1951" s="17">
        <v>28</v>
      </c>
      <c r="H1951" s="17" t="s">
        <v>28</v>
      </c>
      <c r="I1951" s="79">
        <f>_xlfn.XLOOKUP(H1951,Productos!$B$5:$B$16,Productos!$E$5:$E$16)</f>
        <v>650000</v>
      </c>
      <c r="J1951" s="17">
        <v>2</v>
      </c>
      <c r="K1951" s="99"/>
      <c r="L1951" s="13" t="str">
        <f>_xlfn.XLOOKUP(Ventas!C1951,'Tienda y Sucursal'!$B$5:$B$19,'Tienda y Sucursal'!$C$5:$C$19)</f>
        <v>Sales</v>
      </c>
      <c r="M1951" s="13" t="str">
        <f>_xlfn.XLOOKUP(D1951,'Tienda y Sucursal'!$E$5:$E$10,'Tienda y Sucursal'!$F$5:$F$10)</f>
        <v>Sucursal 1</v>
      </c>
      <c r="N1951" s="13" t="str">
        <f>HLOOKUP(F1951,'Vendedores y Clientes'!$F$5:$M$7,2,0)&amp;" "&amp;HLOOKUP(F1951,'Vendedores y Clientes'!$F$5:$M$7,3,0)</f>
        <v>Gato Lizana</v>
      </c>
      <c r="O1951" s="13" t="str" cm="1">
        <f t="array" ref="O1951">_xlfn.XLOOKUP(G1951,'Vendedores y Clientes'!$B$6:$B$39,'Vendedores y Clientes'!$C$6:$C$39&amp;" "&amp;_xlfn.XLOOKUP(Ventas!G1951,'Vendedores y Clientes'!$B$6:$B$39,'Vendedores y Clientes'!$D$6:$D$39))</f>
        <v>Sebastián  Venegas</v>
      </c>
      <c r="P1951" s="13" t="str">
        <f>_xlfn.XLOOKUP(H1951,Productos!$B$5:$B$16,Productos!$C$5:$C$16)</f>
        <v>Escritorio Madera 3 Espacios</v>
      </c>
      <c r="Q1951" s="13" t="str">
        <f>VLOOKUP(H1951,Productos!$B$4:$E$16,3,0)</f>
        <v>Bellmack</v>
      </c>
      <c r="R1951" s="14">
        <f t="shared" si="44"/>
        <v>0</v>
      </c>
      <c r="S1951" s="15">
        <f>VLOOKUP(Ventas!H1951,Productos!$B$23:$I$34,MATCH(Ventas!M1951,Productos!$D$22:$I$22)+2,FALSE)</f>
        <v>10000</v>
      </c>
      <c r="T1951" s="16">
        <f t="shared" si="47"/>
        <v>1290000</v>
      </c>
    </row>
    <row r="1952" spans="2:20" ht="14.25" customHeight="1">
      <c r="B1952" s="10" t="str">
        <f t="shared" si="43"/>
        <v>10-200732010marzoE20</v>
      </c>
      <c r="C1952" s="17">
        <v>10</v>
      </c>
      <c r="D1952" s="17">
        <v>200</v>
      </c>
      <c r="E1952" s="18">
        <v>40244</v>
      </c>
      <c r="F1952" s="17">
        <v>17</v>
      </c>
      <c r="G1952" s="17">
        <v>10</v>
      </c>
      <c r="H1952" s="17" t="s">
        <v>28</v>
      </c>
      <c r="I1952" s="79">
        <f>_xlfn.XLOOKUP(H1952,Productos!$B$5:$B$16,Productos!$E$5:$E$16)</f>
        <v>650000</v>
      </c>
      <c r="J1952" s="17">
        <v>2</v>
      </c>
      <c r="K1952" s="99"/>
      <c r="L1952" s="13" t="str">
        <f>_xlfn.XLOOKUP(Ventas!C1952,'Tienda y Sucursal'!$B$5:$B$19,'Tienda y Sucursal'!$C$5:$C$19)</f>
        <v>Sacrilegios Gloria</v>
      </c>
      <c r="M1952" s="13" t="str">
        <f>_xlfn.XLOOKUP(D1952,'Tienda y Sucursal'!$E$5:$E$10,'Tienda y Sucursal'!$F$5:$F$10)</f>
        <v>Sucursal 1</v>
      </c>
      <c r="N1952" s="13" t="str">
        <f>HLOOKUP(F1952,'Vendedores y Clientes'!$F$5:$M$7,2,0)&amp;" "&amp;HLOOKUP(F1952,'Vendedores y Clientes'!$F$5:$M$7,3,0)</f>
        <v>Gabriel Manzanero</v>
      </c>
      <c r="O1952" s="13" t="str" cm="1">
        <f t="array" ref="O1952">_xlfn.XLOOKUP(G1952,'Vendedores y Clientes'!$B$6:$B$39,'Vendedores y Clientes'!$C$6:$C$39&amp;" "&amp;_xlfn.XLOOKUP(Ventas!G1952,'Vendedores y Clientes'!$B$6:$B$39,'Vendedores y Clientes'!$D$6:$D$39))</f>
        <v>Natalia Safer</v>
      </c>
      <c r="P1952" s="13" t="str">
        <f>_xlfn.XLOOKUP(H1952,Productos!$B$5:$B$16,Productos!$C$5:$C$16)</f>
        <v>Escritorio Madera 3 Espacios</v>
      </c>
      <c r="Q1952" s="13" t="str">
        <f>VLOOKUP(H1952,Productos!$B$4:$E$16,3,0)</f>
        <v>Bellmack</v>
      </c>
      <c r="R1952" s="14">
        <f t="shared" si="44"/>
        <v>0</v>
      </c>
      <c r="S1952" s="15">
        <f>VLOOKUP(Ventas!H1952,Productos!$B$23:$I$34,MATCH(Ventas!M1952,Productos!$D$22:$I$22)+2,FALSE)</f>
        <v>10000</v>
      </c>
      <c r="T1952" s="16">
        <f t="shared" si="47"/>
        <v>1290000</v>
      </c>
    </row>
    <row r="1953" spans="2:20" ht="14.25" customHeight="1">
      <c r="B1953" s="10" t="str">
        <f t="shared" si="43"/>
        <v>7-2001682009agostoJ15</v>
      </c>
      <c r="C1953" s="17">
        <v>7</v>
      </c>
      <c r="D1953" s="17">
        <v>200</v>
      </c>
      <c r="E1953" s="18">
        <v>40041</v>
      </c>
      <c r="F1953" s="17">
        <v>12</v>
      </c>
      <c r="G1953" s="17">
        <v>26</v>
      </c>
      <c r="H1953" s="17" t="s">
        <v>21</v>
      </c>
      <c r="I1953" s="79">
        <f>_xlfn.XLOOKUP(H1953,Productos!$B$5:$B$16,Productos!$E$5:$E$16)</f>
        <v>1800000</v>
      </c>
      <c r="J1953" s="17">
        <v>1</v>
      </c>
      <c r="K1953" s="99"/>
      <c r="L1953" s="13" t="str">
        <f>_xlfn.XLOOKUP(Ventas!C1953,'Tienda y Sucursal'!$B$5:$B$19,'Tienda y Sucursal'!$C$5:$C$19)</f>
        <v>Blanco y En Calada</v>
      </c>
      <c r="M1953" s="13" t="str">
        <f>_xlfn.XLOOKUP(D1953,'Tienda y Sucursal'!$E$5:$E$10,'Tienda y Sucursal'!$F$5:$F$10)</f>
        <v>Sucursal 1</v>
      </c>
      <c r="N1953" s="13" t="str">
        <f>HLOOKUP(F1953,'Vendedores y Clientes'!$F$5:$M$7,2,0)&amp;" "&amp;HLOOKUP(F1953,'Vendedores y Clientes'!$F$5:$M$7,3,0)</f>
        <v>Feibian Bizancio</v>
      </c>
      <c r="O1953" s="13" t="str" cm="1">
        <f t="array" ref="O1953">_xlfn.XLOOKUP(G1953,'Vendedores y Clientes'!$B$6:$B$39,'Vendedores y Clientes'!$C$6:$C$39&amp;" "&amp;_xlfn.XLOOKUP(Ventas!G1953,'Vendedores y Clientes'!$B$6:$B$39,'Vendedores y Clientes'!$D$6:$D$39))</f>
        <v>Edward Phycka</v>
      </c>
      <c r="P1953" s="13" t="str">
        <f>_xlfn.XLOOKUP(H1953,Productos!$B$5:$B$16,Productos!$C$5:$C$16)</f>
        <v>Bar L Sobredimensionado</v>
      </c>
      <c r="Q1953" s="13" t="str">
        <f>VLOOKUP(H1953,Productos!$B$4:$E$16,3,0)</f>
        <v>Qwerty</v>
      </c>
      <c r="R1953" s="14">
        <f t="shared" si="44"/>
        <v>0</v>
      </c>
      <c r="S1953" s="15">
        <f>VLOOKUP(Ventas!H1953,Productos!$B$23:$I$34,MATCH(Ventas!M1953,Productos!$D$22:$I$22)+2,FALSE)</f>
        <v>100000</v>
      </c>
      <c r="T1953" s="16">
        <f t="shared" si="47"/>
        <v>1700000</v>
      </c>
    </row>
    <row r="1954" spans="2:20" ht="14.25" customHeight="1">
      <c r="B1954" s="10" t="str">
        <f t="shared" si="43"/>
        <v>1-2001842010abrilJ15</v>
      </c>
      <c r="C1954" s="17">
        <v>1</v>
      </c>
      <c r="D1954" s="17">
        <v>200</v>
      </c>
      <c r="E1954" s="18">
        <v>40286</v>
      </c>
      <c r="F1954" s="17">
        <v>14</v>
      </c>
      <c r="G1954" s="17">
        <v>29</v>
      </c>
      <c r="H1954" s="17" t="s">
        <v>21</v>
      </c>
      <c r="I1954" s="79">
        <f>_xlfn.XLOOKUP(H1954,Productos!$B$5:$B$16,Productos!$E$5:$E$16)</f>
        <v>1800000</v>
      </c>
      <c r="J1954" s="17">
        <v>1</v>
      </c>
      <c r="K1954" s="99"/>
      <c r="L1954" s="13" t="str">
        <f>_xlfn.XLOOKUP(Ventas!C1954,'Tienda y Sucursal'!$B$5:$B$19,'Tienda y Sucursal'!$C$5:$C$19)</f>
        <v>Sucursal Peñalolen Alto</v>
      </c>
      <c r="M1954" s="13" t="str">
        <f>_xlfn.XLOOKUP(D1954,'Tienda y Sucursal'!$E$5:$E$10,'Tienda y Sucursal'!$F$5:$F$10)</f>
        <v>Sucursal 1</v>
      </c>
      <c r="N1954" s="13" t="str">
        <f>HLOOKUP(F1954,'Vendedores y Clientes'!$F$5:$M$7,2,0)&amp;" "&amp;HLOOKUP(F1954,'Vendedores y Clientes'!$F$5:$M$7,3,0)</f>
        <v>Hortuiti Felier</v>
      </c>
      <c r="O1954" s="13" t="str" cm="1">
        <f t="array" ref="O1954">_xlfn.XLOOKUP(G1954,'Vendedores y Clientes'!$B$6:$B$39,'Vendedores y Clientes'!$C$6:$C$39&amp;" "&amp;_xlfn.XLOOKUP(Ventas!G1954,'Vendedores y Clientes'!$B$6:$B$39,'Vendedores y Clientes'!$D$6:$D$39))</f>
        <v>Reina Queen</v>
      </c>
      <c r="P1954" s="13" t="str">
        <f>_xlfn.XLOOKUP(H1954,Productos!$B$5:$B$16,Productos!$C$5:$C$16)</f>
        <v>Bar L Sobredimensionado</v>
      </c>
      <c r="Q1954" s="13" t="str">
        <f>VLOOKUP(H1954,Productos!$B$4:$E$16,3,0)</f>
        <v>Qwerty</v>
      </c>
      <c r="R1954" s="14">
        <f t="shared" si="44"/>
        <v>0</v>
      </c>
      <c r="S1954" s="15">
        <f>VLOOKUP(Ventas!H1954,Productos!$B$23:$I$34,MATCH(Ventas!M1954,Productos!$D$22:$I$22)+2,FALSE)</f>
        <v>100000</v>
      </c>
      <c r="T1954" s="16">
        <f t="shared" si="47"/>
        <v>1700000</v>
      </c>
    </row>
    <row r="1955" spans="2:20" ht="14.25" customHeight="1">
      <c r="B1955" s="10" t="str">
        <f t="shared" si="43"/>
        <v>1-100242010abrilG13</v>
      </c>
      <c r="C1955" s="17">
        <v>1</v>
      </c>
      <c r="D1955" s="17">
        <v>100</v>
      </c>
      <c r="E1955" s="18">
        <v>40270</v>
      </c>
      <c r="F1955" s="17">
        <v>18</v>
      </c>
      <c r="G1955" s="17">
        <v>29</v>
      </c>
      <c r="H1955" s="17" t="s">
        <v>32</v>
      </c>
      <c r="I1955" s="79">
        <f>_xlfn.XLOOKUP(H1955,Productos!$B$5:$B$16,Productos!$E$5:$E$16)</f>
        <v>150000</v>
      </c>
      <c r="J1955" s="17">
        <v>2</v>
      </c>
      <c r="K1955" s="99"/>
      <c r="L1955" s="13" t="str">
        <f>_xlfn.XLOOKUP(Ventas!C1955,'Tienda y Sucursal'!$B$5:$B$19,'Tienda y Sucursal'!$C$5:$C$19)</f>
        <v>Sucursal Peñalolen Alto</v>
      </c>
      <c r="M1955" s="13" t="str">
        <f>_xlfn.XLOOKUP(D1955,'Tienda y Sucursal'!$E$5:$E$10,'Tienda y Sucursal'!$F$5:$F$10)</f>
        <v>Sucursal 4</v>
      </c>
      <c r="N1955" s="13" t="str">
        <f>HLOOKUP(F1955,'Vendedores y Clientes'!$F$5:$M$7,2,0)&amp;" "&amp;HLOOKUP(F1955,'Vendedores y Clientes'!$F$5:$M$7,3,0)</f>
        <v>Gato Lizana</v>
      </c>
      <c r="O1955" s="13" t="str" cm="1">
        <f t="array" ref="O1955">_xlfn.XLOOKUP(G1955,'Vendedores y Clientes'!$B$6:$B$39,'Vendedores y Clientes'!$C$6:$C$39&amp;" "&amp;_xlfn.XLOOKUP(Ventas!G1955,'Vendedores y Clientes'!$B$6:$B$39,'Vendedores y Clientes'!$D$6:$D$39))</f>
        <v>Reina Queen</v>
      </c>
      <c r="P1955" s="13" t="str">
        <f>_xlfn.XLOOKUP(H1955,Productos!$B$5:$B$16,Productos!$C$5:$C$16)</f>
        <v>Mesa de Centro 1,5x2 Cuadrada</v>
      </c>
      <c r="Q1955" s="13" t="str">
        <f>VLOOKUP(H1955,Productos!$B$4:$E$16,3,0)</f>
        <v>Dardunes</v>
      </c>
      <c r="R1955" s="14">
        <f t="shared" si="44"/>
        <v>0</v>
      </c>
      <c r="S1955" s="15">
        <f>VLOOKUP(Ventas!H1955,Productos!$B$23:$I$34,MATCH(Ventas!M1955,Productos!$D$22:$I$22)+2,FALSE)</f>
        <v>300000</v>
      </c>
      <c r="T1955" s="16">
        <f t="shared" si="47"/>
        <v>0</v>
      </c>
    </row>
    <row r="1956" spans="2:20" ht="14.25" customHeight="1">
      <c r="B1956" s="10" t="str">
        <f t="shared" si="43"/>
        <v>10-1001232009marzoG13</v>
      </c>
      <c r="C1956" s="17">
        <v>10</v>
      </c>
      <c r="D1956" s="17">
        <v>100</v>
      </c>
      <c r="E1956" s="18">
        <v>39884</v>
      </c>
      <c r="F1956" s="17">
        <v>17</v>
      </c>
      <c r="G1956" s="17">
        <v>21</v>
      </c>
      <c r="H1956" s="17" t="s">
        <v>32</v>
      </c>
      <c r="I1956" s="79">
        <f>_xlfn.XLOOKUP(H1956,Productos!$B$5:$B$16,Productos!$E$5:$E$16)</f>
        <v>150000</v>
      </c>
      <c r="J1956" s="17">
        <v>2</v>
      </c>
      <c r="K1956" s="99"/>
      <c r="L1956" s="13" t="str">
        <f>_xlfn.XLOOKUP(Ventas!C1956,'Tienda y Sucursal'!$B$5:$B$19,'Tienda y Sucursal'!$C$5:$C$19)</f>
        <v>Sacrilegios Gloria</v>
      </c>
      <c r="M1956" s="13" t="str">
        <f>_xlfn.XLOOKUP(D1956,'Tienda y Sucursal'!$E$5:$E$10,'Tienda y Sucursal'!$F$5:$F$10)</f>
        <v>Sucursal 4</v>
      </c>
      <c r="N1956" s="13" t="str">
        <f>HLOOKUP(F1956,'Vendedores y Clientes'!$F$5:$M$7,2,0)&amp;" "&amp;HLOOKUP(F1956,'Vendedores y Clientes'!$F$5:$M$7,3,0)</f>
        <v>Gabriel Manzanero</v>
      </c>
      <c r="O1956" s="13" t="str" cm="1">
        <f t="array" ref="O1956">_xlfn.XLOOKUP(G1956,'Vendedores y Clientes'!$B$6:$B$39,'Vendedores y Clientes'!$C$6:$C$39&amp;" "&amp;_xlfn.XLOOKUP(Ventas!G1956,'Vendedores y Clientes'!$B$6:$B$39,'Vendedores y Clientes'!$D$6:$D$39))</f>
        <v>Alvarón Moledero</v>
      </c>
      <c r="P1956" s="13" t="str">
        <f>_xlfn.XLOOKUP(H1956,Productos!$B$5:$B$16,Productos!$C$5:$C$16)</f>
        <v>Mesa de Centro 1,5x2 Cuadrada</v>
      </c>
      <c r="Q1956" s="13" t="str">
        <f>VLOOKUP(H1956,Productos!$B$4:$E$16,3,0)</f>
        <v>Dardunes</v>
      </c>
      <c r="R1956" s="14">
        <f t="shared" si="44"/>
        <v>0</v>
      </c>
      <c r="S1956" s="15">
        <f>VLOOKUP(Ventas!H1956,Productos!$B$23:$I$34,MATCH(Ventas!M1956,Productos!$D$22:$I$22)+2,FALSE)</f>
        <v>300000</v>
      </c>
      <c r="T1956" s="16">
        <f t="shared" si="47"/>
        <v>0</v>
      </c>
    </row>
    <row r="1957" spans="2:20" ht="14.25" customHeight="1">
      <c r="B1957" s="10" t="str">
        <f t="shared" si="43"/>
        <v>7-1001292010septiembreG13</v>
      </c>
      <c r="C1957" s="17">
        <v>7</v>
      </c>
      <c r="D1957" s="17">
        <v>100</v>
      </c>
      <c r="E1957" s="18">
        <v>40433</v>
      </c>
      <c r="F1957" s="17">
        <v>18</v>
      </c>
      <c r="G1957" s="17">
        <v>18</v>
      </c>
      <c r="H1957" s="17" t="s">
        <v>32</v>
      </c>
      <c r="I1957" s="79">
        <f>_xlfn.XLOOKUP(H1957,Productos!$B$5:$B$16,Productos!$E$5:$E$16)</f>
        <v>150000</v>
      </c>
      <c r="J1957" s="17">
        <v>2</v>
      </c>
      <c r="K1957" s="99"/>
      <c r="L1957" s="13" t="str">
        <f>_xlfn.XLOOKUP(Ventas!C1957,'Tienda y Sucursal'!$B$5:$B$19,'Tienda y Sucursal'!$C$5:$C$19)</f>
        <v>Blanco y En Calada</v>
      </c>
      <c r="M1957" s="13" t="str">
        <f>_xlfn.XLOOKUP(D1957,'Tienda y Sucursal'!$E$5:$E$10,'Tienda y Sucursal'!$F$5:$F$10)</f>
        <v>Sucursal 4</v>
      </c>
      <c r="N1957" s="13" t="str">
        <f>HLOOKUP(F1957,'Vendedores y Clientes'!$F$5:$M$7,2,0)&amp;" "&amp;HLOOKUP(F1957,'Vendedores y Clientes'!$F$5:$M$7,3,0)</f>
        <v>Gato Lizana</v>
      </c>
      <c r="O1957" s="13" t="str" cm="1">
        <f t="array" ref="O1957">_xlfn.XLOOKUP(G1957,'Vendedores y Clientes'!$B$6:$B$39,'Vendedores y Clientes'!$C$6:$C$39&amp;" "&amp;_xlfn.XLOOKUP(Ventas!G1957,'Vendedores y Clientes'!$B$6:$B$39,'Vendedores y Clientes'!$D$6:$D$39))</f>
        <v>Di Angelo Bonini</v>
      </c>
      <c r="P1957" s="13" t="str">
        <f>_xlfn.XLOOKUP(H1957,Productos!$B$5:$B$16,Productos!$C$5:$C$16)</f>
        <v>Mesa de Centro 1,5x2 Cuadrada</v>
      </c>
      <c r="Q1957" s="13" t="str">
        <f>VLOOKUP(H1957,Productos!$B$4:$E$16,3,0)</f>
        <v>Dardunes</v>
      </c>
      <c r="R1957" s="14">
        <f t="shared" si="44"/>
        <v>0</v>
      </c>
      <c r="S1957" s="15">
        <f>VLOOKUP(Ventas!H1957,Productos!$B$23:$I$34,MATCH(Ventas!M1957,Productos!$D$22:$I$22)+2,FALSE)</f>
        <v>300000</v>
      </c>
      <c r="T1957" s="16">
        <f t="shared" si="47"/>
        <v>0</v>
      </c>
    </row>
    <row r="1958" spans="2:20" ht="14.25" customHeight="1">
      <c r="B1958" s="10" t="str">
        <f t="shared" si="43"/>
        <v>7-3002142009abrilG13</v>
      </c>
      <c r="C1958" s="17">
        <v>7</v>
      </c>
      <c r="D1958" s="17">
        <v>300</v>
      </c>
      <c r="E1958" s="18">
        <v>39924</v>
      </c>
      <c r="F1958" s="17">
        <v>14</v>
      </c>
      <c r="G1958" s="17">
        <v>16</v>
      </c>
      <c r="H1958" s="17" t="s">
        <v>32</v>
      </c>
      <c r="I1958" s="79">
        <f>_xlfn.XLOOKUP(H1958,Productos!$B$5:$B$16,Productos!$E$5:$E$16)</f>
        <v>150000</v>
      </c>
      <c r="J1958" s="17">
        <v>2</v>
      </c>
      <c r="K1958" s="99"/>
      <c r="L1958" s="13" t="str">
        <f>_xlfn.XLOOKUP(Ventas!C1958,'Tienda y Sucursal'!$B$5:$B$19,'Tienda y Sucursal'!$C$5:$C$19)</f>
        <v>Blanco y En Calada</v>
      </c>
      <c r="M1958" s="13" t="str">
        <f>_xlfn.XLOOKUP(D1958,'Tienda y Sucursal'!$E$5:$E$10,'Tienda y Sucursal'!$F$5:$F$10)</f>
        <v>Sucursal 3</v>
      </c>
      <c r="N1958" s="13" t="str">
        <f>HLOOKUP(F1958,'Vendedores y Clientes'!$F$5:$M$7,2,0)&amp;" "&amp;HLOOKUP(F1958,'Vendedores y Clientes'!$F$5:$M$7,3,0)</f>
        <v>Hortuiti Felier</v>
      </c>
      <c r="O1958" s="13" t="str" cm="1">
        <f t="array" ref="O1958">_xlfn.XLOOKUP(G1958,'Vendedores y Clientes'!$B$6:$B$39,'Vendedores y Clientes'!$C$6:$C$39&amp;" "&amp;_xlfn.XLOOKUP(Ventas!G1958,'Vendedores y Clientes'!$B$6:$B$39,'Vendedores y Clientes'!$D$6:$D$39))</f>
        <v>Go Leslier</v>
      </c>
      <c r="P1958" s="13" t="str">
        <f>_xlfn.XLOOKUP(H1958,Productos!$B$5:$B$16,Productos!$C$5:$C$16)</f>
        <v>Mesa de Centro 1,5x2 Cuadrada</v>
      </c>
      <c r="Q1958" s="13" t="str">
        <f>VLOOKUP(H1958,Productos!$B$4:$E$16,3,0)</f>
        <v>Dardunes</v>
      </c>
      <c r="R1958" s="14">
        <f t="shared" si="44"/>
        <v>0</v>
      </c>
      <c r="S1958" s="15">
        <f>VLOOKUP(Ventas!H1958,Productos!$B$23:$I$34,MATCH(Ventas!M1958,Productos!$D$22:$I$22)+2,FALSE)</f>
        <v>200000</v>
      </c>
      <c r="T1958" s="16">
        <f t="shared" si="47"/>
        <v>100000</v>
      </c>
    </row>
    <row r="1959" spans="2:20" ht="14.25" customHeight="1">
      <c r="B1959" s="10" t="str">
        <f t="shared" si="43"/>
        <v>15-10592009septiembreG13</v>
      </c>
      <c r="C1959" s="17">
        <v>15</v>
      </c>
      <c r="D1959" s="17">
        <v>10</v>
      </c>
      <c r="E1959" s="18">
        <v>40061</v>
      </c>
      <c r="F1959" s="17">
        <v>14</v>
      </c>
      <c r="G1959" s="17">
        <v>28</v>
      </c>
      <c r="H1959" s="17" t="s">
        <v>32</v>
      </c>
      <c r="I1959" s="79">
        <f>_xlfn.XLOOKUP(H1959,Productos!$B$5:$B$16,Productos!$E$5:$E$16)</f>
        <v>150000</v>
      </c>
      <c r="J1959" s="17">
        <v>2</v>
      </c>
      <c r="K1959" s="99"/>
      <c r="L1959" s="13" t="str">
        <f>_xlfn.XLOOKUP(Ventas!C1959,'Tienda y Sucursal'!$B$5:$B$19,'Tienda y Sucursal'!$C$5:$C$19)</f>
        <v>Galería la Tubería</v>
      </c>
      <c r="M1959" s="13" t="str">
        <f>_xlfn.XLOOKUP(D1959,'Tienda y Sucursal'!$E$5:$E$10,'Tienda y Sucursal'!$F$5:$F$10)</f>
        <v>Sucursal 6</v>
      </c>
      <c r="N1959" s="13" t="str">
        <f>HLOOKUP(F1959,'Vendedores y Clientes'!$F$5:$M$7,2,0)&amp;" "&amp;HLOOKUP(F1959,'Vendedores y Clientes'!$F$5:$M$7,3,0)</f>
        <v>Hortuiti Felier</v>
      </c>
      <c r="O1959" s="13" t="str" cm="1">
        <f t="array" ref="O1959">_xlfn.XLOOKUP(G1959,'Vendedores y Clientes'!$B$6:$B$39,'Vendedores y Clientes'!$C$6:$C$39&amp;" "&amp;_xlfn.XLOOKUP(Ventas!G1959,'Vendedores y Clientes'!$B$6:$B$39,'Vendedores y Clientes'!$D$6:$D$39))</f>
        <v>Sebastián  Venegas</v>
      </c>
      <c r="P1959" s="13" t="str">
        <f>_xlfn.XLOOKUP(H1959,Productos!$B$5:$B$16,Productos!$C$5:$C$16)</f>
        <v>Mesa de Centro 1,5x2 Cuadrada</v>
      </c>
      <c r="Q1959" s="13" t="str">
        <f>VLOOKUP(H1959,Productos!$B$4:$E$16,3,0)</f>
        <v>Dardunes</v>
      </c>
      <c r="R1959" s="14">
        <f t="shared" si="44"/>
        <v>0</v>
      </c>
      <c r="S1959" s="15">
        <f>VLOOKUP(Ventas!H1959,Productos!$B$23:$I$34,MATCH(Ventas!M1959,Productos!$D$22:$I$22)+2,FALSE)</f>
        <v>30000</v>
      </c>
      <c r="T1959" s="16">
        <f t="shared" si="47"/>
        <v>270000</v>
      </c>
    </row>
    <row r="1960" spans="2:20" ht="14.25" customHeight="1">
      <c r="B1960" s="10" t="str">
        <f t="shared" si="43"/>
        <v>3-20024102009octubreG13</v>
      </c>
      <c r="C1960" s="17">
        <v>3</v>
      </c>
      <c r="D1960" s="17">
        <v>200</v>
      </c>
      <c r="E1960" s="18">
        <v>40110</v>
      </c>
      <c r="F1960" s="17">
        <v>16</v>
      </c>
      <c r="G1960" s="17">
        <v>14</v>
      </c>
      <c r="H1960" s="17" t="s">
        <v>32</v>
      </c>
      <c r="I1960" s="79">
        <f>_xlfn.XLOOKUP(H1960,Productos!$B$5:$B$16,Productos!$E$5:$E$16)</f>
        <v>150000</v>
      </c>
      <c r="J1960" s="17">
        <v>2</v>
      </c>
      <c r="K1960" s="99"/>
      <c r="L1960" s="13" t="str">
        <f>_xlfn.XLOOKUP(Ventas!C1960,'Tienda y Sucursal'!$B$5:$B$19,'Tienda y Sucursal'!$C$5:$C$19)</f>
        <v>Damiens</v>
      </c>
      <c r="M1960" s="13" t="str">
        <f>_xlfn.XLOOKUP(D1960,'Tienda y Sucursal'!$E$5:$E$10,'Tienda y Sucursal'!$F$5:$F$10)</f>
        <v>Sucursal 1</v>
      </c>
      <c r="N1960" s="13" t="str">
        <f>HLOOKUP(F1960,'Vendedores y Clientes'!$F$5:$M$7,2,0)&amp;" "&amp;HLOOKUP(F1960,'Vendedores y Clientes'!$F$5:$M$7,3,0)</f>
        <v>Michael Tree</v>
      </c>
      <c r="O1960" s="13" t="str" cm="1">
        <f t="array" ref="O1960">_xlfn.XLOOKUP(G1960,'Vendedores y Clientes'!$B$6:$B$39,'Vendedores y Clientes'!$C$6:$C$39&amp;" "&amp;_xlfn.XLOOKUP(Ventas!G1960,'Vendedores y Clientes'!$B$6:$B$39,'Vendedores y Clientes'!$D$6:$D$39))</f>
        <v>Guillermo Franco</v>
      </c>
      <c r="P1960" s="13" t="str">
        <f>_xlfn.XLOOKUP(H1960,Productos!$B$5:$B$16,Productos!$C$5:$C$16)</f>
        <v>Mesa de Centro 1,5x2 Cuadrada</v>
      </c>
      <c r="Q1960" s="13" t="str">
        <f>VLOOKUP(H1960,Productos!$B$4:$E$16,3,0)</f>
        <v>Dardunes</v>
      </c>
      <c r="R1960" s="14">
        <f t="shared" si="44"/>
        <v>0</v>
      </c>
      <c r="S1960" s="15">
        <f>VLOOKUP(Ventas!H1960,Productos!$B$23:$I$34,MATCH(Ventas!M1960,Productos!$D$22:$I$22)+2,FALSE)</f>
        <v>20000</v>
      </c>
      <c r="T1960" s="16">
        <f t="shared" si="47"/>
        <v>280000</v>
      </c>
    </row>
    <row r="1961" spans="2:20" ht="14.25" customHeight="1">
      <c r="B1961" s="10" t="str">
        <f t="shared" si="43"/>
        <v>11-1001172009julioG13</v>
      </c>
      <c r="C1961" s="17">
        <v>11</v>
      </c>
      <c r="D1961" s="17">
        <v>100</v>
      </c>
      <c r="E1961" s="18">
        <v>40005</v>
      </c>
      <c r="F1961" s="17">
        <v>16</v>
      </c>
      <c r="G1961" s="17">
        <v>20</v>
      </c>
      <c r="H1961" s="17" t="s">
        <v>32</v>
      </c>
      <c r="I1961" s="79">
        <f>_xlfn.XLOOKUP(H1961,Productos!$B$5:$B$16,Productos!$E$5:$E$16)</f>
        <v>150000</v>
      </c>
      <c r="J1961" s="17">
        <v>2</v>
      </c>
      <c r="K1961" s="99"/>
      <c r="L1961" s="13" t="str">
        <f>_xlfn.XLOOKUP(Ventas!C1961,'Tienda y Sucursal'!$B$5:$B$19,'Tienda y Sucursal'!$C$5:$C$19)</f>
        <v>Antiguedades FL</v>
      </c>
      <c r="M1961" s="13" t="str">
        <f>_xlfn.XLOOKUP(D1961,'Tienda y Sucursal'!$E$5:$E$10,'Tienda y Sucursal'!$F$5:$F$10)</f>
        <v>Sucursal 4</v>
      </c>
      <c r="N1961" s="13" t="str">
        <f>HLOOKUP(F1961,'Vendedores y Clientes'!$F$5:$M$7,2,0)&amp;" "&amp;HLOOKUP(F1961,'Vendedores y Clientes'!$F$5:$M$7,3,0)</f>
        <v>Michael Tree</v>
      </c>
      <c r="O1961" s="13" t="str" cm="1">
        <f t="array" ref="O1961">_xlfn.XLOOKUP(G1961,'Vendedores y Clientes'!$B$6:$B$39,'Vendedores y Clientes'!$C$6:$C$39&amp;" "&amp;_xlfn.XLOOKUP(Ventas!G1961,'Vendedores y Clientes'!$B$6:$B$39,'Vendedores y Clientes'!$D$6:$D$39))</f>
        <v>Tatán Linterna</v>
      </c>
      <c r="P1961" s="13" t="str">
        <f>_xlfn.XLOOKUP(H1961,Productos!$B$5:$B$16,Productos!$C$5:$C$16)</f>
        <v>Mesa de Centro 1,5x2 Cuadrada</v>
      </c>
      <c r="Q1961" s="13" t="str">
        <f>VLOOKUP(H1961,Productos!$B$4:$E$16,3,0)</f>
        <v>Dardunes</v>
      </c>
      <c r="R1961" s="14">
        <f t="shared" si="44"/>
        <v>0</v>
      </c>
      <c r="S1961" s="15">
        <f>VLOOKUP(Ventas!H1961,Productos!$B$23:$I$34,MATCH(Ventas!M1961,Productos!$D$22:$I$22)+2,FALSE)</f>
        <v>300000</v>
      </c>
      <c r="T1961" s="16">
        <f t="shared" si="47"/>
        <v>0</v>
      </c>
    </row>
    <row r="1962" spans="2:20" ht="14.25" customHeight="1">
      <c r="B1962" s="10" t="str">
        <f t="shared" si="43"/>
        <v>12-3001682010agostoG13</v>
      </c>
      <c r="C1962" s="17">
        <v>12</v>
      </c>
      <c r="D1962" s="17">
        <v>300</v>
      </c>
      <c r="E1962" s="18">
        <v>40406</v>
      </c>
      <c r="F1962" s="17">
        <v>17</v>
      </c>
      <c r="G1962" s="17">
        <v>9</v>
      </c>
      <c r="H1962" s="17" t="s">
        <v>32</v>
      </c>
      <c r="I1962" s="79">
        <f>_xlfn.XLOOKUP(H1962,Productos!$B$5:$B$16,Productos!$E$5:$E$16)</f>
        <v>150000</v>
      </c>
      <c r="J1962" s="17">
        <v>2</v>
      </c>
      <c r="K1962" s="99"/>
      <c r="L1962" s="13" t="str">
        <f>_xlfn.XLOOKUP(Ventas!C1962,'Tienda y Sucursal'!$B$5:$B$19,'Tienda y Sucursal'!$C$5:$C$19)</f>
        <v>El Deleite</v>
      </c>
      <c r="M1962" s="13" t="str">
        <f>_xlfn.XLOOKUP(D1962,'Tienda y Sucursal'!$E$5:$E$10,'Tienda y Sucursal'!$F$5:$F$10)</f>
        <v>Sucursal 3</v>
      </c>
      <c r="N1962" s="13" t="str">
        <f>HLOOKUP(F1962,'Vendedores y Clientes'!$F$5:$M$7,2,0)&amp;" "&amp;HLOOKUP(F1962,'Vendedores y Clientes'!$F$5:$M$7,3,0)</f>
        <v>Gabriel Manzanero</v>
      </c>
      <c r="O1962" s="13" t="str" cm="1">
        <f t="array" ref="O1962">_xlfn.XLOOKUP(G1962,'Vendedores y Clientes'!$B$6:$B$39,'Vendedores y Clientes'!$C$6:$C$39&amp;" "&amp;_xlfn.XLOOKUP(Ventas!G1962,'Vendedores y Clientes'!$B$6:$B$39,'Vendedores y Clientes'!$D$6:$D$39))</f>
        <v>Camilo Parranda</v>
      </c>
      <c r="P1962" s="13" t="str">
        <f>_xlfn.XLOOKUP(H1962,Productos!$B$5:$B$16,Productos!$C$5:$C$16)</f>
        <v>Mesa de Centro 1,5x2 Cuadrada</v>
      </c>
      <c r="Q1962" s="13" t="str">
        <f>VLOOKUP(H1962,Productos!$B$4:$E$16,3,0)</f>
        <v>Dardunes</v>
      </c>
      <c r="R1962" s="14">
        <f t="shared" si="44"/>
        <v>0</v>
      </c>
      <c r="S1962" s="15">
        <f>VLOOKUP(Ventas!H1962,Productos!$B$23:$I$34,MATCH(Ventas!M1962,Productos!$D$22:$I$22)+2,FALSE)</f>
        <v>200000</v>
      </c>
      <c r="T1962" s="16">
        <f t="shared" si="47"/>
        <v>100000</v>
      </c>
    </row>
    <row r="1963" spans="2:20" ht="14.25" customHeight="1">
      <c r="B1963" s="10" t="str">
        <f t="shared" si="43"/>
        <v>3-101382009agostoG13</v>
      </c>
      <c r="C1963" s="17">
        <v>3</v>
      </c>
      <c r="D1963" s="17">
        <v>10</v>
      </c>
      <c r="E1963" s="18">
        <v>40038</v>
      </c>
      <c r="F1963" s="17">
        <v>14</v>
      </c>
      <c r="G1963" s="17">
        <v>22</v>
      </c>
      <c r="H1963" s="17" t="s">
        <v>32</v>
      </c>
      <c r="I1963" s="79">
        <f>_xlfn.XLOOKUP(H1963,Productos!$B$5:$B$16,Productos!$E$5:$E$16)</f>
        <v>150000</v>
      </c>
      <c r="J1963" s="17">
        <v>4</v>
      </c>
      <c r="K1963" s="99"/>
      <c r="L1963" s="13" t="str">
        <f>_xlfn.XLOOKUP(Ventas!C1963,'Tienda y Sucursal'!$B$5:$B$19,'Tienda y Sucursal'!$C$5:$C$19)</f>
        <v>Damiens</v>
      </c>
      <c r="M1963" s="13" t="str">
        <f>_xlfn.XLOOKUP(D1963,'Tienda y Sucursal'!$E$5:$E$10,'Tienda y Sucursal'!$F$5:$F$10)</f>
        <v>Sucursal 6</v>
      </c>
      <c r="N1963" s="13" t="str">
        <f>HLOOKUP(F1963,'Vendedores y Clientes'!$F$5:$M$7,2,0)&amp;" "&amp;HLOOKUP(F1963,'Vendedores y Clientes'!$F$5:$M$7,3,0)</f>
        <v>Hortuiti Felier</v>
      </c>
      <c r="O1963" s="13" t="str" cm="1">
        <f t="array" ref="O1963">_xlfn.XLOOKUP(G1963,'Vendedores y Clientes'!$B$6:$B$39,'Vendedores y Clientes'!$C$6:$C$39&amp;" "&amp;_xlfn.XLOOKUP(Ventas!G1963,'Vendedores y Clientes'!$B$6:$B$39,'Vendedores y Clientes'!$D$6:$D$39))</f>
        <v>Sergio Oliva</v>
      </c>
      <c r="P1963" s="13" t="str">
        <f>_xlfn.XLOOKUP(H1963,Productos!$B$5:$B$16,Productos!$C$5:$C$16)</f>
        <v>Mesa de Centro 1,5x2 Cuadrada</v>
      </c>
      <c r="Q1963" s="13" t="str">
        <f>VLOOKUP(H1963,Productos!$B$4:$E$16,3,0)</f>
        <v>Dardunes</v>
      </c>
      <c r="R1963" s="14">
        <f t="shared" si="44"/>
        <v>0.05</v>
      </c>
      <c r="S1963" s="15">
        <f>VLOOKUP(Ventas!H1963,Productos!$B$23:$I$34,MATCH(Ventas!M1963,Productos!$D$22:$I$22)+2,FALSE)</f>
        <v>30000</v>
      </c>
      <c r="T1963" s="16">
        <f t="shared" si="47"/>
        <v>540000</v>
      </c>
    </row>
    <row r="1964" spans="2:20" ht="14.25" customHeight="1">
      <c r="B1964" s="10" t="str">
        <f t="shared" si="43"/>
        <v>15-300922010febreroB18</v>
      </c>
      <c r="C1964" s="17">
        <v>15</v>
      </c>
      <c r="D1964" s="17">
        <v>300</v>
      </c>
      <c r="E1964" s="18">
        <v>40218</v>
      </c>
      <c r="F1964" s="17">
        <v>15</v>
      </c>
      <c r="G1964" s="17">
        <v>10</v>
      </c>
      <c r="H1964" s="17" t="s">
        <v>31</v>
      </c>
      <c r="I1964" s="79">
        <f>_xlfn.XLOOKUP(H1964,Productos!$B$5:$B$16,Productos!$E$5:$E$16)</f>
        <v>350000</v>
      </c>
      <c r="J1964" s="17">
        <v>1</v>
      </c>
      <c r="K1964" s="99"/>
      <c r="L1964" s="13" t="str">
        <f>_xlfn.XLOOKUP(Ventas!C1964,'Tienda y Sucursal'!$B$5:$B$19,'Tienda y Sucursal'!$C$5:$C$19)</f>
        <v>Galería la Tubería</v>
      </c>
      <c r="M1964" s="13" t="str">
        <f>_xlfn.XLOOKUP(D1964,'Tienda y Sucursal'!$E$5:$E$10,'Tienda y Sucursal'!$F$5:$F$10)</f>
        <v>Sucursal 3</v>
      </c>
      <c r="N1964" s="13" t="str">
        <f>HLOOKUP(F1964,'Vendedores y Clientes'!$F$5:$M$7,2,0)&amp;" "&amp;HLOOKUP(F1964,'Vendedores y Clientes'!$F$5:$M$7,3,0)</f>
        <v>Suárez Mujica</v>
      </c>
      <c r="O1964" s="13" t="str" cm="1">
        <f t="array" ref="O1964">_xlfn.XLOOKUP(G1964,'Vendedores y Clientes'!$B$6:$B$39,'Vendedores y Clientes'!$C$6:$C$39&amp;" "&amp;_xlfn.XLOOKUP(Ventas!G1964,'Vendedores y Clientes'!$B$6:$B$39,'Vendedores y Clientes'!$D$6:$D$39))</f>
        <v>Natalia Safer</v>
      </c>
      <c r="P1964" s="13" t="str">
        <f>_xlfn.XLOOKUP(H1964,Productos!$B$5:$B$16,Productos!$C$5:$C$16)</f>
        <v>Escritorio Vidrio 1,38x50</v>
      </c>
      <c r="Q1964" s="13" t="str">
        <f>VLOOKUP(H1964,Productos!$B$4:$E$16,3,0)</f>
        <v>Bellmack</v>
      </c>
      <c r="R1964" s="14">
        <f t="shared" si="44"/>
        <v>0</v>
      </c>
      <c r="S1964" s="15">
        <f>VLOOKUP(Ventas!H1964,Productos!$B$23:$I$34,MATCH(Ventas!M1964,Productos!$D$22:$I$22)+2,FALSE)</f>
        <v>100000</v>
      </c>
      <c r="T1964" s="16">
        <f t="shared" si="47"/>
        <v>250000</v>
      </c>
    </row>
    <row r="1965" spans="2:20" ht="14.25" customHeight="1">
      <c r="B1965" s="10" t="str">
        <f t="shared" si="43"/>
        <v>9-30612009eneroF12</v>
      </c>
      <c r="C1965" s="17">
        <v>9</v>
      </c>
      <c r="D1965" s="17">
        <v>30</v>
      </c>
      <c r="E1965" s="18">
        <v>39819</v>
      </c>
      <c r="F1965" s="17">
        <v>18</v>
      </c>
      <c r="G1965" s="17">
        <v>2</v>
      </c>
      <c r="H1965" s="17" t="s">
        <v>23</v>
      </c>
      <c r="I1965" s="79">
        <f>_xlfn.XLOOKUP(H1965,Productos!$B$5:$B$16,Productos!$E$5:$E$16)</f>
        <v>1250000</v>
      </c>
      <c r="J1965" s="17">
        <v>1</v>
      </c>
      <c r="K1965" s="99"/>
      <c r="L1965" s="13" t="str">
        <f>_xlfn.XLOOKUP(Ventas!C1965,'Tienda y Sucursal'!$B$5:$B$19,'Tienda y Sucursal'!$C$5:$C$19)</f>
        <v>Sucursal San Bernardo</v>
      </c>
      <c r="M1965" s="13" t="str">
        <f>_xlfn.XLOOKUP(D1965,'Tienda y Sucursal'!$E$5:$E$10,'Tienda y Sucursal'!$F$5:$F$10)</f>
        <v>Sucursal 2</v>
      </c>
      <c r="N1965" s="13" t="str">
        <f>HLOOKUP(F1965,'Vendedores y Clientes'!$F$5:$M$7,2,0)&amp;" "&amp;HLOOKUP(F1965,'Vendedores y Clientes'!$F$5:$M$7,3,0)</f>
        <v>Gato Lizana</v>
      </c>
      <c r="O1965" s="13" t="str" cm="1">
        <f t="array" ref="O1965">_xlfn.XLOOKUP(G1965,'Vendedores y Clientes'!$B$6:$B$39,'Vendedores y Clientes'!$C$6:$C$39&amp;" "&amp;_xlfn.XLOOKUP(Ventas!G1965,'Vendedores y Clientes'!$B$6:$B$39,'Vendedores y Clientes'!$D$6:$D$39))</f>
        <v>John Chepicano</v>
      </c>
      <c r="P1965" s="13" t="str">
        <f>_xlfn.XLOOKUP(H1965,Productos!$B$5:$B$16,Productos!$C$5:$C$16)</f>
        <v>Cómoda Antigua</v>
      </c>
      <c r="Q1965" s="13" t="str">
        <f>VLOOKUP(H1965,Productos!$B$4:$E$16,3,0)</f>
        <v>Bellmack</v>
      </c>
      <c r="R1965" s="14">
        <f t="shared" si="44"/>
        <v>0</v>
      </c>
      <c r="S1965" s="15">
        <f>VLOOKUP(Ventas!H1965,Productos!$B$23:$I$34,MATCH(Ventas!M1965,Productos!$D$22:$I$22)+2,FALSE)</f>
        <v>100000</v>
      </c>
      <c r="T1965" s="16">
        <f t="shared" si="47"/>
        <v>1150000</v>
      </c>
    </row>
    <row r="1966" spans="2:20" ht="14.25" customHeight="1">
      <c r="B1966" s="10" t="str">
        <f t="shared" si="43"/>
        <v>9-301812010eneroB18</v>
      </c>
      <c r="C1966" s="17">
        <v>9</v>
      </c>
      <c r="D1966" s="17">
        <v>30</v>
      </c>
      <c r="E1966" s="18">
        <v>40196</v>
      </c>
      <c r="F1966" s="17">
        <v>16</v>
      </c>
      <c r="G1966" s="17">
        <v>28</v>
      </c>
      <c r="H1966" s="17" t="s">
        <v>31</v>
      </c>
      <c r="I1966" s="79">
        <f>_xlfn.XLOOKUP(H1966,Productos!$B$5:$B$16,Productos!$E$5:$E$16)</f>
        <v>350000</v>
      </c>
      <c r="J1966" s="17">
        <v>1</v>
      </c>
      <c r="K1966" s="99"/>
      <c r="L1966" s="13" t="str">
        <f>_xlfn.XLOOKUP(Ventas!C1966,'Tienda y Sucursal'!$B$5:$B$19,'Tienda y Sucursal'!$C$5:$C$19)</f>
        <v>Sucursal San Bernardo</v>
      </c>
      <c r="M1966" s="13" t="str">
        <f>_xlfn.XLOOKUP(D1966,'Tienda y Sucursal'!$E$5:$E$10,'Tienda y Sucursal'!$F$5:$F$10)</f>
        <v>Sucursal 2</v>
      </c>
      <c r="N1966" s="13" t="str">
        <f>HLOOKUP(F1966,'Vendedores y Clientes'!$F$5:$M$7,2,0)&amp;" "&amp;HLOOKUP(F1966,'Vendedores y Clientes'!$F$5:$M$7,3,0)</f>
        <v>Michael Tree</v>
      </c>
      <c r="O1966" s="13" t="str" cm="1">
        <f t="array" ref="O1966">_xlfn.XLOOKUP(G1966,'Vendedores y Clientes'!$B$6:$B$39,'Vendedores y Clientes'!$C$6:$C$39&amp;" "&amp;_xlfn.XLOOKUP(Ventas!G1966,'Vendedores y Clientes'!$B$6:$B$39,'Vendedores y Clientes'!$D$6:$D$39))</f>
        <v>Sebastián  Venegas</v>
      </c>
      <c r="P1966" s="13" t="str">
        <f>_xlfn.XLOOKUP(H1966,Productos!$B$5:$B$16,Productos!$C$5:$C$16)</f>
        <v>Escritorio Vidrio 1,38x50</v>
      </c>
      <c r="Q1966" s="13" t="str">
        <f>VLOOKUP(H1966,Productos!$B$4:$E$16,3,0)</f>
        <v>Bellmack</v>
      </c>
      <c r="R1966" s="14">
        <f t="shared" si="44"/>
        <v>0</v>
      </c>
      <c r="S1966" s="15">
        <f>VLOOKUP(Ventas!H1966,Productos!$B$23:$I$34,MATCH(Ventas!M1966,Productos!$D$22:$I$22)+2,FALSE)</f>
        <v>100000</v>
      </c>
      <c r="T1966" s="16">
        <f t="shared" si="47"/>
        <v>250000</v>
      </c>
    </row>
    <row r="1967" spans="2:20" ht="14.25" customHeight="1">
      <c r="B1967" s="10" t="str">
        <f t="shared" si="43"/>
        <v>15-101272009julioB18</v>
      </c>
      <c r="C1967" s="17">
        <v>15</v>
      </c>
      <c r="D1967" s="17">
        <v>10</v>
      </c>
      <c r="E1967" s="18">
        <v>40006</v>
      </c>
      <c r="F1967" s="17">
        <v>16</v>
      </c>
      <c r="G1967" s="17">
        <v>7</v>
      </c>
      <c r="H1967" s="17" t="s">
        <v>31</v>
      </c>
      <c r="I1967" s="79">
        <f>_xlfn.XLOOKUP(H1967,Productos!$B$5:$B$16,Productos!$E$5:$E$16)</f>
        <v>350000</v>
      </c>
      <c r="J1967" s="17">
        <v>1</v>
      </c>
      <c r="K1967" s="99"/>
      <c r="L1967" s="13" t="str">
        <f>_xlfn.XLOOKUP(Ventas!C1967,'Tienda y Sucursal'!$B$5:$B$19,'Tienda y Sucursal'!$C$5:$C$19)</f>
        <v>Galería la Tubería</v>
      </c>
      <c r="M1967" s="13" t="str">
        <f>_xlfn.XLOOKUP(D1967,'Tienda y Sucursal'!$E$5:$E$10,'Tienda y Sucursal'!$F$5:$F$10)</f>
        <v>Sucursal 6</v>
      </c>
      <c r="N1967" s="13" t="str">
        <f>HLOOKUP(F1967,'Vendedores y Clientes'!$F$5:$M$7,2,0)&amp;" "&amp;HLOOKUP(F1967,'Vendedores y Clientes'!$F$5:$M$7,3,0)</f>
        <v>Michael Tree</v>
      </c>
      <c r="O1967" s="13" t="str" cm="1">
        <f t="array" ref="O1967">_xlfn.XLOOKUP(G1967,'Vendedores y Clientes'!$B$6:$B$39,'Vendedores y Clientes'!$C$6:$C$39&amp;" "&amp;_xlfn.XLOOKUP(Ventas!G1967,'Vendedores y Clientes'!$B$6:$B$39,'Vendedores y Clientes'!$D$6:$D$39))</f>
        <v>Veraz Dedal</v>
      </c>
      <c r="P1967" s="13" t="str">
        <f>_xlfn.XLOOKUP(H1967,Productos!$B$5:$B$16,Productos!$C$5:$C$16)</f>
        <v>Escritorio Vidrio 1,38x50</v>
      </c>
      <c r="Q1967" s="13" t="str">
        <f>VLOOKUP(H1967,Productos!$B$4:$E$16,3,0)</f>
        <v>Bellmack</v>
      </c>
      <c r="R1967" s="14">
        <f t="shared" si="44"/>
        <v>0</v>
      </c>
      <c r="S1967" s="15">
        <f>VLOOKUP(Ventas!H1967,Productos!$B$23:$I$34,MATCH(Ventas!M1967,Productos!$D$22:$I$22)+2,FALSE)</f>
        <v>100000</v>
      </c>
      <c r="T1967" s="16">
        <f t="shared" si="47"/>
        <v>250000</v>
      </c>
    </row>
    <row r="1968" spans="2:20" ht="14.25" customHeight="1">
      <c r="B1968" s="10" t="str">
        <f t="shared" si="43"/>
        <v>14-302592010septiembreB18</v>
      </c>
      <c r="C1968" s="17">
        <v>14</v>
      </c>
      <c r="D1968" s="17">
        <v>30</v>
      </c>
      <c r="E1968" s="18">
        <v>40446</v>
      </c>
      <c r="F1968" s="17">
        <v>14</v>
      </c>
      <c r="G1968" s="17">
        <v>14</v>
      </c>
      <c r="H1968" s="17" t="s">
        <v>31</v>
      </c>
      <c r="I1968" s="79">
        <f>_xlfn.XLOOKUP(H1968,Productos!$B$5:$B$16,Productos!$E$5:$E$16)</f>
        <v>350000</v>
      </c>
      <c r="J1968" s="17">
        <v>1</v>
      </c>
      <c r="K1968" s="99"/>
      <c r="L1968" s="13" t="str">
        <f>_xlfn.XLOOKUP(Ventas!C1968,'Tienda y Sucursal'!$B$5:$B$19,'Tienda y Sucursal'!$C$5:$C$19)</f>
        <v>Antiguedades FV</v>
      </c>
      <c r="M1968" s="13" t="str">
        <f>_xlfn.XLOOKUP(D1968,'Tienda y Sucursal'!$E$5:$E$10,'Tienda y Sucursal'!$F$5:$F$10)</f>
        <v>Sucursal 2</v>
      </c>
      <c r="N1968" s="13" t="str">
        <f>HLOOKUP(F1968,'Vendedores y Clientes'!$F$5:$M$7,2,0)&amp;" "&amp;HLOOKUP(F1968,'Vendedores y Clientes'!$F$5:$M$7,3,0)</f>
        <v>Hortuiti Felier</v>
      </c>
      <c r="O1968" s="13" t="str" cm="1">
        <f t="array" ref="O1968">_xlfn.XLOOKUP(G1968,'Vendedores y Clientes'!$B$6:$B$39,'Vendedores y Clientes'!$C$6:$C$39&amp;" "&amp;_xlfn.XLOOKUP(Ventas!G1968,'Vendedores y Clientes'!$B$6:$B$39,'Vendedores y Clientes'!$D$6:$D$39))</f>
        <v>Guillermo Franco</v>
      </c>
      <c r="P1968" s="13" t="str">
        <f>_xlfn.XLOOKUP(H1968,Productos!$B$5:$B$16,Productos!$C$5:$C$16)</f>
        <v>Escritorio Vidrio 1,38x50</v>
      </c>
      <c r="Q1968" s="13" t="str">
        <f>VLOOKUP(H1968,Productos!$B$4:$E$16,3,0)</f>
        <v>Bellmack</v>
      </c>
      <c r="R1968" s="14">
        <f t="shared" si="44"/>
        <v>0</v>
      </c>
      <c r="S1968" s="15">
        <f>VLOOKUP(Ventas!H1968,Productos!$B$23:$I$34,MATCH(Ventas!M1968,Productos!$D$22:$I$22)+2,FALSE)</f>
        <v>100000</v>
      </c>
      <c r="T1968" s="16">
        <f t="shared" si="47"/>
        <v>250000</v>
      </c>
    </row>
    <row r="1969" spans="2:20" ht="14.25" customHeight="1">
      <c r="B1969" s="10" t="str">
        <f t="shared" si="43"/>
        <v>1-30182009agostoB18</v>
      </c>
      <c r="C1969" s="17">
        <v>1</v>
      </c>
      <c r="D1969" s="17">
        <v>30</v>
      </c>
      <c r="E1969" s="18">
        <v>40026</v>
      </c>
      <c r="F1969" s="17">
        <v>17</v>
      </c>
      <c r="G1969" s="17">
        <v>31</v>
      </c>
      <c r="H1969" s="17" t="s">
        <v>31</v>
      </c>
      <c r="I1969" s="79">
        <f>_xlfn.XLOOKUP(H1969,Productos!$B$5:$B$16,Productos!$E$5:$E$16)</f>
        <v>350000</v>
      </c>
      <c r="J1969" s="17">
        <v>1</v>
      </c>
      <c r="K1969" s="99"/>
      <c r="L1969" s="13" t="str">
        <f>_xlfn.XLOOKUP(Ventas!C1969,'Tienda y Sucursal'!$B$5:$B$19,'Tienda y Sucursal'!$C$5:$C$19)</f>
        <v>Sucursal Peñalolen Alto</v>
      </c>
      <c r="M1969" s="13" t="str">
        <f>_xlfn.XLOOKUP(D1969,'Tienda y Sucursal'!$E$5:$E$10,'Tienda y Sucursal'!$F$5:$F$10)</f>
        <v>Sucursal 2</v>
      </c>
      <c r="N1969" s="13" t="str">
        <f>HLOOKUP(F1969,'Vendedores y Clientes'!$F$5:$M$7,2,0)&amp;" "&amp;HLOOKUP(F1969,'Vendedores y Clientes'!$F$5:$M$7,3,0)</f>
        <v>Gabriel Manzanero</v>
      </c>
      <c r="O1969" s="13" t="str" cm="1">
        <f t="array" ref="O1969">_xlfn.XLOOKUP(G1969,'Vendedores y Clientes'!$B$6:$B$39,'Vendedores y Clientes'!$C$6:$C$39&amp;" "&amp;_xlfn.XLOOKUP(Ventas!G1969,'Vendedores y Clientes'!$B$6:$B$39,'Vendedores y Clientes'!$D$6:$D$39))</f>
        <v>Sofia Uribe</v>
      </c>
      <c r="P1969" s="13" t="str">
        <f>_xlfn.XLOOKUP(H1969,Productos!$B$5:$B$16,Productos!$C$5:$C$16)</f>
        <v>Escritorio Vidrio 1,38x50</v>
      </c>
      <c r="Q1969" s="13" t="str">
        <f>VLOOKUP(H1969,Productos!$B$4:$E$16,3,0)</f>
        <v>Bellmack</v>
      </c>
      <c r="R1969" s="14">
        <f t="shared" si="44"/>
        <v>0</v>
      </c>
      <c r="S1969" s="15">
        <f>VLOOKUP(Ventas!H1969,Productos!$B$23:$I$34,MATCH(Ventas!M1969,Productos!$D$22:$I$22)+2,FALSE)</f>
        <v>100000</v>
      </c>
      <c r="T1969" s="16">
        <f t="shared" si="47"/>
        <v>250000</v>
      </c>
    </row>
    <row r="1970" spans="2:20" ht="14.25" customHeight="1">
      <c r="B1970" s="10" t="str">
        <f t="shared" si="43"/>
        <v>3-101352010mayoG13</v>
      </c>
      <c r="C1970" s="17">
        <v>3</v>
      </c>
      <c r="D1970" s="17">
        <v>10</v>
      </c>
      <c r="E1970" s="18">
        <v>40311</v>
      </c>
      <c r="F1970" s="17">
        <v>13</v>
      </c>
      <c r="G1970" s="17">
        <v>28</v>
      </c>
      <c r="H1970" s="17" t="s">
        <v>32</v>
      </c>
      <c r="I1970" s="79">
        <f>_xlfn.XLOOKUP(H1970,Productos!$B$5:$B$16,Productos!$E$5:$E$16)</f>
        <v>150000</v>
      </c>
      <c r="J1970" s="17">
        <v>3</v>
      </c>
      <c r="K1970" s="99"/>
      <c r="L1970" s="13" t="str">
        <f>_xlfn.XLOOKUP(Ventas!C1970,'Tienda y Sucursal'!$B$5:$B$19,'Tienda y Sucursal'!$C$5:$C$19)</f>
        <v>Damiens</v>
      </c>
      <c r="M1970" s="13" t="str">
        <f>_xlfn.XLOOKUP(D1970,'Tienda y Sucursal'!$E$5:$E$10,'Tienda y Sucursal'!$F$5:$F$10)</f>
        <v>Sucursal 6</v>
      </c>
      <c r="N1970" s="13" t="str">
        <f>HLOOKUP(F1970,'Vendedores y Clientes'!$F$5:$M$7,2,0)&amp;" "&amp;HLOOKUP(F1970,'Vendedores y Clientes'!$F$5:$M$7,3,0)</f>
        <v>Caesar Ortencia</v>
      </c>
      <c r="O1970" s="13" t="str" cm="1">
        <f t="array" ref="O1970">_xlfn.XLOOKUP(G1970,'Vendedores y Clientes'!$B$6:$B$39,'Vendedores y Clientes'!$C$6:$C$39&amp;" "&amp;_xlfn.XLOOKUP(Ventas!G1970,'Vendedores y Clientes'!$B$6:$B$39,'Vendedores y Clientes'!$D$6:$D$39))</f>
        <v>Sebastián  Venegas</v>
      </c>
      <c r="P1970" s="13" t="str">
        <f>_xlfn.XLOOKUP(H1970,Productos!$B$5:$B$16,Productos!$C$5:$C$16)</f>
        <v>Mesa de Centro 1,5x2 Cuadrada</v>
      </c>
      <c r="Q1970" s="13" t="str">
        <f>VLOOKUP(H1970,Productos!$B$4:$E$16,3,0)</f>
        <v>Dardunes</v>
      </c>
      <c r="R1970" s="14">
        <f t="shared" si="44"/>
        <v>0</v>
      </c>
      <c r="S1970" s="15">
        <f>VLOOKUP(Ventas!H1970,Productos!$B$23:$I$34,MATCH(Ventas!M1970,Productos!$D$22:$I$22)+2,FALSE)</f>
        <v>30000</v>
      </c>
      <c r="T1970" s="16">
        <f t="shared" si="47"/>
        <v>420000</v>
      </c>
    </row>
    <row r="1971" spans="2:20" ht="14.25" customHeight="1">
      <c r="B1971" s="10" t="str">
        <f t="shared" si="43"/>
        <v>11-302392010septiembreG13</v>
      </c>
      <c r="C1971" s="17">
        <v>11</v>
      </c>
      <c r="D1971" s="17">
        <v>30</v>
      </c>
      <c r="E1971" s="18">
        <v>40444</v>
      </c>
      <c r="F1971" s="17">
        <v>15</v>
      </c>
      <c r="G1971" s="17">
        <v>30</v>
      </c>
      <c r="H1971" s="17" t="s">
        <v>32</v>
      </c>
      <c r="I1971" s="79">
        <f>_xlfn.XLOOKUP(H1971,Productos!$B$5:$B$16,Productos!$E$5:$E$16)</f>
        <v>150000</v>
      </c>
      <c r="J1971" s="17">
        <v>3</v>
      </c>
      <c r="K1971" s="99"/>
      <c r="L1971" s="13" t="str">
        <f>_xlfn.XLOOKUP(Ventas!C1971,'Tienda y Sucursal'!$B$5:$B$19,'Tienda y Sucursal'!$C$5:$C$19)</f>
        <v>Antiguedades FL</v>
      </c>
      <c r="M1971" s="13" t="str">
        <f>_xlfn.XLOOKUP(D1971,'Tienda y Sucursal'!$E$5:$E$10,'Tienda y Sucursal'!$F$5:$F$10)</f>
        <v>Sucursal 2</v>
      </c>
      <c r="N1971" s="13" t="str">
        <f>HLOOKUP(F1971,'Vendedores y Clientes'!$F$5:$M$7,2,0)&amp;" "&amp;HLOOKUP(F1971,'Vendedores y Clientes'!$F$5:$M$7,3,0)</f>
        <v>Suárez Mujica</v>
      </c>
      <c r="O1971" s="13" t="str" cm="1">
        <f t="array" ref="O1971">_xlfn.XLOOKUP(G1971,'Vendedores y Clientes'!$B$6:$B$39,'Vendedores y Clientes'!$C$6:$C$39&amp;" "&amp;_xlfn.XLOOKUP(Ventas!G1971,'Vendedores y Clientes'!$B$6:$B$39,'Vendedores y Clientes'!$D$6:$D$39))</f>
        <v>Javiera Walder</v>
      </c>
      <c r="P1971" s="13" t="str">
        <f>_xlfn.XLOOKUP(H1971,Productos!$B$5:$B$16,Productos!$C$5:$C$16)</f>
        <v>Mesa de Centro 1,5x2 Cuadrada</v>
      </c>
      <c r="Q1971" s="13" t="str">
        <f>VLOOKUP(H1971,Productos!$B$4:$E$16,3,0)</f>
        <v>Dardunes</v>
      </c>
      <c r="R1971" s="14">
        <f t="shared" si="44"/>
        <v>0</v>
      </c>
      <c r="S1971" s="15">
        <f>VLOOKUP(Ventas!H1971,Productos!$B$23:$I$34,MATCH(Ventas!M1971,Productos!$D$22:$I$22)+2,FALSE)</f>
        <v>100000</v>
      </c>
      <c r="T1971" s="16">
        <f t="shared" si="47"/>
        <v>350000</v>
      </c>
    </row>
    <row r="1972" spans="2:20" ht="14.25" customHeight="1">
      <c r="B1972" s="10" t="str">
        <f t="shared" si="43"/>
        <v>3-30352009mayoG16</v>
      </c>
      <c r="C1972" s="17">
        <v>3</v>
      </c>
      <c r="D1972" s="17">
        <v>30</v>
      </c>
      <c r="E1972" s="18">
        <v>39936</v>
      </c>
      <c r="F1972" s="17">
        <v>15</v>
      </c>
      <c r="G1972" s="17">
        <v>24</v>
      </c>
      <c r="H1972" s="17" t="s">
        <v>30</v>
      </c>
      <c r="I1972" s="79">
        <f>_xlfn.XLOOKUP(H1972,Productos!$B$5:$B$16,Productos!$E$5:$E$16)</f>
        <v>550000</v>
      </c>
      <c r="J1972" s="17">
        <v>1</v>
      </c>
      <c r="K1972" s="99"/>
      <c r="L1972" s="13" t="str">
        <f>_xlfn.XLOOKUP(Ventas!C1972,'Tienda y Sucursal'!$B$5:$B$19,'Tienda y Sucursal'!$C$5:$C$19)</f>
        <v>Damiens</v>
      </c>
      <c r="M1972" s="13" t="str">
        <f>_xlfn.XLOOKUP(D1972,'Tienda y Sucursal'!$E$5:$E$10,'Tienda y Sucursal'!$F$5:$F$10)</f>
        <v>Sucursal 2</v>
      </c>
      <c r="N1972" s="13" t="str">
        <f>HLOOKUP(F1972,'Vendedores y Clientes'!$F$5:$M$7,2,0)&amp;" "&amp;HLOOKUP(F1972,'Vendedores y Clientes'!$F$5:$M$7,3,0)</f>
        <v>Suárez Mujica</v>
      </c>
      <c r="O1972" s="13" t="str" cm="1">
        <f t="array" ref="O1972">_xlfn.XLOOKUP(G1972,'Vendedores y Clientes'!$B$6:$B$39,'Vendedores y Clientes'!$C$6:$C$39&amp;" "&amp;_xlfn.XLOOKUP(Ventas!G1972,'Vendedores y Clientes'!$B$6:$B$39,'Vendedores y Clientes'!$D$6:$D$39))</f>
        <v>Andrea Panda</v>
      </c>
      <c r="P1972" s="13" t="str">
        <f>_xlfn.XLOOKUP(H1972,Productos!$B$5:$B$16,Productos!$C$5:$C$16)</f>
        <v>Cómoda 2 cuerpos, 2x1x1,5</v>
      </c>
      <c r="Q1972" s="13" t="str">
        <f>VLOOKUP(H1972,Productos!$B$4:$E$16,3,0)</f>
        <v>Deplos</v>
      </c>
      <c r="R1972" s="14">
        <f t="shared" si="44"/>
        <v>0</v>
      </c>
      <c r="S1972" s="15">
        <f>VLOOKUP(Ventas!H1972,Productos!$B$23:$I$34,MATCH(Ventas!M1972,Productos!$D$22:$I$22)+2,FALSE)</f>
        <v>500000</v>
      </c>
      <c r="T1972" s="16">
        <f t="shared" si="47"/>
        <v>50000</v>
      </c>
    </row>
    <row r="1973" spans="2:20" ht="14.25" customHeight="1">
      <c r="B1973" s="10" t="str">
        <f t="shared" si="43"/>
        <v>10-10023102010octubreG16</v>
      </c>
      <c r="C1973" s="17">
        <v>10</v>
      </c>
      <c r="D1973" s="17">
        <v>100</v>
      </c>
      <c r="E1973" s="18">
        <v>40474</v>
      </c>
      <c r="F1973" s="17">
        <v>17</v>
      </c>
      <c r="G1973" s="17">
        <v>7</v>
      </c>
      <c r="H1973" s="17" t="s">
        <v>30</v>
      </c>
      <c r="I1973" s="79">
        <f>_xlfn.XLOOKUP(H1973,Productos!$B$5:$B$16,Productos!$E$5:$E$16)</f>
        <v>550000</v>
      </c>
      <c r="J1973" s="17">
        <v>1</v>
      </c>
      <c r="K1973" s="99"/>
      <c r="L1973" s="13" t="str">
        <f>_xlfn.XLOOKUP(Ventas!C1973,'Tienda y Sucursal'!$B$5:$B$19,'Tienda y Sucursal'!$C$5:$C$19)</f>
        <v>Sacrilegios Gloria</v>
      </c>
      <c r="M1973" s="13" t="str">
        <f>_xlfn.XLOOKUP(D1973,'Tienda y Sucursal'!$E$5:$E$10,'Tienda y Sucursal'!$F$5:$F$10)</f>
        <v>Sucursal 4</v>
      </c>
      <c r="N1973" s="13" t="str">
        <f>HLOOKUP(F1973,'Vendedores y Clientes'!$F$5:$M$7,2,0)&amp;" "&amp;HLOOKUP(F1973,'Vendedores y Clientes'!$F$5:$M$7,3,0)</f>
        <v>Gabriel Manzanero</v>
      </c>
      <c r="O1973" s="13" t="str" cm="1">
        <f t="array" ref="O1973">_xlfn.XLOOKUP(G1973,'Vendedores y Clientes'!$B$6:$B$39,'Vendedores y Clientes'!$C$6:$C$39&amp;" "&amp;_xlfn.XLOOKUP(Ventas!G1973,'Vendedores y Clientes'!$B$6:$B$39,'Vendedores y Clientes'!$D$6:$D$39))</f>
        <v>Veraz Dedal</v>
      </c>
      <c r="P1973" s="13" t="str">
        <f>_xlfn.XLOOKUP(H1973,Productos!$B$5:$B$16,Productos!$C$5:$C$16)</f>
        <v>Cómoda 2 cuerpos, 2x1x1,5</v>
      </c>
      <c r="Q1973" s="13" t="str">
        <f>VLOOKUP(H1973,Productos!$B$4:$E$16,3,0)</f>
        <v>Deplos</v>
      </c>
      <c r="R1973" s="14">
        <f t="shared" si="44"/>
        <v>0</v>
      </c>
      <c r="S1973" s="15">
        <f>VLOOKUP(Ventas!H1973,Productos!$B$23:$I$34,MATCH(Ventas!M1973,Productos!$D$22:$I$22)+2,FALSE)</f>
        <v>20000</v>
      </c>
      <c r="T1973" s="16">
        <f t="shared" si="47"/>
        <v>530000</v>
      </c>
    </row>
    <row r="1974" spans="2:20" ht="14.25" customHeight="1">
      <c r="B1974" s="10" t="str">
        <f t="shared" si="43"/>
        <v>8-2002152010mayoF12</v>
      </c>
      <c r="C1974" s="17">
        <v>8</v>
      </c>
      <c r="D1974" s="17">
        <v>200</v>
      </c>
      <c r="E1974" s="18">
        <v>40319</v>
      </c>
      <c r="F1974" s="17">
        <v>14</v>
      </c>
      <c r="G1974" s="17">
        <v>15</v>
      </c>
      <c r="H1974" s="17" t="s">
        <v>23</v>
      </c>
      <c r="I1974" s="79">
        <f>_xlfn.XLOOKUP(H1974,Productos!$B$5:$B$16,Productos!$E$5:$E$16)</f>
        <v>1250000</v>
      </c>
      <c r="J1974" s="17">
        <v>1</v>
      </c>
      <c r="K1974" s="99"/>
      <c r="L1974" s="13" t="str">
        <f>_xlfn.XLOOKUP(Ventas!C1974,'Tienda y Sucursal'!$B$5:$B$19,'Tienda y Sucursal'!$C$5:$C$19)</f>
        <v>El Rincón de la Madera</v>
      </c>
      <c r="M1974" s="13" t="str">
        <f>_xlfn.XLOOKUP(D1974,'Tienda y Sucursal'!$E$5:$E$10,'Tienda y Sucursal'!$F$5:$F$10)</f>
        <v>Sucursal 1</v>
      </c>
      <c r="N1974" s="13" t="str">
        <f>HLOOKUP(F1974,'Vendedores y Clientes'!$F$5:$M$7,2,0)&amp;" "&amp;HLOOKUP(F1974,'Vendedores y Clientes'!$F$5:$M$7,3,0)</f>
        <v>Hortuiti Felier</v>
      </c>
      <c r="O1974" s="13" t="str" cm="1">
        <f t="array" ref="O1974">_xlfn.XLOOKUP(G1974,'Vendedores y Clientes'!$B$6:$B$39,'Vendedores y Clientes'!$C$6:$C$39&amp;" "&amp;_xlfn.XLOOKUP(Ventas!G1974,'Vendedores y Clientes'!$B$6:$B$39,'Vendedores y Clientes'!$D$6:$D$39))</f>
        <v>Maki Parachute</v>
      </c>
      <c r="P1974" s="13" t="str">
        <f>_xlfn.XLOOKUP(H1974,Productos!$B$5:$B$16,Productos!$C$5:$C$16)</f>
        <v>Cómoda Antigua</v>
      </c>
      <c r="Q1974" s="13" t="str">
        <f>VLOOKUP(H1974,Productos!$B$4:$E$16,3,0)</f>
        <v>Bellmack</v>
      </c>
      <c r="R1974" s="14">
        <f t="shared" si="44"/>
        <v>0</v>
      </c>
      <c r="S1974" s="15">
        <f>VLOOKUP(Ventas!H1974,Productos!$B$23:$I$34,MATCH(Ventas!M1974,Productos!$D$22:$I$22)+2,FALSE)</f>
        <v>10000</v>
      </c>
      <c r="T1974" s="16">
        <f t="shared" si="47"/>
        <v>1240000</v>
      </c>
    </row>
    <row r="1975" spans="2:20" ht="14.25" customHeight="1">
      <c r="B1975" s="10" t="str">
        <f t="shared" si="43"/>
        <v>11-10025102009octubreF12</v>
      </c>
      <c r="C1975" s="17">
        <v>11</v>
      </c>
      <c r="D1975" s="17">
        <v>100</v>
      </c>
      <c r="E1975" s="18">
        <v>40111</v>
      </c>
      <c r="F1975" s="17">
        <v>18</v>
      </c>
      <c r="G1975" s="17">
        <v>2</v>
      </c>
      <c r="H1975" s="17" t="s">
        <v>23</v>
      </c>
      <c r="I1975" s="79">
        <f>_xlfn.XLOOKUP(H1975,Productos!$B$5:$B$16,Productos!$E$5:$E$16)</f>
        <v>1250000</v>
      </c>
      <c r="J1975" s="17">
        <v>1</v>
      </c>
      <c r="K1975" s="99"/>
      <c r="L1975" s="13" t="str">
        <f>_xlfn.XLOOKUP(Ventas!C1975,'Tienda y Sucursal'!$B$5:$B$19,'Tienda y Sucursal'!$C$5:$C$19)</f>
        <v>Antiguedades FL</v>
      </c>
      <c r="M1975" s="13" t="str">
        <f>_xlfn.XLOOKUP(D1975,'Tienda y Sucursal'!$E$5:$E$10,'Tienda y Sucursal'!$F$5:$F$10)</f>
        <v>Sucursal 4</v>
      </c>
      <c r="N1975" s="13" t="str">
        <f>HLOOKUP(F1975,'Vendedores y Clientes'!$F$5:$M$7,2,0)&amp;" "&amp;HLOOKUP(F1975,'Vendedores y Clientes'!$F$5:$M$7,3,0)</f>
        <v>Gato Lizana</v>
      </c>
      <c r="O1975" s="13" t="str" cm="1">
        <f t="array" ref="O1975">_xlfn.XLOOKUP(G1975,'Vendedores y Clientes'!$B$6:$B$39,'Vendedores y Clientes'!$C$6:$C$39&amp;" "&amp;_xlfn.XLOOKUP(Ventas!G1975,'Vendedores y Clientes'!$B$6:$B$39,'Vendedores y Clientes'!$D$6:$D$39))</f>
        <v>John Chepicano</v>
      </c>
      <c r="P1975" s="13" t="str">
        <f>_xlfn.XLOOKUP(H1975,Productos!$B$5:$B$16,Productos!$C$5:$C$16)</f>
        <v>Cómoda Antigua</v>
      </c>
      <c r="Q1975" s="13" t="str">
        <f>VLOOKUP(H1975,Productos!$B$4:$E$16,3,0)</f>
        <v>Bellmack</v>
      </c>
      <c r="R1975" s="14">
        <f t="shared" si="44"/>
        <v>0</v>
      </c>
      <c r="S1975" s="15">
        <f>VLOOKUP(Ventas!H1975,Productos!$B$23:$I$34,MATCH(Ventas!M1975,Productos!$D$22:$I$22)+2,FALSE)</f>
        <v>20000</v>
      </c>
      <c r="T1975" s="16">
        <f t="shared" si="47"/>
        <v>1230000</v>
      </c>
    </row>
    <row r="1976" spans="2:20" ht="14.25" customHeight="1">
      <c r="B1976" s="10" t="str">
        <f t="shared" si="43"/>
        <v>7-102532010marzoG13</v>
      </c>
      <c r="C1976" s="17">
        <v>7</v>
      </c>
      <c r="D1976" s="17">
        <v>10</v>
      </c>
      <c r="E1976" s="18">
        <v>40262</v>
      </c>
      <c r="F1976" s="17">
        <v>15</v>
      </c>
      <c r="G1976" s="17">
        <v>31</v>
      </c>
      <c r="H1976" s="17" t="s">
        <v>32</v>
      </c>
      <c r="I1976" s="79">
        <f>_xlfn.XLOOKUP(H1976,Productos!$B$5:$B$16,Productos!$E$5:$E$16)</f>
        <v>150000</v>
      </c>
      <c r="J1976" s="17">
        <v>2</v>
      </c>
      <c r="K1976" s="99"/>
      <c r="L1976" s="13" t="str">
        <f>_xlfn.XLOOKUP(Ventas!C1976,'Tienda y Sucursal'!$B$5:$B$19,'Tienda y Sucursal'!$C$5:$C$19)</f>
        <v>Blanco y En Calada</v>
      </c>
      <c r="M1976" s="13" t="str">
        <f>_xlfn.XLOOKUP(D1976,'Tienda y Sucursal'!$E$5:$E$10,'Tienda y Sucursal'!$F$5:$F$10)</f>
        <v>Sucursal 6</v>
      </c>
      <c r="N1976" s="13" t="str">
        <f>HLOOKUP(F1976,'Vendedores y Clientes'!$F$5:$M$7,2,0)&amp;" "&amp;HLOOKUP(F1976,'Vendedores y Clientes'!$F$5:$M$7,3,0)</f>
        <v>Suárez Mujica</v>
      </c>
      <c r="O1976" s="13" t="str" cm="1">
        <f t="array" ref="O1976">_xlfn.XLOOKUP(G1976,'Vendedores y Clientes'!$B$6:$B$39,'Vendedores y Clientes'!$C$6:$C$39&amp;" "&amp;_xlfn.XLOOKUP(Ventas!G1976,'Vendedores y Clientes'!$B$6:$B$39,'Vendedores y Clientes'!$D$6:$D$39))</f>
        <v>Sofia Uribe</v>
      </c>
      <c r="P1976" s="13" t="str">
        <f>_xlfn.XLOOKUP(H1976,Productos!$B$5:$B$16,Productos!$C$5:$C$16)</f>
        <v>Mesa de Centro 1,5x2 Cuadrada</v>
      </c>
      <c r="Q1976" s="13" t="str">
        <f>VLOOKUP(H1976,Productos!$B$4:$E$16,3,0)</f>
        <v>Dardunes</v>
      </c>
      <c r="R1976" s="14">
        <f t="shared" si="44"/>
        <v>0</v>
      </c>
      <c r="S1976" s="15">
        <f>VLOOKUP(Ventas!H1976,Productos!$B$23:$I$34,MATCH(Ventas!M1976,Productos!$D$22:$I$22)+2,FALSE)</f>
        <v>30000</v>
      </c>
      <c r="T1976" s="16">
        <f t="shared" si="47"/>
        <v>270000</v>
      </c>
    </row>
    <row r="1977" spans="2:20" ht="14.25" customHeight="1">
      <c r="B1977" s="10" t="str">
        <f t="shared" si="43"/>
        <v>1-202172010julioB18</v>
      </c>
      <c r="C1977" s="17">
        <v>1</v>
      </c>
      <c r="D1977" s="17">
        <v>20</v>
      </c>
      <c r="E1977" s="18">
        <v>40380</v>
      </c>
      <c r="F1977" s="17">
        <v>17</v>
      </c>
      <c r="G1977" s="17">
        <v>28</v>
      </c>
      <c r="H1977" s="17" t="s">
        <v>31</v>
      </c>
      <c r="I1977" s="79">
        <f>_xlfn.XLOOKUP(H1977,Productos!$B$5:$B$16,Productos!$E$5:$E$16)</f>
        <v>350000</v>
      </c>
      <c r="J1977" s="17">
        <v>5</v>
      </c>
      <c r="K1977" s="99"/>
      <c r="L1977" s="13" t="str">
        <f>_xlfn.XLOOKUP(Ventas!C1977,'Tienda y Sucursal'!$B$5:$B$19,'Tienda y Sucursal'!$C$5:$C$19)</f>
        <v>Sucursal Peñalolen Alto</v>
      </c>
      <c r="M1977" s="13" t="str">
        <f>_xlfn.XLOOKUP(D1977,'Tienda y Sucursal'!$E$5:$E$10,'Tienda y Sucursal'!$F$5:$F$10)</f>
        <v>Sucursal 5</v>
      </c>
      <c r="N1977" s="13" t="str">
        <f>HLOOKUP(F1977,'Vendedores y Clientes'!$F$5:$M$7,2,0)&amp;" "&amp;HLOOKUP(F1977,'Vendedores y Clientes'!$F$5:$M$7,3,0)</f>
        <v>Gabriel Manzanero</v>
      </c>
      <c r="O1977" s="13" t="str" cm="1">
        <f t="array" ref="O1977">_xlfn.XLOOKUP(G1977,'Vendedores y Clientes'!$B$6:$B$39,'Vendedores y Clientes'!$C$6:$C$39&amp;" "&amp;_xlfn.XLOOKUP(Ventas!G1977,'Vendedores y Clientes'!$B$6:$B$39,'Vendedores y Clientes'!$D$6:$D$39))</f>
        <v>Sebastián  Venegas</v>
      </c>
      <c r="P1977" s="13" t="str">
        <f>_xlfn.XLOOKUP(H1977,Productos!$B$5:$B$16,Productos!$C$5:$C$16)</f>
        <v>Escritorio Vidrio 1,38x50</v>
      </c>
      <c r="Q1977" s="13" t="str">
        <f>VLOOKUP(H1977,Productos!$B$4:$E$16,3,0)</f>
        <v>Bellmack</v>
      </c>
      <c r="R1977" s="14">
        <f t="shared" si="44"/>
        <v>0.05</v>
      </c>
      <c r="S1977" s="15">
        <f>VLOOKUP(Ventas!H1977,Productos!$B$23:$I$34,MATCH(Ventas!M1977,Productos!$D$22:$I$22)+2,FALSE)</f>
        <v>1500000</v>
      </c>
      <c r="T1977" s="16">
        <f t="shared" si="47"/>
        <v>162500</v>
      </c>
    </row>
    <row r="1978" spans="2:20" ht="14.25" customHeight="1">
      <c r="B1978" s="10" t="str">
        <f t="shared" si="43"/>
        <v>9-300822009febreroB18</v>
      </c>
      <c r="C1978" s="17">
        <v>9</v>
      </c>
      <c r="D1978" s="17">
        <v>300</v>
      </c>
      <c r="E1978" s="18">
        <v>39852</v>
      </c>
      <c r="F1978" s="17">
        <v>16</v>
      </c>
      <c r="G1978" s="17">
        <v>6</v>
      </c>
      <c r="H1978" s="17" t="s">
        <v>31</v>
      </c>
      <c r="I1978" s="79">
        <f>_xlfn.XLOOKUP(H1978,Productos!$B$5:$B$16,Productos!$E$5:$E$16)</f>
        <v>350000</v>
      </c>
      <c r="J1978" s="17">
        <v>5</v>
      </c>
      <c r="K1978" s="99"/>
      <c r="L1978" s="13" t="str">
        <f>_xlfn.XLOOKUP(Ventas!C1978,'Tienda y Sucursal'!$B$5:$B$19,'Tienda y Sucursal'!$C$5:$C$19)</f>
        <v>Sucursal San Bernardo</v>
      </c>
      <c r="M1978" s="13" t="str">
        <f>_xlfn.XLOOKUP(D1978,'Tienda y Sucursal'!$E$5:$E$10,'Tienda y Sucursal'!$F$5:$F$10)</f>
        <v>Sucursal 3</v>
      </c>
      <c r="N1978" s="13" t="str">
        <f>HLOOKUP(F1978,'Vendedores y Clientes'!$F$5:$M$7,2,0)&amp;" "&amp;HLOOKUP(F1978,'Vendedores y Clientes'!$F$5:$M$7,3,0)</f>
        <v>Michael Tree</v>
      </c>
      <c r="O1978" s="13" t="str" cm="1">
        <f t="array" ref="O1978">_xlfn.XLOOKUP(G1978,'Vendedores y Clientes'!$B$6:$B$39,'Vendedores y Clientes'!$C$6:$C$39&amp;" "&amp;_xlfn.XLOOKUP(Ventas!G1978,'Vendedores y Clientes'!$B$6:$B$39,'Vendedores y Clientes'!$D$6:$D$39))</f>
        <v>Deco Valenti</v>
      </c>
      <c r="P1978" s="13" t="str">
        <f>_xlfn.XLOOKUP(H1978,Productos!$B$5:$B$16,Productos!$C$5:$C$16)</f>
        <v>Escritorio Vidrio 1,38x50</v>
      </c>
      <c r="Q1978" s="13" t="str">
        <f>VLOOKUP(H1978,Productos!$B$4:$E$16,3,0)</f>
        <v>Bellmack</v>
      </c>
      <c r="R1978" s="14">
        <f t="shared" si="44"/>
        <v>0.05</v>
      </c>
      <c r="S1978" s="15">
        <f>VLOOKUP(Ventas!H1978,Productos!$B$23:$I$34,MATCH(Ventas!M1978,Productos!$D$22:$I$22)+2,FALSE)</f>
        <v>100000</v>
      </c>
      <c r="T1978" s="16">
        <f t="shared" si="47"/>
        <v>1562500</v>
      </c>
    </row>
    <row r="1979" spans="2:20" ht="14.25" customHeight="1">
      <c r="B1979" s="10" t="str">
        <f t="shared" si="43"/>
        <v>6-3001382010agostoG13</v>
      </c>
      <c r="C1979" s="17">
        <v>6</v>
      </c>
      <c r="D1979" s="17">
        <v>300</v>
      </c>
      <c r="E1979" s="18">
        <v>40403</v>
      </c>
      <c r="F1979" s="17">
        <v>18</v>
      </c>
      <c r="G1979" s="17">
        <v>13</v>
      </c>
      <c r="H1979" s="17" t="s">
        <v>32</v>
      </c>
      <c r="I1979" s="79">
        <f>_xlfn.XLOOKUP(H1979,Productos!$B$5:$B$16,Productos!$E$5:$E$16)</f>
        <v>150000</v>
      </c>
      <c r="J1979" s="17">
        <v>3</v>
      </c>
      <c r="K1979" s="99"/>
      <c r="L1979" s="13" t="str">
        <f>_xlfn.XLOOKUP(Ventas!C1979,'Tienda y Sucursal'!$B$5:$B$19,'Tienda y Sucursal'!$C$5:$C$19)</f>
        <v>Sucursal Ñuñoa</v>
      </c>
      <c r="M1979" s="13" t="str">
        <f>_xlfn.XLOOKUP(D1979,'Tienda y Sucursal'!$E$5:$E$10,'Tienda y Sucursal'!$F$5:$F$10)</f>
        <v>Sucursal 3</v>
      </c>
      <c r="N1979" s="13" t="str">
        <f>HLOOKUP(F1979,'Vendedores y Clientes'!$F$5:$M$7,2,0)&amp;" "&amp;HLOOKUP(F1979,'Vendedores y Clientes'!$F$5:$M$7,3,0)</f>
        <v>Gato Lizana</v>
      </c>
      <c r="O1979" s="13" t="str" cm="1">
        <f t="array" ref="O1979">_xlfn.XLOOKUP(G1979,'Vendedores y Clientes'!$B$6:$B$39,'Vendedores y Clientes'!$C$6:$C$39&amp;" "&amp;_xlfn.XLOOKUP(Ventas!G1979,'Vendedores y Clientes'!$B$6:$B$39,'Vendedores y Clientes'!$D$6:$D$39))</f>
        <v>Peter Contreras</v>
      </c>
      <c r="P1979" s="13" t="str">
        <f>_xlfn.XLOOKUP(H1979,Productos!$B$5:$B$16,Productos!$C$5:$C$16)</f>
        <v>Mesa de Centro 1,5x2 Cuadrada</v>
      </c>
      <c r="Q1979" s="13" t="str">
        <f>VLOOKUP(H1979,Productos!$B$4:$E$16,3,0)</f>
        <v>Dardunes</v>
      </c>
      <c r="R1979" s="14">
        <f t="shared" si="44"/>
        <v>0</v>
      </c>
      <c r="S1979" s="15">
        <f>VLOOKUP(Ventas!H1979,Productos!$B$23:$I$34,MATCH(Ventas!M1979,Productos!$D$22:$I$22)+2,FALSE)</f>
        <v>200000</v>
      </c>
      <c r="T1979" s="16">
        <f t="shared" si="47"/>
        <v>250000</v>
      </c>
    </row>
    <row r="1980" spans="2:20" ht="14.25" customHeight="1">
      <c r="B1980" s="10" t="str">
        <f t="shared" si="43"/>
        <v>9-200452009mayoG13</v>
      </c>
      <c r="C1980" s="17">
        <v>9</v>
      </c>
      <c r="D1980" s="17">
        <v>200</v>
      </c>
      <c r="E1980" s="18">
        <v>39937</v>
      </c>
      <c r="F1980" s="17">
        <v>16</v>
      </c>
      <c r="G1980" s="17">
        <v>8</v>
      </c>
      <c r="H1980" s="17" t="s">
        <v>32</v>
      </c>
      <c r="I1980" s="79">
        <f>_xlfn.XLOOKUP(H1980,Productos!$B$5:$B$16,Productos!$E$5:$E$16)</f>
        <v>150000</v>
      </c>
      <c r="J1980" s="17">
        <v>3</v>
      </c>
      <c r="K1980" s="99"/>
      <c r="L1980" s="13" t="str">
        <f>_xlfn.XLOOKUP(Ventas!C1980,'Tienda y Sucursal'!$B$5:$B$19,'Tienda y Sucursal'!$C$5:$C$19)</f>
        <v>Sucursal San Bernardo</v>
      </c>
      <c r="M1980" s="13" t="str">
        <f>_xlfn.XLOOKUP(D1980,'Tienda y Sucursal'!$E$5:$E$10,'Tienda y Sucursal'!$F$5:$F$10)</f>
        <v>Sucursal 1</v>
      </c>
      <c r="N1980" s="13" t="str">
        <f>HLOOKUP(F1980,'Vendedores y Clientes'!$F$5:$M$7,2,0)&amp;" "&amp;HLOOKUP(F1980,'Vendedores y Clientes'!$F$5:$M$7,3,0)</f>
        <v>Michael Tree</v>
      </c>
      <c r="O1980" s="13" t="str" cm="1">
        <f t="array" ref="O1980">_xlfn.XLOOKUP(G1980,'Vendedores y Clientes'!$B$6:$B$39,'Vendedores y Clientes'!$C$6:$C$39&amp;" "&amp;_xlfn.XLOOKUP(Ventas!G1980,'Vendedores y Clientes'!$B$6:$B$39,'Vendedores y Clientes'!$D$6:$D$39))</f>
        <v>Nicolás Red</v>
      </c>
      <c r="P1980" s="13" t="str">
        <f>_xlfn.XLOOKUP(H1980,Productos!$B$5:$B$16,Productos!$C$5:$C$16)</f>
        <v>Mesa de Centro 1,5x2 Cuadrada</v>
      </c>
      <c r="Q1980" s="13" t="str">
        <f>VLOOKUP(H1980,Productos!$B$4:$E$16,3,0)</f>
        <v>Dardunes</v>
      </c>
      <c r="R1980" s="14">
        <f t="shared" si="44"/>
        <v>0</v>
      </c>
      <c r="S1980" s="15">
        <f>VLOOKUP(Ventas!H1980,Productos!$B$23:$I$34,MATCH(Ventas!M1980,Productos!$D$22:$I$22)+2,FALSE)</f>
        <v>20000</v>
      </c>
      <c r="T1980" s="16">
        <f t="shared" si="47"/>
        <v>430000</v>
      </c>
    </row>
    <row r="1981" spans="2:20" ht="14.25" customHeight="1">
      <c r="B1981" s="10" t="str">
        <f t="shared" si="43"/>
        <v>3-10382010agostoG13</v>
      </c>
      <c r="C1981" s="17">
        <v>3</v>
      </c>
      <c r="D1981" s="17">
        <v>10</v>
      </c>
      <c r="E1981" s="18">
        <v>40393</v>
      </c>
      <c r="F1981" s="17">
        <v>17</v>
      </c>
      <c r="G1981" s="17">
        <v>32</v>
      </c>
      <c r="H1981" s="17" t="s">
        <v>32</v>
      </c>
      <c r="I1981" s="79">
        <f>_xlfn.XLOOKUP(H1981,Productos!$B$5:$B$16,Productos!$E$5:$E$16)</f>
        <v>150000</v>
      </c>
      <c r="J1981" s="17">
        <v>1</v>
      </c>
      <c r="K1981" s="99"/>
      <c r="L1981" s="13" t="str">
        <f>_xlfn.XLOOKUP(Ventas!C1981,'Tienda y Sucursal'!$B$5:$B$19,'Tienda y Sucursal'!$C$5:$C$19)</f>
        <v>Damiens</v>
      </c>
      <c r="M1981" s="13" t="str">
        <f>_xlfn.XLOOKUP(D1981,'Tienda y Sucursal'!$E$5:$E$10,'Tienda y Sucursal'!$F$5:$F$10)</f>
        <v>Sucursal 6</v>
      </c>
      <c r="N1981" s="13" t="str">
        <f>HLOOKUP(F1981,'Vendedores y Clientes'!$F$5:$M$7,2,0)&amp;" "&amp;HLOOKUP(F1981,'Vendedores y Clientes'!$F$5:$M$7,3,0)</f>
        <v>Gabriel Manzanero</v>
      </c>
      <c r="O1981" s="13" t="str" cm="1">
        <f t="array" ref="O1981">_xlfn.XLOOKUP(G1981,'Vendedores y Clientes'!$B$6:$B$39,'Vendedores y Clientes'!$C$6:$C$39&amp;" "&amp;_xlfn.XLOOKUP(Ventas!G1981,'Vendedores y Clientes'!$B$6:$B$39,'Vendedores y Clientes'!$D$6:$D$39))</f>
        <v>Manu Bililar</v>
      </c>
      <c r="P1981" s="13" t="str">
        <f>_xlfn.XLOOKUP(H1981,Productos!$B$5:$B$16,Productos!$C$5:$C$16)</f>
        <v>Mesa de Centro 1,5x2 Cuadrada</v>
      </c>
      <c r="Q1981" s="13" t="str">
        <f>VLOOKUP(H1981,Productos!$B$4:$E$16,3,0)</f>
        <v>Dardunes</v>
      </c>
      <c r="R1981" s="14">
        <f t="shared" si="44"/>
        <v>0</v>
      </c>
      <c r="S1981" s="15">
        <f>VLOOKUP(Ventas!H1981,Productos!$B$23:$I$34,MATCH(Ventas!M1981,Productos!$D$22:$I$22)+2,FALSE)</f>
        <v>30000</v>
      </c>
      <c r="T1981" s="16">
        <f t="shared" si="47"/>
        <v>120000</v>
      </c>
    </row>
    <row r="1982" spans="2:20" ht="14.25" customHeight="1">
      <c r="B1982" s="10" t="str">
        <f t="shared" si="43"/>
        <v>11-201652010mayoG13</v>
      </c>
      <c r="C1982" s="17">
        <v>11</v>
      </c>
      <c r="D1982" s="17">
        <v>20</v>
      </c>
      <c r="E1982" s="18">
        <v>40314</v>
      </c>
      <c r="F1982" s="17">
        <v>12</v>
      </c>
      <c r="G1982" s="17">
        <v>15</v>
      </c>
      <c r="H1982" s="17" t="s">
        <v>32</v>
      </c>
      <c r="I1982" s="79">
        <f>_xlfn.XLOOKUP(H1982,Productos!$B$5:$B$16,Productos!$E$5:$E$16)</f>
        <v>150000</v>
      </c>
      <c r="J1982" s="17">
        <v>1</v>
      </c>
      <c r="K1982" s="99"/>
      <c r="L1982" s="13" t="str">
        <f>_xlfn.XLOOKUP(Ventas!C1982,'Tienda y Sucursal'!$B$5:$B$19,'Tienda y Sucursal'!$C$5:$C$19)</f>
        <v>Antiguedades FL</v>
      </c>
      <c r="M1982" s="13" t="str">
        <f>_xlfn.XLOOKUP(D1982,'Tienda y Sucursal'!$E$5:$E$10,'Tienda y Sucursal'!$F$5:$F$10)</f>
        <v>Sucursal 5</v>
      </c>
      <c r="N1982" s="13" t="str">
        <f>HLOOKUP(F1982,'Vendedores y Clientes'!$F$5:$M$7,2,0)&amp;" "&amp;HLOOKUP(F1982,'Vendedores y Clientes'!$F$5:$M$7,3,0)</f>
        <v>Feibian Bizancio</v>
      </c>
      <c r="O1982" s="13" t="str" cm="1">
        <f t="array" ref="O1982">_xlfn.XLOOKUP(G1982,'Vendedores y Clientes'!$B$6:$B$39,'Vendedores y Clientes'!$C$6:$C$39&amp;" "&amp;_xlfn.XLOOKUP(Ventas!G1982,'Vendedores y Clientes'!$B$6:$B$39,'Vendedores y Clientes'!$D$6:$D$39))</f>
        <v>Maki Parachute</v>
      </c>
      <c r="P1982" s="13" t="str">
        <f>_xlfn.XLOOKUP(H1982,Productos!$B$5:$B$16,Productos!$C$5:$C$16)</f>
        <v>Mesa de Centro 1,5x2 Cuadrada</v>
      </c>
      <c r="Q1982" s="13" t="str">
        <f>VLOOKUP(H1982,Productos!$B$4:$E$16,3,0)</f>
        <v>Dardunes</v>
      </c>
      <c r="R1982" s="14">
        <f t="shared" si="44"/>
        <v>0</v>
      </c>
      <c r="S1982" s="15">
        <f>VLOOKUP(Ventas!H1982,Productos!$B$23:$I$34,MATCH(Ventas!M1982,Productos!$D$22:$I$22)+2,FALSE)</f>
        <v>20000</v>
      </c>
      <c r="T1982" s="16">
        <f t="shared" si="47"/>
        <v>130000</v>
      </c>
    </row>
    <row r="1983" spans="2:20" ht="14.25" customHeight="1">
      <c r="B1983" s="10" t="str">
        <f t="shared" si="43"/>
        <v>7-20352010mayoG13</v>
      </c>
      <c r="C1983" s="17">
        <v>7</v>
      </c>
      <c r="D1983" s="17">
        <v>20</v>
      </c>
      <c r="E1983" s="18">
        <v>40301</v>
      </c>
      <c r="F1983" s="17">
        <v>15</v>
      </c>
      <c r="G1983" s="17">
        <v>22</v>
      </c>
      <c r="H1983" s="17" t="s">
        <v>32</v>
      </c>
      <c r="I1983" s="79">
        <f>_xlfn.XLOOKUP(H1983,Productos!$B$5:$B$16,Productos!$E$5:$E$16)</f>
        <v>150000</v>
      </c>
      <c r="J1983" s="17">
        <v>1</v>
      </c>
      <c r="K1983" s="99"/>
      <c r="L1983" s="13" t="str">
        <f>_xlfn.XLOOKUP(Ventas!C1983,'Tienda y Sucursal'!$B$5:$B$19,'Tienda y Sucursal'!$C$5:$C$19)</f>
        <v>Blanco y En Calada</v>
      </c>
      <c r="M1983" s="13" t="str">
        <f>_xlfn.XLOOKUP(D1983,'Tienda y Sucursal'!$E$5:$E$10,'Tienda y Sucursal'!$F$5:$F$10)</f>
        <v>Sucursal 5</v>
      </c>
      <c r="N1983" s="13" t="str">
        <f>HLOOKUP(F1983,'Vendedores y Clientes'!$F$5:$M$7,2,0)&amp;" "&amp;HLOOKUP(F1983,'Vendedores y Clientes'!$F$5:$M$7,3,0)</f>
        <v>Suárez Mujica</v>
      </c>
      <c r="O1983" s="13" t="str" cm="1">
        <f t="array" ref="O1983">_xlfn.XLOOKUP(G1983,'Vendedores y Clientes'!$B$6:$B$39,'Vendedores y Clientes'!$C$6:$C$39&amp;" "&amp;_xlfn.XLOOKUP(Ventas!G1983,'Vendedores y Clientes'!$B$6:$B$39,'Vendedores y Clientes'!$D$6:$D$39))</f>
        <v>Sergio Oliva</v>
      </c>
      <c r="P1983" s="13" t="str">
        <f>_xlfn.XLOOKUP(H1983,Productos!$B$5:$B$16,Productos!$C$5:$C$16)</f>
        <v>Mesa de Centro 1,5x2 Cuadrada</v>
      </c>
      <c r="Q1983" s="13" t="str">
        <f>VLOOKUP(H1983,Productos!$B$4:$E$16,3,0)</f>
        <v>Dardunes</v>
      </c>
      <c r="R1983" s="14">
        <f t="shared" si="44"/>
        <v>0</v>
      </c>
      <c r="S1983" s="15">
        <f>VLOOKUP(Ventas!H1983,Productos!$B$23:$I$34,MATCH(Ventas!M1983,Productos!$D$22:$I$22)+2,FALSE)</f>
        <v>20000</v>
      </c>
      <c r="T1983" s="16">
        <f t="shared" si="47"/>
        <v>130000</v>
      </c>
    </row>
    <row r="1984" spans="2:20" ht="14.25" customHeight="1">
      <c r="B1984" s="10" t="str">
        <f t="shared" si="43"/>
        <v>1-201482009agostoG13</v>
      </c>
      <c r="C1984" s="17">
        <v>1</v>
      </c>
      <c r="D1984" s="17">
        <v>20</v>
      </c>
      <c r="E1984" s="18">
        <v>40039</v>
      </c>
      <c r="F1984" s="17">
        <v>18</v>
      </c>
      <c r="G1984" s="17">
        <v>2</v>
      </c>
      <c r="H1984" s="17" t="s">
        <v>32</v>
      </c>
      <c r="I1984" s="79">
        <f>_xlfn.XLOOKUP(H1984,Productos!$B$5:$B$16,Productos!$E$5:$E$16)</f>
        <v>150000</v>
      </c>
      <c r="J1984" s="17">
        <v>1</v>
      </c>
      <c r="K1984" s="99"/>
      <c r="L1984" s="13" t="str">
        <f>_xlfn.XLOOKUP(Ventas!C1984,'Tienda y Sucursal'!$B$5:$B$19,'Tienda y Sucursal'!$C$5:$C$19)</f>
        <v>Sucursal Peñalolen Alto</v>
      </c>
      <c r="M1984" s="13" t="str">
        <f>_xlfn.XLOOKUP(D1984,'Tienda y Sucursal'!$E$5:$E$10,'Tienda y Sucursal'!$F$5:$F$10)</f>
        <v>Sucursal 5</v>
      </c>
      <c r="N1984" s="13" t="str">
        <f>HLOOKUP(F1984,'Vendedores y Clientes'!$F$5:$M$7,2,0)&amp;" "&amp;HLOOKUP(F1984,'Vendedores y Clientes'!$F$5:$M$7,3,0)</f>
        <v>Gato Lizana</v>
      </c>
      <c r="O1984" s="13" t="str" cm="1">
        <f t="array" ref="O1984">_xlfn.XLOOKUP(G1984,'Vendedores y Clientes'!$B$6:$B$39,'Vendedores y Clientes'!$C$6:$C$39&amp;" "&amp;_xlfn.XLOOKUP(Ventas!G1984,'Vendedores y Clientes'!$B$6:$B$39,'Vendedores y Clientes'!$D$6:$D$39))</f>
        <v>John Chepicano</v>
      </c>
      <c r="P1984" s="13" t="str">
        <f>_xlfn.XLOOKUP(H1984,Productos!$B$5:$B$16,Productos!$C$5:$C$16)</f>
        <v>Mesa de Centro 1,5x2 Cuadrada</v>
      </c>
      <c r="Q1984" s="13" t="str">
        <f>VLOOKUP(H1984,Productos!$B$4:$E$16,3,0)</f>
        <v>Dardunes</v>
      </c>
      <c r="R1984" s="14">
        <f t="shared" si="44"/>
        <v>0</v>
      </c>
      <c r="S1984" s="15">
        <f>VLOOKUP(Ventas!H1984,Productos!$B$23:$I$34,MATCH(Ventas!M1984,Productos!$D$22:$I$22)+2,FALSE)</f>
        <v>20000</v>
      </c>
      <c r="T1984" s="16">
        <f t="shared" si="47"/>
        <v>130000</v>
      </c>
    </row>
    <row r="1985" spans="2:20" ht="14.25" customHeight="1">
      <c r="B1985" s="10" t="str">
        <f t="shared" si="43"/>
        <v>2-302592009septiembreG13</v>
      </c>
      <c r="C1985" s="17">
        <v>2</v>
      </c>
      <c r="D1985" s="17">
        <v>30</v>
      </c>
      <c r="E1985" s="18">
        <v>40081</v>
      </c>
      <c r="F1985" s="17">
        <v>12</v>
      </c>
      <c r="G1985" s="17">
        <v>1</v>
      </c>
      <c r="H1985" s="17" t="s">
        <v>32</v>
      </c>
      <c r="I1985" s="79">
        <f>_xlfn.XLOOKUP(H1985,Productos!$B$5:$B$16,Productos!$E$5:$E$16)</f>
        <v>150000</v>
      </c>
      <c r="J1985" s="17">
        <v>1</v>
      </c>
      <c r="K1985" s="99"/>
      <c r="L1985" s="13" t="str">
        <f>_xlfn.XLOOKUP(Ventas!C1985,'Tienda y Sucursal'!$B$5:$B$19,'Tienda y Sucursal'!$C$5:$C$19)</f>
        <v>Muebles San Genaro</v>
      </c>
      <c r="M1985" s="13" t="str">
        <f>_xlfn.XLOOKUP(D1985,'Tienda y Sucursal'!$E$5:$E$10,'Tienda y Sucursal'!$F$5:$F$10)</f>
        <v>Sucursal 2</v>
      </c>
      <c r="N1985" s="13" t="str">
        <f>HLOOKUP(F1985,'Vendedores y Clientes'!$F$5:$M$7,2,0)&amp;" "&amp;HLOOKUP(F1985,'Vendedores y Clientes'!$F$5:$M$7,3,0)</f>
        <v>Feibian Bizancio</v>
      </c>
      <c r="O1985" s="13" t="str" cm="1">
        <f t="array" ref="O1985">_xlfn.XLOOKUP(G1985,'Vendedores y Clientes'!$B$6:$B$39,'Vendedores y Clientes'!$C$6:$C$39&amp;" "&amp;_xlfn.XLOOKUP(Ventas!G1985,'Vendedores y Clientes'!$B$6:$B$39,'Vendedores y Clientes'!$D$6:$D$39))</f>
        <v>Alejandro Moledero</v>
      </c>
      <c r="P1985" s="13" t="str">
        <f>_xlfn.XLOOKUP(H1985,Productos!$B$5:$B$16,Productos!$C$5:$C$16)</f>
        <v>Mesa de Centro 1,5x2 Cuadrada</v>
      </c>
      <c r="Q1985" s="13" t="str">
        <f>VLOOKUP(H1985,Productos!$B$4:$E$16,3,0)</f>
        <v>Dardunes</v>
      </c>
      <c r="R1985" s="14">
        <f t="shared" si="44"/>
        <v>0</v>
      </c>
      <c r="S1985" s="15">
        <f>VLOOKUP(Ventas!H1985,Productos!$B$23:$I$34,MATCH(Ventas!M1985,Productos!$D$22:$I$22)+2,FALSE)</f>
        <v>100000</v>
      </c>
      <c r="T1985" s="16">
        <f t="shared" si="47"/>
        <v>50000</v>
      </c>
    </row>
    <row r="1986" spans="2:20" ht="14.25" customHeight="1">
      <c r="B1986" s="10" t="str">
        <f t="shared" si="43"/>
        <v>11-1004102010octubreG13</v>
      </c>
      <c r="C1986" s="17">
        <v>11</v>
      </c>
      <c r="D1986" s="17">
        <v>100</v>
      </c>
      <c r="E1986" s="18">
        <v>40455</v>
      </c>
      <c r="F1986" s="17">
        <v>12</v>
      </c>
      <c r="G1986" s="17">
        <v>11</v>
      </c>
      <c r="H1986" s="17" t="s">
        <v>32</v>
      </c>
      <c r="I1986" s="79">
        <f>_xlfn.XLOOKUP(H1986,Productos!$B$5:$B$16,Productos!$E$5:$E$16)</f>
        <v>150000</v>
      </c>
      <c r="J1986" s="17">
        <v>1</v>
      </c>
      <c r="K1986" s="99"/>
      <c r="L1986" s="13" t="str">
        <f>_xlfn.XLOOKUP(Ventas!C1986,'Tienda y Sucursal'!$B$5:$B$19,'Tienda y Sucursal'!$C$5:$C$19)</f>
        <v>Antiguedades FL</v>
      </c>
      <c r="M1986" s="13" t="str">
        <f>_xlfn.XLOOKUP(D1986,'Tienda y Sucursal'!$E$5:$E$10,'Tienda y Sucursal'!$F$5:$F$10)</f>
        <v>Sucursal 4</v>
      </c>
      <c r="N1986" s="13" t="str">
        <f>HLOOKUP(F1986,'Vendedores y Clientes'!$F$5:$M$7,2,0)&amp;" "&amp;HLOOKUP(F1986,'Vendedores y Clientes'!$F$5:$M$7,3,0)</f>
        <v>Feibian Bizancio</v>
      </c>
      <c r="O1986" s="13" t="str" cm="1">
        <f t="array" ref="O1986">_xlfn.XLOOKUP(G1986,'Vendedores y Clientes'!$B$6:$B$39,'Vendedores y Clientes'!$C$6:$C$39&amp;" "&amp;_xlfn.XLOOKUP(Ventas!G1986,'Vendedores y Clientes'!$B$6:$B$39,'Vendedores y Clientes'!$D$6:$D$39))</f>
        <v>Diva Torrengra</v>
      </c>
      <c r="P1986" s="13" t="str">
        <f>_xlfn.XLOOKUP(H1986,Productos!$B$5:$B$16,Productos!$C$5:$C$16)</f>
        <v>Mesa de Centro 1,5x2 Cuadrada</v>
      </c>
      <c r="Q1986" s="13" t="str">
        <f>VLOOKUP(H1986,Productos!$B$4:$E$16,3,0)</f>
        <v>Dardunes</v>
      </c>
      <c r="R1986" s="14">
        <f t="shared" si="44"/>
        <v>0</v>
      </c>
      <c r="S1986" s="15">
        <f>VLOOKUP(Ventas!H1986,Productos!$B$23:$I$34,MATCH(Ventas!M1986,Productos!$D$22:$I$22)+2,FALSE)</f>
        <v>300000</v>
      </c>
      <c r="T1986" s="16">
        <f t="shared" si="47"/>
        <v>-150000</v>
      </c>
    </row>
    <row r="1987" spans="2:20" ht="14.25" customHeight="1">
      <c r="B1987" s="10" t="str">
        <f t="shared" si="43"/>
        <v>12-302062010junioG13</v>
      </c>
      <c r="C1987" s="17">
        <v>12</v>
      </c>
      <c r="D1987" s="17">
        <v>30</v>
      </c>
      <c r="E1987" s="18">
        <v>40349</v>
      </c>
      <c r="F1987" s="17">
        <v>13</v>
      </c>
      <c r="G1987" s="17">
        <v>11</v>
      </c>
      <c r="H1987" s="17" t="s">
        <v>32</v>
      </c>
      <c r="I1987" s="79">
        <f>_xlfn.XLOOKUP(H1987,Productos!$B$5:$B$16,Productos!$E$5:$E$16)</f>
        <v>150000</v>
      </c>
      <c r="J1987" s="17">
        <v>1</v>
      </c>
      <c r="K1987" s="99"/>
      <c r="L1987" s="13" t="str">
        <f>_xlfn.XLOOKUP(Ventas!C1987,'Tienda y Sucursal'!$B$5:$B$19,'Tienda y Sucursal'!$C$5:$C$19)</f>
        <v>El Deleite</v>
      </c>
      <c r="M1987" s="13" t="str">
        <f>_xlfn.XLOOKUP(D1987,'Tienda y Sucursal'!$E$5:$E$10,'Tienda y Sucursal'!$F$5:$F$10)</f>
        <v>Sucursal 2</v>
      </c>
      <c r="N1987" s="13" t="str">
        <f>HLOOKUP(F1987,'Vendedores y Clientes'!$F$5:$M$7,2,0)&amp;" "&amp;HLOOKUP(F1987,'Vendedores y Clientes'!$F$5:$M$7,3,0)</f>
        <v>Caesar Ortencia</v>
      </c>
      <c r="O1987" s="13" t="str" cm="1">
        <f t="array" ref="O1987">_xlfn.XLOOKUP(G1987,'Vendedores y Clientes'!$B$6:$B$39,'Vendedores y Clientes'!$C$6:$C$39&amp;" "&amp;_xlfn.XLOOKUP(Ventas!G1987,'Vendedores y Clientes'!$B$6:$B$39,'Vendedores y Clientes'!$D$6:$D$39))</f>
        <v>Diva Torrengra</v>
      </c>
      <c r="P1987" s="13" t="str">
        <f>_xlfn.XLOOKUP(H1987,Productos!$B$5:$B$16,Productos!$C$5:$C$16)</f>
        <v>Mesa de Centro 1,5x2 Cuadrada</v>
      </c>
      <c r="Q1987" s="13" t="str">
        <f>VLOOKUP(H1987,Productos!$B$4:$E$16,3,0)</f>
        <v>Dardunes</v>
      </c>
      <c r="R1987" s="14">
        <f t="shared" si="44"/>
        <v>0</v>
      </c>
      <c r="S1987" s="15">
        <f>VLOOKUP(Ventas!H1987,Productos!$B$23:$I$34,MATCH(Ventas!M1987,Productos!$D$22:$I$22)+2,FALSE)</f>
        <v>100000</v>
      </c>
      <c r="T1987" s="16">
        <f t="shared" si="47"/>
        <v>50000</v>
      </c>
    </row>
    <row r="1988" spans="2:20" ht="14.25" customHeight="1">
      <c r="B1988" s="10" t="str">
        <f t="shared" si="43"/>
        <v>12-201522010febreroG13</v>
      </c>
      <c r="C1988" s="17">
        <v>12</v>
      </c>
      <c r="D1988" s="17">
        <v>20</v>
      </c>
      <c r="E1988" s="18">
        <v>40224</v>
      </c>
      <c r="F1988" s="17">
        <v>17</v>
      </c>
      <c r="G1988" s="17">
        <v>15</v>
      </c>
      <c r="H1988" s="17" t="s">
        <v>32</v>
      </c>
      <c r="I1988" s="79">
        <f>_xlfn.XLOOKUP(H1988,Productos!$B$5:$B$16,Productos!$E$5:$E$16)</f>
        <v>150000</v>
      </c>
      <c r="J1988" s="17">
        <v>1</v>
      </c>
      <c r="K1988" s="99"/>
      <c r="L1988" s="13" t="str">
        <f>_xlfn.XLOOKUP(Ventas!C1988,'Tienda y Sucursal'!$B$5:$B$19,'Tienda y Sucursal'!$C$5:$C$19)</f>
        <v>El Deleite</v>
      </c>
      <c r="M1988" s="13" t="str">
        <f>_xlfn.XLOOKUP(D1988,'Tienda y Sucursal'!$E$5:$E$10,'Tienda y Sucursal'!$F$5:$F$10)</f>
        <v>Sucursal 5</v>
      </c>
      <c r="N1988" s="13" t="str">
        <f>HLOOKUP(F1988,'Vendedores y Clientes'!$F$5:$M$7,2,0)&amp;" "&amp;HLOOKUP(F1988,'Vendedores y Clientes'!$F$5:$M$7,3,0)</f>
        <v>Gabriel Manzanero</v>
      </c>
      <c r="O1988" s="13" t="str" cm="1">
        <f t="array" ref="O1988">_xlfn.XLOOKUP(G1988,'Vendedores y Clientes'!$B$6:$B$39,'Vendedores y Clientes'!$C$6:$C$39&amp;" "&amp;_xlfn.XLOOKUP(Ventas!G1988,'Vendedores y Clientes'!$B$6:$B$39,'Vendedores y Clientes'!$D$6:$D$39))</f>
        <v>Maki Parachute</v>
      </c>
      <c r="P1988" s="13" t="str">
        <f>_xlfn.XLOOKUP(H1988,Productos!$B$5:$B$16,Productos!$C$5:$C$16)</f>
        <v>Mesa de Centro 1,5x2 Cuadrada</v>
      </c>
      <c r="Q1988" s="13" t="str">
        <f>VLOOKUP(H1988,Productos!$B$4:$E$16,3,0)</f>
        <v>Dardunes</v>
      </c>
      <c r="R1988" s="14">
        <f t="shared" si="44"/>
        <v>0</v>
      </c>
      <c r="S1988" s="15">
        <f>VLOOKUP(Ventas!H1988,Productos!$B$23:$I$34,MATCH(Ventas!M1988,Productos!$D$22:$I$22)+2,FALSE)</f>
        <v>20000</v>
      </c>
      <c r="T1988" s="16">
        <f t="shared" si="47"/>
        <v>130000</v>
      </c>
    </row>
    <row r="1989" spans="2:20" ht="14.25" customHeight="1">
      <c r="B1989" s="10" t="str">
        <f t="shared" si="43"/>
        <v>10-1019122010diciembreG13</v>
      </c>
      <c r="C1989" s="17">
        <v>10</v>
      </c>
      <c r="D1989" s="17">
        <v>10</v>
      </c>
      <c r="E1989" s="18">
        <v>40531</v>
      </c>
      <c r="F1989" s="17">
        <v>16</v>
      </c>
      <c r="G1989" s="17">
        <v>10</v>
      </c>
      <c r="H1989" s="17" t="s">
        <v>32</v>
      </c>
      <c r="I1989" s="79">
        <f>_xlfn.XLOOKUP(H1989,Productos!$B$5:$B$16,Productos!$E$5:$E$16)</f>
        <v>150000</v>
      </c>
      <c r="J1989" s="17">
        <v>2</v>
      </c>
      <c r="K1989" s="99"/>
      <c r="L1989" s="13" t="str">
        <f>_xlfn.XLOOKUP(Ventas!C1989,'Tienda y Sucursal'!$B$5:$B$19,'Tienda y Sucursal'!$C$5:$C$19)</f>
        <v>Sacrilegios Gloria</v>
      </c>
      <c r="M1989" s="13" t="str">
        <f>_xlfn.XLOOKUP(D1989,'Tienda y Sucursal'!$E$5:$E$10,'Tienda y Sucursal'!$F$5:$F$10)</f>
        <v>Sucursal 6</v>
      </c>
      <c r="N1989" s="13" t="str">
        <f>HLOOKUP(F1989,'Vendedores y Clientes'!$F$5:$M$7,2,0)&amp;" "&amp;HLOOKUP(F1989,'Vendedores y Clientes'!$F$5:$M$7,3,0)</f>
        <v>Michael Tree</v>
      </c>
      <c r="O1989" s="13" t="str" cm="1">
        <f t="array" ref="O1989">_xlfn.XLOOKUP(G1989,'Vendedores y Clientes'!$B$6:$B$39,'Vendedores y Clientes'!$C$6:$C$39&amp;" "&amp;_xlfn.XLOOKUP(Ventas!G1989,'Vendedores y Clientes'!$B$6:$B$39,'Vendedores y Clientes'!$D$6:$D$39))</f>
        <v>Natalia Safer</v>
      </c>
      <c r="P1989" s="13" t="str">
        <f>_xlfn.XLOOKUP(H1989,Productos!$B$5:$B$16,Productos!$C$5:$C$16)</f>
        <v>Mesa de Centro 1,5x2 Cuadrada</v>
      </c>
      <c r="Q1989" s="13" t="str">
        <f>VLOOKUP(H1989,Productos!$B$4:$E$16,3,0)</f>
        <v>Dardunes</v>
      </c>
      <c r="R1989" s="14">
        <f t="shared" si="44"/>
        <v>0</v>
      </c>
      <c r="S1989" s="15">
        <f>VLOOKUP(Ventas!H1989,Productos!$B$23:$I$34,MATCH(Ventas!M1989,Productos!$D$22:$I$22)+2,FALSE)</f>
        <v>30000</v>
      </c>
      <c r="T1989" s="16">
        <f t="shared" si="47"/>
        <v>270000</v>
      </c>
    </row>
    <row r="1990" spans="2:20" ht="14.25" customHeight="1">
      <c r="B1990" s="10" t="str">
        <f t="shared" si="43"/>
        <v>9-1002112010noviembreB18</v>
      </c>
      <c r="C1990" s="17">
        <v>9</v>
      </c>
      <c r="D1990" s="17">
        <v>100</v>
      </c>
      <c r="E1990" s="18">
        <v>40484</v>
      </c>
      <c r="F1990" s="17">
        <v>18</v>
      </c>
      <c r="G1990" s="17">
        <v>6</v>
      </c>
      <c r="H1990" s="17" t="s">
        <v>31</v>
      </c>
      <c r="I1990" s="79">
        <f>_xlfn.XLOOKUP(H1990,Productos!$B$5:$B$16,Productos!$E$5:$E$16)</f>
        <v>350000</v>
      </c>
      <c r="J1990" s="17">
        <v>1</v>
      </c>
      <c r="K1990" s="99"/>
      <c r="L1990" s="13" t="str">
        <f>_xlfn.XLOOKUP(Ventas!C1990,'Tienda y Sucursal'!$B$5:$B$19,'Tienda y Sucursal'!$C$5:$C$19)</f>
        <v>Sucursal San Bernardo</v>
      </c>
      <c r="M1990" s="13" t="str">
        <f>_xlfn.XLOOKUP(D1990,'Tienda y Sucursal'!$E$5:$E$10,'Tienda y Sucursal'!$F$5:$F$10)</f>
        <v>Sucursal 4</v>
      </c>
      <c r="N1990" s="13" t="str">
        <f>HLOOKUP(F1990,'Vendedores y Clientes'!$F$5:$M$7,2,0)&amp;" "&amp;HLOOKUP(F1990,'Vendedores y Clientes'!$F$5:$M$7,3,0)</f>
        <v>Gato Lizana</v>
      </c>
      <c r="O1990" s="13" t="str" cm="1">
        <f t="array" ref="O1990">_xlfn.XLOOKUP(G1990,'Vendedores y Clientes'!$B$6:$B$39,'Vendedores y Clientes'!$C$6:$C$39&amp;" "&amp;_xlfn.XLOOKUP(Ventas!G1990,'Vendedores y Clientes'!$B$6:$B$39,'Vendedores y Clientes'!$D$6:$D$39))</f>
        <v>Deco Valenti</v>
      </c>
      <c r="P1990" s="13" t="str">
        <f>_xlfn.XLOOKUP(H1990,Productos!$B$5:$B$16,Productos!$C$5:$C$16)</f>
        <v>Escritorio Vidrio 1,38x50</v>
      </c>
      <c r="Q1990" s="13" t="str">
        <f>VLOOKUP(H1990,Productos!$B$4:$E$16,3,0)</f>
        <v>Bellmack</v>
      </c>
      <c r="R1990" s="14">
        <f t="shared" si="44"/>
        <v>0</v>
      </c>
      <c r="S1990" s="15">
        <f>VLOOKUP(Ventas!H1990,Productos!$B$23:$I$34,MATCH(Ventas!M1990,Productos!$D$22:$I$22)+2,FALSE)</f>
        <v>300000</v>
      </c>
      <c r="T1990" s="16">
        <f t="shared" si="47"/>
        <v>50000</v>
      </c>
    </row>
    <row r="1991" spans="2:20" ht="14.25" customHeight="1">
      <c r="B1991" s="10" t="str">
        <f t="shared" si="43"/>
        <v>3-301142009abrilG13</v>
      </c>
      <c r="C1991" s="17">
        <v>3</v>
      </c>
      <c r="D1991" s="17">
        <v>30</v>
      </c>
      <c r="E1991" s="18">
        <v>39914</v>
      </c>
      <c r="F1991" s="17">
        <v>15</v>
      </c>
      <c r="G1991" s="17">
        <v>25</v>
      </c>
      <c r="H1991" s="17" t="s">
        <v>32</v>
      </c>
      <c r="I1991" s="79">
        <f>_xlfn.XLOOKUP(H1991,Productos!$B$5:$B$16,Productos!$E$5:$E$16)</f>
        <v>150000</v>
      </c>
      <c r="J1991" s="17">
        <v>1</v>
      </c>
      <c r="K1991" s="99"/>
      <c r="L1991" s="13" t="str">
        <f>_xlfn.XLOOKUP(Ventas!C1991,'Tienda y Sucursal'!$B$5:$B$19,'Tienda y Sucursal'!$C$5:$C$19)</f>
        <v>Damiens</v>
      </c>
      <c r="M1991" s="13" t="str">
        <f>_xlfn.XLOOKUP(D1991,'Tienda y Sucursal'!$E$5:$E$10,'Tienda y Sucursal'!$F$5:$F$10)</f>
        <v>Sucursal 2</v>
      </c>
      <c r="N1991" s="13" t="str">
        <f>HLOOKUP(F1991,'Vendedores y Clientes'!$F$5:$M$7,2,0)&amp;" "&amp;HLOOKUP(F1991,'Vendedores y Clientes'!$F$5:$M$7,3,0)</f>
        <v>Suárez Mujica</v>
      </c>
      <c r="O1991" s="13" t="str" cm="1">
        <f t="array" ref="O1991">_xlfn.XLOOKUP(G1991,'Vendedores y Clientes'!$B$6:$B$39,'Vendedores y Clientes'!$C$6:$C$39&amp;" "&amp;_xlfn.XLOOKUP(Ventas!G1991,'Vendedores y Clientes'!$B$6:$B$39,'Vendedores y Clientes'!$D$6:$D$39))</f>
        <v>Felipe Medero</v>
      </c>
      <c r="P1991" s="13" t="str">
        <f>_xlfn.XLOOKUP(H1991,Productos!$B$5:$B$16,Productos!$C$5:$C$16)</f>
        <v>Mesa de Centro 1,5x2 Cuadrada</v>
      </c>
      <c r="Q1991" s="13" t="str">
        <f>VLOOKUP(H1991,Productos!$B$4:$E$16,3,0)</f>
        <v>Dardunes</v>
      </c>
      <c r="R1991" s="14">
        <f t="shared" si="44"/>
        <v>0</v>
      </c>
      <c r="S1991" s="15">
        <f>VLOOKUP(Ventas!H1991,Productos!$B$23:$I$34,MATCH(Ventas!M1991,Productos!$D$22:$I$22)+2,FALSE)</f>
        <v>100000</v>
      </c>
      <c r="T1991" s="16">
        <f t="shared" ref="T1991:T2005" si="48">I1991*J1991-(R1991*I1991*J1991)-S1991</f>
        <v>50000</v>
      </c>
    </row>
    <row r="1992" spans="2:20" ht="14.25" customHeight="1">
      <c r="B1992" s="10" t="str">
        <f t="shared" si="43"/>
        <v>11-2002552009mayoG13</v>
      </c>
      <c r="C1992" s="17">
        <v>11</v>
      </c>
      <c r="D1992" s="17">
        <v>200</v>
      </c>
      <c r="E1992" s="18">
        <v>39958</v>
      </c>
      <c r="F1992" s="17">
        <v>17</v>
      </c>
      <c r="G1992" s="17">
        <v>2</v>
      </c>
      <c r="H1992" s="17" t="s">
        <v>32</v>
      </c>
      <c r="I1992" s="79">
        <f>_xlfn.XLOOKUP(H1992,Productos!$B$5:$B$16,Productos!$E$5:$E$16)</f>
        <v>150000</v>
      </c>
      <c r="J1992" s="17">
        <v>1</v>
      </c>
      <c r="K1992" s="99"/>
      <c r="L1992" s="13" t="str">
        <f>_xlfn.XLOOKUP(Ventas!C1992,'Tienda y Sucursal'!$B$5:$B$19,'Tienda y Sucursal'!$C$5:$C$19)</f>
        <v>Antiguedades FL</v>
      </c>
      <c r="M1992" s="13" t="str">
        <f>_xlfn.XLOOKUP(D1992,'Tienda y Sucursal'!$E$5:$E$10,'Tienda y Sucursal'!$F$5:$F$10)</f>
        <v>Sucursal 1</v>
      </c>
      <c r="N1992" s="13" t="str">
        <f>HLOOKUP(F1992,'Vendedores y Clientes'!$F$5:$M$7,2,0)&amp;" "&amp;HLOOKUP(F1992,'Vendedores y Clientes'!$F$5:$M$7,3,0)</f>
        <v>Gabriel Manzanero</v>
      </c>
      <c r="O1992" s="13" t="str" cm="1">
        <f t="array" ref="O1992">_xlfn.XLOOKUP(G1992,'Vendedores y Clientes'!$B$6:$B$39,'Vendedores y Clientes'!$C$6:$C$39&amp;" "&amp;_xlfn.XLOOKUP(Ventas!G1992,'Vendedores y Clientes'!$B$6:$B$39,'Vendedores y Clientes'!$D$6:$D$39))</f>
        <v>John Chepicano</v>
      </c>
      <c r="P1992" s="13" t="str">
        <f>_xlfn.XLOOKUP(H1992,Productos!$B$5:$B$16,Productos!$C$5:$C$16)</f>
        <v>Mesa de Centro 1,5x2 Cuadrada</v>
      </c>
      <c r="Q1992" s="13" t="str">
        <f>VLOOKUP(H1992,Productos!$B$4:$E$16,3,0)</f>
        <v>Dardunes</v>
      </c>
      <c r="R1992" s="14">
        <f t="shared" si="44"/>
        <v>0</v>
      </c>
      <c r="S1992" s="15">
        <f>VLOOKUP(Ventas!H1992,Productos!$B$23:$I$34,MATCH(Ventas!M1992,Productos!$D$22:$I$22)+2,FALSE)</f>
        <v>20000</v>
      </c>
      <c r="T1992" s="16">
        <f t="shared" si="48"/>
        <v>130000</v>
      </c>
    </row>
    <row r="1993" spans="2:20" ht="14.25" customHeight="1">
      <c r="B1993" s="10" t="str">
        <f t="shared" si="43"/>
        <v>4-20018122009diciembreG13</v>
      </c>
      <c r="C1993" s="17">
        <v>4</v>
      </c>
      <c r="D1993" s="17">
        <v>200</v>
      </c>
      <c r="E1993" s="18">
        <v>40165</v>
      </c>
      <c r="F1993" s="17">
        <v>14</v>
      </c>
      <c r="G1993" s="17">
        <v>20</v>
      </c>
      <c r="H1993" s="17" t="s">
        <v>32</v>
      </c>
      <c r="I1993" s="79">
        <f>_xlfn.XLOOKUP(H1993,Productos!$B$5:$B$16,Productos!$E$5:$E$16)</f>
        <v>150000</v>
      </c>
      <c r="J1993" s="17">
        <v>1</v>
      </c>
      <c r="K1993" s="99"/>
      <c r="L1993" s="13" t="str">
        <f>_xlfn.XLOOKUP(Ventas!C1993,'Tienda y Sucursal'!$B$5:$B$19,'Tienda y Sucursal'!$C$5:$C$19)</f>
        <v>Galería Ñuble</v>
      </c>
      <c r="M1993" s="13" t="str">
        <f>_xlfn.XLOOKUP(D1993,'Tienda y Sucursal'!$E$5:$E$10,'Tienda y Sucursal'!$F$5:$F$10)</f>
        <v>Sucursal 1</v>
      </c>
      <c r="N1993" s="13" t="str">
        <f>HLOOKUP(F1993,'Vendedores y Clientes'!$F$5:$M$7,2,0)&amp;" "&amp;HLOOKUP(F1993,'Vendedores y Clientes'!$F$5:$M$7,3,0)</f>
        <v>Hortuiti Felier</v>
      </c>
      <c r="O1993" s="13" t="str" cm="1">
        <f t="array" ref="O1993">_xlfn.XLOOKUP(G1993,'Vendedores y Clientes'!$B$6:$B$39,'Vendedores y Clientes'!$C$6:$C$39&amp;" "&amp;_xlfn.XLOOKUP(Ventas!G1993,'Vendedores y Clientes'!$B$6:$B$39,'Vendedores y Clientes'!$D$6:$D$39))</f>
        <v>Tatán Linterna</v>
      </c>
      <c r="P1993" s="13" t="str">
        <f>_xlfn.XLOOKUP(H1993,Productos!$B$5:$B$16,Productos!$C$5:$C$16)</f>
        <v>Mesa de Centro 1,5x2 Cuadrada</v>
      </c>
      <c r="Q1993" s="13" t="str">
        <f>VLOOKUP(H1993,Productos!$B$4:$E$16,3,0)</f>
        <v>Dardunes</v>
      </c>
      <c r="R1993" s="14">
        <f t="shared" si="44"/>
        <v>0</v>
      </c>
      <c r="S1993" s="15">
        <f>VLOOKUP(Ventas!H1993,Productos!$B$23:$I$34,MATCH(Ventas!M1993,Productos!$D$22:$I$22)+2,FALSE)</f>
        <v>20000</v>
      </c>
      <c r="T1993" s="16">
        <f t="shared" si="48"/>
        <v>130000</v>
      </c>
    </row>
    <row r="1994" spans="2:20" ht="14.25" customHeight="1">
      <c r="B1994" s="10" t="str">
        <f t="shared" si="43"/>
        <v>4-1024102009octubreB18</v>
      </c>
      <c r="C1994" s="17">
        <v>4</v>
      </c>
      <c r="D1994" s="17">
        <v>10</v>
      </c>
      <c r="E1994" s="18">
        <v>40110</v>
      </c>
      <c r="F1994" s="17">
        <v>18</v>
      </c>
      <c r="G1994" s="17">
        <v>15</v>
      </c>
      <c r="H1994" s="17" t="s">
        <v>31</v>
      </c>
      <c r="I1994" s="79">
        <f>_xlfn.XLOOKUP(H1994,Productos!$B$5:$B$16,Productos!$E$5:$E$16)</f>
        <v>350000</v>
      </c>
      <c r="J1994" s="17">
        <v>1</v>
      </c>
      <c r="K1994" s="99"/>
      <c r="L1994" s="13" t="str">
        <f>_xlfn.XLOOKUP(Ventas!C1994,'Tienda y Sucursal'!$B$5:$B$19,'Tienda y Sucursal'!$C$5:$C$19)</f>
        <v>Galería Ñuble</v>
      </c>
      <c r="M1994" s="13" t="str">
        <f>_xlfn.XLOOKUP(D1994,'Tienda y Sucursal'!$E$5:$E$10,'Tienda y Sucursal'!$F$5:$F$10)</f>
        <v>Sucursal 6</v>
      </c>
      <c r="N1994" s="13" t="str">
        <f>HLOOKUP(F1994,'Vendedores y Clientes'!$F$5:$M$7,2,0)&amp;" "&amp;HLOOKUP(F1994,'Vendedores y Clientes'!$F$5:$M$7,3,0)</f>
        <v>Gato Lizana</v>
      </c>
      <c r="O1994" s="13" t="str" cm="1">
        <f t="array" ref="O1994">_xlfn.XLOOKUP(G1994,'Vendedores y Clientes'!$B$6:$B$39,'Vendedores y Clientes'!$C$6:$C$39&amp;" "&amp;_xlfn.XLOOKUP(Ventas!G1994,'Vendedores y Clientes'!$B$6:$B$39,'Vendedores y Clientes'!$D$6:$D$39))</f>
        <v>Maki Parachute</v>
      </c>
      <c r="P1994" s="13" t="str">
        <f>_xlfn.XLOOKUP(H1994,Productos!$B$5:$B$16,Productos!$C$5:$C$16)</f>
        <v>Escritorio Vidrio 1,38x50</v>
      </c>
      <c r="Q1994" s="13" t="str">
        <f>VLOOKUP(H1994,Productos!$B$4:$E$16,3,0)</f>
        <v>Bellmack</v>
      </c>
      <c r="R1994" s="14">
        <f t="shared" si="44"/>
        <v>0</v>
      </c>
      <c r="S1994" s="15">
        <f>VLOOKUP(Ventas!H1994,Productos!$B$23:$I$34,MATCH(Ventas!M1994,Productos!$D$22:$I$22)+2,FALSE)</f>
        <v>100000</v>
      </c>
      <c r="T1994" s="16">
        <f t="shared" si="48"/>
        <v>250000</v>
      </c>
    </row>
    <row r="1995" spans="2:20" ht="14.25" customHeight="1">
      <c r="B1995" s="10" t="str">
        <f t="shared" si="43"/>
        <v>3-2007112009noviembreB18</v>
      </c>
      <c r="C1995" s="17">
        <v>3</v>
      </c>
      <c r="D1995" s="17">
        <v>200</v>
      </c>
      <c r="E1995" s="18">
        <v>40124</v>
      </c>
      <c r="F1995" s="17">
        <v>12</v>
      </c>
      <c r="G1995" s="17">
        <v>16</v>
      </c>
      <c r="H1995" s="17" t="s">
        <v>31</v>
      </c>
      <c r="I1995" s="79">
        <f>_xlfn.XLOOKUP(H1995,Productos!$B$5:$B$16,Productos!$E$5:$E$16)</f>
        <v>350000</v>
      </c>
      <c r="J1995" s="17">
        <v>1</v>
      </c>
      <c r="K1995" s="99"/>
      <c r="L1995" s="13" t="str">
        <f>_xlfn.XLOOKUP(Ventas!C1995,'Tienda y Sucursal'!$B$5:$B$19,'Tienda y Sucursal'!$C$5:$C$19)</f>
        <v>Damiens</v>
      </c>
      <c r="M1995" s="13" t="str">
        <f>_xlfn.XLOOKUP(D1995,'Tienda y Sucursal'!$E$5:$E$10,'Tienda y Sucursal'!$F$5:$F$10)</f>
        <v>Sucursal 1</v>
      </c>
      <c r="N1995" s="13" t="str">
        <f>HLOOKUP(F1995,'Vendedores y Clientes'!$F$5:$M$7,2,0)&amp;" "&amp;HLOOKUP(F1995,'Vendedores y Clientes'!$F$5:$M$7,3,0)</f>
        <v>Feibian Bizancio</v>
      </c>
      <c r="O1995" s="13" t="str" cm="1">
        <f t="array" ref="O1995">_xlfn.XLOOKUP(G1995,'Vendedores y Clientes'!$B$6:$B$39,'Vendedores y Clientes'!$C$6:$C$39&amp;" "&amp;_xlfn.XLOOKUP(Ventas!G1995,'Vendedores y Clientes'!$B$6:$B$39,'Vendedores y Clientes'!$D$6:$D$39))</f>
        <v>Go Leslier</v>
      </c>
      <c r="P1995" s="13" t="str">
        <f>_xlfn.XLOOKUP(H1995,Productos!$B$5:$B$16,Productos!$C$5:$C$16)</f>
        <v>Escritorio Vidrio 1,38x50</v>
      </c>
      <c r="Q1995" s="13" t="str">
        <f>VLOOKUP(H1995,Productos!$B$4:$E$16,3,0)</f>
        <v>Bellmack</v>
      </c>
      <c r="R1995" s="14">
        <f t="shared" si="44"/>
        <v>0</v>
      </c>
      <c r="S1995" s="15">
        <f>VLOOKUP(Ventas!H1995,Productos!$B$23:$I$34,MATCH(Ventas!M1995,Productos!$D$22:$I$22)+2,FALSE)</f>
        <v>100000</v>
      </c>
      <c r="T1995" s="16">
        <f t="shared" si="48"/>
        <v>250000</v>
      </c>
    </row>
    <row r="1996" spans="2:20" ht="14.25" customHeight="1">
      <c r="B1996" s="10" t="str">
        <f t="shared" si="43"/>
        <v>9-3015112010noviembreG13</v>
      </c>
      <c r="C1996" s="17">
        <v>9</v>
      </c>
      <c r="D1996" s="17">
        <v>30</v>
      </c>
      <c r="E1996" s="18">
        <v>40497</v>
      </c>
      <c r="F1996" s="17">
        <v>13</v>
      </c>
      <c r="G1996" s="17">
        <v>15</v>
      </c>
      <c r="H1996" s="17" t="s">
        <v>32</v>
      </c>
      <c r="I1996" s="79">
        <f>_xlfn.XLOOKUP(H1996,Productos!$B$5:$B$16,Productos!$E$5:$E$16)</f>
        <v>150000</v>
      </c>
      <c r="J1996" s="17">
        <v>1</v>
      </c>
      <c r="K1996" s="99"/>
      <c r="L1996" s="13" t="str">
        <f>_xlfn.XLOOKUP(Ventas!C1996,'Tienda y Sucursal'!$B$5:$B$19,'Tienda y Sucursal'!$C$5:$C$19)</f>
        <v>Sucursal San Bernardo</v>
      </c>
      <c r="M1996" s="13" t="str">
        <f>_xlfn.XLOOKUP(D1996,'Tienda y Sucursal'!$E$5:$E$10,'Tienda y Sucursal'!$F$5:$F$10)</f>
        <v>Sucursal 2</v>
      </c>
      <c r="N1996" s="13" t="str">
        <f>HLOOKUP(F1996,'Vendedores y Clientes'!$F$5:$M$7,2,0)&amp;" "&amp;HLOOKUP(F1996,'Vendedores y Clientes'!$F$5:$M$7,3,0)</f>
        <v>Caesar Ortencia</v>
      </c>
      <c r="O1996" s="13" t="str" cm="1">
        <f t="array" ref="O1996">_xlfn.XLOOKUP(G1996,'Vendedores y Clientes'!$B$6:$B$39,'Vendedores y Clientes'!$C$6:$C$39&amp;" "&amp;_xlfn.XLOOKUP(Ventas!G1996,'Vendedores y Clientes'!$B$6:$B$39,'Vendedores y Clientes'!$D$6:$D$39))</f>
        <v>Maki Parachute</v>
      </c>
      <c r="P1996" s="13" t="str">
        <f>_xlfn.XLOOKUP(H1996,Productos!$B$5:$B$16,Productos!$C$5:$C$16)</f>
        <v>Mesa de Centro 1,5x2 Cuadrada</v>
      </c>
      <c r="Q1996" s="13" t="str">
        <f>VLOOKUP(H1996,Productos!$B$4:$E$16,3,0)</f>
        <v>Dardunes</v>
      </c>
      <c r="R1996" s="14">
        <f t="shared" si="44"/>
        <v>0</v>
      </c>
      <c r="S1996" s="15">
        <f>VLOOKUP(Ventas!H1996,Productos!$B$23:$I$34,MATCH(Ventas!M1996,Productos!$D$22:$I$22)+2,FALSE)</f>
        <v>100000</v>
      </c>
      <c r="T1996" s="16">
        <f t="shared" si="48"/>
        <v>50000</v>
      </c>
    </row>
    <row r="1997" spans="2:20" ht="14.25" customHeight="1">
      <c r="B1997" s="10" t="str">
        <f t="shared" si="43"/>
        <v>1-101922010febreroG13</v>
      </c>
      <c r="C1997" s="17">
        <v>1</v>
      </c>
      <c r="D1997" s="17">
        <v>10</v>
      </c>
      <c r="E1997" s="18">
        <v>40228</v>
      </c>
      <c r="F1997" s="17">
        <v>12</v>
      </c>
      <c r="G1997" s="17">
        <v>17</v>
      </c>
      <c r="H1997" s="17" t="s">
        <v>32</v>
      </c>
      <c r="I1997" s="79">
        <f>_xlfn.XLOOKUP(H1997,Productos!$B$5:$B$16,Productos!$E$5:$E$16)</f>
        <v>150000</v>
      </c>
      <c r="J1997" s="17">
        <v>1</v>
      </c>
      <c r="K1997" s="99"/>
      <c r="L1997" s="13" t="str">
        <f>_xlfn.XLOOKUP(Ventas!C1997,'Tienda y Sucursal'!$B$5:$B$19,'Tienda y Sucursal'!$C$5:$C$19)</f>
        <v>Sucursal Peñalolen Alto</v>
      </c>
      <c r="M1997" s="13" t="str">
        <f>_xlfn.XLOOKUP(D1997,'Tienda y Sucursal'!$E$5:$E$10,'Tienda y Sucursal'!$F$5:$F$10)</f>
        <v>Sucursal 6</v>
      </c>
      <c r="N1997" s="13" t="str">
        <f>HLOOKUP(F1997,'Vendedores y Clientes'!$F$5:$M$7,2,0)&amp;" "&amp;HLOOKUP(F1997,'Vendedores y Clientes'!$F$5:$M$7,3,0)</f>
        <v>Feibian Bizancio</v>
      </c>
      <c r="O1997" s="13" t="str" cm="1">
        <f t="array" ref="O1997">_xlfn.XLOOKUP(G1997,'Vendedores y Clientes'!$B$6:$B$39,'Vendedores y Clientes'!$C$6:$C$39&amp;" "&amp;_xlfn.XLOOKUP(Ventas!G1997,'Vendedores y Clientes'!$B$6:$B$39,'Vendedores y Clientes'!$D$6:$D$39))</f>
        <v>Mathias Albus</v>
      </c>
      <c r="P1997" s="13" t="str">
        <f>_xlfn.XLOOKUP(H1997,Productos!$B$5:$B$16,Productos!$C$5:$C$16)</f>
        <v>Mesa de Centro 1,5x2 Cuadrada</v>
      </c>
      <c r="Q1997" s="13" t="str">
        <f>VLOOKUP(H1997,Productos!$B$4:$E$16,3,0)</f>
        <v>Dardunes</v>
      </c>
      <c r="R1997" s="14">
        <f t="shared" si="44"/>
        <v>0</v>
      </c>
      <c r="S1997" s="15">
        <f>VLOOKUP(Ventas!H1997,Productos!$B$23:$I$34,MATCH(Ventas!M1997,Productos!$D$22:$I$22)+2,FALSE)</f>
        <v>30000</v>
      </c>
      <c r="T1997" s="16">
        <f t="shared" si="48"/>
        <v>120000</v>
      </c>
    </row>
    <row r="1998" spans="2:20" ht="14.25" customHeight="1">
      <c r="B1998" s="10" t="str">
        <f t="shared" si="43"/>
        <v>3-30712009eneroG13</v>
      </c>
      <c r="C1998" s="17">
        <v>3</v>
      </c>
      <c r="D1998" s="17">
        <v>30</v>
      </c>
      <c r="E1998" s="18">
        <v>39820</v>
      </c>
      <c r="F1998" s="17">
        <v>16</v>
      </c>
      <c r="G1998" s="17">
        <v>11</v>
      </c>
      <c r="H1998" s="17" t="s">
        <v>32</v>
      </c>
      <c r="I1998" s="79">
        <f>_xlfn.XLOOKUP(H1998,Productos!$B$5:$B$16,Productos!$E$5:$E$16)</f>
        <v>150000</v>
      </c>
      <c r="J1998" s="17">
        <v>1</v>
      </c>
      <c r="K1998" s="99"/>
      <c r="L1998" s="13" t="str">
        <f>_xlfn.XLOOKUP(Ventas!C1998,'Tienda y Sucursal'!$B$5:$B$19,'Tienda y Sucursal'!$C$5:$C$19)</f>
        <v>Damiens</v>
      </c>
      <c r="M1998" s="13" t="str">
        <f>_xlfn.XLOOKUP(D1998,'Tienda y Sucursal'!$E$5:$E$10,'Tienda y Sucursal'!$F$5:$F$10)</f>
        <v>Sucursal 2</v>
      </c>
      <c r="N1998" s="13" t="str">
        <f>HLOOKUP(F1998,'Vendedores y Clientes'!$F$5:$M$7,2,0)&amp;" "&amp;HLOOKUP(F1998,'Vendedores y Clientes'!$F$5:$M$7,3,0)</f>
        <v>Michael Tree</v>
      </c>
      <c r="O1998" s="13" t="str" cm="1">
        <f t="array" ref="O1998">_xlfn.XLOOKUP(G1998,'Vendedores y Clientes'!$B$6:$B$39,'Vendedores y Clientes'!$C$6:$C$39&amp;" "&amp;_xlfn.XLOOKUP(Ventas!G1998,'Vendedores y Clientes'!$B$6:$B$39,'Vendedores y Clientes'!$D$6:$D$39))</f>
        <v>Diva Torrengra</v>
      </c>
      <c r="P1998" s="13" t="str">
        <f>_xlfn.XLOOKUP(H1998,Productos!$B$5:$B$16,Productos!$C$5:$C$16)</f>
        <v>Mesa de Centro 1,5x2 Cuadrada</v>
      </c>
      <c r="Q1998" s="13" t="str">
        <f>VLOOKUP(H1998,Productos!$B$4:$E$16,3,0)</f>
        <v>Dardunes</v>
      </c>
      <c r="R1998" s="14">
        <f t="shared" si="44"/>
        <v>0</v>
      </c>
      <c r="S1998" s="15">
        <f>VLOOKUP(Ventas!H1998,Productos!$B$23:$I$34,MATCH(Ventas!M1998,Productos!$D$22:$I$22)+2,FALSE)</f>
        <v>100000</v>
      </c>
      <c r="T1998" s="16">
        <f t="shared" si="48"/>
        <v>50000</v>
      </c>
    </row>
    <row r="1999" spans="2:20" ht="14.25" customHeight="1">
      <c r="B1999" s="10" t="str">
        <f t="shared" si="43"/>
        <v>2-300112009eneroE20</v>
      </c>
      <c r="C1999" s="17">
        <v>2</v>
      </c>
      <c r="D1999" s="17">
        <v>300</v>
      </c>
      <c r="E1999" s="18">
        <v>39814</v>
      </c>
      <c r="F1999" s="17">
        <v>16</v>
      </c>
      <c r="G1999" s="17">
        <v>10</v>
      </c>
      <c r="H1999" s="17" t="s">
        <v>28</v>
      </c>
      <c r="I1999" s="79">
        <f>_xlfn.XLOOKUP(H1999,Productos!$B$5:$B$16,Productos!$E$5:$E$16)</f>
        <v>650000</v>
      </c>
      <c r="J1999" s="17">
        <v>2</v>
      </c>
      <c r="K1999" s="99"/>
      <c r="L1999" s="13" t="str">
        <f>_xlfn.XLOOKUP(Ventas!C1999,'Tienda y Sucursal'!$B$5:$B$19,'Tienda y Sucursal'!$C$5:$C$19)</f>
        <v>Muebles San Genaro</v>
      </c>
      <c r="M1999" s="13" t="str">
        <f>_xlfn.XLOOKUP(D1999,'Tienda y Sucursal'!$E$5:$E$10,'Tienda y Sucursal'!$F$5:$F$10)</f>
        <v>Sucursal 3</v>
      </c>
      <c r="N1999" s="13" t="str">
        <f>HLOOKUP(F1999,'Vendedores y Clientes'!$F$5:$M$7,2,0)&amp;" "&amp;HLOOKUP(F1999,'Vendedores y Clientes'!$F$5:$M$7,3,0)</f>
        <v>Michael Tree</v>
      </c>
      <c r="O1999" s="13" t="str" cm="1">
        <f t="array" ref="O1999">_xlfn.XLOOKUP(G1999,'Vendedores y Clientes'!$B$6:$B$39,'Vendedores y Clientes'!$C$6:$C$39&amp;" "&amp;_xlfn.XLOOKUP(Ventas!G1999,'Vendedores y Clientes'!$B$6:$B$39,'Vendedores y Clientes'!$D$6:$D$39))</f>
        <v>Natalia Safer</v>
      </c>
      <c r="P1999" s="13" t="str">
        <f>_xlfn.XLOOKUP(H1999,Productos!$B$5:$B$16,Productos!$C$5:$C$16)</f>
        <v>Escritorio Madera 3 Espacios</v>
      </c>
      <c r="Q1999" s="13" t="str">
        <f>VLOOKUP(H1999,Productos!$B$4:$E$16,3,0)</f>
        <v>Bellmack</v>
      </c>
      <c r="R1999" s="14">
        <f t="shared" si="44"/>
        <v>0</v>
      </c>
      <c r="S1999" s="15">
        <f>VLOOKUP(Ventas!H1999,Productos!$B$23:$I$34,MATCH(Ventas!M1999,Productos!$D$22:$I$22)+2,FALSE)</f>
        <v>100000</v>
      </c>
      <c r="T1999" s="16">
        <f t="shared" si="48"/>
        <v>1200000</v>
      </c>
    </row>
    <row r="2000" spans="2:20" ht="14.25" customHeight="1">
      <c r="B2000" s="10" t="str">
        <f t="shared" si="43"/>
        <v>7-301282009agostoE20</v>
      </c>
      <c r="C2000" s="17">
        <v>7</v>
      </c>
      <c r="D2000" s="17">
        <v>30</v>
      </c>
      <c r="E2000" s="18">
        <v>40037</v>
      </c>
      <c r="F2000" s="17">
        <v>16</v>
      </c>
      <c r="G2000" s="17">
        <v>4</v>
      </c>
      <c r="H2000" s="17" t="s">
        <v>28</v>
      </c>
      <c r="I2000" s="79">
        <f>_xlfn.XLOOKUP(H2000,Productos!$B$5:$B$16,Productos!$E$5:$E$16)</f>
        <v>650000</v>
      </c>
      <c r="J2000" s="17">
        <v>2</v>
      </c>
      <c r="K2000" s="99"/>
      <c r="L2000" s="13" t="str">
        <f>_xlfn.XLOOKUP(Ventas!C2000,'Tienda y Sucursal'!$B$5:$B$19,'Tienda y Sucursal'!$C$5:$C$19)</f>
        <v>Blanco y En Calada</v>
      </c>
      <c r="M2000" s="13" t="str">
        <f>_xlfn.XLOOKUP(D2000,'Tienda y Sucursal'!$E$5:$E$10,'Tienda y Sucursal'!$F$5:$F$10)</f>
        <v>Sucursal 2</v>
      </c>
      <c r="N2000" s="13" t="str">
        <f>HLOOKUP(F2000,'Vendedores y Clientes'!$F$5:$M$7,2,0)&amp;" "&amp;HLOOKUP(F2000,'Vendedores y Clientes'!$F$5:$M$7,3,0)</f>
        <v>Michael Tree</v>
      </c>
      <c r="O2000" s="13" t="str" cm="1">
        <f t="array" ref="O2000">_xlfn.XLOOKUP(G2000,'Vendedores y Clientes'!$B$6:$B$39,'Vendedores y Clientes'!$C$6:$C$39&amp;" "&amp;_xlfn.XLOOKUP(Ventas!G2000,'Vendedores y Clientes'!$B$6:$B$39,'Vendedores y Clientes'!$D$6:$D$39))</f>
        <v>JayJay Barriga</v>
      </c>
      <c r="P2000" s="13" t="str">
        <f>_xlfn.XLOOKUP(H2000,Productos!$B$5:$B$16,Productos!$C$5:$C$16)</f>
        <v>Escritorio Madera 3 Espacios</v>
      </c>
      <c r="Q2000" s="13" t="str">
        <f>VLOOKUP(H2000,Productos!$B$4:$E$16,3,0)</f>
        <v>Bellmack</v>
      </c>
      <c r="R2000" s="14">
        <f t="shared" si="44"/>
        <v>0</v>
      </c>
      <c r="S2000" s="15">
        <f>VLOOKUP(Ventas!H2000,Productos!$B$23:$I$34,MATCH(Ventas!M2000,Productos!$D$22:$I$22)+2,FALSE)</f>
        <v>300000</v>
      </c>
      <c r="T2000" s="16">
        <f t="shared" si="48"/>
        <v>1000000</v>
      </c>
    </row>
    <row r="2001" spans="2:20" ht="14.25" customHeight="1">
      <c r="B2001" s="10" t="str">
        <f t="shared" si="43"/>
        <v>12-201912010eneroB18</v>
      </c>
      <c r="C2001" s="17">
        <v>12</v>
      </c>
      <c r="D2001" s="17">
        <v>20</v>
      </c>
      <c r="E2001" s="18">
        <v>40197</v>
      </c>
      <c r="F2001" s="17">
        <v>15</v>
      </c>
      <c r="G2001" s="17">
        <v>31</v>
      </c>
      <c r="H2001" s="17" t="s">
        <v>31</v>
      </c>
      <c r="I2001" s="79">
        <f>_xlfn.XLOOKUP(H2001,Productos!$B$5:$B$16,Productos!$E$5:$E$16)</f>
        <v>350000</v>
      </c>
      <c r="J2001" s="17">
        <v>3</v>
      </c>
      <c r="K2001" s="99"/>
      <c r="L2001" s="13" t="str">
        <f>_xlfn.XLOOKUP(Ventas!C2001,'Tienda y Sucursal'!$B$5:$B$19,'Tienda y Sucursal'!$C$5:$C$19)</f>
        <v>El Deleite</v>
      </c>
      <c r="M2001" s="13" t="str">
        <f>_xlfn.XLOOKUP(D2001,'Tienda y Sucursal'!$E$5:$E$10,'Tienda y Sucursal'!$F$5:$F$10)</f>
        <v>Sucursal 5</v>
      </c>
      <c r="N2001" s="13" t="str">
        <f>HLOOKUP(F2001,'Vendedores y Clientes'!$F$5:$M$7,2,0)&amp;" "&amp;HLOOKUP(F2001,'Vendedores y Clientes'!$F$5:$M$7,3,0)</f>
        <v>Suárez Mujica</v>
      </c>
      <c r="O2001" s="13" t="str" cm="1">
        <f t="array" ref="O2001">_xlfn.XLOOKUP(G2001,'Vendedores y Clientes'!$B$6:$B$39,'Vendedores y Clientes'!$C$6:$C$39&amp;" "&amp;_xlfn.XLOOKUP(Ventas!G2001,'Vendedores y Clientes'!$B$6:$B$39,'Vendedores y Clientes'!$D$6:$D$39))</f>
        <v>Sofia Uribe</v>
      </c>
      <c r="P2001" s="13" t="str">
        <f>_xlfn.XLOOKUP(H2001,Productos!$B$5:$B$16,Productos!$C$5:$C$16)</f>
        <v>Escritorio Vidrio 1,38x50</v>
      </c>
      <c r="Q2001" s="13" t="str">
        <f>VLOOKUP(H2001,Productos!$B$4:$E$16,3,0)</f>
        <v>Bellmack</v>
      </c>
      <c r="R2001" s="14">
        <f t="shared" si="44"/>
        <v>0</v>
      </c>
      <c r="S2001" s="15">
        <f>VLOOKUP(Ventas!H2001,Productos!$B$23:$I$34,MATCH(Ventas!M2001,Productos!$D$22:$I$22)+2,FALSE)</f>
        <v>1500000</v>
      </c>
      <c r="T2001" s="16">
        <f t="shared" si="48"/>
        <v>-450000</v>
      </c>
    </row>
    <row r="2002" spans="2:20" ht="14.25" customHeight="1">
      <c r="B2002" s="10" t="str">
        <f t="shared" si="43"/>
        <v>2-1002572010julioB18</v>
      </c>
      <c r="C2002" s="17">
        <v>2</v>
      </c>
      <c r="D2002" s="17">
        <v>100</v>
      </c>
      <c r="E2002" s="18">
        <v>40384</v>
      </c>
      <c r="F2002" s="17">
        <v>14</v>
      </c>
      <c r="G2002" s="17">
        <v>9</v>
      </c>
      <c r="H2002" s="17" t="s">
        <v>31</v>
      </c>
      <c r="I2002" s="79">
        <f>_xlfn.XLOOKUP(H2002,Productos!$B$5:$B$16,Productos!$E$5:$E$16)</f>
        <v>350000</v>
      </c>
      <c r="J2002" s="17">
        <v>2</v>
      </c>
      <c r="K2002" s="99"/>
      <c r="L2002" s="13" t="str">
        <f>_xlfn.XLOOKUP(Ventas!C2002,'Tienda y Sucursal'!$B$5:$B$19,'Tienda y Sucursal'!$C$5:$C$19)</f>
        <v>Muebles San Genaro</v>
      </c>
      <c r="M2002" s="13" t="str">
        <f>_xlfn.XLOOKUP(D2002,'Tienda y Sucursal'!$E$5:$E$10,'Tienda y Sucursal'!$F$5:$F$10)</f>
        <v>Sucursal 4</v>
      </c>
      <c r="N2002" s="13" t="str">
        <f>HLOOKUP(F2002,'Vendedores y Clientes'!$F$5:$M$7,2,0)&amp;" "&amp;HLOOKUP(F2002,'Vendedores y Clientes'!$F$5:$M$7,3,0)</f>
        <v>Hortuiti Felier</v>
      </c>
      <c r="O2002" s="13" t="str" cm="1">
        <f t="array" ref="O2002">_xlfn.XLOOKUP(G2002,'Vendedores y Clientes'!$B$6:$B$39,'Vendedores y Clientes'!$C$6:$C$39&amp;" "&amp;_xlfn.XLOOKUP(Ventas!G2002,'Vendedores y Clientes'!$B$6:$B$39,'Vendedores y Clientes'!$D$6:$D$39))</f>
        <v>Camilo Parranda</v>
      </c>
      <c r="P2002" s="13" t="str">
        <f>_xlfn.XLOOKUP(H2002,Productos!$B$5:$B$16,Productos!$C$5:$C$16)</f>
        <v>Escritorio Vidrio 1,38x50</v>
      </c>
      <c r="Q2002" s="13" t="str">
        <f>VLOOKUP(H2002,Productos!$B$4:$E$16,3,0)</f>
        <v>Bellmack</v>
      </c>
      <c r="R2002" s="14">
        <f t="shared" si="44"/>
        <v>0</v>
      </c>
      <c r="S2002" s="15">
        <f>VLOOKUP(Ventas!H2002,Productos!$B$23:$I$34,MATCH(Ventas!M2002,Productos!$D$22:$I$22)+2,FALSE)</f>
        <v>300000</v>
      </c>
      <c r="T2002" s="16">
        <f t="shared" si="48"/>
        <v>400000</v>
      </c>
    </row>
    <row r="2003" spans="2:20" ht="14.25" customHeight="1">
      <c r="B2003" s="10" t="str">
        <f t="shared" si="43"/>
        <v>3-2001982010agostoE20</v>
      </c>
      <c r="C2003" s="17">
        <v>3</v>
      </c>
      <c r="D2003" s="17">
        <v>200</v>
      </c>
      <c r="E2003" s="18">
        <v>40409</v>
      </c>
      <c r="F2003" s="17">
        <v>15</v>
      </c>
      <c r="G2003" s="17">
        <v>10</v>
      </c>
      <c r="H2003" s="17" t="s">
        <v>28</v>
      </c>
      <c r="I2003" s="79">
        <f>_xlfn.XLOOKUP(H2003,Productos!$B$5:$B$16,Productos!$E$5:$E$16)</f>
        <v>650000</v>
      </c>
      <c r="J2003" s="17">
        <v>1</v>
      </c>
      <c r="K2003" s="99"/>
      <c r="L2003" s="13" t="str">
        <f>_xlfn.XLOOKUP(Ventas!C2003,'Tienda y Sucursal'!$B$5:$B$19,'Tienda y Sucursal'!$C$5:$C$19)</f>
        <v>Damiens</v>
      </c>
      <c r="M2003" s="13" t="str">
        <f>_xlfn.XLOOKUP(D2003,'Tienda y Sucursal'!$E$5:$E$10,'Tienda y Sucursal'!$F$5:$F$10)</f>
        <v>Sucursal 1</v>
      </c>
      <c r="N2003" s="13" t="str">
        <f>HLOOKUP(F2003,'Vendedores y Clientes'!$F$5:$M$7,2,0)&amp;" "&amp;HLOOKUP(F2003,'Vendedores y Clientes'!$F$5:$M$7,3,0)</f>
        <v>Suárez Mujica</v>
      </c>
      <c r="O2003" s="13" t="str" cm="1">
        <f t="array" ref="O2003">_xlfn.XLOOKUP(G2003,'Vendedores y Clientes'!$B$6:$B$39,'Vendedores y Clientes'!$C$6:$C$39&amp;" "&amp;_xlfn.XLOOKUP(Ventas!G2003,'Vendedores y Clientes'!$B$6:$B$39,'Vendedores y Clientes'!$D$6:$D$39))</f>
        <v>Natalia Safer</v>
      </c>
      <c r="P2003" s="13" t="str">
        <f>_xlfn.XLOOKUP(H2003,Productos!$B$5:$B$16,Productos!$C$5:$C$16)</f>
        <v>Escritorio Madera 3 Espacios</v>
      </c>
      <c r="Q2003" s="13" t="str">
        <f>VLOOKUP(H2003,Productos!$B$4:$E$16,3,0)</f>
        <v>Bellmack</v>
      </c>
      <c r="R2003" s="14">
        <f t="shared" si="44"/>
        <v>0</v>
      </c>
      <c r="S2003" s="15">
        <f>VLOOKUP(Ventas!H2003,Productos!$B$23:$I$34,MATCH(Ventas!M2003,Productos!$D$22:$I$22)+2,FALSE)</f>
        <v>10000</v>
      </c>
      <c r="T2003" s="16">
        <f t="shared" si="48"/>
        <v>640000</v>
      </c>
    </row>
    <row r="2004" spans="2:20" ht="14.25" customHeight="1">
      <c r="B2004" s="10" t="str">
        <f t="shared" si="43"/>
        <v>15-2013102010octubreB18</v>
      </c>
      <c r="C2004" s="17">
        <v>15</v>
      </c>
      <c r="D2004" s="17">
        <v>20</v>
      </c>
      <c r="E2004" s="18">
        <v>40464</v>
      </c>
      <c r="F2004" s="17">
        <v>12</v>
      </c>
      <c r="G2004" s="17">
        <v>32</v>
      </c>
      <c r="H2004" s="17" t="s">
        <v>31</v>
      </c>
      <c r="I2004" s="79">
        <f>_xlfn.XLOOKUP(H2004,Productos!$B$5:$B$16,Productos!$E$5:$E$16)</f>
        <v>350000</v>
      </c>
      <c r="J2004" s="17">
        <v>1</v>
      </c>
      <c r="K2004" s="99"/>
      <c r="L2004" s="13" t="str">
        <f>_xlfn.XLOOKUP(Ventas!C2004,'Tienda y Sucursal'!$B$5:$B$19,'Tienda y Sucursal'!$C$5:$C$19)</f>
        <v>Galería la Tubería</v>
      </c>
      <c r="M2004" s="13" t="str">
        <f>_xlfn.XLOOKUP(D2004,'Tienda y Sucursal'!$E$5:$E$10,'Tienda y Sucursal'!$F$5:$F$10)</f>
        <v>Sucursal 5</v>
      </c>
      <c r="N2004" s="13" t="str">
        <f>HLOOKUP(F2004,'Vendedores y Clientes'!$F$5:$M$7,2,0)&amp;" "&amp;HLOOKUP(F2004,'Vendedores y Clientes'!$F$5:$M$7,3,0)</f>
        <v>Feibian Bizancio</v>
      </c>
      <c r="O2004" s="13" t="str" cm="1">
        <f t="array" ref="O2004">_xlfn.XLOOKUP(G2004,'Vendedores y Clientes'!$B$6:$B$39,'Vendedores y Clientes'!$C$6:$C$39&amp;" "&amp;_xlfn.XLOOKUP(Ventas!G2004,'Vendedores y Clientes'!$B$6:$B$39,'Vendedores y Clientes'!$D$6:$D$39))</f>
        <v>Manu Bililar</v>
      </c>
      <c r="P2004" s="13" t="str">
        <f>_xlfn.XLOOKUP(H2004,Productos!$B$5:$B$16,Productos!$C$5:$C$16)</f>
        <v>Escritorio Vidrio 1,38x50</v>
      </c>
      <c r="Q2004" s="13" t="str">
        <f>VLOOKUP(H2004,Productos!$B$4:$E$16,3,0)</f>
        <v>Bellmack</v>
      </c>
      <c r="R2004" s="14">
        <f t="shared" si="44"/>
        <v>0</v>
      </c>
      <c r="S2004" s="15">
        <f>VLOOKUP(Ventas!H2004,Productos!$B$23:$I$34,MATCH(Ventas!M2004,Productos!$D$22:$I$22)+2,FALSE)</f>
        <v>1500000</v>
      </c>
      <c r="T2004" s="16">
        <f t="shared" si="48"/>
        <v>-1150000</v>
      </c>
    </row>
    <row r="2005" spans="2:20" ht="14.25" customHeight="1">
      <c r="B2005" s="10" t="str">
        <f t="shared" si="43"/>
        <v>7-1001722010febreroB18</v>
      </c>
      <c r="C2005" s="19">
        <v>7</v>
      </c>
      <c r="D2005" s="19">
        <v>100</v>
      </c>
      <c r="E2005" s="20">
        <v>40226</v>
      </c>
      <c r="F2005" s="19">
        <v>15</v>
      </c>
      <c r="G2005" s="19">
        <v>6</v>
      </c>
      <c r="H2005" s="19" t="s">
        <v>31</v>
      </c>
      <c r="I2005" s="79">
        <f>_xlfn.XLOOKUP(H2005,Productos!$B$5:$B$16,Productos!$E$5:$E$16)</f>
        <v>350000</v>
      </c>
      <c r="J2005" s="19">
        <v>1</v>
      </c>
      <c r="K2005" s="100"/>
      <c r="L2005" s="13" t="str">
        <f>_xlfn.XLOOKUP(Ventas!C2005,'Tienda y Sucursal'!$B$5:$B$19,'Tienda y Sucursal'!$C$5:$C$19)</f>
        <v>Blanco y En Calada</v>
      </c>
      <c r="M2005" s="13" t="str">
        <f>_xlfn.XLOOKUP(D2005,'Tienda y Sucursal'!$E$5:$E$10,'Tienda y Sucursal'!$F$5:$F$10)</f>
        <v>Sucursal 4</v>
      </c>
      <c r="N2005" s="13" t="str">
        <f>HLOOKUP(F2005,'Vendedores y Clientes'!$F$5:$M$7,2,0)&amp;" "&amp;HLOOKUP(F2005,'Vendedores y Clientes'!$F$5:$M$7,3,0)</f>
        <v>Suárez Mujica</v>
      </c>
      <c r="O2005" s="13" t="str" cm="1">
        <f t="array" ref="O2005">_xlfn.XLOOKUP(G2005,'Vendedores y Clientes'!$B$6:$B$39,'Vendedores y Clientes'!$C$6:$C$39&amp;" "&amp;_xlfn.XLOOKUP(Ventas!G2005,'Vendedores y Clientes'!$B$6:$B$39,'Vendedores y Clientes'!$D$6:$D$39))</f>
        <v>Deco Valenti</v>
      </c>
      <c r="P2005" s="13" t="str">
        <f>_xlfn.XLOOKUP(H2005,Productos!$B$5:$B$16,Productos!$C$5:$C$16)</f>
        <v>Escritorio Vidrio 1,38x50</v>
      </c>
      <c r="Q2005" s="13" t="str">
        <f>VLOOKUP(H2005,Productos!$B$4:$E$16,3,0)</f>
        <v>Bellmack</v>
      </c>
      <c r="R2005" s="14">
        <f t="shared" si="44"/>
        <v>0</v>
      </c>
      <c r="S2005" s="15">
        <f>VLOOKUP(Ventas!H2005,Productos!$B$23:$I$34,MATCH(Ventas!M2005,Productos!$D$22:$I$22)+2,FALSE)</f>
        <v>300000</v>
      </c>
      <c r="T2005" s="16">
        <f t="shared" si="48"/>
        <v>50000</v>
      </c>
    </row>
  </sheetData>
  <autoFilter ref="B5:T2005" xr:uid="{00000000-0009-0000-0000-000000000000}">
    <sortState xmlns:xlrd2="http://schemas.microsoft.com/office/spreadsheetml/2017/richdata2" ref="B5:T2005">
      <sortCondition descending="1" ref="S5:S2005"/>
    </sortState>
  </autoFilter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B1:F1000"/>
  <sheetViews>
    <sheetView showGridLines="0" workbookViewId="0"/>
  </sheetViews>
  <sheetFormatPr baseColWidth="10" defaultColWidth="14.42578125" defaultRowHeight="15" customHeight="1"/>
  <cols>
    <col min="1" max="2" width="11.42578125" customWidth="1"/>
    <col min="3" max="3" width="22.140625" customWidth="1"/>
    <col min="4" max="5" width="11.42578125" customWidth="1"/>
    <col min="6" max="6" width="16.140625" customWidth="1"/>
    <col min="7" max="26" width="10.7109375" customWidth="1"/>
  </cols>
  <sheetData>
    <row r="1" spans="2:6" ht="14.25" customHeight="1"/>
    <row r="2" spans="2:6" ht="14.25" customHeight="1">
      <c r="B2" s="81" t="s">
        <v>33</v>
      </c>
      <c r="C2" s="82"/>
      <c r="D2" s="82"/>
      <c r="E2" s="82"/>
      <c r="F2" s="82"/>
    </row>
    <row r="3" spans="2:6" ht="14.25" customHeight="1"/>
    <row r="4" spans="2:6" ht="14.25" customHeight="1">
      <c r="B4" s="6" t="s">
        <v>4</v>
      </c>
      <c r="C4" s="21" t="s">
        <v>12</v>
      </c>
      <c r="E4" s="6" t="s">
        <v>5</v>
      </c>
      <c r="F4" s="21" t="s">
        <v>13</v>
      </c>
    </row>
    <row r="5" spans="2:6" ht="14.25" customHeight="1">
      <c r="B5" s="10">
        <v>9</v>
      </c>
      <c r="C5" s="22" t="s">
        <v>34</v>
      </c>
      <c r="E5" s="10">
        <v>200</v>
      </c>
      <c r="F5" s="22" t="s">
        <v>35</v>
      </c>
    </row>
    <row r="6" spans="2:6" ht="14.25" customHeight="1">
      <c r="B6" s="23">
        <v>1</v>
      </c>
      <c r="C6" s="24" t="s">
        <v>36</v>
      </c>
      <c r="E6" s="23">
        <v>30</v>
      </c>
      <c r="F6" s="24" t="s">
        <v>37</v>
      </c>
    </row>
    <row r="7" spans="2:6" ht="14.25" customHeight="1">
      <c r="B7" s="23">
        <v>6</v>
      </c>
      <c r="C7" s="24" t="s">
        <v>38</v>
      </c>
      <c r="E7" s="23">
        <v>300</v>
      </c>
      <c r="F7" s="24" t="s">
        <v>39</v>
      </c>
    </row>
    <row r="8" spans="2:6" ht="14.25" customHeight="1">
      <c r="B8" s="23">
        <v>2</v>
      </c>
      <c r="C8" s="24" t="s">
        <v>40</v>
      </c>
      <c r="E8" s="23">
        <v>100</v>
      </c>
      <c r="F8" s="24" t="s">
        <v>41</v>
      </c>
    </row>
    <row r="9" spans="2:6" ht="14.25" customHeight="1">
      <c r="B9" s="23">
        <v>14</v>
      </c>
      <c r="C9" s="24" t="s">
        <v>42</v>
      </c>
      <c r="E9" s="23">
        <v>20</v>
      </c>
      <c r="F9" s="24" t="s">
        <v>43</v>
      </c>
    </row>
    <row r="10" spans="2:6" ht="14.25" customHeight="1">
      <c r="B10" s="23">
        <v>10</v>
      </c>
      <c r="C10" s="24" t="s">
        <v>44</v>
      </c>
      <c r="E10" s="25">
        <v>10</v>
      </c>
      <c r="F10" s="26" t="s">
        <v>45</v>
      </c>
    </row>
    <row r="11" spans="2:6" ht="14.25" customHeight="1">
      <c r="B11" s="23">
        <v>13</v>
      </c>
      <c r="C11" s="24" t="s">
        <v>46</v>
      </c>
    </row>
    <row r="12" spans="2:6" ht="14.25" customHeight="1">
      <c r="B12" s="23">
        <v>15</v>
      </c>
      <c r="C12" s="24" t="s">
        <v>47</v>
      </c>
    </row>
    <row r="13" spans="2:6" ht="14.25" customHeight="1">
      <c r="B13" s="23">
        <v>4</v>
      </c>
      <c r="C13" s="24" t="s">
        <v>48</v>
      </c>
    </row>
    <row r="14" spans="2:6" ht="14.25" customHeight="1">
      <c r="B14" s="23">
        <v>12</v>
      </c>
      <c r="C14" s="24" t="s">
        <v>49</v>
      </c>
    </row>
    <row r="15" spans="2:6" ht="14.25" customHeight="1">
      <c r="B15" s="23">
        <v>5</v>
      </c>
      <c r="C15" s="24" t="s">
        <v>50</v>
      </c>
    </row>
    <row r="16" spans="2:6" ht="14.25" customHeight="1">
      <c r="B16" s="23">
        <v>8</v>
      </c>
      <c r="C16" s="24" t="s">
        <v>51</v>
      </c>
    </row>
    <row r="17" spans="2:3" ht="14.25" customHeight="1">
      <c r="B17" s="23">
        <v>11</v>
      </c>
      <c r="C17" s="24" t="s">
        <v>52</v>
      </c>
    </row>
    <row r="18" spans="2:3" ht="14.25" customHeight="1">
      <c r="B18" s="23">
        <v>7</v>
      </c>
      <c r="C18" s="24" t="s">
        <v>53</v>
      </c>
    </row>
    <row r="19" spans="2:3" ht="14.25" customHeight="1">
      <c r="B19" s="25">
        <v>3</v>
      </c>
      <c r="C19" s="26" t="s">
        <v>54</v>
      </c>
    </row>
    <row r="20" spans="2:3" ht="14.25" customHeight="1"/>
    <row r="21" spans="2:3" ht="15.75" hidden="1" customHeight="1"/>
    <row r="22" spans="2:3" ht="14.25" hidden="1" customHeight="1"/>
    <row r="23" spans="2:3" ht="14.25" hidden="1" customHeight="1"/>
    <row r="24" spans="2:3" ht="14.25" hidden="1" customHeight="1"/>
    <row r="25" spans="2:3" ht="14.25" hidden="1" customHeight="1"/>
    <row r="26" spans="2:3" ht="14.25" hidden="1" customHeight="1"/>
    <row r="27" spans="2:3" ht="14.25" hidden="1" customHeight="1"/>
    <row r="28" spans="2:3" ht="14.25" hidden="1" customHeight="1"/>
    <row r="29" spans="2:3" ht="14.25" hidden="1" customHeight="1"/>
    <row r="30" spans="2:3" ht="14.25" hidden="1" customHeight="1"/>
    <row r="31" spans="2:3" ht="14.25" hidden="1" customHeight="1"/>
    <row r="32" spans="2:3" ht="14.25" hidden="1" customHeight="1"/>
    <row r="33" ht="14.25" hidden="1" customHeight="1"/>
    <row r="34" ht="14.25" hidden="1" customHeight="1"/>
    <row r="35" ht="14.25" hidden="1" customHeight="1"/>
    <row r="36" ht="14.25" hidden="1" customHeight="1"/>
    <row r="37" ht="14.25" hidden="1" customHeight="1"/>
    <row r="38" ht="14.25" hidden="1" customHeight="1"/>
    <row r="39" ht="14.25" hidden="1" customHeight="1"/>
    <row r="40" ht="14.25" hidden="1" customHeight="1"/>
    <row r="41" ht="14.25" hidden="1" customHeight="1"/>
    <row r="42" ht="14.25" hidden="1" customHeight="1"/>
    <row r="43" ht="14.25" hidden="1" customHeight="1"/>
    <row r="44" ht="14.25" hidden="1" customHeight="1"/>
    <row r="45" ht="14.25" hidden="1" customHeight="1"/>
    <row r="46" ht="14.25" hidden="1" customHeight="1"/>
    <row r="47" ht="14.25" hidden="1" customHeight="1"/>
    <row r="48" ht="14.25" hidden="1" customHeight="1"/>
    <row r="49" ht="14.25" hidden="1" customHeight="1"/>
    <row r="50" ht="14.25" hidden="1" customHeight="1"/>
    <row r="51" ht="14.25" hidden="1" customHeight="1"/>
    <row r="52" ht="14.25" hidden="1" customHeight="1"/>
    <row r="53" ht="14.25" hidden="1" customHeight="1"/>
    <row r="54" ht="14.25" hidden="1" customHeight="1"/>
    <row r="55" ht="14.25" hidden="1" customHeight="1"/>
    <row r="56" ht="14.25" hidden="1" customHeight="1"/>
    <row r="57" ht="14.25" hidden="1" customHeight="1"/>
    <row r="58" ht="14.25" hidden="1" customHeight="1"/>
    <row r="59" ht="14.25" hidden="1" customHeight="1"/>
    <row r="60" ht="14.25" hidden="1" customHeight="1"/>
    <row r="61" ht="14.25" hidden="1" customHeight="1"/>
    <row r="62" ht="14.25" hidden="1" customHeight="1"/>
    <row r="63" ht="14.25" hidden="1" customHeight="1"/>
    <row r="64" ht="14.25" hidden="1" customHeight="1"/>
    <row r="65" ht="14.25" hidden="1" customHeight="1"/>
    <row r="66" ht="14.25" hidden="1" customHeight="1"/>
    <row r="67" ht="14.25" hidden="1" customHeight="1"/>
    <row r="68" ht="14.25" hidden="1" customHeight="1"/>
    <row r="69" ht="14.25" hidden="1" customHeight="1"/>
    <row r="70" ht="14.25" hidden="1" customHeight="1"/>
    <row r="71" ht="14.25" hidden="1" customHeight="1"/>
    <row r="72" ht="14.25" hidden="1" customHeight="1"/>
    <row r="73" ht="14.25" hidden="1" customHeight="1"/>
    <row r="74" ht="14.25" hidden="1" customHeight="1"/>
    <row r="75" ht="14.25" hidden="1" customHeight="1"/>
    <row r="76" ht="14.25" hidden="1" customHeight="1"/>
    <row r="77" ht="14.25" hidden="1" customHeight="1"/>
    <row r="78" ht="14.25" hidden="1" customHeight="1"/>
    <row r="79" ht="14.25" hidden="1" customHeight="1"/>
    <row r="80" ht="14.25" hidden="1" customHeight="1"/>
    <row r="81" ht="14.25" hidden="1" customHeight="1"/>
    <row r="82" ht="14.25" hidden="1" customHeight="1"/>
    <row r="83" ht="14.25" hidden="1" customHeight="1"/>
    <row r="84" ht="14.25" hidden="1" customHeight="1"/>
    <row r="85" ht="14.25" hidden="1" customHeight="1"/>
    <row r="86" ht="14.25" hidden="1" customHeight="1"/>
    <row r="87" ht="14.25" hidden="1" customHeight="1"/>
    <row r="88" ht="14.25" hidden="1" customHeight="1"/>
    <row r="89" ht="14.25" hidden="1" customHeight="1"/>
    <row r="90" ht="14.25" hidden="1" customHeight="1"/>
    <row r="91" ht="14.25" hidden="1" customHeight="1"/>
    <row r="92" ht="14.25" hidden="1" customHeight="1"/>
    <row r="93" ht="14.25" hidden="1" customHeight="1"/>
    <row r="94" ht="14.25" hidden="1" customHeight="1"/>
    <row r="95" ht="14.25" hidden="1" customHeight="1"/>
    <row r="96" ht="14.25" hidden="1" customHeight="1"/>
    <row r="97" ht="14.25" hidden="1" customHeight="1"/>
    <row r="98" ht="14.25" hidden="1" customHeight="1"/>
    <row r="99" ht="14.25" hidden="1" customHeight="1"/>
    <row r="100" ht="14.25" hidden="1" customHeight="1"/>
    <row r="101" ht="14.25" hidden="1" customHeight="1"/>
    <row r="102" ht="14.25" hidden="1" customHeight="1"/>
    <row r="103" ht="14.25" hidden="1" customHeight="1"/>
    <row r="104" ht="14.25" hidden="1" customHeight="1"/>
    <row r="105" ht="14.25" hidden="1" customHeight="1"/>
    <row r="106" ht="14.25" hidden="1" customHeight="1"/>
    <row r="107" ht="14.25" hidden="1" customHeight="1"/>
    <row r="108" ht="14.25" hidden="1" customHeight="1"/>
    <row r="109" ht="14.25" hidden="1" customHeight="1"/>
    <row r="110" ht="14.25" hidden="1" customHeight="1"/>
    <row r="111" ht="14.25" hidden="1" customHeight="1"/>
    <row r="112" ht="14.25" hidden="1" customHeight="1"/>
    <row r="113" ht="14.25" hidden="1" customHeight="1"/>
    <row r="114" ht="14.25" hidden="1" customHeight="1"/>
    <row r="115" ht="14.25" hidden="1" customHeight="1"/>
    <row r="116" ht="14.25" hidden="1" customHeight="1"/>
    <row r="117" ht="14.25" hidden="1" customHeight="1"/>
    <row r="118" ht="14.25" hidden="1" customHeight="1"/>
    <row r="119" ht="14.25" hidden="1" customHeight="1"/>
    <row r="120" ht="14.25" hidden="1" customHeight="1"/>
    <row r="121" ht="14.25" hidden="1" customHeight="1"/>
    <row r="122" ht="14.25" hidden="1" customHeight="1"/>
    <row r="123" ht="14.25" hidden="1" customHeight="1"/>
    <row r="124" ht="14.25" hidden="1" customHeight="1"/>
    <row r="125" ht="14.25" hidden="1" customHeight="1"/>
    <row r="126" ht="14.25" hidden="1" customHeight="1"/>
    <row r="127" ht="14.25" hidden="1" customHeight="1"/>
    <row r="128" ht="14.25" hidden="1" customHeight="1"/>
    <row r="129" ht="14.25" hidden="1" customHeight="1"/>
    <row r="130" ht="14.25" hidden="1" customHeight="1"/>
    <row r="131" ht="14.25" hidden="1" customHeight="1"/>
    <row r="132" ht="14.25" hidden="1" customHeight="1"/>
    <row r="133" ht="14.25" hidden="1" customHeight="1"/>
    <row r="134" ht="14.25" hidden="1" customHeight="1"/>
    <row r="135" ht="14.25" hidden="1" customHeight="1"/>
    <row r="136" ht="14.25" hidden="1" customHeight="1"/>
    <row r="137" ht="14.25" hidden="1" customHeight="1"/>
    <row r="138" ht="14.25" hidden="1" customHeight="1"/>
    <row r="139" ht="14.25" hidden="1" customHeight="1"/>
    <row r="140" ht="14.25" hidden="1" customHeight="1"/>
    <row r="141" ht="14.25" hidden="1" customHeight="1"/>
    <row r="142" ht="14.25" hidden="1" customHeight="1"/>
    <row r="143" ht="14.25" hidden="1" customHeight="1"/>
    <row r="144" ht="14.25" hidden="1" customHeight="1"/>
    <row r="145" ht="14.25" hidden="1" customHeight="1"/>
    <row r="146" ht="14.25" hidden="1" customHeight="1"/>
    <row r="147" ht="14.25" hidden="1" customHeight="1"/>
    <row r="148" ht="14.25" hidden="1" customHeight="1"/>
    <row r="149" ht="14.25" hidden="1" customHeight="1"/>
    <row r="150" ht="14.25" hidden="1" customHeight="1"/>
    <row r="151" ht="14.25" hidden="1" customHeight="1"/>
    <row r="152" ht="14.25" hidden="1" customHeight="1"/>
    <row r="153" ht="14.25" hidden="1" customHeight="1"/>
    <row r="154" ht="14.25" hidden="1" customHeight="1"/>
    <row r="155" ht="14.25" hidden="1" customHeight="1"/>
    <row r="156" ht="14.25" hidden="1" customHeight="1"/>
    <row r="157" ht="14.25" hidden="1" customHeight="1"/>
    <row r="158" ht="14.25" hidden="1" customHeight="1"/>
    <row r="159" ht="14.25" hidden="1" customHeight="1"/>
    <row r="160" ht="14.25" hidden="1" customHeight="1"/>
    <row r="161" ht="14.25" hidden="1" customHeight="1"/>
    <row r="162" ht="14.25" hidden="1" customHeight="1"/>
    <row r="163" ht="14.25" hidden="1" customHeight="1"/>
    <row r="164" ht="14.25" hidden="1" customHeight="1"/>
    <row r="165" ht="14.25" hidden="1" customHeight="1"/>
    <row r="166" ht="14.25" hidden="1" customHeight="1"/>
    <row r="167" ht="14.25" hidden="1" customHeight="1"/>
    <row r="168" ht="14.25" hidden="1" customHeight="1"/>
    <row r="169" ht="14.25" hidden="1" customHeight="1"/>
    <row r="170" ht="14.25" hidden="1" customHeight="1"/>
    <row r="171" ht="14.25" hidden="1" customHeight="1"/>
    <row r="172" ht="14.25" hidden="1" customHeight="1"/>
    <row r="173" ht="14.25" hidden="1" customHeight="1"/>
    <row r="174" ht="14.25" hidden="1" customHeight="1"/>
    <row r="175" ht="14.25" hidden="1" customHeight="1"/>
    <row r="176" ht="14.25" hidden="1" customHeight="1"/>
    <row r="177" ht="14.25" hidden="1" customHeight="1"/>
    <row r="178" ht="14.25" hidden="1" customHeight="1"/>
    <row r="179" ht="14.25" hidden="1" customHeight="1"/>
    <row r="180" ht="14.25" hidden="1" customHeight="1"/>
    <row r="181" ht="14.25" hidden="1" customHeight="1"/>
    <row r="182" ht="14.25" hidden="1" customHeight="1"/>
    <row r="183" ht="14.25" hidden="1" customHeight="1"/>
    <row r="184" ht="14.25" hidden="1" customHeight="1"/>
    <row r="185" ht="14.25" hidden="1" customHeight="1"/>
    <row r="186" ht="14.25" hidden="1" customHeight="1"/>
    <row r="187" ht="14.25" hidden="1" customHeight="1"/>
    <row r="188" ht="14.25" hidden="1" customHeight="1"/>
    <row r="189" ht="14.25" hidden="1" customHeight="1"/>
    <row r="190" ht="14.25" hidden="1" customHeight="1"/>
    <row r="191" ht="14.25" hidden="1" customHeight="1"/>
    <row r="192" ht="14.25" hidden="1" customHeight="1"/>
    <row r="193" ht="14.25" hidden="1" customHeight="1"/>
    <row r="194" ht="14.25" hidden="1" customHeight="1"/>
    <row r="195" ht="14.25" hidden="1" customHeight="1"/>
    <row r="196" ht="14.25" hidden="1" customHeight="1"/>
    <row r="197" ht="14.25" hidden="1" customHeight="1"/>
    <row r="198" ht="14.25" hidden="1" customHeight="1"/>
    <row r="199" ht="14.25" hidden="1" customHeight="1"/>
    <row r="200" ht="14.25" hidden="1" customHeight="1"/>
    <row r="201" ht="14.25" hidden="1" customHeight="1"/>
    <row r="202" ht="14.25" hidden="1" customHeight="1"/>
    <row r="203" ht="14.25" hidden="1" customHeight="1"/>
    <row r="204" ht="14.25" hidden="1" customHeight="1"/>
    <row r="205" ht="14.25" hidden="1" customHeight="1"/>
    <row r="206" ht="14.25" hidden="1" customHeight="1"/>
    <row r="207" ht="14.25" hidden="1" customHeight="1"/>
    <row r="208" ht="14.25" hidden="1" customHeight="1"/>
    <row r="209" ht="14.25" hidden="1" customHeight="1"/>
    <row r="210" ht="14.25" hidden="1" customHeight="1"/>
    <row r="211" ht="14.25" hidden="1" customHeight="1"/>
    <row r="212" ht="14.25" hidden="1" customHeight="1"/>
    <row r="213" ht="14.25" hidden="1" customHeight="1"/>
    <row r="214" ht="14.25" hidden="1" customHeight="1"/>
    <row r="215" ht="14.25" hidden="1" customHeight="1"/>
    <row r="216" ht="14.25" hidden="1" customHeight="1"/>
    <row r="217" ht="14.25" hidden="1" customHeight="1"/>
    <row r="218" ht="14.25" hidden="1" customHeight="1"/>
    <row r="219" ht="14.25" hidden="1" customHeight="1"/>
    <row r="220" ht="14.25" hidden="1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2:F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B1:M1000"/>
  <sheetViews>
    <sheetView showGridLines="0" workbookViewId="0">
      <selection activeCell="G5" sqref="G5:M7"/>
    </sheetView>
  </sheetViews>
  <sheetFormatPr baseColWidth="10" defaultColWidth="14.42578125" defaultRowHeight="15" customHeight="1"/>
  <cols>
    <col min="1" max="1" width="11.42578125" customWidth="1"/>
    <col min="2" max="2" width="11.85546875" customWidth="1"/>
    <col min="3" max="5" width="11.42578125" customWidth="1"/>
    <col min="6" max="6" width="14.28515625" customWidth="1"/>
    <col min="7" max="13" width="11.42578125" customWidth="1"/>
    <col min="14" max="26" width="10.7109375" customWidth="1"/>
  </cols>
  <sheetData>
    <row r="1" spans="2:13" ht="14.25" customHeight="1"/>
    <row r="2" spans="2:13" ht="14.25" customHeight="1"/>
    <row r="3" spans="2:13" ht="14.25" customHeight="1">
      <c r="B3" s="81" t="s">
        <v>55</v>
      </c>
      <c r="C3" s="82"/>
      <c r="D3" s="82"/>
      <c r="F3" s="81" t="s">
        <v>56</v>
      </c>
      <c r="G3" s="82"/>
      <c r="H3" s="82"/>
      <c r="I3" s="82"/>
      <c r="J3" s="82"/>
      <c r="K3" s="82"/>
      <c r="L3" s="82"/>
      <c r="M3" s="82"/>
    </row>
    <row r="4" spans="2:13" ht="14.25" customHeight="1"/>
    <row r="5" spans="2:13" ht="14.25" customHeight="1">
      <c r="B5" s="27" t="s">
        <v>8</v>
      </c>
      <c r="C5" s="28" t="s">
        <v>57</v>
      </c>
      <c r="D5" s="28" t="s">
        <v>58</v>
      </c>
      <c r="F5" s="29" t="s">
        <v>7</v>
      </c>
      <c r="G5" s="30">
        <v>12</v>
      </c>
      <c r="H5" s="31">
        <v>13</v>
      </c>
      <c r="I5" s="31">
        <v>14</v>
      </c>
      <c r="J5" s="31">
        <v>15</v>
      </c>
      <c r="K5" s="31">
        <v>16</v>
      </c>
      <c r="L5" s="31">
        <v>17</v>
      </c>
      <c r="M5" s="31">
        <v>18</v>
      </c>
    </row>
    <row r="6" spans="2:13" ht="14.25" customHeight="1">
      <c r="B6" s="32">
        <v>1</v>
      </c>
      <c r="C6" s="33" t="s">
        <v>59</v>
      </c>
      <c r="D6" s="33" t="s">
        <v>60</v>
      </c>
      <c r="F6" s="34" t="s">
        <v>57</v>
      </c>
      <c r="G6" s="35" t="s">
        <v>61</v>
      </c>
      <c r="H6" s="36" t="s">
        <v>62</v>
      </c>
      <c r="I6" s="36" t="s">
        <v>63</v>
      </c>
      <c r="J6" s="36" t="s">
        <v>64</v>
      </c>
      <c r="K6" s="36" t="s">
        <v>65</v>
      </c>
      <c r="L6" s="36" t="s">
        <v>66</v>
      </c>
      <c r="M6" s="36" t="s">
        <v>67</v>
      </c>
    </row>
    <row r="7" spans="2:13" ht="14.25" customHeight="1">
      <c r="B7" s="37">
        <v>2</v>
      </c>
      <c r="C7" s="38" t="s">
        <v>68</v>
      </c>
      <c r="D7" s="38" t="s">
        <v>69</v>
      </c>
      <c r="F7" s="39" t="s">
        <v>58</v>
      </c>
      <c r="G7" s="40" t="s">
        <v>70</v>
      </c>
      <c r="H7" s="41" t="s">
        <v>71</v>
      </c>
      <c r="I7" s="41" t="s">
        <v>72</v>
      </c>
      <c r="J7" s="41" t="s">
        <v>73</v>
      </c>
      <c r="K7" s="41" t="s">
        <v>74</v>
      </c>
      <c r="L7" s="41" t="s">
        <v>75</v>
      </c>
      <c r="M7" s="41" t="s">
        <v>76</v>
      </c>
    </row>
    <row r="8" spans="2:13" ht="14.25" customHeight="1">
      <c r="B8" s="37">
        <v>3</v>
      </c>
      <c r="C8" s="38" t="s">
        <v>77</v>
      </c>
      <c r="D8" s="38" t="s">
        <v>78</v>
      </c>
    </row>
    <row r="9" spans="2:13" ht="14.25" customHeight="1">
      <c r="B9" s="37">
        <v>4</v>
      </c>
      <c r="C9" s="38" t="s">
        <v>79</v>
      </c>
      <c r="D9" s="38" t="s">
        <v>80</v>
      </c>
    </row>
    <row r="10" spans="2:13" ht="14.25" customHeight="1">
      <c r="B10" s="37">
        <v>5</v>
      </c>
      <c r="C10" s="38" t="s">
        <v>81</v>
      </c>
      <c r="D10" s="38" t="s">
        <v>82</v>
      </c>
    </row>
    <row r="11" spans="2:13" ht="14.25" customHeight="1">
      <c r="B11" s="37">
        <v>6</v>
      </c>
      <c r="C11" s="38" t="s">
        <v>83</v>
      </c>
      <c r="D11" s="38" t="s">
        <v>84</v>
      </c>
    </row>
    <row r="12" spans="2:13" ht="14.25" customHeight="1">
      <c r="B12" s="37">
        <v>7</v>
      </c>
      <c r="C12" s="38" t="s">
        <v>85</v>
      </c>
      <c r="D12" s="38" t="s">
        <v>86</v>
      </c>
    </row>
    <row r="13" spans="2:13" ht="14.25" customHeight="1">
      <c r="B13" s="37">
        <v>8</v>
      </c>
      <c r="C13" s="38" t="s">
        <v>87</v>
      </c>
      <c r="D13" s="38" t="s">
        <v>88</v>
      </c>
    </row>
    <row r="14" spans="2:13" ht="14.25" customHeight="1">
      <c r="B14" s="37">
        <v>9</v>
      </c>
      <c r="C14" s="38" t="s">
        <v>89</v>
      </c>
      <c r="D14" s="38" t="s">
        <v>90</v>
      </c>
    </row>
    <row r="15" spans="2:13" ht="14.25" customHeight="1">
      <c r="B15" s="37">
        <v>10</v>
      </c>
      <c r="C15" s="38" t="s">
        <v>91</v>
      </c>
      <c r="D15" s="38" t="s">
        <v>92</v>
      </c>
    </row>
    <row r="16" spans="2:13" ht="14.25" customHeight="1">
      <c r="B16" s="37">
        <v>11</v>
      </c>
      <c r="C16" s="38" t="s">
        <v>93</v>
      </c>
      <c r="D16" s="38" t="s">
        <v>94</v>
      </c>
    </row>
    <row r="17" spans="2:4" ht="14.25" customHeight="1">
      <c r="B17" s="37">
        <v>12</v>
      </c>
      <c r="C17" s="38" t="s">
        <v>95</v>
      </c>
      <c r="D17" s="38" t="s">
        <v>96</v>
      </c>
    </row>
    <row r="18" spans="2:4" ht="14.25" customHeight="1">
      <c r="B18" s="37">
        <v>13</v>
      </c>
      <c r="C18" s="38" t="s">
        <v>97</v>
      </c>
      <c r="D18" s="38" t="s">
        <v>98</v>
      </c>
    </row>
    <row r="19" spans="2:4" ht="14.25" customHeight="1">
      <c r="B19" s="37">
        <v>14</v>
      </c>
      <c r="C19" s="38" t="s">
        <v>99</v>
      </c>
      <c r="D19" s="38" t="s">
        <v>100</v>
      </c>
    </row>
    <row r="20" spans="2:4" ht="14.25" customHeight="1">
      <c r="B20" s="37">
        <v>15</v>
      </c>
      <c r="C20" s="38" t="s">
        <v>101</v>
      </c>
      <c r="D20" s="38" t="s">
        <v>102</v>
      </c>
    </row>
    <row r="21" spans="2:4" ht="14.25" customHeight="1">
      <c r="B21" s="37">
        <v>16</v>
      </c>
      <c r="C21" s="38" t="s">
        <v>103</v>
      </c>
      <c r="D21" s="38" t="s">
        <v>104</v>
      </c>
    </row>
    <row r="22" spans="2:4" ht="14.25" customHeight="1">
      <c r="B22" s="37">
        <v>17</v>
      </c>
      <c r="C22" s="38" t="s">
        <v>105</v>
      </c>
      <c r="D22" s="38" t="s">
        <v>106</v>
      </c>
    </row>
    <row r="23" spans="2:4" ht="14.25" customHeight="1">
      <c r="B23" s="37">
        <v>18</v>
      </c>
      <c r="C23" s="38" t="s">
        <v>107</v>
      </c>
      <c r="D23" s="38" t="s">
        <v>108</v>
      </c>
    </row>
    <row r="24" spans="2:4" ht="14.25" customHeight="1">
      <c r="B24" s="37">
        <v>19</v>
      </c>
      <c r="C24" s="38" t="s">
        <v>109</v>
      </c>
      <c r="D24" s="38" t="s">
        <v>110</v>
      </c>
    </row>
    <row r="25" spans="2:4" ht="14.25" customHeight="1">
      <c r="B25" s="37">
        <v>20</v>
      </c>
      <c r="C25" s="38" t="s">
        <v>111</v>
      </c>
      <c r="D25" s="38" t="s">
        <v>112</v>
      </c>
    </row>
    <row r="26" spans="2:4" ht="14.25" customHeight="1">
      <c r="B26" s="37">
        <v>21</v>
      </c>
      <c r="C26" s="38" t="s">
        <v>113</v>
      </c>
      <c r="D26" s="38" t="s">
        <v>60</v>
      </c>
    </row>
    <row r="27" spans="2:4" ht="14.25" customHeight="1">
      <c r="B27" s="37">
        <v>22</v>
      </c>
      <c r="C27" s="38" t="s">
        <v>114</v>
      </c>
      <c r="D27" s="38" t="s">
        <v>115</v>
      </c>
    </row>
    <row r="28" spans="2:4" ht="14.25" customHeight="1">
      <c r="B28" s="37">
        <v>23</v>
      </c>
      <c r="C28" s="38" t="s">
        <v>116</v>
      </c>
      <c r="D28" s="38" t="s">
        <v>117</v>
      </c>
    </row>
    <row r="29" spans="2:4" ht="14.25" customHeight="1">
      <c r="B29" s="37">
        <v>24</v>
      </c>
      <c r="C29" s="38" t="s">
        <v>109</v>
      </c>
      <c r="D29" s="38" t="s">
        <v>118</v>
      </c>
    </row>
    <row r="30" spans="2:4" ht="14.25" customHeight="1">
      <c r="B30" s="37">
        <v>25</v>
      </c>
      <c r="C30" s="38" t="s">
        <v>119</v>
      </c>
      <c r="D30" s="38" t="s">
        <v>120</v>
      </c>
    </row>
    <row r="31" spans="2:4" ht="14.25" customHeight="1">
      <c r="B31" s="37">
        <v>26</v>
      </c>
      <c r="C31" s="38" t="s">
        <v>121</v>
      </c>
      <c r="D31" s="38" t="s">
        <v>122</v>
      </c>
    </row>
    <row r="32" spans="2:4" ht="14.25" customHeight="1">
      <c r="B32" s="37">
        <v>27</v>
      </c>
      <c r="C32" s="38" t="s">
        <v>123</v>
      </c>
      <c r="D32" s="38" t="s">
        <v>124</v>
      </c>
    </row>
    <row r="33" spans="2:4" ht="14.25" customHeight="1">
      <c r="B33" s="37">
        <v>28</v>
      </c>
      <c r="C33" s="38" t="s">
        <v>125</v>
      </c>
      <c r="D33" s="38" t="s">
        <v>126</v>
      </c>
    </row>
    <row r="34" spans="2:4" ht="14.25" customHeight="1">
      <c r="B34" s="37">
        <v>29</v>
      </c>
      <c r="C34" s="38" t="s">
        <v>127</v>
      </c>
      <c r="D34" s="38" t="s">
        <v>128</v>
      </c>
    </row>
    <row r="35" spans="2:4" ht="14.25" customHeight="1">
      <c r="B35" s="37">
        <v>30</v>
      </c>
      <c r="C35" s="38" t="s">
        <v>129</v>
      </c>
      <c r="D35" s="38" t="s">
        <v>130</v>
      </c>
    </row>
    <row r="36" spans="2:4" ht="14.25" customHeight="1">
      <c r="B36" s="37">
        <v>31</v>
      </c>
      <c r="C36" s="38" t="s">
        <v>131</v>
      </c>
      <c r="D36" s="38" t="s">
        <v>132</v>
      </c>
    </row>
    <row r="37" spans="2:4" ht="14.25" customHeight="1">
      <c r="B37" s="37">
        <v>32</v>
      </c>
      <c r="C37" s="38" t="s">
        <v>133</v>
      </c>
      <c r="D37" s="38" t="s">
        <v>134</v>
      </c>
    </row>
    <row r="38" spans="2:4" ht="14.25" customHeight="1">
      <c r="B38" s="37">
        <v>33</v>
      </c>
      <c r="C38" s="38" t="s">
        <v>135</v>
      </c>
      <c r="D38" s="38" t="s">
        <v>136</v>
      </c>
    </row>
    <row r="39" spans="2:4" ht="14.25" customHeight="1">
      <c r="B39" s="42">
        <v>34</v>
      </c>
      <c r="C39" s="43" t="s">
        <v>137</v>
      </c>
      <c r="D39" s="43" t="s">
        <v>138</v>
      </c>
    </row>
    <row r="40" spans="2:4" ht="14.25" customHeight="1"/>
    <row r="41" spans="2:4" ht="14.25" customHeight="1"/>
    <row r="42" spans="2:4" ht="14.25" customHeight="1"/>
    <row r="43" spans="2:4" ht="14.25" customHeight="1"/>
    <row r="44" spans="2:4" ht="14.25" customHeight="1"/>
    <row r="45" spans="2:4" ht="14.25" customHeight="1"/>
    <row r="46" spans="2:4" ht="14.25" customHeight="1"/>
    <row r="47" spans="2:4" ht="14.25" customHeight="1"/>
    <row r="48" spans="2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3:D3"/>
    <mergeCell ref="F3:M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B1:J1000"/>
  <sheetViews>
    <sheetView showGridLines="0" topLeftCell="A16" workbookViewId="0">
      <selection activeCell="E27" sqref="E27"/>
    </sheetView>
  </sheetViews>
  <sheetFormatPr baseColWidth="10" defaultColWidth="14.42578125" defaultRowHeight="15" customHeight="1"/>
  <cols>
    <col min="1" max="1" width="11.42578125" customWidth="1"/>
    <col min="2" max="2" width="13.42578125" customWidth="1"/>
    <col min="3" max="3" width="29" customWidth="1"/>
    <col min="4" max="4" width="11.42578125" customWidth="1"/>
    <col min="5" max="5" width="12" customWidth="1"/>
    <col min="6" max="7" width="11.42578125" customWidth="1"/>
    <col min="8" max="8" width="29" customWidth="1"/>
    <col min="9" max="26" width="11.42578125" customWidth="1"/>
  </cols>
  <sheetData>
    <row r="1" spans="2:5" ht="14.25" customHeight="1"/>
    <row r="2" spans="2:5" ht="14.25" customHeight="1">
      <c r="B2" s="83" t="s">
        <v>139</v>
      </c>
      <c r="C2" s="84"/>
      <c r="D2" s="84"/>
      <c r="E2" s="85"/>
    </row>
    <row r="3" spans="2:5" ht="3.75" customHeight="1">
      <c r="B3" s="44"/>
      <c r="C3" s="45"/>
      <c r="D3" s="45"/>
      <c r="E3" s="46"/>
    </row>
    <row r="4" spans="2:5" ht="14.25" customHeight="1">
      <c r="B4" s="47" t="s">
        <v>9</v>
      </c>
      <c r="C4" s="27" t="s">
        <v>140</v>
      </c>
      <c r="D4" s="28" t="s">
        <v>17</v>
      </c>
      <c r="E4" s="28" t="s">
        <v>10</v>
      </c>
    </row>
    <row r="5" spans="2:5" ht="14.25" customHeight="1">
      <c r="B5" s="44" t="s">
        <v>32</v>
      </c>
      <c r="C5" s="48" t="s">
        <v>141</v>
      </c>
      <c r="D5" s="46" t="s">
        <v>142</v>
      </c>
      <c r="E5" s="49">
        <v>150000</v>
      </c>
    </row>
    <row r="6" spans="2:5" ht="14.25" customHeight="1">
      <c r="B6" s="44" t="s">
        <v>29</v>
      </c>
      <c r="C6" s="48" t="s">
        <v>143</v>
      </c>
      <c r="D6" s="46" t="s">
        <v>142</v>
      </c>
      <c r="E6" s="49">
        <v>550000</v>
      </c>
    </row>
    <row r="7" spans="2:5" ht="14.25" customHeight="1">
      <c r="B7" s="44" t="s">
        <v>23</v>
      </c>
      <c r="C7" s="48" t="s">
        <v>144</v>
      </c>
      <c r="D7" s="46" t="s">
        <v>145</v>
      </c>
      <c r="E7" s="49">
        <v>1250000</v>
      </c>
    </row>
    <row r="8" spans="2:5" ht="14.25" customHeight="1">
      <c r="B8" s="44" t="s">
        <v>26</v>
      </c>
      <c r="C8" s="48" t="s">
        <v>146</v>
      </c>
      <c r="D8" s="46" t="s">
        <v>145</v>
      </c>
      <c r="E8" s="49">
        <v>750000</v>
      </c>
    </row>
    <row r="9" spans="2:5" ht="14.25" customHeight="1">
      <c r="B9" s="44" t="s">
        <v>31</v>
      </c>
      <c r="C9" s="48" t="s">
        <v>147</v>
      </c>
      <c r="D9" s="46" t="s">
        <v>145</v>
      </c>
      <c r="E9" s="49">
        <v>350000</v>
      </c>
    </row>
    <row r="10" spans="2:5" ht="14.25" customHeight="1">
      <c r="B10" s="44" t="s">
        <v>28</v>
      </c>
      <c r="C10" s="48" t="s">
        <v>148</v>
      </c>
      <c r="D10" s="46" t="s">
        <v>145</v>
      </c>
      <c r="E10" s="49">
        <v>650000</v>
      </c>
    </row>
    <row r="11" spans="2:5" ht="14.25" customHeight="1">
      <c r="B11" s="44" t="s">
        <v>25</v>
      </c>
      <c r="C11" s="48" t="s">
        <v>149</v>
      </c>
      <c r="D11" s="46" t="s">
        <v>150</v>
      </c>
      <c r="E11" s="49">
        <v>800000</v>
      </c>
    </row>
    <row r="12" spans="2:5" ht="14.25" customHeight="1">
      <c r="B12" s="44" t="s">
        <v>27</v>
      </c>
      <c r="C12" s="48" t="s">
        <v>151</v>
      </c>
      <c r="D12" s="46" t="s">
        <v>142</v>
      </c>
      <c r="E12" s="49">
        <v>670000</v>
      </c>
    </row>
    <row r="13" spans="2:5" ht="14.25" customHeight="1">
      <c r="B13" s="44" t="s">
        <v>24</v>
      </c>
      <c r="C13" s="48" t="s">
        <v>152</v>
      </c>
      <c r="D13" s="46" t="s">
        <v>153</v>
      </c>
      <c r="E13" s="49">
        <v>850000</v>
      </c>
    </row>
    <row r="14" spans="2:5" ht="14.25" customHeight="1">
      <c r="B14" s="44" t="s">
        <v>22</v>
      </c>
      <c r="C14" s="48" t="s">
        <v>154</v>
      </c>
      <c r="D14" s="46" t="s">
        <v>145</v>
      </c>
      <c r="E14" s="49">
        <v>1450000</v>
      </c>
    </row>
    <row r="15" spans="2:5" ht="14.25" customHeight="1">
      <c r="B15" s="44" t="s">
        <v>30</v>
      </c>
      <c r="C15" s="48" t="s">
        <v>155</v>
      </c>
      <c r="D15" s="46" t="s">
        <v>153</v>
      </c>
      <c r="E15" s="49">
        <v>550000</v>
      </c>
    </row>
    <row r="16" spans="2:5" ht="14.25" customHeight="1">
      <c r="B16" s="50" t="s">
        <v>21</v>
      </c>
      <c r="C16" s="51" t="s">
        <v>156</v>
      </c>
      <c r="D16" s="52" t="s">
        <v>157</v>
      </c>
      <c r="E16" s="53">
        <v>1800000</v>
      </c>
    </row>
    <row r="17" spans="2:10" ht="14.25" customHeight="1"/>
    <row r="18" spans="2:10" ht="14.25" customHeight="1"/>
    <row r="19" spans="2:10" ht="14.25" customHeight="1">
      <c r="B19" s="81" t="s">
        <v>158</v>
      </c>
      <c r="C19" s="82"/>
      <c r="D19" s="82"/>
      <c r="E19" s="82"/>
      <c r="F19" s="82"/>
      <c r="G19" s="82"/>
      <c r="H19" s="82"/>
      <c r="I19" s="82"/>
    </row>
    <row r="20" spans="2:10" ht="14.25" customHeight="1"/>
    <row r="21" spans="2:10" ht="14.25" customHeight="1">
      <c r="B21" s="86" t="s">
        <v>159</v>
      </c>
      <c r="C21" s="87"/>
      <c r="D21" s="54">
        <v>200</v>
      </c>
      <c r="E21" s="55">
        <v>30</v>
      </c>
      <c r="F21" s="55">
        <v>300</v>
      </c>
      <c r="G21" s="55">
        <v>100</v>
      </c>
      <c r="H21" s="55">
        <v>20</v>
      </c>
      <c r="I21" s="56">
        <v>10</v>
      </c>
    </row>
    <row r="22" spans="2:10" ht="14.25" customHeight="1">
      <c r="B22" s="88"/>
      <c r="C22" s="89"/>
      <c r="D22" s="57" t="s">
        <v>35</v>
      </c>
      <c r="E22" s="58" t="s">
        <v>37</v>
      </c>
      <c r="F22" s="58" t="s">
        <v>39</v>
      </c>
      <c r="G22" s="58" t="s">
        <v>41</v>
      </c>
      <c r="H22" s="58" t="s">
        <v>43</v>
      </c>
      <c r="I22" s="59" t="s">
        <v>45</v>
      </c>
      <c r="J22" t="s">
        <v>165</v>
      </c>
    </row>
    <row r="23" spans="2:10" ht="14.25" customHeight="1">
      <c r="B23" s="60" t="s">
        <v>32</v>
      </c>
      <c r="C23" s="61" t="s">
        <v>141</v>
      </c>
      <c r="D23" s="62">
        <v>20000</v>
      </c>
      <c r="E23" s="63">
        <v>100000</v>
      </c>
      <c r="F23" s="63">
        <v>200000</v>
      </c>
      <c r="G23" s="63">
        <v>300000</v>
      </c>
      <c r="H23" s="63">
        <v>20000</v>
      </c>
      <c r="I23" s="64">
        <v>30000</v>
      </c>
      <c r="J23" t="s">
        <v>164</v>
      </c>
    </row>
    <row r="24" spans="2:10" ht="14.25" customHeight="1">
      <c r="B24" s="65" t="s">
        <v>29</v>
      </c>
      <c r="C24" s="66" t="s">
        <v>143</v>
      </c>
      <c r="D24" s="23">
        <v>30000</v>
      </c>
      <c r="E24" s="17">
        <v>100000</v>
      </c>
      <c r="F24" s="17">
        <v>30000</v>
      </c>
      <c r="G24" s="17">
        <v>200000</v>
      </c>
      <c r="H24" s="17">
        <v>30000</v>
      </c>
      <c r="I24" s="24">
        <v>10000</v>
      </c>
    </row>
    <row r="25" spans="2:10" ht="14.25" customHeight="1">
      <c r="B25" s="65" t="s">
        <v>23</v>
      </c>
      <c r="C25" s="66" t="s">
        <v>144</v>
      </c>
      <c r="D25" s="23">
        <v>10000</v>
      </c>
      <c r="E25" s="17">
        <v>100000</v>
      </c>
      <c r="F25" s="17">
        <v>100000</v>
      </c>
      <c r="G25" s="17">
        <v>20000</v>
      </c>
      <c r="H25" s="17">
        <v>10000</v>
      </c>
      <c r="I25" s="24">
        <v>1000000</v>
      </c>
    </row>
    <row r="26" spans="2:10" ht="14.25" customHeight="1">
      <c r="B26" s="65" t="s">
        <v>26</v>
      </c>
      <c r="C26" s="66" t="s">
        <v>146</v>
      </c>
      <c r="D26" s="23">
        <v>100000</v>
      </c>
      <c r="E26" s="17">
        <v>300000</v>
      </c>
      <c r="F26" s="17">
        <v>200000</v>
      </c>
      <c r="G26" s="17">
        <v>20000</v>
      </c>
      <c r="H26" s="17">
        <v>30000</v>
      </c>
      <c r="I26" s="24">
        <v>200000</v>
      </c>
    </row>
    <row r="27" spans="2:10" ht="14.25" customHeight="1">
      <c r="B27" s="65" t="s">
        <v>31</v>
      </c>
      <c r="C27" s="66" t="s">
        <v>147</v>
      </c>
      <c r="D27" s="23">
        <v>100000</v>
      </c>
      <c r="E27" s="17">
        <v>100000</v>
      </c>
      <c r="F27" s="17">
        <v>100000</v>
      </c>
      <c r="G27" s="17">
        <v>300000</v>
      </c>
      <c r="H27" s="17">
        <v>1500000</v>
      </c>
      <c r="I27" s="24">
        <v>100000</v>
      </c>
    </row>
    <row r="28" spans="2:10" ht="14.25" customHeight="1">
      <c r="B28" s="65" t="s">
        <v>28</v>
      </c>
      <c r="C28" s="66" t="s">
        <v>148</v>
      </c>
      <c r="D28" s="23">
        <v>10000</v>
      </c>
      <c r="E28" s="17">
        <v>300000</v>
      </c>
      <c r="F28" s="17">
        <v>100000</v>
      </c>
      <c r="G28" s="17">
        <v>1000000</v>
      </c>
      <c r="H28" s="17">
        <v>1500000</v>
      </c>
      <c r="I28" s="24">
        <v>100000</v>
      </c>
    </row>
    <row r="29" spans="2:10" ht="14.25" customHeight="1">
      <c r="B29" s="65" t="s">
        <v>25</v>
      </c>
      <c r="C29" s="66" t="s">
        <v>149</v>
      </c>
      <c r="D29" s="23">
        <v>200000</v>
      </c>
      <c r="E29" s="17">
        <v>100000</v>
      </c>
      <c r="F29" s="17">
        <v>10000</v>
      </c>
      <c r="G29" s="17">
        <v>100000</v>
      </c>
      <c r="H29" s="17">
        <v>10000</v>
      </c>
      <c r="I29" s="24">
        <v>100000</v>
      </c>
    </row>
    <row r="30" spans="2:10" ht="14.25" customHeight="1">
      <c r="B30" s="65" t="s">
        <v>27</v>
      </c>
      <c r="C30" s="66" t="s">
        <v>151</v>
      </c>
      <c r="D30" s="23">
        <v>200000</v>
      </c>
      <c r="E30" s="17">
        <v>200000</v>
      </c>
      <c r="F30" s="17">
        <v>300000</v>
      </c>
      <c r="G30" s="17">
        <v>10000</v>
      </c>
      <c r="H30" s="17">
        <v>100000</v>
      </c>
      <c r="I30" s="24">
        <v>200000</v>
      </c>
    </row>
    <row r="31" spans="2:10" ht="14.25" customHeight="1">
      <c r="B31" s="65" t="s">
        <v>24</v>
      </c>
      <c r="C31" s="66" t="s">
        <v>152</v>
      </c>
      <c r="D31" s="23">
        <v>30000</v>
      </c>
      <c r="E31" s="17">
        <v>10000</v>
      </c>
      <c r="F31" s="17">
        <v>200000</v>
      </c>
      <c r="G31" s="17">
        <v>10000</v>
      </c>
      <c r="H31" s="17">
        <v>100000</v>
      </c>
      <c r="I31" s="24">
        <v>20000</v>
      </c>
    </row>
    <row r="32" spans="2:10" ht="14.25" customHeight="1">
      <c r="B32" s="65" t="s">
        <v>22</v>
      </c>
      <c r="C32" s="66" t="s">
        <v>154</v>
      </c>
      <c r="D32" s="23">
        <v>500000</v>
      </c>
      <c r="E32" s="17">
        <v>20000</v>
      </c>
      <c r="F32" s="17">
        <v>200000</v>
      </c>
      <c r="G32" s="17">
        <v>500000</v>
      </c>
      <c r="H32" s="17">
        <v>300000</v>
      </c>
      <c r="I32" s="24">
        <v>1000000</v>
      </c>
    </row>
    <row r="33" spans="2:9" ht="14.25" customHeight="1">
      <c r="B33" s="65" t="s">
        <v>30</v>
      </c>
      <c r="C33" s="66" t="s">
        <v>155</v>
      </c>
      <c r="D33" s="23">
        <v>100000</v>
      </c>
      <c r="E33" s="17">
        <v>500000</v>
      </c>
      <c r="F33" s="17">
        <v>30000</v>
      </c>
      <c r="G33" s="17">
        <v>20000</v>
      </c>
      <c r="H33" s="17">
        <v>300000</v>
      </c>
      <c r="I33" s="24">
        <v>300000</v>
      </c>
    </row>
    <row r="34" spans="2:9" ht="14.25" customHeight="1">
      <c r="B34" s="67" t="s">
        <v>21</v>
      </c>
      <c r="C34" s="68" t="s">
        <v>156</v>
      </c>
      <c r="D34" s="25">
        <v>100000</v>
      </c>
      <c r="E34" s="19">
        <v>300000</v>
      </c>
      <c r="F34" s="19">
        <v>1500000</v>
      </c>
      <c r="G34" s="19">
        <v>10000</v>
      </c>
      <c r="H34" s="19">
        <v>20000</v>
      </c>
      <c r="I34" s="26">
        <v>300000</v>
      </c>
    </row>
    <row r="35" spans="2:9" ht="14.25" customHeight="1"/>
    <row r="36" spans="2:9" ht="14.25" customHeight="1"/>
    <row r="37" spans="2:9" ht="14.25" customHeight="1"/>
    <row r="38" spans="2:9" ht="14.25" customHeight="1"/>
    <row r="39" spans="2:9" ht="14.25" customHeight="1"/>
    <row r="40" spans="2:9" ht="14.25" customHeight="1"/>
    <row r="41" spans="2:9" ht="14.25" customHeight="1"/>
    <row r="42" spans="2:9" ht="14.25" customHeight="1"/>
    <row r="43" spans="2:9" ht="14.25" customHeight="1"/>
    <row r="44" spans="2:9" ht="14.25" customHeight="1"/>
    <row r="45" spans="2:9" ht="14.25" customHeight="1"/>
    <row r="46" spans="2:9" ht="14.25" customHeight="1"/>
    <row r="47" spans="2:9" ht="14.25" customHeight="1"/>
    <row r="48" spans="2:9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B2:E2"/>
    <mergeCell ref="B19:I19"/>
    <mergeCell ref="B21:C22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D1000"/>
  <sheetViews>
    <sheetView workbookViewId="0"/>
  </sheetViews>
  <sheetFormatPr baseColWidth="10" defaultColWidth="14.42578125" defaultRowHeight="15" customHeight="1"/>
  <cols>
    <col min="1" max="1" width="20" customWidth="1"/>
    <col min="2" max="2" width="13.42578125" customWidth="1"/>
    <col min="3" max="26" width="10.7109375" customWidth="1"/>
  </cols>
  <sheetData>
    <row r="1" spans="1:4" ht="14.25" customHeight="1"/>
    <row r="2" spans="1:4" ht="14.25" customHeight="1">
      <c r="A2" s="69" t="s">
        <v>160</v>
      </c>
      <c r="B2" s="69" t="s">
        <v>161</v>
      </c>
    </row>
    <row r="3" spans="1:4" ht="14.25" customHeight="1">
      <c r="A3" s="70" t="s">
        <v>52</v>
      </c>
      <c r="B3" s="17">
        <v>945</v>
      </c>
      <c r="D3" s="71"/>
    </row>
    <row r="4" spans="1:4" ht="14.25" customHeight="1">
      <c r="A4" s="70" t="s">
        <v>42</v>
      </c>
      <c r="B4" s="17">
        <v>1030</v>
      </c>
      <c r="D4" s="71"/>
    </row>
    <row r="5" spans="1:4" ht="14.25" customHeight="1">
      <c r="A5" s="70" t="s">
        <v>53</v>
      </c>
      <c r="B5" s="17">
        <v>1031</v>
      </c>
      <c r="D5" s="71"/>
    </row>
    <row r="6" spans="1:4" ht="14.25" customHeight="1">
      <c r="A6" s="70" t="s">
        <v>54</v>
      </c>
      <c r="B6" s="17">
        <v>1069</v>
      </c>
      <c r="D6" s="71"/>
    </row>
    <row r="7" spans="1:4" ht="14.25" customHeight="1">
      <c r="A7" s="70" t="s">
        <v>49</v>
      </c>
      <c r="B7" s="17">
        <v>1114</v>
      </c>
      <c r="D7" s="71"/>
    </row>
    <row r="8" spans="1:4" ht="14.25" customHeight="1">
      <c r="A8" s="70" t="s">
        <v>51</v>
      </c>
      <c r="B8" s="17">
        <v>1014</v>
      </c>
      <c r="D8" s="71"/>
    </row>
    <row r="9" spans="1:4" ht="14.25" customHeight="1">
      <c r="A9" s="70" t="s">
        <v>47</v>
      </c>
      <c r="B9" s="17">
        <v>1174</v>
      </c>
      <c r="D9" s="71"/>
    </row>
    <row r="10" spans="1:4" ht="14.25" customHeight="1">
      <c r="A10" s="70" t="s">
        <v>48</v>
      </c>
      <c r="B10" s="17">
        <v>887</v>
      </c>
      <c r="D10" s="71"/>
    </row>
    <row r="11" spans="1:4" ht="14.25" customHeight="1">
      <c r="A11" s="70" t="s">
        <v>50</v>
      </c>
      <c r="B11" s="17">
        <v>1154</v>
      </c>
      <c r="D11" s="71"/>
    </row>
    <row r="12" spans="1:4" ht="14.25" customHeight="1">
      <c r="A12" s="70" t="s">
        <v>40</v>
      </c>
      <c r="B12" s="17">
        <v>981</v>
      </c>
      <c r="D12" s="71"/>
    </row>
    <row r="13" spans="1:4" ht="14.25" customHeight="1">
      <c r="A13" s="70" t="s">
        <v>44</v>
      </c>
      <c r="B13" s="17">
        <v>975</v>
      </c>
      <c r="D13" s="71"/>
    </row>
    <row r="14" spans="1:4" ht="14.25" customHeight="1">
      <c r="A14" s="70" t="s">
        <v>46</v>
      </c>
      <c r="B14" s="17">
        <v>931</v>
      </c>
      <c r="D14" s="71"/>
    </row>
    <row r="15" spans="1:4" ht="14.25" customHeight="1">
      <c r="A15" s="70" t="s">
        <v>38</v>
      </c>
      <c r="B15" s="17">
        <v>947</v>
      </c>
      <c r="D15" s="71"/>
    </row>
    <row r="16" spans="1:4" ht="14.25" customHeight="1">
      <c r="A16" s="70" t="s">
        <v>36</v>
      </c>
      <c r="B16" s="17">
        <v>1324</v>
      </c>
      <c r="D16" s="71"/>
    </row>
    <row r="17" spans="1:4" ht="14.25" customHeight="1">
      <c r="A17" s="70" t="s">
        <v>34</v>
      </c>
      <c r="B17" s="17">
        <v>1266</v>
      </c>
      <c r="D17" s="71"/>
    </row>
    <row r="18" spans="1:4" ht="14.25" customHeight="1"/>
    <row r="19" spans="1:4" ht="14.25" customHeight="1"/>
    <row r="20" spans="1:4" ht="14.25" customHeight="1"/>
    <row r="21" spans="1:4" ht="14.25" customHeight="1"/>
    <row r="22" spans="1:4" ht="14.25" customHeight="1"/>
    <row r="23" spans="1:4" ht="14.25" customHeight="1"/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N1000"/>
  <sheetViews>
    <sheetView workbookViewId="0">
      <selection activeCell="A4" sqref="A4"/>
    </sheetView>
  </sheetViews>
  <sheetFormatPr baseColWidth="10" defaultColWidth="14.42578125" defaultRowHeight="15" customHeight="1"/>
  <cols>
    <col min="1" max="1" width="24" customWidth="1"/>
    <col min="2" max="2" width="21.42578125" customWidth="1"/>
    <col min="3" max="13" width="5" customWidth="1"/>
    <col min="14" max="14" width="11.85546875" customWidth="1"/>
    <col min="15" max="26" width="10.7109375" customWidth="1"/>
  </cols>
  <sheetData>
    <row r="1" spans="1:14" ht="14.25" customHeight="1"/>
    <row r="2" spans="1:14" ht="14.25" customHeight="1"/>
    <row r="3" spans="1:14" ht="14.25" customHeight="1">
      <c r="A3" s="72" t="s">
        <v>162</v>
      </c>
      <c r="B3" s="72" t="s">
        <v>9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4"/>
    </row>
    <row r="4" spans="1:14" ht="14.25" customHeight="1">
      <c r="A4" s="72" t="s">
        <v>13</v>
      </c>
      <c r="B4" s="75" t="s">
        <v>27</v>
      </c>
      <c r="C4" s="76" t="s">
        <v>26</v>
      </c>
      <c r="D4" s="76" t="s">
        <v>31</v>
      </c>
      <c r="E4" s="76" t="s">
        <v>28</v>
      </c>
      <c r="F4" s="76" t="s">
        <v>23</v>
      </c>
      <c r="G4" s="76" t="s">
        <v>29</v>
      </c>
      <c r="H4" s="76" t="s">
        <v>25</v>
      </c>
      <c r="I4" s="76" t="s">
        <v>32</v>
      </c>
      <c r="J4" s="76" t="s">
        <v>30</v>
      </c>
      <c r="K4" s="76" t="s">
        <v>21</v>
      </c>
      <c r="L4" s="76" t="s">
        <v>22</v>
      </c>
      <c r="M4" s="76" t="s">
        <v>24</v>
      </c>
      <c r="N4" s="77" t="s">
        <v>163</v>
      </c>
    </row>
    <row r="5" spans="1:14" ht="14.25" customHeight="1">
      <c r="A5" s="75" t="s">
        <v>35</v>
      </c>
      <c r="B5" s="90">
        <v>218</v>
      </c>
      <c r="C5" s="91">
        <v>260</v>
      </c>
      <c r="D5" s="91">
        <v>288</v>
      </c>
      <c r="E5" s="91">
        <v>248</v>
      </c>
      <c r="F5" s="91">
        <v>219</v>
      </c>
      <c r="G5" s="91">
        <v>205</v>
      </c>
      <c r="H5" s="91">
        <v>247</v>
      </c>
      <c r="I5" s="91">
        <v>218</v>
      </c>
      <c r="J5" s="91">
        <v>230</v>
      </c>
      <c r="K5" s="91">
        <v>226</v>
      </c>
      <c r="L5" s="91">
        <v>277</v>
      </c>
      <c r="M5" s="91">
        <v>220</v>
      </c>
      <c r="N5" s="92">
        <v>2856</v>
      </c>
    </row>
    <row r="6" spans="1:14" ht="14.25" customHeight="1">
      <c r="A6" s="80" t="s">
        <v>37</v>
      </c>
      <c r="B6" s="93">
        <v>144</v>
      </c>
      <c r="C6" s="94">
        <v>174</v>
      </c>
      <c r="D6" s="94">
        <v>314</v>
      </c>
      <c r="E6" s="94">
        <v>245</v>
      </c>
      <c r="F6" s="94">
        <v>254</v>
      </c>
      <c r="G6" s="94">
        <v>230</v>
      </c>
      <c r="H6" s="94">
        <v>253</v>
      </c>
      <c r="I6" s="94">
        <v>185</v>
      </c>
      <c r="J6" s="94">
        <v>209</v>
      </c>
      <c r="K6" s="94">
        <v>128</v>
      </c>
      <c r="L6" s="94">
        <v>133</v>
      </c>
      <c r="M6" s="94">
        <v>164</v>
      </c>
      <c r="N6" s="95">
        <v>2433</v>
      </c>
    </row>
    <row r="7" spans="1:14">
      <c r="A7" s="80" t="s">
        <v>39</v>
      </c>
      <c r="B7" s="93">
        <v>157</v>
      </c>
      <c r="C7" s="94">
        <v>248</v>
      </c>
      <c r="D7" s="94">
        <v>211</v>
      </c>
      <c r="E7" s="94">
        <v>227</v>
      </c>
      <c r="F7" s="94">
        <v>167</v>
      </c>
      <c r="G7" s="94">
        <v>255</v>
      </c>
      <c r="H7" s="94">
        <v>198</v>
      </c>
      <c r="I7" s="94">
        <v>342</v>
      </c>
      <c r="J7" s="94">
        <v>277</v>
      </c>
      <c r="K7" s="94">
        <v>194</v>
      </c>
      <c r="L7" s="94">
        <v>221</v>
      </c>
      <c r="M7" s="94">
        <v>188</v>
      </c>
      <c r="N7" s="95">
        <v>2685</v>
      </c>
    </row>
    <row r="8" spans="1:14">
      <c r="A8" s="80" t="s">
        <v>41</v>
      </c>
      <c r="B8" s="93">
        <v>234</v>
      </c>
      <c r="C8" s="94">
        <v>242</v>
      </c>
      <c r="D8" s="94">
        <v>178</v>
      </c>
      <c r="E8" s="94">
        <v>255</v>
      </c>
      <c r="F8" s="94">
        <v>228</v>
      </c>
      <c r="G8" s="94">
        <v>230</v>
      </c>
      <c r="H8" s="94">
        <v>231</v>
      </c>
      <c r="I8" s="94">
        <v>181</v>
      </c>
      <c r="J8" s="94">
        <v>204</v>
      </c>
      <c r="K8" s="94">
        <v>258</v>
      </c>
      <c r="L8" s="94">
        <v>171</v>
      </c>
      <c r="M8" s="94">
        <v>213</v>
      </c>
      <c r="N8" s="95">
        <v>2625</v>
      </c>
    </row>
    <row r="9" spans="1:14">
      <c r="A9" s="80" t="s">
        <v>43</v>
      </c>
      <c r="B9" s="93">
        <v>271</v>
      </c>
      <c r="C9" s="94">
        <v>238</v>
      </c>
      <c r="D9" s="94">
        <v>238</v>
      </c>
      <c r="E9" s="94">
        <v>321</v>
      </c>
      <c r="F9" s="94">
        <v>209</v>
      </c>
      <c r="G9" s="94">
        <v>151</v>
      </c>
      <c r="H9" s="94">
        <v>221</v>
      </c>
      <c r="I9" s="94">
        <v>182</v>
      </c>
      <c r="J9" s="94">
        <v>203</v>
      </c>
      <c r="K9" s="94">
        <v>231</v>
      </c>
      <c r="L9" s="94">
        <v>301</v>
      </c>
      <c r="M9" s="94">
        <v>219</v>
      </c>
      <c r="N9" s="95">
        <v>2785</v>
      </c>
    </row>
    <row r="10" spans="1:14">
      <c r="A10" s="80" t="s">
        <v>45</v>
      </c>
      <c r="B10" s="93">
        <v>241</v>
      </c>
      <c r="C10" s="94">
        <v>178</v>
      </c>
      <c r="D10" s="94">
        <v>232</v>
      </c>
      <c r="E10" s="94">
        <v>248</v>
      </c>
      <c r="F10" s="94">
        <v>167</v>
      </c>
      <c r="G10" s="94">
        <v>169</v>
      </c>
      <c r="H10" s="94">
        <v>268</v>
      </c>
      <c r="I10" s="94">
        <v>218</v>
      </c>
      <c r="J10" s="94">
        <v>287</v>
      </c>
      <c r="K10" s="94">
        <v>146</v>
      </c>
      <c r="L10" s="94">
        <v>165</v>
      </c>
      <c r="M10" s="94">
        <v>139</v>
      </c>
      <c r="N10" s="95">
        <v>2458</v>
      </c>
    </row>
    <row r="11" spans="1:14">
      <c r="A11" s="78" t="s">
        <v>163</v>
      </c>
      <c r="B11" s="96">
        <v>1265</v>
      </c>
      <c r="C11" s="97">
        <v>1340</v>
      </c>
      <c r="D11" s="97">
        <v>1461</v>
      </c>
      <c r="E11" s="97">
        <v>1544</v>
      </c>
      <c r="F11" s="97">
        <v>1244</v>
      </c>
      <c r="G11" s="97">
        <v>1240</v>
      </c>
      <c r="H11" s="97">
        <v>1418</v>
      </c>
      <c r="I11" s="97">
        <v>1326</v>
      </c>
      <c r="J11" s="97">
        <v>1410</v>
      </c>
      <c r="K11" s="97">
        <v>1183</v>
      </c>
      <c r="L11" s="97">
        <v>1268</v>
      </c>
      <c r="M11" s="97">
        <v>1143</v>
      </c>
      <c r="N11" s="98">
        <v>15842</v>
      </c>
    </row>
    <row r="12" spans="1:14" ht="14.25" customHeight="1">
      <c r="D12" s="71"/>
      <c r="E12" s="45"/>
    </row>
    <row r="13" spans="1:14" ht="14.25" customHeight="1">
      <c r="D13" s="71"/>
      <c r="E13" s="45"/>
    </row>
    <row r="14" spans="1:14" ht="14.25" customHeight="1">
      <c r="D14" s="71"/>
      <c r="E14" s="45"/>
    </row>
    <row r="15" spans="1:14" ht="14.25" customHeight="1">
      <c r="D15" s="71"/>
      <c r="E15" s="45"/>
    </row>
    <row r="16" spans="1:14" ht="14.25" customHeight="1">
      <c r="D16" s="71"/>
      <c r="E16" s="45"/>
    </row>
    <row r="17" spans="4:5" ht="14.25" customHeight="1">
      <c r="D17" s="71"/>
      <c r="E17" s="45"/>
    </row>
    <row r="18" spans="4:5" ht="14.25" customHeight="1">
      <c r="D18" s="71"/>
      <c r="E18" s="45"/>
    </row>
    <row r="19" spans="4:5" ht="14.25" customHeight="1"/>
    <row r="20" spans="4:5" ht="14.25" customHeight="1"/>
    <row r="21" spans="4:5" ht="14.25" customHeight="1"/>
    <row r="22" spans="4:5" ht="14.25" customHeight="1"/>
    <row r="23" spans="4:5" ht="14.25" customHeight="1"/>
    <row r="24" spans="4:5" ht="14.25" customHeight="1"/>
    <row r="25" spans="4:5" ht="14.25" customHeight="1"/>
    <row r="26" spans="4:5" ht="14.25" customHeight="1"/>
    <row r="27" spans="4:5" ht="14.25" customHeight="1"/>
    <row r="28" spans="4:5" ht="14.25" customHeight="1"/>
    <row r="29" spans="4:5" ht="14.25" customHeight="1"/>
    <row r="30" spans="4:5" ht="14.25" customHeight="1"/>
    <row r="31" spans="4:5" ht="14.25" customHeight="1"/>
    <row r="32" spans="4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Ventas</vt:lpstr>
      <vt:lpstr>Tienda y Sucursal</vt:lpstr>
      <vt:lpstr>Vendedores y Clientes</vt:lpstr>
      <vt:lpstr>Productos</vt:lpstr>
      <vt:lpstr>Gráfico l</vt:lpstr>
      <vt:lpstr>Gráfico 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Rojo</dc:creator>
  <cp:lastModifiedBy>Benjamin Jiménez</cp:lastModifiedBy>
  <dcterms:created xsi:type="dcterms:W3CDTF">2011-11-04T02:13:59Z</dcterms:created>
  <dcterms:modified xsi:type="dcterms:W3CDTF">2023-04-13T01:34:19Z</dcterms:modified>
</cp:coreProperties>
</file>