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vi\Dropbox\_zhaw\20HS\PA_MTD\"/>
    </mc:Choice>
  </mc:AlternateContent>
  <xr:revisionPtr revIDLastSave="0" documentId="13_ncr:1_{CFD00D6F-BBCC-41D0-A48E-CB31902860A9}" xr6:coauthVersionLast="45" xr6:coauthVersionMax="45" xr10:uidLastSave="{00000000-0000-0000-0000-000000000000}"/>
  <bookViews>
    <workbookView xWindow="-7346" yWindow="2211" windowWidth="16012" windowHeight="13149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1" l="1"/>
  <c r="M55" i="1"/>
  <c r="T50" i="1"/>
  <c r="O50" i="1"/>
  <c r="N50" i="1"/>
  <c r="R50" i="1" s="1"/>
  <c r="M50" i="1"/>
  <c r="S59" i="1"/>
  <c r="R59" i="1"/>
  <c r="S58" i="1"/>
  <c r="R58" i="1"/>
  <c r="S57" i="1"/>
  <c r="R57" i="1"/>
  <c r="S56" i="1"/>
  <c r="R56" i="1"/>
  <c r="S55" i="1"/>
  <c r="R55" i="1"/>
  <c r="S50" i="1"/>
  <c r="S49" i="1"/>
  <c r="R49" i="1"/>
  <c r="S48" i="1"/>
  <c r="R48" i="1"/>
  <c r="S47" i="1"/>
  <c r="R47" i="1"/>
  <c r="S46" i="1"/>
  <c r="R46" i="1"/>
  <c r="S45" i="1"/>
  <c r="R45" i="1"/>
  <c r="O45" i="1"/>
  <c r="N45" i="1"/>
  <c r="T45" i="1"/>
  <c r="M45" i="1"/>
  <c r="S44" i="1"/>
  <c r="R44" i="1"/>
  <c r="S43" i="1"/>
  <c r="R43" i="1"/>
  <c r="S42" i="1"/>
  <c r="R42" i="1"/>
  <c r="S41" i="1"/>
  <c r="R41" i="1"/>
  <c r="S40" i="1"/>
  <c r="R40" i="1"/>
  <c r="R36" i="1"/>
  <c r="R37" i="1"/>
  <c r="R38" i="1"/>
  <c r="S37" i="1"/>
  <c r="S38" i="1"/>
  <c r="R39" i="1"/>
  <c r="S39" i="1"/>
  <c r="S36" i="1"/>
  <c r="S35" i="1" l="1"/>
  <c r="R35" i="1"/>
  <c r="P25" i="1" l="1"/>
  <c r="M25" i="1"/>
  <c r="P20" i="1"/>
  <c r="N20" i="1"/>
  <c r="M20" i="1"/>
  <c r="N15" i="1"/>
  <c r="P15" i="1"/>
  <c r="M15" i="1"/>
  <c r="H55" i="1" l="1"/>
  <c r="E55" i="1"/>
  <c r="H50" i="1"/>
  <c r="H51" i="1" s="1"/>
  <c r="H52" i="1" s="1"/>
  <c r="H53" i="1" s="1"/>
  <c r="H54" i="1" s="1"/>
  <c r="G50" i="1"/>
  <c r="G51" i="1" s="1"/>
  <c r="G52" i="1" s="1"/>
  <c r="G53" i="1" s="1"/>
  <c r="G54" i="1" s="1"/>
  <c r="E50" i="1"/>
  <c r="G45" i="1"/>
  <c r="H45" i="1"/>
  <c r="H46" i="1" s="1"/>
  <c r="H47" i="1" s="1"/>
  <c r="H48" i="1" s="1"/>
  <c r="H49" i="1" s="1"/>
  <c r="E45" i="1"/>
  <c r="E46" i="1" s="1"/>
  <c r="E47" i="1" s="1"/>
  <c r="E48" i="1" s="1"/>
  <c r="E49" i="1" s="1"/>
  <c r="P26" i="1"/>
  <c r="P27" i="1" s="1"/>
  <c r="P28" i="1" s="1"/>
  <c r="P29" i="1" s="1"/>
  <c r="O26" i="1"/>
  <c r="O27" i="1" s="1"/>
  <c r="O28" i="1" s="1"/>
  <c r="O29" i="1" s="1"/>
  <c r="N26" i="1"/>
  <c r="N27" i="1" s="1"/>
  <c r="N28" i="1" s="1"/>
  <c r="N29" i="1" s="1"/>
  <c r="M26" i="1"/>
  <c r="M27" i="1" s="1"/>
  <c r="M28" i="1" s="1"/>
  <c r="M29" i="1" s="1"/>
  <c r="P21" i="1"/>
  <c r="P22" i="1" s="1"/>
  <c r="P23" i="1" s="1"/>
  <c r="P24" i="1" s="1"/>
  <c r="O21" i="1"/>
  <c r="O22" i="1" s="1"/>
  <c r="O23" i="1" s="1"/>
  <c r="O24" i="1" s="1"/>
  <c r="M21" i="1"/>
  <c r="M22" i="1" s="1"/>
  <c r="M23" i="1" s="1"/>
  <c r="M24" i="1" s="1"/>
  <c r="P16" i="1"/>
  <c r="P17" i="1" s="1"/>
  <c r="P18" i="1" s="1"/>
  <c r="P19" i="1" s="1"/>
  <c r="O16" i="1"/>
  <c r="O17" i="1" s="1"/>
  <c r="O18" i="1" s="1"/>
  <c r="O19" i="1" s="1"/>
  <c r="N16" i="1"/>
  <c r="N17" i="1" s="1"/>
  <c r="N18" i="1" s="1"/>
  <c r="N19" i="1" s="1"/>
  <c r="M16" i="1"/>
  <c r="M17" i="1" s="1"/>
  <c r="M18" i="1" s="1"/>
  <c r="M19" i="1" s="1"/>
  <c r="T56" i="1"/>
  <c r="T57" i="1" s="1"/>
  <c r="T58" i="1" s="1"/>
  <c r="T59" i="1" s="1"/>
  <c r="O56" i="1"/>
  <c r="O57" i="1" s="1"/>
  <c r="O58" i="1" s="1"/>
  <c r="O59" i="1" s="1"/>
  <c r="N56" i="1"/>
  <c r="N57" i="1" s="1"/>
  <c r="N58" i="1" s="1"/>
  <c r="N59" i="1" s="1"/>
  <c r="M56" i="1"/>
  <c r="M57" i="1" s="1"/>
  <c r="M58" i="1" s="1"/>
  <c r="M59" i="1" s="1"/>
  <c r="T51" i="1"/>
  <c r="T52" i="1" s="1"/>
  <c r="T53" i="1" s="1"/>
  <c r="T54" i="1" s="1"/>
  <c r="O51" i="1"/>
  <c r="N51" i="1"/>
  <c r="M51" i="1"/>
  <c r="M52" i="1" s="1"/>
  <c r="M53" i="1" s="1"/>
  <c r="M54" i="1" s="1"/>
  <c r="O46" i="1"/>
  <c r="O47" i="1" s="1"/>
  <c r="O48" i="1" s="1"/>
  <c r="O49" i="1" s="1"/>
  <c r="T46" i="1"/>
  <c r="T47" i="1" s="1"/>
  <c r="T48" i="1" s="1"/>
  <c r="T49" i="1" s="1"/>
  <c r="M46" i="1"/>
  <c r="M47" i="1" s="1"/>
  <c r="M48" i="1" s="1"/>
  <c r="M49" i="1" s="1"/>
  <c r="F46" i="1"/>
  <c r="F47" i="1" s="1"/>
  <c r="F48" i="1" s="1"/>
  <c r="F49" i="1" s="1"/>
  <c r="H56" i="1"/>
  <c r="H57" i="1" s="1"/>
  <c r="H58" i="1" s="1"/>
  <c r="H59" i="1" s="1"/>
  <c r="H25" i="1"/>
  <c r="H26" i="1" s="1"/>
  <c r="H27" i="1" s="1"/>
  <c r="H28" i="1" s="1"/>
  <c r="H29" i="1" s="1"/>
  <c r="N21" i="1"/>
  <c r="N22" i="1" s="1"/>
  <c r="N23" i="1" s="1"/>
  <c r="N24" i="1" s="1"/>
  <c r="N46" i="1"/>
  <c r="N47" i="1" s="1"/>
  <c r="N48" i="1" s="1"/>
  <c r="N49" i="1" s="1"/>
  <c r="G56" i="1"/>
  <c r="G57" i="1" s="1"/>
  <c r="G58" i="1" s="1"/>
  <c r="G59" i="1" s="1"/>
  <c r="F56" i="1"/>
  <c r="F57" i="1" s="1"/>
  <c r="F58" i="1" s="1"/>
  <c r="F59" i="1" s="1"/>
  <c r="E56" i="1"/>
  <c r="E57" i="1" s="1"/>
  <c r="E58" i="1" s="1"/>
  <c r="E59" i="1" s="1"/>
  <c r="F51" i="1"/>
  <c r="F52" i="1" s="1"/>
  <c r="F53" i="1" s="1"/>
  <c r="F54" i="1" s="1"/>
  <c r="E51" i="1"/>
  <c r="E52" i="1" s="1"/>
  <c r="E53" i="1" s="1"/>
  <c r="E54" i="1" s="1"/>
  <c r="G46" i="1"/>
  <c r="G47" i="1" s="1"/>
  <c r="G48" i="1" s="1"/>
  <c r="G49" i="1" s="1"/>
  <c r="F26" i="1"/>
  <c r="F27" i="1" s="1"/>
  <c r="F28" i="1" s="1"/>
  <c r="F29" i="1" s="1"/>
  <c r="G26" i="1"/>
  <c r="G27" i="1" s="1"/>
  <c r="G28" i="1" s="1"/>
  <c r="G29" i="1" s="1"/>
  <c r="H20" i="1"/>
  <c r="H21" i="1" s="1"/>
  <c r="H22" i="1" s="1"/>
  <c r="H23" i="1" s="1"/>
  <c r="H24" i="1" s="1"/>
  <c r="G20" i="1"/>
  <c r="G21" i="1" s="1"/>
  <c r="G22" i="1" s="1"/>
  <c r="G23" i="1" s="1"/>
  <c r="G24" i="1" s="1"/>
  <c r="F20" i="1"/>
  <c r="F21" i="1" s="1"/>
  <c r="F22" i="1" s="1"/>
  <c r="F23" i="1" s="1"/>
  <c r="F24" i="1" s="1"/>
  <c r="E25" i="1"/>
  <c r="E26" i="1" s="1"/>
  <c r="E27" i="1" s="1"/>
  <c r="E28" i="1" s="1"/>
  <c r="E29" i="1" s="1"/>
  <c r="E20" i="1"/>
  <c r="E21" i="1" s="1"/>
  <c r="E22" i="1" s="1"/>
  <c r="E23" i="1" s="1"/>
  <c r="E24" i="1" s="1"/>
  <c r="H15" i="1"/>
  <c r="H16" i="1" s="1"/>
  <c r="H17" i="1" s="1"/>
  <c r="H18" i="1" s="1"/>
  <c r="H19" i="1" s="1"/>
  <c r="G15" i="1"/>
  <c r="G16" i="1" s="1"/>
  <c r="G17" i="1" s="1"/>
  <c r="G18" i="1" s="1"/>
  <c r="G19" i="1" s="1"/>
  <c r="F15" i="1"/>
  <c r="F16" i="1" s="1"/>
  <c r="F17" i="1" s="1"/>
  <c r="F18" i="1" s="1"/>
  <c r="F19" i="1" s="1"/>
  <c r="E15" i="1"/>
  <c r="E16" i="1" s="1"/>
  <c r="E17" i="1" s="1"/>
  <c r="E18" i="1" s="1"/>
  <c r="E19" i="1" s="1"/>
  <c r="O52" i="1" l="1"/>
  <c r="S51" i="1"/>
  <c r="N52" i="1"/>
  <c r="R51" i="1"/>
  <c r="O53" i="1" l="1"/>
  <c r="S52" i="1"/>
  <c r="N53" i="1"/>
  <c r="R52" i="1"/>
  <c r="O54" i="1" l="1"/>
  <c r="S54" i="1" s="1"/>
  <c r="S53" i="1"/>
  <c r="N54" i="1"/>
  <c r="R54" i="1" s="1"/>
  <c r="R53" i="1"/>
</calcChain>
</file>

<file path=xl/sharedStrings.xml><?xml version="1.0" encoding="utf-8"?>
<sst xmlns="http://schemas.openxmlformats.org/spreadsheetml/2006/main" count="66" uniqueCount="27">
  <si>
    <t>avg. steps</t>
  </si>
  <si>
    <t>avg null action</t>
  </si>
  <si>
    <t>avg reward</t>
  </si>
  <si>
    <t>A2C</t>
  </si>
  <si>
    <t>PPO</t>
  </si>
  <si>
    <t>Random</t>
  </si>
  <si>
    <t>Static</t>
  </si>
  <si>
    <t>normal</t>
  </si>
  <si>
    <t>Algo</t>
  </si>
  <si>
    <t>only detection systems</t>
  </si>
  <si>
    <t>only nodes</t>
  </si>
  <si>
    <t>learn steps</t>
  </si>
  <si>
    <t>learn time</t>
  </si>
  <si>
    <t>params change</t>
  </si>
  <si>
    <t>Only with detection system switches, no pauses.</t>
  </si>
  <si>
    <t>With node restarts and detection system switches, no pauses.</t>
  </si>
  <si>
    <t>Only with node restarts, no pauses.</t>
  </si>
  <si>
    <t>pause</t>
  </si>
  <si>
    <t>With node restarts and detection system switches. Same node is restartable every 6 steps, same detection system is switchable every 3 steps.</t>
  </si>
  <si>
    <t>A2C - before</t>
  </si>
  <si>
    <t>PPO - before</t>
  </si>
  <si>
    <t>A2C - after</t>
  </si>
  <si>
    <t>PPO - after</t>
  </si>
  <si>
    <t>Defender2000</t>
  </si>
  <si>
    <t>intended null a.</t>
  </si>
  <si>
    <t>Learn with attack parameters "script kiddies", simulate it with attack parameters "professional". Use only nodes, else barely a difference bc detection system is still too effective.</t>
  </si>
  <si>
    <t>avg invalid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</si>
</sst>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s&quot;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9" borderId="1" xfId="0" applyFont="1" applyFill="1" applyBorder="1"/>
    <xf numFmtId="3" fontId="3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5" fontId="3" fillId="0" borderId="2" xfId="0" applyNumberFormat="1" applyFont="1" applyBorder="1"/>
    <xf numFmtId="165" fontId="3" fillId="0" borderId="3" xfId="0" applyNumberFormat="1" applyFont="1" applyBorder="1"/>
    <xf numFmtId="165" fontId="3" fillId="0" borderId="4" xfId="0" applyNumberFormat="1" applyFont="1" applyBorder="1"/>
    <xf numFmtId="0" fontId="3" fillId="10" borderId="1" xfId="0" applyFont="1" applyFill="1" applyBorder="1"/>
    <xf numFmtId="3" fontId="3" fillId="0" borderId="1" xfId="0" applyNumberFormat="1" applyFont="1" applyBorder="1" applyAlignment="1">
      <alignment horizontal="right"/>
    </xf>
    <xf numFmtId="0" fontId="3" fillId="10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165" fontId="3" fillId="0" borderId="6" xfId="0" applyNumberFormat="1" applyFont="1" applyBorder="1"/>
    <xf numFmtId="165" fontId="3" fillId="0" borderId="7" xfId="0" applyNumberFormat="1" applyFont="1" applyBorder="1"/>
    <xf numFmtId="165" fontId="3" fillId="0" borderId="8" xfId="0" applyNumberFormat="1" applyFont="1" applyBorder="1"/>
    <xf numFmtId="165" fontId="3" fillId="0" borderId="9" xfId="0" applyNumberFormat="1" applyFont="1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3" fillId="10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4" fillId="14" borderId="5" xfId="0" applyFont="1" applyFill="1" applyBorder="1" applyAlignment="1">
      <alignment horizontal="left" vertical="top" wrapText="1"/>
    </xf>
    <xf numFmtId="0" fontId="2" fillId="14" borderId="5" xfId="0" applyFont="1" applyFill="1" applyBorder="1" applyAlignment="1">
      <alignment horizontal="left" vertical="top" wrapText="1"/>
    </xf>
    <xf numFmtId="0" fontId="2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4" fillId="13" borderId="5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10" borderId="12" xfId="0" applyFont="1" applyFill="1" applyBorder="1" applyAlignment="1">
      <alignment horizontal="left"/>
    </xf>
    <xf numFmtId="0" fontId="3" fillId="10" borderId="13" xfId="0" applyFont="1" applyFill="1" applyBorder="1" applyAlignment="1">
      <alignment horizontal="left"/>
    </xf>
    <xf numFmtId="165" fontId="3" fillId="0" borderId="1" xfId="0" applyNumberFormat="1" applyFont="1" applyBorder="1"/>
    <xf numFmtId="0" fontId="4" fillId="7" borderId="0" xfId="0" applyFont="1" applyFill="1" applyBorder="1" applyAlignment="1">
      <alignment horizontal="left" vertical="top" wrapText="1"/>
    </xf>
    <xf numFmtId="165" fontId="3" fillId="0" borderId="6" xfId="0" applyNumberFormat="1" applyFont="1" applyBorder="1" applyAlignment="1">
      <alignment horizontal="right"/>
    </xf>
    <xf numFmtId="0" fontId="3" fillId="7" borderId="2" xfId="0" applyFont="1" applyFill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165" fontId="3" fillId="0" borderId="1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8"/>
  <sheetViews>
    <sheetView tabSelected="1" topLeftCell="A16" zoomScale="85" zoomScaleNormal="85" workbookViewId="0">
      <selection activeCell="I35" sqref="I35"/>
    </sheetView>
  </sheetViews>
  <sheetFormatPr defaultRowHeight="14.6" x14ac:dyDescent="0.4"/>
  <cols>
    <col min="1" max="1" width="9.23046875" style="1"/>
    <col min="2" max="2" width="16.23046875" style="1" customWidth="1"/>
    <col min="3" max="5" width="13.3828125" style="1" customWidth="1"/>
    <col min="6" max="7" width="9.23046875" style="1" customWidth="1"/>
    <col min="8" max="8" width="13.3828125" style="1" customWidth="1"/>
    <col min="9" max="9" width="9.23046875" style="1"/>
    <col min="10" max="10" width="16.23046875" style="1" customWidth="1"/>
    <col min="11" max="13" width="13.3828125" style="1" customWidth="1"/>
    <col min="14" max="19" width="9.23046875" style="1" customWidth="1"/>
    <col min="20" max="20" width="13.3828125" style="1" customWidth="1"/>
    <col min="21" max="16384" width="9.23046875" style="1"/>
  </cols>
  <sheetData>
    <row r="1" spans="2:20" x14ac:dyDescent="0.4">
      <c r="Q1"/>
      <c r="R1"/>
      <c r="S1"/>
      <c r="T1"/>
    </row>
    <row r="2" spans="2:20" ht="30" customHeight="1" x14ac:dyDescent="0.4">
      <c r="B2" s="54" t="s">
        <v>7</v>
      </c>
      <c r="C2" s="54"/>
      <c r="D2" s="54"/>
      <c r="E2" s="54"/>
      <c r="F2" s="54"/>
      <c r="G2" s="54"/>
      <c r="H2" s="54"/>
      <c r="J2" s="21" t="s">
        <v>10</v>
      </c>
      <c r="K2" s="21"/>
      <c r="L2" s="21"/>
      <c r="M2" s="21"/>
      <c r="N2" s="21"/>
      <c r="O2" s="21"/>
      <c r="P2" s="21"/>
      <c r="Q2" s="21"/>
      <c r="R2"/>
      <c r="S2"/>
      <c r="T2"/>
    </row>
    <row r="3" spans="2:20" ht="34.85" customHeight="1" x14ac:dyDescent="0.4">
      <c r="B3" s="56" t="s">
        <v>15</v>
      </c>
      <c r="C3" s="57"/>
      <c r="D3" s="57"/>
      <c r="E3" s="57"/>
      <c r="F3" s="57"/>
      <c r="G3" s="57"/>
      <c r="H3" s="57"/>
      <c r="J3" s="63" t="s">
        <v>16</v>
      </c>
      <c r="K3" s="63"/>
      <c r="L3" s="63"/>
      <c r="M3" s="63"/>
      <c r="N3" s="63"/>
      <c r="O3" s="63"/>
      <c r="P3" s="63"/>
      <c r="Q3" s="63"/>
      <c r="R3"/>
      <c r="S3"/>
      <c r="T3"/>
    </row>
    <row r="4" spans="2:20" ht="20.149999999999999" customHeight="1" x14ac:dyDescent="0.4">
      <c r="B4" s="5" t="s">
        <v>8</v>
      </c>
      <c r="C4" s="5" t="s">
        <v>11</v>
      </c>
      <c r="D4" s="5" t="s">
        <v>12</v>
      </c>
      <c r="E4" s="5" t="s">
        <v>0</v>
      </c>
      <c r="F4" s="55" t="s">
        <v>1</v>
      </c>
      <c r="G4" s="55"/>
      <c r="H4" s="5" t="s">
        <v>2</v>
      </c>
      <c r="J4" s="7" t="s">
        <v>8</v>
      </c>
      <c r="K4" s="7" t="s">
        <v>11</v>
      </c>
      <c r="L4" s="7" t="s">
        <v>12</v>
      </c>
      <c r="M4" s="7" t="s">
        <v>0</v>
      </c>
      <c r="N4" s="59" t="s">
        <v>1</v>
      </c>
      <c r="O4" s="59"/>
      <c r="P4" s="65" t="s">
        <v>2</v>
      </c>
      <c r="Q4" s="65"/>
      <c r="R4"/>
      <c r="S4"/>
      <c r="T4"/>
    </row>
    <row r="5" spans="2:20" x14ac:dyDescent="0.4">
      <c r="B5" s="45" t="s">
        <v>3</v>
      </c>
      <c r="C5" s="9">
        <v>1000</v>
      </c>
      <c r="D5" s="13">
        <v>0.8</v>
      </c>
      <c r="E5" s="15">
        <v>122.63500000000001</v>
      </c>
      <c r="F5" s="15">
        <v>0.13500000000000001</v>
      </c>
      <c r="G5" s="15">
        <v>0.33900000000000002</v>
      </c>
      <c r="H5" s="15">
        <v>29.538</v>
      </c>
      <c r="J5" s="34" t="s">
        <v>3</v>
      </c>
      <c r="K5" s="9">
        <v>1000</v>
      </c>
      <c r="L5" s="12">
        <v>1.3</v>
      </c>
      <c r="M5" s="15">
        <v>28.355</v>
      </c>
      <c r="N5" s="15">
        <v>0.13400000000000001</v>
      </c>
      <c r="O5" s="22">
        <v>1</v>
      </c>
      <c r="P5" s="64">
        <v>7.9020000000000001</v>
      </c>
      <c r="Q5" s="67"/>
      <c r="R5"/>
      <c r="S5"/>
      <c r="T5"/>
    </row>
    <row r="6" spans="2:20" x14ac:dyDescent="0.4">
      <c r="B6" s="46"/>
      <c r="C6" s="10">
        <v>10000</v>
      </c>
      <c r="D6" s="13">
        <v>8.4</v>
      </c>
      <c r="E6" s="16">
        <v>2498.6</v>
      </c>
      <c r="F6" s="16">
        <v>0.159</v>
      </c>
      <c r="G6" s="16">
        <v>5.7000000000000002E-2</v>
      </c>
      <c r="H6" s="16">
        <v>46.732999999999997</v>
      </c>
      <c r="J6" s="35"/>
      <c r="K6" s="10">
        <v>10000</v>
      </c>
      <c r="L6" s="13">
        <v>16.100000000000001</v>
      </c>
      <c r="M6" s="16">
        <v>29.285</v>
      </c>
      <c r="N6" s="16">
        <v>0.16600000000000001</v>
      </c>
      <c r="O6" s="23">
        <v>1</v>
      </c>
      <c r="P6" s="66">
        <v>8.3810000000000002</v>
      </c>
      <c r="Q6" s="68"/>
      <c r="R6"/>
      <c r="S6"/>
      <c r="T6"/>
    </row>
    <row r="7" spans="2:20" x14ac:dyDescent="0.4">
      <c r="B7" s="46"/>
      <c r="C7" s="10">
        <v>100000</v>
      </c>
      <c r="D7" s="13">
        <v>74.8</v>
      </c>
      <c r="E7" s="16">
        <v>4981.0200000000004</v>
      </c>
      <c r="F7" s="16">
        <v>0.13800000000000001</v>
      </c>
      <c r="G7" s="16">
        <v>2.1000000000000001E-2</v>
      </c>
      <c r="H7" s="16">
        <v>52.463999999999999</v>
      </c>
      <c r="J7" s="35"/>
      <c r="K7" s="10">
        <v>100000</v>
      </c>
      <c r="L7" s="13">
        <v>105.6</v>
      </c>
      <c r="M7" s="16">
        <v>4963.7650000000003</v>
      </c>
      <c r="N7" s="16">
        <v>0</v>
      </c>
      <c r="O7" s="23">
        <v>1</v>
      </c>
      <c r="P7" s="66">
        <v>20.077999999999999</v>
      </c>
      <c r="Q7" s="68"/>
      <c r="R7"/>
      <c r="S7"/>
      <c r="T7"/>
    </row>
    <row r="8" spans="2:20" x14ac:dyDescent="0.4">
      <c r="B8" s="46"/>
      <c r="C8" s="10">
        <v>1000000</v>
      </c>
      <c r="D8" s="13">
        <v>747.4</v>
      </c>
      <c r="E8" s="16">
        <v>5000</v>
      </c>
      <c r="F8" s="16">
        <v>0</v>
      </c>
      <c r="G8" s="16">
        <v>0</v>
      </c>
      <c r="H8" s="16">
        <v>52.548000000000002</v>
      </c>
      <c r="J8" s="35"/>
      <c r="K8" s="10">
        <v>1000000</v>
      </c>
      <c r="L8" s="13">
        <v>835.9</v>
      </c>
      <c r="M8" s="16">
        <v>5000</v>
      </c>
      <c r="N8" s="16">
        <v>0</v>
      </c>
      <c r="O8" s="23">
        <v>1</v>
      </c>
      <c r="P8" s="66">
        <v>20.074000000000002</v>
      </c>
      <c r="Q8" s="68"/>
      <c r="R8"/>
      <c r="S8"/>
      <c r="T8"/>
    </row>
    <row r="9" spans="2:20" x14ac:dyDescent="0.4">
      <c r="B9" s="47"/>
      <c r="C9" s="11">
        <v>10000000</v>
      </c>
      <c r="D9" s="14">
        <v>8236.2999999999993</v>
      </c>
      <c r="E9" s="17">
        <v>5000</v>
      </c>
      <c r="F9" s="17">
        <v>0</v>
      </c>
      <c r="G9" s="17">
        <v>0</v>
      </c>
      <c r="H9" s="17">
        <v>52.55</v>
      </c>
      <c r="J9" s="36"/>
      <c r="K9" s="11">
        <v>10000000</v>
      </c>
      <c r="L9" s="14">
        <v>7992.8</v>
      </c>
      <c r="M9" s="17">
        <v>5000</v>
      </c>
      <c r="N9" s="17">
        <v>0</v>
      </c>
      <c r="O9" s="24">
        <v>1</v>
      </c>
      <c r="P9" s="69">
        <v>20.096</v>
      </c>
      <c r="Q9" s="70"/>
      <c r="R9"/>
      <c r="S9"/>
      <c r="T9"/>
    </row>
    <row r="10" spans="2:20" x14ac:dyDescent="0.4">
      <c r="B10" s="45" t="s">
        <v>4</v>
      </c>
      <c r="C10" s="9">
        <v>1000</v>
      </c>
      <c r="D10" s="13">
        <v>1.6</v>
      </c>
      <c r="E10" s="15">
        <v>140.63499999999999</v>
      </c>
      <c r="F10" s="15">
        <v>0.121</v>
      </c>
      <c r="G10" s="15">
        <v>0.309</v>
      </c>
      <c r="H10" s="15">
        <v>30.201000000000001</v>
      </c>
      <c r="J10" s="34" t="s">
        <v>4</v>
      </c>
      <c r="K10" s="9">
        <v>1000</v>
      </c>
      <c r="L10" s="13">
        <v>2.8</v>
      </c>
      <c r="M10" s="16">
        <v>27.614999999999998</v>
      </c>
      <c r="N10" s="16">
        <v>0.105</v>
      </c>
      <c r="O10" s="16">
        <v>1</v>
      </c>
      <c r="P10" s="64">
        <v>6.7220000000000004</v>
      </c>
      <c r="Q10" s="67"/>
      <c r="R10"/>
      <c r="S10"/>
      <c r="T10"/>
    </row>
    <row r="11" spans="2:20" x14ac:dyDescent="0.4">
      <c r="B11" s="46"/>
      <c r="C11" s="10">
        <v>10000</v>
      </c>
      <c r="D11" s="13">
        <v>15.1</v>
      </c>
      <c r="E11" s="16">
        <v>2835.7350000000001</v>
      </c>
      <c r="F11" s="16">
        <v>0.14299999999999999</v>
      </c>
      <c r="G11" s="16">
        <v>0.11700000000000001</v>
      </c>
      <c r="H11" s="16">
        <v>46.89</v>
      </c>
      <c r="J11" s="35"/>
      <c r="K11" s="10">
        <v>10000</v>
      </c>
      <c r="L11" s="13">
        <v>20.9</v>
      </c>
      <c r="M11" s="16">
        <v>46.575000000000003</v>
      </c>
      <c r="N11" s="16">
        <v>7.0000000000000007E-2</v>
      </c>
      <c r="O11" s="16">
        <v>1</v>
      </c>
      <c r="P11" s="66">
        <v>11.260999999999999</v>
      </c>
      <c r="Q11" s="68"/>
      <c r="R11"/>
      <c r="S11"/>
      <c r="T11"/>
    </row>
    <row r="12" spans="2:20" x14ac:dyDescent="0.4">
      <c r="B12" s="46"/>
      <c r="C12" s="10">
        <v>100000</v>
      </c>
      <c r="D12" s="13">
        <v>147.5</v>
      </c>
      <c r="E12" s="16">
        <v>4975.7449999999999</v>
      </c>
      <c r="F12" s="16">
        <v>0.33100000000000002</v>
      </c>
      <c r="G12" s="16">
        <v>3.0000000000000001E-3</v>
      </c>
      <c r="H12" s="16">
        <v>54.084000000000003</v>
      </c>
      <c r="J12" s="35"/>
      <c r="K12" s="10">
        <v>100000</v>
      </c>
      <c r="L12" s="13">
        <v>233.6</v>
      </c>
      <c r="M12" s="16">
        <v>244.92</v>
      </c>
      <c r="N12" s="16">
        <v>3.4000000000000002E-2</v>
      </c>
      <c r="O12" s="16">
        <v>1</v>
      </c>
      <c r="P12" s="66">
        <v>3.4870000000000001</v>
      </c>
      <c r="Q12" s="68"/>
      <c r="R12"/>
      <c r="S12"/>
      <c r="T12"/>
    </row>
    <row r="13" spans="2:20" x14ac:dyDescent="0.4">
      <c r="B13" s="46"/>
      <c r="C13" s="10">
        <v>1000000</v>
      </c>
      <c r="D13" s="13">
        <v>1494.6</v>
      </c>
      <c r="E13" s="16">
        <v>4981.1949999999997</v>
      </c>
      <c r="F13" s="16">
        <v>0.999</v>
      </c>
      <c r="G13" s="16">
        <v>0</v>
      </c>
      <c r="H13" s="16">
        <v>57.536000000000001</v>
      </c>
      <c r="J13" s="35"/>
      <c r="K13" s="10">
        <v>1000000</v>
      </c>
      <c r="L13" s="13">
        <v>1371.8</v>
      </c>
      <c r="M13" s="16">
        <v>5000</v>
      </c>
      <c r="N13" s="16">
        <v>0</v>
      </c>
      <c r="O13" s="16">
        <v>1</v>
      </c>
      <c r="P13" s="66">
        <v>20.068999999999999</v>
      </c>
      <c r="Q13" s="68"/>
      <c r="R13"/>
      <c r="S13"/>
      <c r="T13"/>
    </row>
    <row r="14" spans="2:20" x14ac:dyDescent="0.4">
      <c r="B14" s="46"/>
      <c r="C14" s="10">
        <v>10000000</v>
      </c>
      <c r="D14" s="13">
        <v>14228.5</v>
      </c>
      <c r="E14" s="16">
        <v>4990.1850000000004</v>
      </c>
      <c r="F14" s="16">
        <v>1</v>
      </c>
      <c r="G14" s="16">
        <v>0</v>
      </c>
      <c r="H14" s="16">
        <v>57.557000000000002</v>
      </c>
      <c r="J14" s="36"/>
      <c r="K14" s="11">
        <v>10000000</v>
      </c>
      <c r="L14" s="13">
        <v>17023.3</v>
      </c>
      <c r="M14" s="16">
        <v>4988.95</v>
      </c>
      <c r="N14" s="16">
        <v>0</v>
      </c>
      <c r="O14" s="16">
        <v>1</v>
      </c>
      <c r="P14" s="69">
        <v>20.052</v>
      </c>
      <c r="Q14" s="70"/>
      <c r="R14"/>
      <c r="S14"/>
      <c r="T14"/>
    </row>
    <row r="15" spans="2:20" x14ac:dyDescent="0.4">
      <c r="B15" s="45" t="s">
        <v>23</v>
      </c>
      <c r="C15" s="2">
        <v>0</v>
      </c>
      <c r="D15" s="12">
        <v>0</v>
      </c>
      <c r="E15" s="15">
        <f>(174.255 + 174.02 + 166.705 + 172.435 + 180.855)/5</f>
        <v>173.654</v>
      </c>
      <c r="F15" s="15">
        <f xml:space="preserve"> (0.1 + 0.099 + 0.099 + 0.099 + 0.095)/5</f>
        <v>9.8400000000000001E-2</v>
      </c>
      <c r="G15" s="15">
        <f xml:space="preserve"> (0.272 + 0.281 + 0.274 + 0.274 + 0.274)/5</f>
        <v>0.27500000000000002</v>
      </c>
      <c r="H15" s="15">
        <f xml:space="preserve"> (34.685 + 34.554 + 34.119 + 34.454 + 34.444)/5</f>
        <v>34.451200000000007</v>
      </c>
      <c r="J15" s="34" t="s">
        <v>23</v>
      </c>
      <c r="K15" s="2">
        <v>0</v>
      </c>
      <c r="L15" s="12">
        <v>0</v>
      </c>
      <c r="M15" s="15">
        <f>(38.09+35.345+34.65+33.68+33.465)/5</f>
        <v>35.046000000000006</v>
      </c>
      <c r="N15" s="15">
        <f>(0.078+0.085+0.086+0.082+0.084)/5</f>
        <v>8.3000000000000004E-2</v>
      </c>
      <c r="O15" s="15">
        <v>1</v>
      </c>
      <c r="P15" s="64">
        <f>(12.651+11.4+11.048+10.969+10.562)/5</f>
        <v>11.326000000000001</v>
      </c>
      <c r="Q15" s="67"/>
      <c r="R15"/>
      <c r="S15"/>
      <c r="T15"/>
    </row>
    <row r="16" spans="2:20" x14ac:dyDescent="0.4">
      <c r="B16" s="46"/>
      <c r="C16" s="3">
        <v>0</v>
      </c>
      <c r="D16" s="13">
        <v>0</v>
      </c>
      <c r="E16" s="16">
        <f>E15</f>
        <v>173.654</v>
      </c>
      <c r="F16" s="16">
        <f t="shared" ref="F16:H16" si="0">F15</f>
        <v>9.8400000000000001E-2</v>
      </c>
      <c r="G16" s="16">
        <f t="shared" si="0"/>
        <v>0.27500000000000002</v>
      </c>
      <c r="H16" s="16">
        <f t="shared" si="0"/>
        <v>34.451200000000007</v>
      </c>
      <c r="J16" s="35"/>
      <c r="K16" s="3">
        <v>0</v>
      </c>
      <c r="L16" s="13">
        <v>0</v>
      </c>
      <c r="M16" s="16">
        <f>M15</f>
        <v>35.046000000000006</v>
      </c>
      <c r="N16" s="16">
        <f t="shared" ref="N16:N19" si="1">N15</f>
        <v>8.3000000000000004E-2</v>
      </c>
      <c r="O16" s="16">
        <f t="shared" ref="O16:O19" si="2">O15</f>
        <v>1</v>
      </c>
      <c r="P16" s="66">
        <f t="shared" ref="P16:P19" si="3">P15</f>
        <v>11.326000000000001</v>
      </c>
      <c r="Q16" s="68"/>
      <c r="R16"/>
      <c r="S16"/>
      <c r="T16"/>
    </row>
    <row r="17" spans="2:20" x14ac:dyDescent="0.4">
      <c r="B17" s="46"/>
      <c r="C17" s="3">
        <v>0</v>
      </c>
      <c r="D17" s="13">
        <v>0</v>
      </c>
      <c r="E17" s="16">
        <f t="shared" ref="E17:E19" si="4">E16</f>
        <v>173.654</v>
      </c>
      <c r="F17" s="16">
        <f t="shared" ref="F17:F19" si="5">F16</f>
        <v>9.8400000000000001E-2</v>
      </c>
      <c r="G17" s="16">
        <f t="shared" ref="G17:G19" si="6">G16</f>
        <v>0.27500000000000002</v>
      </c>
      <c r="H17" s="16">
        <f t="shared" ref="H17:H19" si="7">H16</f>
        <v>34.451200000000007</v>
      </c>
      <c r="J17" s="35"/>
      <c r="K17" s="3">
        <v>0</v>
      </c>
      <c r="L17" s="13">
        <v>0</v>
      </c>
      <c r="M17" s="16">
        <f t="shared" ref="M17:M19" si="8">M16</f>
        <v>35.046000000000006</v>
      </c>
      <c r="N17" s="16">
        <f t="shared" si="1"/>
        <v>8.3000000000000004E-2</v>
      </c>
      <c r="O17" s="16">
        <f t="shared" si="2"/>
        <v>1</v>
      </c>
      <c r="P17" s="66">
        <f t="shared" si="3"/>
        <v>11.326000000000001</v>
      </c>
      <c r="Q17" s="68"/>
      <c r="R17"/>
      <c r="S17"/>
      <c r="T17"/>
    </row>
    <row r="18" spans="2:20" x14ac:dyDescent="0.4">
      <c r="B18" s="46"/>
      <c r="C18" s="3">
        <v>0</v>
      </c>
      <c r="D18" s="13">
        <v>0</v>
      </c>
      <c r="E18" s="16">
        <f t="shared" si="4"/>
        <v>173.654</v>
      </c>
      <c r="F18" s="16">
        <f t="shared" si="5"/>
        <v>9.8400000000000001E-2</v>
      </c>
      <c r="G18" s="16">
        <f t="shared" si="6"/>
        <v>0.27500000000000002</v>
      </c>
      <c r="H18" s="16">
        <f t="shared" si="7"/>
        <v>34.451200000000007</v>
      </c>
      <c r="J18" s="35"/>
      <c r="K18" s="3">
        <v>0</v>
      </c>
      <c r="L18" s="13">
        <v>0</v>
      </c>
      <c r="M18" s="16">
        <f t="shared" si="8"/>
        <v>35.046000000000006</v>
      </c>
      <c r="N18" s="16">
        <f t="shared" si="1"/>
        <v>8.3000000000000004E-2</v>
      </c>
      <c r="O18" s="16">
        <f t="shared" si="2"/>
        <v>1</v>
      </c>
      <c r="P18" s="66">
        <f t="shared" si="3"/>
        <v>11.326000000000001</v>
      </c>
      <c r="Q18" s="68"/>
      <c r="R18"/>
      <c r="S18"/>
      <c r="T18"/>
    </row>
    <row r="19" spans="2:20" x14ac:dyDescent="0.4">
      <c r="B19" s="47"/>
      <c r="C19" s="4">
        <v>0</v>
      </c>
      <c r="D19" s="14">
        <v>0</v>
      </c>
      <c r="E19" s="16">
        <f t="shared" si="4"/>
        <v>173.654</v>
      </c>
      <c r="F19" s="16">
        <f t="shared" si="5"/>
        <v>9.8400000000000001E-2</v>
      </c>
      <c r="G19" s="16">
        <f t="shared" si="6"/>
        <v>0.27500000000000002</v>
      </c>
      <c r="H19" s="16">
        <f t="shared" si="7"/>
        <v>34.451200000000007</v>
      </c>
      <c r="J19" s="36"/>
      <c r="K19" s="4">
        <v>0</v>
      </c>
      <c r="L19" s="14">
        <v>0</v>
      </c>
      <c r="M19" s="16">
        <f t="shared" si="8"/>
        <v>35.046000000000006</v>
      </c>
      <c r="N19" s="16">
        <f t="shared" si="1"/>
        <v>8.3000000000000004E-2</v>
      </c>
      <c r="O19" s="16">
        <f t="shared" si="2"/>
        <v>1</v>
      </c>
      <c r="P19" s="69">
        <f t="shared" si="3"/>
        <v>11.326000000000001</v>
      </c>
      <c r="Q19" s="70"/>
      <c r="R19"/>
      <c r="S19"/>
      <c r="T19"/>
    </row>
    <row r="20" spans="2:20" x14ac:dyDescent="0.4">
      <c r="B20" s="45" t="s">
        <v>5</v>
      </c>
      <c r="C20" s="2">
        <v>0</v>
      </c>
      <c r="D20" s="12">
        <v>0</v>
      </c>
      <c r="E20" s="15">
        <f xml:space="preserve"> ( 111.7 + 123.275 + 112.815 + 123.06 + 117.88)/5</f>
        <v>117.74600000000001</v>
      </c>
      <c r="F20" s="15">
        <f>(0.126+0.126+0.127+0.129+0.125)/5</f>
        <v>0.12659999999999999</v>
      </c>
      <c r="G20" s="15">
        <f>(0.332+0.329+0.334+0.332+0.331)/5</f>
        <v>0.33160000000000001</v>
      </c>
      <c r="H20" s="15">
        <f>(28.911+28.711+28.558+29.318+28.954)/5</f>
        <v>28.8904</v>
      </c>
      <c r="J20" s="34" t="s">
        <v>5</v>
      </c>
      <c r="K20" s="2">
        <v>0</v>
      </c>
      <c r="L20" s="12">
        <v>0</v>
      </c>
      <c r="M20" s="15">
        <f>(27.195+28.16+29.07+30.725+27.635)/5</f>
        <v>28.556999999999999</v>
      </c>
      <c r="N20" s="15">
        <f>(0.123+0.121+0.127+0.126+0.118)/5</f>
        <v>0.123</v>
      </c>
      <c r="O20" s="15">
        <v>1</v>
      </c>
      <c r="P20" s="64">
        <f>(7.167+7.459+8.068+8.674+7.445)/5</f>
        <v>7.7626000000000008</v>
      </c>
      <c r="Q20" s="67"/>
      <c r="R20"/>
      <c r="S20"/>
      <c r="T20"/>
    </row>
    <row r="21" spans="2:20" x14ac:dyDescent="0.4">
      <c r="B21" s="46"/>
      <c r="C21" s="3">
        <v>0</v>
      </c>
      <c r="D21" s="13">
        <v>0</v>
      </c>
      <c r="E21" s="16">
        <f>E20</f>
        <v>117.74600000000001</v>
      </c>
      <c r="F21" s="16">
        <f t="shared" ref="F21:H21" si="9">F20</f>
        <v>0.12659999999999999</v>
      </c>
      <c r="G21" s="16">
        <f t="shared" si="9"/>
        <v>0.33160000000000001</v>
      </c>
      <c r="H21" s="16">
        <f t="shared" si="9"/>
        <v>28.8904</v>
      </c>
      <c r="J21" s="35"/>
      <c r="K21" s="3">
        <v>0</v>
      </c>
      <c r="L21" s="13">
        <v>0</v>
      </c>
      <c r="M21" s="16">
        <f>M20</f>
        <v>28.556999999999999</v>
      </c>
      <c r="N21" s="16">
        <f t="shared" ref="N21:N24" si="10">N20</f>
        <v>0.123</v>
      </c>
      <c r="O21" s="16">
        <f t="shared" ref="O21:O24" si="11">O20</f>
        <v>1</v>
      </c>
      <c r="P21" s="66">
        <f t="shared" ref="P21:P24" si="12">P20</f>
        <v>7.7626000000000008</v>
      </c>
      <c r="Q21" s="68"/>
      <c r="R21"/>
      <c r="S21"/>
      <c r="T21"/>
    </row>
    <row r="22" spans="2:20" x14ac:dyDescent="0.4">
      <c r="B22" s="46"/>
      <c r="C22" s="3">
        <v>0</v>
      </c>
      <c r="D22" s="13">
        <v>0</v>
      </c>
      <c r="E22" s="16">
        <f t="shared" ref="E22:E24" si="13">E21</f>
        <v>117.74600000000001</v>
      </c>
      <c r="F22" s="16">
        <f t="shared" ref="F22:F24" si="14">F21</f>
        <v>0.12659999999999999</v>
      </c>
      <c r="G22" s="16">
        <f t="shared" ref="G22:G24" si="15">G21</f>
        <v>0.33160000000000001</v>
      </c>
      <c r="H22" s="16">
        <f t="shared" ref="H22:H24" si="16">H21</f>
        <v>28.8904</v>
      </c>
      <c r="J22" s="35"/>
      <c r="K22" s="3">
        <v>0</v>
      </c>
      <c r="L22" s="13">
        <v>0</v>
      </c>
      <c r="M22" s="16">
        <f t="shared" ref="M22:M24" si="17">M21</f>
        <v>28.556999999999999</v>
      </c>
      <c r="N22" s="16">
        <f t="shared" si="10"/>
        <v>0.123</v>
      </c>
      <c r="O22" s="16">
        <f t="shared" si="11"/>
        <v>1</v>
      </c>
      <c r="P22" s="66">
        <f t="shared" si="12"/>
        <v>7.7626000000000008</v>
      </c>
      <c r="Q22" s="68"/>
      <c r="R22"/>
      <c r="S22"/>
      <c r="T22"/>
    </row>
    <row r="23" spans="2:20" x14ac:dyDescent="0.4">
      <c r="B23" s="46"/>
      <c r="C23" s="3">
        <v>0</v>
      </c>
      <c r="D23" s="13">
        <v>0</v>
      </c>
      <c r="E23" s="16">
        <f t="shared" si="13"/>
        <v>117.74600000000001</v>
      </c>
      <c r="F23" s="16">
        <f t="shared" si="14"/>
        <v>0.12659999999999999</v>
      </c>
      <c r="G23" s="16">
        <f t="shared" si="15"/>
        <v>0.33160000000000001</v>
      </c>
      <c r="H23" s="16">
        <f t="shared" si="16"/>
        <v>28.8904</v>
      </c>
      <c r="J23" s="35"/>
      <c r="K23" s="3">
        <v>0</v>
      </c>
      <c r="L23" s="13">
        <v>0</v>
      </c>
      <c r="M23" s="16">
        <f t="shared" si="17"/>
        <v>28.556999999999999</v>
      </c>
      <c r="N23" s="16">
        <f t="shared" si="10"/>
        <v>0.123</v>
      </c>
      <c r="O23" s="16">
        <f t="shared" si="11"/>
        <v>1</v>
      </c>
      <c r="P23" s="66">
        <f t="shared" si="12"/>
        <v>7.7626000000000008</v>
      </c>
      <c r="Q23" s="68"/>
      <c r="R23"/>
      <c r="S23"/>
      <c r="T23"/>
    </row>
    <row r="24" spans="2:20" x14ac:dyDescent="0.4">
      <c r="B24" s="46"/>
      <c r="C24" s="4">
        <v>0</v>
      </c>
      <c r="D24" s="14">
        <v>0</v>
      </c>
      <c r="E24" s="16">
        <f t="shared" si="13"/>
        <v>117.74600000000001</v>
      </c>
      <c r="F24" s="16">
        <f t="shared" si="14"/>
        <v>0.12659999999999999</v>
      </c>
      <c r="G24" s="16">
        <f t="shared" si="15"/>
        <v>0.33160000000000001</v>
      </c>
      <c r="H24" s="16">
        <f t="shared" si="16"/>
        <v>28.8904</v>
      </c>
      <c r="J24" s="36"/>
      <c r="K24" s="4">
        <v>0</v>
      </c>
      <c r="L24" s="14">
        <v>0</v>
      </c>
      <c r="M24" s="16">
        <f t="shared" si="17"/>
        <v>28.556999999999999</v>
      </c>
      <c r="N24" s="16">
        <f t="shared" si="10"/>
        <v>0.123</v>
      </c>
      <c r="O24" s="16">
        <f t="shared" si="11"/>
        <v>1</v>
      </c>
      <c r="P24" s="69">
        <f t="shared" si="12"/>
        <v>7.7626000000000008</v>
      </c>
      <c r="Q24" s="70"/>
      <c r="R24"/>
      <c r="S24"/>
      <c r="T24"/>
    </row>
    <row r="25" spans="2:20" x14ac:dyDescent="0.4">
      <c r="B25" s="45" t="s">
        <v>6</v>
      </c>
      <c r="C25" s="2">
        <v>0</v>
      </c>
      <c r="D25" s="12">
        <v>0</v>
      </c>
      <c r="E25" s="15">
        <f>(22.955 + 20.98 + 21.99 + 22.72 + 22.11)/5</f>
        <v>22.151</v>
      </c>
      <c r="F25" s="15">
        <v>1</v>
      </c>
      <c r="G25" s="15">
        <v>1</v>
      </c>
      <c r="H25" s="15">
        <f xml:space="preserve"> (8.802+6.806+7.385+8.173+7.162)/5</f>
        <v>7.6656000000000004</v>
      </c>
      <c r="J25" s="34" t="s">
        <v>6</v>
      </c>
      <c r="K25" s="2">
        <v>0</v>
      </c>
      <c r="L25" s="12">
        <v>0</v>
      </c>
      <c r="M25" s="15">
        <f>(22.27+22.01+22.07+21.66+20.725)/5</f>
        <v>21.746999999999996</v>
      </c>
      <c r="N25" s="15">
        <v>1</v>
      </c>
      <c r="O25" s="15">
        <v>1</v>
      </c>
      <c r="P25" s="64">
        <f>(8.013+7.762+8.346+6.988+5.959)/5</f>
        <v>7.4135999999999997</v>
      </c>
      <c r="Q25" s="67"/>
      <c r="R25"/>
      <c r="S25"/>
      <c r="T25"/>
    </row>
    <row r="26" spans="2:20" x14ac:dyDescent="0.4">
      <c r="B26" s="46"/>
      <c r="C26" s="3">
        <v>0</v>
      </c>
      <c r="D26" s="13">
        <v>0</v>
      </c>
      <c r="E26" s="16">
        <f>E25</f>
        <v>22.151</v>
      </c>
      <c r="F26" s="16">
        <f t="shared" ref="F26:H26" si="18">F25</f>
        <v>1</v>
      </c>
      <c r="G26" s="16">
        <f t="shared" si="18"/>
        <v>1</v>
      </c>
      <c r="H26" s="16">
        <f t="shared" si="18"/>
        <v>7.6656000000000004</v>
      </c>
      <c r="J26" s="35"/>
      <c r="K26" s="3">
        <v>0</v>
      </c>
      <c r="L26" s="13">
        <v>0</v>
      </c>
      <c r="M26" s="16">
        <f>M25</f>
        <v>21.746999999999996</v>
      </c>
      <c r="N26" s="16">
        <f t="shared" ref="N26:N29" si="19">N25</f>
        <v>1</v>
      </c>
      <c r="O26" s="16">
        <f t="shared" ref="O26:O29" si="20">O25</f>
        <v>1</v>
      </c>
      <c r="P26" s="66">
        <f>P25</f>
        <v>7.4135999999999997</v>
      </c>
      <c r="Q26" s="68"/>
      <c r="R26"/>
      <c r="S26"/>
      <c r="T26"/>
    </row>
    <row r="27" spans="2:20" x14ac:dyDescent="0.4">
      <c r="B27" s="46"/>
      <c r="C27" s="3">
        <v>0</v>
      </c>
      <c r="D27" s="13">
        <v>0</v>
      </c>
      <c r="E27" s="16">
        <f t="shared" ref="E27:E29" si="21">E26</f>
        <v>22.151</v>
      </c>
      <c r="F27" s="16">
        <f t="shared" ref="F27:F29" si="22">F26</f>
        <v>1</v>
      </c>
      <c r="G27" s="16">
        <f t="shared" ref="G27:G29" si="23">G26</f>
        <v>1</v>
      </c>
      <c r="H27" s="16">
        <f t="shared" ref="H27:H29" si="24">H26</f>
        <v>7.6656000000000004</v>
      </c>
      <c r="J27" s="35"/>
      <c r="K27" s="3">
        <v>0</v>
      </c>
      <c r="L27" s="13">
        <v>0</v>
      </c>
      <c r="M27" s="16">
        <f t="shared" ref="M27:M29" si="25">M26</f>
        <v>21.746999999999996</v>
      </c>
      <c r="N27" s="16">
        <f t="shared" si="19"/>
        <v>1</v>
      </c>
      <c r="O27" s="16">
        <f t="shared" si="20"/>
        <v>1</v>
      </c>
      <c r="P27" s="66">
        <f>P26</f>
        <v>7.4135999999999997</v>
      </c>
      <c r="Q27" s="68"/>
      <c r="R27"/>
      <c r="S27"/>
      <c r="T27"/>
    </row>
    <row r="28" spans="2:20" x14ac:dyDescent="0.4">
      <c r="B28" s="46"/>
      <c r="C28" s="3">
        <v>0</v>
      </c>
      <c r="D28" s="13">
        <v>0</v>
      </c>
      <c r="E28" s="16">
        <f t="shared" si="21"/>
        <v>22.151</v>
      </c>
      <c r="F28" s="16">
        <f t="shared" si="22"/>
        <v>1</v>
      </c>
      <c r="G28" s="16">
        <f t="shared" si="23"/>
        <v>1</v>
      </c>
      <c r="H28" s="16">
        <f t="shared" si="24"/>
        <v>7.6656000000000004</v>
      </c>
      <c r="J28" s="35"/>
      <c r="K28" s="3">
        <v>0</v>
      </c>
      <c r="L28" s="13">
        <v>0</v>
      </c>
      <c r="M28" s="16">
        <f t="shared" si="25"/>
        <v>21.746999999999996</v>
      </c>
      <c r="N28" s="16">
        <f t="shared" si="19"/>
        <v>1</v>
      </c>
      <c r="O28" s="16">
        <f t="shared" si="20"/>
        <v>1</v>
      </c>
      <c r="P28" s="66">
        <f>P27</f>
        <v>7.4135999999999997</v>
      </c>
      <c r="Q28" s="68"/>
      <c r="R28"/>
      <c r="S28"/>
      <c r="T28"/>
    </row>
    <row r="29" spans="2:20" x14ac:dyDescent="0.4">
      <c r="B29" s="47"/>
      <c r="C29" s="4">
        <v>0</v>
      </c>
      <c r="D29" s="14">
        <v>0</v>
      </c>
      <c r="E29" s="17">
        <f t="shared" si="21"/>
        <v>22.151</v>
      </c>
      <c r="F29" s="17">
        <f t="shared" si="22"/>
        <v>1</v>
      </c>
      <c r="G29" s="17">
        <f t="shared" si="23"/>
        <v>1</v>
      </c>
      <c r="H29" s="17">
        <f t="shared" si="24"/>
        <v>7.6656000000000004</v>
      </c>
      <c r="J29" s="36"/>
      <c r="K29" s="4">
        <v>0</v>
      </c>
      <c r="L29" s="14">
        <v>0</v>
      </c>
      <c r="M29" s="17">
        <f t="shared" si="25"/>
        <v>21.746999999999996</v>
      </c>
      <c r="N29" s="17">
        <f t="shared" si="19"/>
        <v>1</v>
      </c>
      <c r="O29" s="17">
        <f t="shared" si="20"/>
        <v>1</v>
      </c>
      <c r="P29" s="69">
        <f>P28</f>
        <v>7.4135999999999997</v>
      </c>
      <c r="Q29" s="70"/>
      <c r="R29"/>
      <c r="S29"/>
      <c r="T29"/>
    </row>
    <row r="30" spans="2:20" x14ac:dyDescent="0.4">
      <c r="Q30"/>
      <c r="R30"/>
      <c r="S30"/>
      <c r="T30"/>
    </row>
    <row r="32" spans="2:20" ht="30" customHeight="1" x14ac:dyDescent="0.4">
      <c r="B32" s="48" t="s">
        <v>9</v>
      </c>
      <c r="C32" s="48"/>
      <c r="D32" s="48"/>
      <c r="E32" s="48"/>
      <c r="F32" s="48"/>
      <c r="G32" s="48"/>
      <c r="H32" s="48"/>
      <c r="J32" s="52" t="s">
        <v>17</v>
      </c>
      <c r="K32" s="52"/>
      <c r="L32" s="52"/>
      <c r="M32" s="52"/>
      <c r="N32" s="52"/>
      <c r="O32" s="52"/>
      <c r="P32" s="52"/>
      <c r="Q32" s="52"/>
      <c r="R32" s="52"/>
      <c r="S32" s="52"/>
      <c r="T32" s="52"/>
    </row>
    <row r="33" spans="2:20" ht="34.85" customHeight="1" x14ac:dyDescent="0.4">
      <c r="B33" s="50" t="s">
        <v>14</v>
      </c>
      <c r="C33" s="51"/>
      <c r="D33" s="51"/>
      <c r="E33" s="51"/>
      <c r="F33" s="51"/>
      <c r="G33" s="51"/>
      <c r="H33" s="51"/>
      <c r="J33" s="37" t="s">
        <v>18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</row>
    <row r="34" spans="2:20" ht="20.149999999999999" customHeight="1" x14ac:dyDescent="0.4">
      <c r="B34" s="6" t="s">
        <v>8</v>
      </c>
      <c r="C34" s="6" t="s">
        <v>11</v>
      </c>
      <c r="D34" s="6" t="s">
        <v>12</v>
      </c>
      <c r="E34" s="6" t="s">
        <v>0</v>
      </c>
      <c r="F34" s="49" t="s">
        <v>1</v>
      </c>
      <c r="G34" s="49"/>
      <c r="H34" s="6" t="s">
        <v>2</v>
      </c>
      <c r="J34" s="8" t="s">
        <v>8</v>
      </c>
      <c r="K34" s="8" t="s">
        <v>11</v>
      </c>
      <c r="L34" s="8" t="s">
        <v>12</v>
      </c>
      <c r="M34" s="8" t="s">
        <v>0</v>
      </c>
      <c r="N34" s="53" t="s">
        <v>1</v>
      </c>
      <c r="O34" s="53"/>
      <c r="P34" s="53" t="s">
        <v>26</v>
      </c>
      <c r="Q34" s="53"/>
      <c r="R34" s="58" t="s">
        <v>24</v>
      </c>
      <c r="S34" s="58"/>
      <c r="T34" s="8" t="s">
        <v>2</v>
      </c>
    </row>
    <row r="35" spans="2:20" x14ac:dyDescent="0.4">
      <c r="B35" s="40" t="s">
        <v>3</v>
      </c>
      <c r="C35" s="9">
        <v>1000</v>
      </c>
      <c r="D35" s="12">
        <v>0.8</v>
      </c>
      <c r="E35" s="15">
        <v>95.1</v>
      </c>
      <c r="F35" s="15">
        <v>1</v>
      </c>
      <c r="G35" s="15">
        <v>0.25800000000000001</v>
      </c>
      <c r="H35" s="15">
        <v>34.280999999999999</v>
      </c>
      <c r="J35" s="30" t="s">
        <v>3</v>
      </c>
      <c r="K35" s="9">
        <v>1000</v>
      </c>
      <c r="L35" s="12">
        <v>1</v>
      </c>
      <c r="M35" s="15">
        <v>321.55500000000001</v>
      </c>
      <c r="N35" s="15">
        <v>0.46899999999999997</v>
      </c>
      <c r="O35" s="15">
        <v>0.58399999999999996</v>
      </c>
      <c r="P35" s="15">
        <v>0.34100000000000003</v>
      </c>
      <c r="Q35" s="22">
        <v>0.371</v>
      </c>
      <c r="R35" s="22">
        <f>N35-P35</f>
        <v>0.12799999999999995</v>
      </c>
      <c r="S35" s="15">
        <f>O35-Q35</f>
        <v>0.21299999999999997</v>
      </c>
      <c r="T35" s="25">
        <v>32.338999999999999</v>
      </c>
    </row>
    <row r="36" spans="2:20" x14ac:dyDescent="0.4">
      <c r="B36" s="41"/>
      <c r="C36" s="10">
        <v>10000</v>
      </c>
      <c r="D36" s="13">
        <v>8.3000000000000007</v>
      </c>
      <c r="E36" s="16">
        <v>1007.47</v>
      </c>
      <c r="F36" s="16">
        <v>1</v>
      </c>
      <c r="G36" s="16">
        <v>0.158</v>
      </c>
      <c r="H36" s="16">
        <v>49.256</v>
      </c>
      <c r="J36" s="31"/>
      <c r="K36" s="10">
        <v>10000</v>
      </c>
      <c r="L36" s="13">
        <v>7.7</v>
      </c>
      <c r="M36" s="16">
        <v>250.99</v>
      </c>
      <c r="N36" s="16">
        <v>0.55900000000000005</v>
      </c>
      <c r="O36" s="16">
        <v>0.61799999999999999</v>
      </c>
      <c r="P36" s="16">
        <v>0.22600000000000001</v>
      </c>
      <c r="Q36" s="23">
        <v>0.36399999999999999</v>
      </c>
      <c r="R36" s="23">
        <f>N36-P36</f>
        <v>0.33300000000000007</v>
      </c>
      <c r="S36" s="16">
        <f>O36-Q36</f>
        <v>0.254</v>
      </c>
      <c r="T36" s="26">
        <v>32.194000000000003</v>
      </c>
    </row>
    <row r="37" spans="2:20" x14ac:dyDescent="0.4">
      <c r="B37" s="41"/>
      <c r="C37" s="10">
        <v>100000</v>
      </c>
      <c r="D37" s="13">
        <v>77.400000000000006</v>
      </c>
      <c r="E37" s="16">
        <v>5000</v>
      </c>
      <c r="F37" s="16">
        <v>1</v>
      </c>
      <c r="G37" s="16">
        <v>2E-3</v>
      </c>
      <c r="H37" s="16">
        <v>57.497999999999998</v>
      </c>
      <c r="J37" s="31"/>
      <c r="K37" s="10">
        <v>100000</v>
      </c>
      <c r="L37" s="13">
        <v>78.400000000000006</v>
      </c>
      <c r="M37" s="16">
        <v>1797.69</v>
      </c>
      <c r="N37" s="16">
        <v>0.91900000000000004</v>
      </c>
      <c r="O37" s="16">
        <v>0.66400000000000003</v>
      </c>
      <c r="P37" s="16">
        <v>3.0000000000000001E-3</v>
      </c>
      <c r="Q37" s="23">
        <v>0.373</v>
      </c>
      <c r="R37" s="23">
        <f>N37-P37</f>
        <v>0.91600000000000004</v>
      </c>
      <c r="S37" s="16">
        <f t="shared" ref="S37:S39" si="26">O37-Q37</f>
        <v>0.29100000000000004</v>
      </c>
      <c r="T37" s="26">
        <v>35.052</v>
      </c>
    </row>
    <row r="38" spans="2:20" x14ac:dyDescent="0.4">
      <c r="B38" s="41"/>
      <c r="C38" s="10">
        <v>1000000</v>
      </c>
      <c r="D38" s="13">
        <v>737</v>
      </c>
      <c r="E38" s="16">
        <v>5000</v>
      </c>
      <c r="F38" s="16">
        <v>1</v>
      </c>
      <c r="G38" s="16">
        <v>0</v>
      </c>
      <c r="H38" s="16">
        <v>57.555</v>
      </c>
      <c r="J38" s="31"/>
      <c r="K38" s="10">
        <v>1000000</v>
      </c>
      <c r="L38" s="13">
        <v>690.5</v>
      </c>
      <c r="M38" s="16">
        <v>2028.855</v>
      </c>
      <c r="N38" s="16">
        <v>1</v>
      </c>
      <c r="O38" s="16">
        <v>0.69199999999999995</v>
      </c>
      <c r="P38" s="16">
        <v>0</v>
      </c>
      <c r="Q38" s="23">
        <v>0.36499999999999999</v>
      </c>
      <c r="R38" s="23">
        <f>N38-P38</f>
        <v>1</v>
      </c>
      <c r="S38" s="16">
        <f t="shared" si="26"/>
        <v>0.32699999999999996</v>
      </c>
      <c r="T38" s="26">
        <v>34.841999999999999</v>
      </c>
    </row>
    <row r="39" spans="2:20" x14ac:dyDescent="0.4">
      <c r="B39" s="42"/>
      <c r="C39" s="11">
        <v>10000000</v>
      </c>
      <c r="D39" s="14">
        <v>8218.6</v>
      </c>
      <c r="E39" s="17">
        <v>5000</v>
      </c>
      <c r="F39" s="17">
        <v>1</v>
      </c>
      <c r="G39" s="17">
        <v>0</v>
      </c>
      <c r="H39" s="17">
        <v>57.554000000000002</v>
      </c>
      <c r="J39" s="32"/>
      <c r="K39" s="11">
        <v>10000000</v>
      </c>
      <c r="L39" s="14">
        <v>6908.7</v>
      </c>
      <c r="M39" s="17">
        <v>214.19499999999999</v>
      </c>
      <c r="N39" s="17">
        <v>1</v>
      </c>
      <c r="O39" s="17">
        <v>0.69599999999999995</v>
      </c>
      <c r="P39" s="17">
        <v>0</v>
      </c>
      <c r="Q39" s="24">
        <v>0.28100000000000003</v>
      </c>
      <c r="R39" s="23">
        <f t="shared" ref="R37:R39" si="27">N39-P39</f>
        <v>1</v>
      </c>
      <c r="S39" s="16">
        <f t="shared" si="26"/>
        <v>0.41499999999999992</v>
      </c>
      <c r="T39" s="27">
        <v>31.635999999999999</v>
      </c>
    </row>
    <row r="40" spans="2:20" x14ac:dyDescent="0.4">
      <c r="B40" s="40" t="s">
        <v>4</v>
      </c>
      <c r="C40" s="9">
        <v>1000</v>
      </c>
      <c r="D40" s="12">
        <v>1.5</v>
      </c>
      <c r="E40" s="15">
        <v>78.215000000000003</v>
      </c>
      <c r="F40" s="15">
        <v>1</v>
      </c>
      <c r="G40" s="15">
        <v>0.28499999999999998</v>
      </c>
      <c r="H40" s="15">
        <v>31.864999999999998</v>
      </c>
      <c r="J40" s="30" t="s">
        <v>4</v>
      </c>
      <c r="K40" s="9">
        <v>1000</v>
      </c>
      <c r="L40" s="12">
        <v>1.6</v>
      </c>
      <c r="M40" s="15">
        <v>79.644999999999996</v>
      </c>
      <c r="N40" s="15">
        <v>0.45800000000000002</v>
      </c>
      <c r="O40" s="15">
        <v>0.61199999999999999</v>
      </c>
      <c r="P40" s="15">
        <v>0.32900000000000001</v>
      </c>
      <c r="Q40" s="15">
        <v>0.24399999999999999</v>
      </c>
      <c r="R40" s="22">
        <f>N40-P40</f>
        <v>0.129</v>
      </c>
      <c r="S40" s="15">
        <f>O40-Q40</f>
        <v>0.36799999999999999</v>
      </c>
      <c r="T40" s="15">
        <v>24.085999999999999</v>
      </c>
    </row>
    <row r="41" spans="2:20" x14ac:dyDescent="0.4">
      <c r="B41" s="41"/>
      <c r="C41" s="10">
        <v>10000</v>
      </c>
      <c r="D41" s="13">
        <v>16.399999999999999</v>
      </c>
      <c r="E41" s="16">
        <v>1781.5250000000001</v>
      </c>
      <c r="F41" s="16">
        <v>1</v>
      </c>
      <c r="G41" s="16">
        <v>0.12</v>
      </c>
      <c r="H41" s="16">
        <v>51.311</v>
      </c>
      <c r="J41" s="31"/>
      <c r="K41" s="10">
        <v>10000</v>
      </c>
      <c r="L41" s="13">
        <v>16.7</v>
      </c>
      <c r="M41" s="16">
        <v>507.02499999999998</v>
      </c>
      <c r="N41" s="16">
        <v>0.77100000000000002</v>
      </c>
      <c r="O41" s="16">
        <v>0.627</v>
      </c>
      <c r="P41" s="16">
        <v>4.2000000000000003E-2</v>
      </c>
      <c r="Q41" s="16">
        <v>0.42399999999999999</v>
      </c>
      <c r="R41" s="23">
        <f>N41-P41</f>
        <v>0.72899999999999998</v>
      </c>
      <c r="S41" s="16">
        <f>O41-Q41</f>
        <v>0.20300000000000001</v>
      </c>
      <c r="T41" s="16">
        <v>34.081000000000003</v>
      </c>
    </row>
    <row r="42" spans="2:20" x14ac:dyDescent="0.4">
      <c r="B42" s="41"/>
      <c r="C42" s="10">
        <v>100000</v>
      </c>
      <c r="D42" s="13">
        <v>146.1</v>
      </c>
      <c r="E42" s="16">
        <v>4993.7250000000004</v>
      </c>
      <c r="F42" s="16">
        <v>1</v>
      </c>
      <c r="G42" s="16">
        <v>0.01</v>
      </c>
      <c r="H42" s="16">
        <v>57.106000000000002</v>
      </c>
      <c r="J42" s="31"/>
      <c r="K42" s="10">
        <v>100000</v>
      </c>
      <c r="L42" s="13">
        <v>149.5</v>
      </c>
      <c r="M42" s="16">
        <v>1620.84</v>
      </c>
      <c r="N42" s="16">
        <v>0.92700000000000005</v>
      </c>
      <c r="O42" s="16">
        <v>0.68799999999999994</v>
      </c>
      <c r="P42" s="16">
        <v>5.0000000000000001E-3</v>
      </c>
      <c r="Q42" s="16">
        <v>0.36199999999999999</v>
      </c>
      <c r="R42" s="23">
        <f>N42-P42</f>
        <v>0.92200000000000004</v>
      </c>
      <c r="S42" s="16">
        <f t="shared" ref="S42:S44" si="28">O42-Q42</f>
        <v>0.32599999999999996</v>
      </c>
      <c r="T42" s="16">
        <v>35.189</v>
      </c>
    </row>
    <row r="43" spans="2:20" x14ac:dyDescent="0.4">
      <c r="B43" s="41"/>
      <c r="C43" s="10">
        <v>1000000</v>
      </c>
      <c r="D43" s="13">
        <v>1517.9</v>
      </c>
      <c r="E43" s="16">
        <v>4989.2749999999996</v>
      </c>
      <c r="F43" s="16">
        <v>1</v>
      </c>
      <c r="G43" s="16">
        <v>0</v>
      </c>
      <c r="H43" s="16">
        <v>57.534999999999997</v>
      </c>
      <c r="J43" s="31"/>
      <c r="K43" s="10">
        <v>1000000</v>
      </c>
      <c r="L43" s="13">
        <v>1363.7</v>
      </c>
      <c r="M43" s="16">
        <v>131.29</v>
      </c>
      <c r="N43" s="16">
        <v>0.996</v>
      </c>
      <c r="O43" s="16">
        <v>0.72499999999999998</v>
      </c>
      <c r="P43" s="16">
        <v>0</v>
      </c>
      <c r="Q43" s="16">
        <v>0.23300000000000001</v>
      </c>
      <c r="R43" s="23">
        <f>N43-P43</f>
        <v>0.996</v>
      </c>
      <c r="S43" s="16">
        <f t="shared" si="28"/>
        <v>0.49199999999999999</v>
      </c>
      <c r="T43" s="16">
        <v>29.331</v>
      </c>
    </row>
    <row r="44" spans="2:20" x14ac:dyDescent="0.4">
      <c r="B44" s="42"/>
      <c r="C44" s="11">
        <v>10000000</v>
      </c>
      <c r="D44" s="14">
        <v>17455</v>
      </c>
      <c r="E44" s="17">
        <v>5000</v>
      </c>
      <c r="F44" s="17">
        <v>1</v>
      </c>
      <c r="G44" s="17">
        <v>0</v>
      </c>
      <c r="H44" s="17">
        <v>57.543999999999997</v>
      </c>
      <c r="J44" s="32"/>
      <c r="K44" s="11">
        <v>10000000</v>
      </c>
      <c r="L44" s="14">
        <v>14167</v>
      </c>
      <c r="M44" s="17">
        <v>998.03499999999997</v>
      </c>
      <c r="N44" s="17">
        <v>0.97</v>
      </c>
      <c r="O44" s="17">
        <v>0.69299999999999995</v>
      </c>
      <c r="P44" s="17">
        <v>4.0000000000000001E-3</v>
      </c>
      <c r="Q44" s="17">
        <v>0.35799999999999998</v>
      </c>
      <c r="R44" s="23">
        <f t="shared" ref="R44" si="29">N44-P44</f>
        <v>0.96599999999999997</v>
      </c>
      <c r="S44" s="16">
        <f t="shared" si="28"/>
        <v>0.33499999999999996</v>
      </c>
      <c r="T44" s="17">
        <v>34.664000000000001</v>
      </c>
    </row>
    <row r="45" spans="2:20" x14ac:dyDescent="0.4">
      <c r="B45" s="40" t="s">
        <v>23</v>
      </c>
      <c r="C45" s="2">
        <v>0</v>
      </c>
      <c r="D45" s="12">
        <v>0</v>
      </c>
      <c r="E45" s="15">
        <f>(75.235 + 69.345 + 77.17 + 83.96 + 82.4)/5</f>
        <v>77.622</v>
      </c>
      <c r="F45" s="15">
        <v>1</v>
      </c>
      <c r="G45" s="15">
        <f xml:space="preserve"> (0.264 + 0.263 + 0.264 + 0.265 + 0.265)/5</f>
        <v>0.26420000000000005</v>
      </c>
      <c r="H45" s="15">
        <f xml:space="preserve"> (33.447 + 32.576 + 33.531 + 33.635 + 33.681)/5</f>
        <v>33.374000000000002</v>
      </c>
      <c r="J45" s="30" t="s">
        <v>23</v>
      </c>
      <c r="K45" s="9">
        <v>0</v>
      </c>
      <c r="L45" s="12">
        <v>0</v>
      </c>
      <c r="M45" s="15">
        <f>(205.035+207.685+208.1+222.34+196.065)/5</f>
        <v>207.84500000000003</v>
      </c>
      <c r="N45" s="15">
        <f>(0.21+0.21+0.209+0.21+0.21)/5</f>
        <v>0.20979999999999999</v>
      </c>
      <c r="O45" s="15">
        <f>(0.495+0.493+0.497+0.494+0.497)/5</f>
        <v>0.49519999999999997</v>
      </c>
      <c r="P45" s="15">
        <v>0</v>
      </c>
      <c r="Q45" s="15">
        <v>0</v>
      </c>
      <c r="R45" s="22">
        <f>N45-P45</f>
        <v>0.20979999999999999</v>
      </c>
      <c r="S45" s="15">
        <f>O45-Q45</f>
        <v>0.49519999999999997</v>
      </c>
      <c r="T45" s="15">
        <f>(31.401+31.347+31.299+31.651+31.261)/5</f>
        <v>31.3918</v>
      </c>
    </row>
    <row r="46" spans="2:20" x14ac:dyDescent="0.4">
      <c r="B46" s="41"/>
      <c r="C46" s="3">
        <v>0</v>
      </c>
      <c r="D46" s="13">
        <v>0</v>
      </c>
      <c r="E46" s="16">
        <f>E45</f>
        <v>77.622</v>
      </c>
      <c r="F46" s="16">
        <f t="shared" ref="F46:F49" si="30">F45</f>
        <v>1</v>
      </c>
      <c r="G46" s="16">
        <f t="shared" ref="G46:G49" si="31">G45</f>
        <v>0.26420000000000005</v>
      </c>
      <c r="H46" s="16">
        <f t="shared" ref="H46:H49" si="32">H45</f>
        <v>33.374000000000002</v>
      </c>
      <c r="J46" s="31"/>
      <c r="K46" s="10">
        <v>0</v>
      </c>
      <c r="L46" s="13">
        <v>0</v>
      </c>
      <c r="M46" s="16">
        <f>M45</f>
        <v>207.84500000000003</v>
      </c>
      <c r="N46" s="16">
        <f t="shared" ref="N46:N49" si="33">N45</f>
        <v>0.20979999999999999</v>
      </c>
      <c r="O46" s="16">
        <f t="shared" ref="O46:O49" si="34">O45</f>
        <v>0.49519999999999997</v>
      </c>
      <c r="P46" s="16">
        <v>0</v>
      </c>
      <c r="Q46" s="16">
        <v>0</v>
      </c>
      <c r="R46" s="23">
        <f>N46-P46</f>
        <v>0.20979999999999999</v>
      </c>
      <c r="S46" s="16">
        <f>O46-Q46</f>
        <v>0.49519999999999997</v>
      </c>
      <c r="T46" s="16">
        <f t="shared" ref="T46:T49" si="35">T45</f>
        <v>31.3918</v>
      </c>
    </row>
    <row r="47" spans="2:20" x14ac:dyDescent="0.4">
      <c r="B47" s="41"/>
      <c r="C47" s="3">
        <v>0</v>
      </c>
      <c r="D47" s="13">
        <v>0</v>
      </c>
      <c r="E47" s="16">
        <f t="shared" ref="E47:E49" si="36">E46</f>
        <v>77.622</v>
      </c>
      <c r="F47" s="16">
        <f t="shared" si="30"/>
        <v>1</v>
      </c>
      <c r="G47" s="16">
        <f t="shared" si="31"/>
        <v>0.26420000000000005</v>
      </c>
      <c r="H47" s="16">
        <f t="shared" si="32"/>
        <v>33.374000000000002</v>
      </c>
      <c r="J47" s="31"/>
      <c r="K47" s="10">
        <v>0</v>
      </c>
      <c r="L47" s="13">
        <v>0</v>
      </c>
      <c r="M47" s="16">
        <f t="shared" ref="M47:M49" si="37">M46</f>
        <v>207.84500000000003</v>
      </c>
      <c r="N47" s="16">
        <f t="shared" si="33"/>
        <v>0.20979999999999999</v>
      </c>
      <c r="O47" s="16">
        <f t="shared" si="34"/>
        <v>0.49519999999999997</v>
      </c>
      <c r="P47" s="16">
        <v>0</v>
      </c>
      <c r="Q47" s="16">
        <v>0</v>
      </c>
      <c r="R47" s="23">
        <f>N47-P47</f>
        <v>0.20979999999999999</v>
      </c>
      <c r="S47" s="16">
        <f t="shared" ref="S47:S49" si="38">O47-Q47</f>
        <v>0.49519999999999997</v>
      </c>
      <c r="T47" s="16">
        <f t="shared" si="35"/>
        <v>31.3918</v>
      </c>
    </row>
    <row r="48" spans="2:20" x14ac:dyDescent="0.4">
      <c r="B48" s="41"/>
      <c r="C48" s="3">
        <v>0</v>
      </c>
      <c r="D48" s="13">
        <v>0</v>
      </c>
      <c r="E48" s="16">
        <f t="shared" si="36"/>
        <v>77.622</v>
      </c>
      <c r="F48" s="16">
        <f t="shared" si="30"/>
        <v>1</v>
      </c>
      <c r="G48" s="16">
        <f t="shared" si="31"/>
        <v>0.26420000000000005</v>
      </c>
      <c r="H48" s="16">
        <f t="shared" si="32"/>
        <v>33.374000000000002</v>
      </c>
      <c r="J48" s="31"/>
      <c r="K48" s="10">
        <v>0</v>
      </c>
      <c r="L48" s="13">
        <v>0</v>
      </c>
      <c r="M48" s="16">
        <f t="shared" si="37"/>
        <v>207.84500000000003</v>
      </c>
      <c r="N48" s="16">
        <f t="shared" si="33"/>
        <v>0.20979999999999999</v>
      </c>
      <c r="O48" s="16">
        <f t="shared" si="34"/>
        <v>0.49519999999999997</v>
      </c>
      <c r="P48" s="16">
        <v>0</v>
      </c>
      <c r="Q48" s="16">
        <v>0</v>
      </c>
      <c r="R48" s="23">
        <f>N48-P48</f>
        <v>0.20979999999999999</v>
      </c>
      <c r="S48" s="16">
        <f t="shared" si="38"/>
        <v>0.49519999999999997</v>
      </c>
      <c r="T48" s="16">
        <f t="shared" si="35"/>
        <v>31.3918</v>
      </c>
    </row>
    <row r="49" spans="2:20" x14ac:dyDescent="0.4">
      <c r="B49" s="42"/>
      <c r="C49" s="4">
        <v>0</v>
      </c>
      <c r="D49" s="14">
        <v>0</v>
      </c>
      <c r="E49" s="16">
        <f t="shared" si="36"/>
        <v>77.622</v>
      </c>
      <c r="F49" s="16">
        <f t="shared" si="30"/>
        <v>1</v>
      </c>
      <c r="G49" s="16">
        <f t="shared" si="31"/>
        <v>0.26420000000000005</v>
      </c>
      <c r="H49" s="16">
        <f t="shared" si="32"/>
        <v>33.374000000000002</v>
      </c>
      <c r="J49" s="32"/>
      <c r="K49" s="11">
        <v>0</v>
      </c>
      <c r="L49" s="14">
        <v>0</v>
      </c>
      <c r="M49" s="17">
        <f t="shared" si="37"/>
        <v>207.84500000000003</v>
      </c>
      <c r="N49" s="17">
        <f t="shared" si="33"/>
        <v>0.20979999999999999</v>
      </c>
      <c r="O49" s="17">
        <f t="shared" si="34"/>
        <v>0.49519999999999997</v>
      </c>
      <c r="P49" s="17">
        <v>0</v>
      </c>
      <c r="Q49" s="17">
        <v>0</v>
      </c>
      <c r="R49" s="23">
        <f t="shared" ref="R49:R51" si="39">N49-P49</f>
        <v>0.20979999999999999</v>
      </c>
      <c r="S49" s="16">
        <f t="shared" si="38"/>
        <v>0.49519999999999997</v>
      </c>
      <c r="T49" s="17">
        <f t="shared" si="35"/>
        <v>31.3918</v>
      </c>
    </row>
    <row r="50" spans="2:20" x14ac:dyDescent="0.4">
      <c r="B50" s="40" t="s">
        <v>5</v>
      </c>
      <c r="C50" s="2">
        <v>0</v>
      </c>
      <c r="D50" s="12">
        <v>0</v>
      </c>
      <c r="E50" s="15">
        <f xml:space="preserve"> ( 54.15 + 53.57 + 56.715 + 55.39 + 56)/5</f>
        <v>55.164999999999999</v>
      </c>
      <c r="F50" s="15">
        <v>1</v>
      </c>
      <c r="G50" s="15">
        <f>(0.339+0.338+0.333+0.335+0.327)/5</f>
        <v>0.33439999999999998</v>
      </c>
      <c r="H50" s="15">
        <f>(25.977+25.825+26.343+26.278+27.177)/5</f>
        <v>26.32</v>
      </c>
      <c r="J50" s="30" t="s">
        <v>5</v>
      </c>
      <c r="K50" s="9">
        <v>0</v>
      </c>
      <c r="L50" s="12">
        <v>0</v>
      </c>
      <c r="M50" s="15">
        <f>(134.965+133.675+127.555+119.61+125.955)/5</f>
        <v>128.352</v>
      </c>
      <c r="N50" s="15">
        <f>(0.244+0.245+0.244+0.242+0.243)/5</f>
        <v>0.24359999999999998</v>
      </c>
      <c r="O50" s="15">
        <f>(0.539+0.535+0.537+0.537+0.534)/5</f>
        <v>0.5364000000000001</v>
      </c>
      <c r="P50" s="15">
        <v>0</v>
      </c>
      <c r="Q50" s="15">
        <v>0</v>
      </c>
      <c r="R50" s="22">
        <f>N50-P50</f>
        <v>0.24359999999999998</v>
      </c>
      <c r="S50" s="15">
        <f>O50-Q50</f>
        <v>0.5364000000000001</v>
      </c>
      <c r="T50" s="15">
        <f>(27.53+26.989+27.179+26.933+27.22)/5</f>
        <v>27.170200000000001</v>
      </c>
    </row>
    <row r="51" spans="2:20" x14ac:dyDescent="0.4">
      <c r="B51" s="41"/>
      <c r="C51" s="3">
        <v>0</v>
      </c>
      <c r="D51" s="13">
        <v>0</v>
      </c>
      <c r="E51" s="16">
        <f>E50</f>
        <v>55.164999999999999</v>
      </c>
      <c r="F51" s="16">
        <f t="shared" ref="F51:F54" si="40">F50</f>
        <v>1</v>
      </c>
      <c r="G51" s="16">
        <f t="shared" ref="G51:G54" si="41">G50</f>
        <v>0.33439999999999998</v>
      </c>
      <c r="H51" s="16">
        <f t="shared" ref="H51:H54" si="42">H50</f>
        <v>26.32</v>
      </c>
      <c r="J51" s="31"/>
      <c r="K51" s="10">
        <v>0</v>
      </c>
      <c r="L51" s="13">
        <v>0</v>
      </c>
      <c r="M51" s="16">
        <f>M50</f>
        <v>128.352</v>
      </c>
      <c r="N51" s="16">
        <f t="shared" ref="N51:N54" si="43">N50</f>
        <v>0.24359999999999998</v>
      </c>
      <c r="O51" s="16">
        <f t="shared" ref="O51:O54" si="44">O50</f>
        <v>0.5364000000000001</v>
      </c>
      <c r="P51" s="16">
        <v>0</v>
      </c>
      <c r="Q51" s="16">
        <v>0</v>
      </c>
      <c r="R51" s="23">
        <f>N51-P51</f>
        <v>0.24359999999999998</v>
      </c>
      <c r="S51" s="16">
        <f>O51-Q51</f>
        <v>0.5364000000000001</v>
      </c>
      <c r="T51" s="16">
        <f t="shared" ref="T51:T54" si="45">T50</f>
        <v>27.170200000000001</v>
      </c>
    </row>
    <row r="52" spans="2:20" x14ac:dyDescent="0.4">
      <c r="B52" s="41"/>
      <c r="C52" s="3">
        <v>0</v>
      </c>
      <c r="D52" s="13">
        <v>0</v>
      </c>
      <c r="E52" s="16">
        <f t="shared" ref="E52:E54" si="46">E51</f>
        <v>55.164999999999999</v>
      </c>
      <c r="F52" s="16">
        <f t="shared" si="40"/>
        <v>1</v>
      </c>
      <c r="G52" s="16">
        <f t="shared" si="41"/>
        <v>0.33439999999999998</v>
      </c>
      <c r="H52" s="16">
        <f t="shared" si="42"/>
        <v>26.32</v>
      </c>
      <c r="J52" s="31"/>
      <c r="K52" s="10">
        <v>0</v>
      </c>
      <c r="L52" s="13">
        <v>0</v>
      </c>
      <c r="M52" s="16">
        <f t="shared" ref="M52:M54" si="47">M51</f>
        <v>128.352</v>
      </c>
      <c r="N52" s="16">
        <f t="shared" si="43"/>
        <v>0.24359999999999998</v>
      </c>
      <c r="O52" s="16">
        <f t="shared" si="44"/>
        <v>0.5364000000000001</v>
      </c>
      <c r="P52" s="16">
        <v>0</v>
      </c>
      <c r="Q52" s="16">
        <v>0</v>
      </c>
      <c r="R52" s="23">
        <f>N52-P52</f>
        <v>0.24359999999999998</v>
      </c>
      <c r="S52" s="16">
        <f t="shared" ref="S52:S54" si="48">O52-Q52</f>
        <v>0.5364000000000001</v>
      </c>
      <c r="T52" s="16">
        <f t="shared" si="45"/>
        <v>27.170200000000001</v>
      </c>
    </row>
    <row r="53" spans="2:20" x14ac:dyDescent="0.4">
      <c r="B53" s="41"/>
      <c r="C53" s="3">
        <v>0</v>
      </c>
      <c r="D53" s="13">
        <v>0</v>
      </c>
      <c r="E53" s="16">
        <f t="shared" si="46"/>
        <v>55.164999999999999</v>
      </c>
      <c r="F53" s="16">
        <f t="shared" si="40"/>
        <v>1</v>
      </c>
      <c r="G53" s="16">
        <f t="shared" si="41"/>
        <v>0.33439999999999998</v>
      </c>
      <c r="H53" s="16">
        <f t="shared" si="42"/>
        <v>26.32</v>
      </c>
      <c r="J53" s="31"/>
      <c r="K53" s="10">
        <v>0</v>
      </c>
      <c r="L53" s="13">
        <v>0</v>
      </c>
      <c r="M53" s="16">
        <f t="shared" si="47"/>
        <v>128.352</v>
      </c>
      <c r="N53" s="16">
        <f t="shared" si="43"/>
        <v>0.24359999999999998</v>
      </c>
      <c r="O53" s="16">
        <f t="shared" si="44"/>
        <v>0.5364000000000001</v>
      </c>
      <c r="P53" s="16">
        <v>0</v>
      </c>
      <c r="Q53" s="16">
        <v>0</v>
      </c>
      <c r="R53" s="23">
        <f>N53-P53</f>
        <v>0.24359999999999998</v>
      </c>
      <c r="S53" s="16">
        <f t="shared" si="48"/>
        <v>0.5364000000000001</v>
      </c>
      <c r="T53" s="16">
        <f t="shared" si="45"/>
        <v>27.170200000000001</v>
      </c>
    </row>
    <row r="54" spans="2:20" x14ac:dyDescent="0.4">
      <c r="B54" s="42"/>
      <c r="C54" s="4">
        <v>0</v>
      </c>
      <c r="D54" s="14">
        <v>0</v>
      </c>
      <c r="E54" s="16">
        <f t="shared" si="46"/>
        <v>55.164999999999999</v>
      </c>
      <c r="F54" s="16">
        <f t="shared" si="40"/>
        <v>1</v>
      </c>
      <c r="G54" s="16">
        <f t="shared" si="41"/>
        <v>0.33439999999999998</v>
      </c>
      <c r="H54" s="16">
        <f t="shared" si="42"/>
        <v>26.32</v>
      </c>
      <c r="J54" s="32"/>
      <c r="K54" s="11">
        <v>0</v>
      </c>
      <c r="L54" s="14">
        <v>0</v>
      </c>
      <c r="M54" s="17">
        <f t="shared" si="47"/>
        <v>128.352</v>
      </c>
      <c r="N54" s="17">
        <f t="shared" si="43"/>
        <v>0.24359999999999998</v>
      </c>
      <c r="O54" s="17">
        <f t="shared" si="44"/>
        <v>0.5364000000000001</v>
      </c>
      <c r="P54" s="17">
        <v>0</v>
      </c>
      <c r="Q54" s="17">
        <v>0</v>
      </c>
      <c r="R54" s="23">
        <f t="shared" ref="R54" si="49">N54-P54</f>
        <v>0.24359999999999998</v>
      </c>
      <c r="S54" s="16">
        <f t="shared" si="48"/>
        <v>0.5364000000000001</v>
      </c>
      <c r="T54" s="17">
        <f t="shared" si="45"/>
        <v>27.170200000000001</v>
      </c>
    </row>
    <row r="55" spans="2:20" x14ac:dyDescent="0.4">
      <c r="B55" s="40" t="s">
        <v>6</v>
      </c>
      <c r="C55" s="2">
        <v>0</v>
      </c>
      <c r="D55" s="12">
        <v>0</v>
      </c>
      <c r="E55" s="15">
        <f>(21.75 + 21.635 + 20.635 + 20.71 + 21.435)/5</f>
        <v>21.233000000000004</v>
      </c>
      <c r="F55" s="15">
        <v>1</v>
      </c>
      <c r="G55" s="15">
        <v>1</v>
      </c>
      <c r="H55" s="15">
        <f xml:space="preserve"> (6.345+7.654+5.638+5.111+6.256)/5</f>
        <v>6.2008000000000001</v>
      </c>
      <c r="J55" s="30" t="s">
        <v>6</v>
      </c>
      <c r="K55" s="9">
        <v>0</v>
      </c>
      <c r="L55" s="12">
        <v>0</v>
      </c>
      <c r="M55" s="15">
        <f>(22.4+22.825+22.51+20.59+22.435)/5</f>
        <v>22.152000000000001</v>
      </c>
      <c r="N55" s="15">
        <v>1</v>
      </c>
      <c r="O55" s="15">
        <v>1</v>
      </c>
      <c r="P55" s="15">
        <v>0</v>
      </c>
      <c r="Q55" s="15">
        <v>0</v>
      </c>
      <c r="R55" s="22">
        <f>N55-P55</f>
        <v>1</v>
      </c>
      <c r="S55" s="15">
        <f>O55-Q55</f>
        <v>1</v>
      </c>
      <c r="T55" s="15">
        <f>(6.496+7.897+7.246+5.338+6.88)/5</f>
        <v>6.7714000000000016</v>
      </c>
    </row>
    <row r="56" spans="2:20" x14ac:dyDescent="0.4">
      <c r="B56" s="41"/>
      <c r="C56" s="3">
        <v>0</v>
      </c>
      <c r="D56" s="13">
        <v>0</v>
      </c>
      <c r="E56" s="16">
        <f>E55</f>
        <v>21.233000000000004</v>
      </c>
      <c r="F56" s="16">
        <f t="shared" ref="F56:F59" si="50">F55</f>
        <v>1</v>
      </c>
      <c r="G56" s="16">
        <f t="shared" ref="G56:H59" si="51">G55</f>
        <v>1</v>
      </c>
      <c r="H56" s="16">
        <f t="shared" si="51"/>
        <v>6.2008000000000001</v>
      </c>
      <c r="J56" s="31"/>
      <c r="K56" s="10">
        <v>0</v>
      </c>
      <c r="L56" s="13">
        <v>0</v>
      </c>
      <c r="M56" s="16">
        <f>M55</f>
        <v>22.152000000000001</v>
      </c>
      <c r="N56" s="16">
        <f t="shared" ref="N56:N59" si="52">N55</f>
        <v>1</v>
      </c>
      <c r="O56" s="16">
        <f t="shared" ref="O56:T59" si="53">O55</f>
        <v>1</v>
      </c>
      <c r="P56" s="16">
        <v>0</v>
      </c>
      <c r="Q56" s="16">
        <v>0</v>
      </c>
      <c r="R56" s="23">
        <f>N56-P56</f>
        <v>1</v>
      </c>
      <c r="S56" s="16">
        <f>O56-Q56</f>
        <v>1</v>
      </c>
      <c r="T56" s="16">
        <f t="shared" si="53"/>
        <v>6.7714000000000016</v>
      </c>
    </row>
    <row r="57" spans="2:20" x14ac:dyDescent="0.4">
      <c r="B57" s="41"/>
      <c r="C57" s="3">
        <v>0</v>
      </c>
      <c r="D57" s="13">
        <v>0</v>
      </c>
      <c r="E57" s="16">
        <f t="shared" ref="E57:E59" si="54">E56</f>
        <v>21.233000000000004</v>
      </c>
      <c r="F57" s="16">
        <f t="shared" si="50"/>
        <v>1</v>
      </c>
      <c r="G57" s="16">
        <f t="shared" si="51"/>
        <v>1</v>
      </c>
      <c r="H57" s="16">
        <f t="shared" si="51"/>
        <v>6.2008000000000001</v>
      </c>
      <c r="J57" s="31"/>
      <c r="K57" s="10">
        <v>0</v>
      </c>
      <c r="L57" s="13">
        <v>0</v>
      </c>
      <c r="M57" s="16">
        <f t="shared" ref="M57:M59" si="55">M56</f>
        <v>22.152000000000001</v>
      </c>
      <c r="N57" s="16">
        <f t="shared" si="52"/>
        <v>1</v>
      </c>
      <c r="O57" s="16">
        <f t="shared" si="53"/>
        <v>1</v>
      </c>
      <c r="P57" s="16">
        <v>0</v>
      </c>
      <c r="Q57" s="16">
        <v>0</v>
      </c>
      <c r="R57" s="23">
        <f>N57-P57</f>
        <v>1</v>
      </c>
      <c r="S57" s="16">
        <f t="shared" ref="S57:S59" si="56">O57-Q57</f>
        <v>1</v>
      </c>
      <c r="T57" s="16">
        <f t="shared" si="53"/>
        <v>6.7714000000000016</v>
      </c>
    </row>
    <row r="58" spans="2:20" x14ac:dyDescent="0.4">
      <c r="B58" s="41"/>
      <c r="C58" s="3">
        <v>0</v>
      </c>
      <c r="D58" s="13">
        <v>0</v>
      </c>
      <c r="E58" s="16">
        <f t="shared" si="54"/>
        <v>21.233000000000004</v>
      </c>
      <c r="F58" s="16">
        <f t="shared" si="50"/>
        <v>1</v>
      </c>
      <c r="G58" s="16">
        <f t="shared" si="51"/>
        <v>1</v>
      </c>
      <c r="H58" s="16">
        <f t="shared" si="51"/>
        <v>6.2008000000000001</v>
      </c>
      <c r="J58" s="31"/>
      <c r="K58" s="10">
        <v>0</v>
      </c>
      <c r="L58" s="13">
        <v>0</v>
      </c>
      <c r="M58" s="16">
        <f t="shared" si="55"/>
        <v>22.152000000000001</v>
      </c>
      <c r="N58" s="16">
        <f t="shared" si="52"/>
        <v>1</v>
      </c>
      <c r="O58" s="16">
        <f t="shared" si="53"/>
        <v>1</v>
      </c>
      <c r="P58" s="16">
        <v>0</v>
      </c>
      <c r="Q58" s="16">
        <v>0</v>
      </c>
      <c r="R58" s="23">
        <f>N58-P58</f>
        <v>1</v>
      </c>
      <c r="S58" s="16">
        <f t="shared" si="56"/>
        <v>1</v>
      </c>
      <c r="T58" s="16">
        <f t="shared" si="53"/>
        <v>6.7714000000000016</v>
      </c>
    </row>
    <row r="59" spans="2:20" x14ac:dyDescent="0.4">
      <c r="B59" s="42"/>
      <c r="C59" s="4">
        <v>0</v>
      </c>
      <c r="D59" s="14">
        <v>0</v>
      </c>
      <c r="E59" s="17">
        <f t="shared" si="54"/>
        <v>21.233000000000004</v>
      </c>
      <c r="F59" s="17">
        <f t="shared" si="50"/>
        <v>1</v>
      </c>
      <c r="G59" s="17">
        <f t="shared" si="51"/>
        <v>1</v>
      </c>
      <c r="H59" s="17">
        <f t="shared" si="51"/>
        <v>6.2008000000000001</v>
      </c>
      <c r="J59" s="32"/>
      <c r="K59" s="11">
        <v>0</v>
      </c>
      <c r="L59" s="14">
        <v>0</v>
      </c>
      <c r="M59" s="17">
        <f t="shared" si="55"/>
        <v>22.152000000000001</v>
      </c>
      <c r="N59" s="17">
        <f t="shared" si="52"/>
        <v>1</v>
      </c>
      <c r="O59" s="17">
        <f t="shared" si="53"/>
        <v>1</v>
      </c>
      <c r="P59" s="17">
        <v>0</v>
      </c>
      <c r="Q59" s="17">
        <v>0</v>
      </c>
      <c r="R59" s="24">
        <f t="shared" ref="R59" si="57">N59-P59</f>
        <v>1</v>
      </c>
      <c r="S59" s="17">
        <f t="shared" si="56"/>
        <v>1</v>
      </c>
      <c r="T59" s="17">
        <f t="shared" si="53"/>
        <v>6.7714000000000016</v>
      </c>
    </row>
    <row r="62" spans="2:20" ht="23.15" x14ac:dyDescent="0.4">
      <c r="B62" s="33" t="s">
        <v>13</v>
      </c>
      <c r="C62" s="33"/>
      <c r="D62" s="33"/>
      <c r="E62" s="33"/>
      <c r="F62" s="33"/>
      <c r="G62" s="33"/>
      <c r="H62" s="33"/>
    </row>
    <row r="63" spans="2:20" ht="47.15" customHeight="1" x14ac:dyDescent="0.4">
      <c r="B63" s="43" t="s">
        <v>25</v>
      </c>
      <c r="C63" s="44"/>
      <c r="D63" s="44"/>
      <c r="E63" s="44"/>
      <c r="F63" s="44"/>
      <c r="G63" s="44"/>
      <c r="H63" s="44"/>
    </row>
    <row r="64" spans="2:20" x14ac:dyDescent="0.4">
      <c r="B64" s="18" t="s">
        <v>8</v>
      </c>
      <c r="C64" s="18" t="s">
        <v>11</v>
      </c>
      <c r="D64" s="18" t="s">
        <v>12</v>
      </c>
      <c r="E64" s="18" t="s">
        <v>0</v>
      </c>
      <c r="F64" s="60" t="s">
        <v>1</v>
      </c>
      <c r="G64" s="61"/>
      <c r="H64" s="18" t="s">
        <v>2</v>
      </c>
    </row>
    <row r="65" spans="2:8" x14ac:dyDescent="0.4">
      <c r="B65" s="20" t="s">
        <v>19</v>
      </c>
      <c r="C65" s="19">
        <v>1000000</v>
      </c>
      <c r="D65" s="12">
        <v>755.5</v>
      </c>
      <c r="E65" s="15">
        <v>5000</v>
      </c>
      <c r="F65" s="15">
        <v>0</v>
      </c>
      <c r="G65" s="15">
        <v>1</v>
      </c>
      <c r="H65" s="15">
        <v>37.530999999999999</v>
      </c>
    </row>
    <row r="66" spans="2:8" x14ac:dyDescent="0.4">
      <c r="B66" s="39" t="s">
        <v>20</v>
      </c>
      <c r="C66" s="19">
        <v>1000000</v>
      </c>
      <c r="D66" s="12">
        <v>1626.4</v>
      </c>
      <c r="E66" s="15">
        <v>5000</v>
      </c>
      <c r="F66" s="15">
        <v>0</v>
      </c>
      <c r="G66" s="15">
        <v>1</v>
      </c>
      <c r="H66" s="15">
        <v>37.503</v>
      </c>
    </row>
    <row r="67" spans="2:8" x14ac:dyDescent="0.4">
      <c r="B67" s="28" t="s">
        <v>21</v>
      </c>
      <c r="C67" s="19">
        <v>0</v>
      </c>
      <c r="D67" s="12">
        <v>0</v>
      </c>
      <c r="E67" s="15">
        <v>5000</v>
      </c>
      <c r="F67" s="15">
        <v>0</v>
      </c>
      <c r="G67" s="15">
        <v>1</v>
      </c>
      <c r="H67" s="15">
        <v>20.091000000000001</v>
      </c>
    </row>
    <row r="68" spans="2:8" x14ac:dyDescent="0.4">
      <c r="B68" s="28" t="s">
        <v>22</v>
      </c>
      <c r="C68" s="19">
        <v>0</v>
      </c>
      <c r="D68" s="29">
        <v>0</v>
      </c>
      <c r="E68" s="62">
        <v>4850.1949999999997</v>
      </c>
      <c r="F68" s="62">
        <v>0</v>
      </c>
      <c r="G68" s="62">
        <v>1</v>
      </c>
      <c r="H68" s="62">
        <v>20.114000000000001</v>
      </c>
    </row>
  </sheetData>
  <mergeCells count="63">
    <mergeCell ref="P27:Q27"/>
    <mergeCell ref="P28:Q28"/>
    <mergeCell ref="P29:Q29"/>
    <mergeCell ref="P22:Q22"/>
    <mergeCell ref="P23:Q23"/>
    <mergeCell ref="P24:Q24"/>
    <mergeCell ref="P25:Q25"/>
    <mergeCell ref="P26:Q26"/>
    <mergeCell ref="P13:Q13"/>
    <mergeCell ref="P14:Q14"/>
    <mergeCell ref="P15:Q15"/>
    <mergeCell ref="P16:Q16"/>
    <mergeCell ref="P17:Q17"/>
    <mergeCell ref="P8:Q8"/>
    <mergeCell ref="P9:Q9"/>
    <mergeCell ref="P10:Q10"/>
    <mergeCell ref="P11:Q11"/>
    <mergeCell ref="P12:Q12"/>
    <mergeCell ref="B2:H2"/>
    <mergeCell ref="F4:G4"/>
    <mergeCell ref="B3:H3"/>
    <mergeCell ref="R34:S34"/>
    <mergeCell ref="P34:Q34"/>
    <mergeCell ref="N4:O4"/>
    <mergeCell ref="J5:J9"/>
    <mergeCell ref="J10:J14"/>
    <mergeCell ref="B5:B9"/>
    <mergeCell ref="B10:B14"/>
    <mergeCell ref="J3:Q3"/>
    <mergeCell ref="P4:Q4"/>
    <mergeCell ref="P5:Q5"/>
    <mergeCell ref="P6:Q6"/>
    <mergeCell ref="P7:Q7"/>
    <mergeCell ref="F64:G64"/>
    <mergeCell ref="B66"/>
    <mergeCell ref="B55:B59"/>
    <mergeCell ref="B63:H63"/>
    <mergeCell ref="B15:B19"/>
    <mergeCell ref="B20:B24"/>
    <mergeCell ref="B25:B29"/>
    <mergeCell ref="B45:B49"/>
    <mergeCell ref="B50:B54"/>
    <mergeCell ref="B35:B39"/>
    <mergeCell ref="B40:B44"/>
    <mergeCell ref="B32:H32"/>
    <mergeCell ref="F34:G34"/>
    <mergeCell ref="B33:H33"/>
    <mergeCell ref="J55:J59"/>
    <mergeCell ref="B62:H62"/>
    <mergeCell ref="J15:J19"/>
    <mergeCell ref="J20:J24"/>
    <mergeCell ref="J25:J29"/>
    <mergeCell ref="J33:T33"/>
    <mergeCell ref="J45:J49"/>
    <mergeCell ref="J50:J54"/>
    <mergeCell ref="J32:T32"/>
    <mergeCell ref="N34:O34"/>
    <mergeCell ref="J35:J39"/>
    <mergeCell ref="J40:J44"/>
    <mergeCell ref="P18:Q18"/>
    <mergeCell ref="P19:Q19"/>
    <mergeCell ref="P20:Q20"/>
    <mergeCell ref="P21:Q21"/>
  </mergeCells>
  <phoneticPr fontId="1" type="noConversion"/>
  <pageMargins left="0.7" right="0.7" top="0.75" bottom="0.75" header="0.3" footer="0.3"/>
  <ignoredErrors>
    <ignoredError sqref="E20:H24 E25:H26 E51:H54 G50:H50 T55:T59 T50:T54 E50 E55:H59 M25 M20:P20 M51:O54 M56:O56 M21:O24 M26:O28 M29:O29 M57:O59 P25 M50:O50 M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 Cailleret</cp:lastModifiedBy>
  <dcterms:created xsi:type="dcterms:W3CDTF">2015-06-05T18:19:34Z</dcterms:created>
  <dcterms:modified xsi:type="dcterms:W3CDTF">2020-11-30T12:59:28Z</dcterms:modified>
</cp:coreProperties>
</file>