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codeName="ThisWorkbook"/>
  <mc:AlternateContent xmlns:mc="http://schemas.openxmlformats.org/markup-compatibility/2006">
    <mc:Choice Requires="x15">
      <x15ac:absPath xmlns:x15ac="http://schemas.microsoft.com/office/spreadsheetml/2010/11/ac" url="https://d.docs.live.net/760b7d4b03735c98/CAIM/2023/2310 CAIM CB Seminar/Day 0/"/>
    </mc:Choice>
  </mc:AlternateContent>
  <xr:revisionPtr revIDLastSave="19" documentId="8_{E4B6C530-898E-C04A-B379-9F94B44285FF}" xr6:coauthVersionLast="47" xr6:coauthVersionMax="47" xr10:uidLastSave="{53D2DF39-AEAD-9847-BA46-3D8C4421B5F6}"/>
  <bookViews>
    <workbookView xWindow="3420" yWindow="500" windowWidth="25380" windowHeight="16540" activeTab="1" xr2:uid="{00000000-000D-0000-FFFF-FFFF00000000}"/>
  </bookViews>
  <sheets>
    <sheet name="DISCLAIMER" sheetId="8" r:id="rId1"/>
    <sheet name="Univariate" sheetId="7" r:id="rId2"/>
    <sheet name="Risk Measures" sheetId="12" r:id="rId3"/>
    <sheet name="Dependence" sheetId="10" r:id="rId4"/>
    <sheet name="Multivariate" sheetId="11" r:id="rId5"/>
    <sheet name="Hints" sheetId="9" r:id="rId6"/>
    <sheet name="Boiler Room" sheetId="13" r:id="rId7"/>
  </sheets>
  <definedNames>
    <definedName name="annrets">Univariate!$AM$25:$AV$34</definedName>
    <definedName name="assetnames">Univariate!$C$12:$L$12</definedName>
    <definedName name="chronological" localSheetId="6">#REF!</definedName>
    <definedName name="chronological" localSheetId="3">#REF!</definedName>
    <definedName name="chronological" localSheetId="5">#REF!</definedName>
    <definedName name="chronological" localSheetId="4">#REF!</definedName>
    <definedName name="chronological" localSheetId="2">#REF!</definedName>
    <definedName name="chronological">#REF!</definedName>
    <definedName name="confidence">Univariate!$L$3</definedName>
    <definedName name="covmtx">Dependence!$C$19:$L$28</definedName>
    <definedName name="enddate" localSheetId="6">#REF!</definedName>
    <definedName name="enddate" localSheetId="3">#REF!</definedName>
    <definedName name="enddate" localSheetId="5">#REF!</definedName>
    <definedName name="enddate" localSheetId="4">#REF!</definedName>
    <definedName name="enddate" localSheetId="2">#REF!</definedName>
    <definedName name="enddate">#REF!</definedName>
    <definedName name="fill" localSheetId="6">#REF!</definedName>
    <definedName name="fill" localSheetId="3">#REF!</definedName>
    <definedName name="fill" localSheetId="5">#REF!</definedName>
    <definedName name="fill" localSheetId="4">#REF!</definedName>
    <definedName name="fill" localSheetId="2">#REF!</definedName>
    <definedName name="fill">#REF!</definedName>
    <definedName name="meana">'Risk Measures'!$C$4</definedName>
    <definedName name="meanb">'Risk Measures'!$D$4</definedName>
    <definedName name="monthlyrets">Univariate!$O$14:$X$144</definedName>
    <definedName name="period" localSheetId="6">#REF!</definedName>
    <definedName name="period" localSheetId="3">#REF!</definedName>
    <definedName name="period" localSheetId="5">#REF!</definedName>
    <definedName name="period" localSheetId="4">#REF!</definedName>
    <definedName name="period" localSheetId="2">#REF!</definedName>
    <definedName name="period">#REF!</definedName>
    <definedName name="portrets">Multivariate!$O$22:$S$152</definedName>
    <definedName name="portwts">Multivariate!$C$4:$L$8</definedName>
    <definedName name="rollinganndates">Univariate!$Z$25:$Z$144</definedName>
    <definedName name="rollingannrets">Univariate!$AA$25:$AJ$144</definedName>
    <definedName name="showcvar">'Risk Measures'!#REF!</definedName>
    <definedName name="showvar">'Risk Measures'!#REF!</definedName>
    <definedName name="startdate" localSheetId="6">#REF!</definedName>
    <definedName name="startdate" localSheetId="3">#REF!</definedName>
    <definedName name="startdate" localSheetId="5">#REF!</definedName>
    <definedName name="startdate" localSheetId="4">#REF!</definedName>
    <definedName name="startdate" localSheetId="2">#REF!</definedName>
    <definedName name="startdate">#REF!</definedName>
    <definedName name="stdevs">Dependence!$C$34:$L$34</definedName>
    <definedName name="vola">'Risk Measures'!$C$5</definedName>
    <definedName name="volb">'Risk Measures'!$D$5</definedName>
    <definedName name="zmax">'Boiler Room'!$B$2</definedName>
    <definedName name="zmin">'Boiler Room'!$B$1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 i="13" l="1"/>
  <c r="B16" i="13"/>
  <c r="H16" i="13" s="1"/>
  <c r="B15" i="13"/>
  <c r="D15" i="13" s="1"/>
  <c r="D5" i="13"/>
  <c r="K14" i="13"/>
  <c r="K13" i="13"/>
  <c r="J14" i="13"/>
  <c r="J13" i="13"/>
  <c r="H14" i="13"/>
  <c r="H12" i="13"/>
  <c r="B17" i="13"/>
  <c r="D17" i="13" s="1"/>
  <c r="D10" i="13"/>
  <c r="D11" i="13"/>
  <c r="D12" i="13"/>
  <c r="D13" i="13"/>
  <c r="D14" i="13"/>
  <c r="D9" i="13"/>
  <c r="H10" i="13"/>
  <c r="E14" i="13"/>
  <c r="E12" i="13"/>
  <c r="E15" i="13" l="1"/>
  <c r="L13" i="13"/>
  <c r="C6" i="12" s="1"/>
  <c r="E10" i="13"/>
  <c r="C19" i="13"/>
  <c r="F19" i="13"/>
  <c r="F17" i="13"/>
  <c r="E17" i="13"/>
  <c r="C17" i="13"/>
  <c r="D8" i="12"/>
  <c r="C8" i="12"/>
  <c r="D7" i="12"/>
  <c r="C7" i="12"/>
  <c r="B19" i="13"/>
  <c r="B18" i="13"/>
  <c r="G5" i="13"/>
  <c r="G4" i="13"/>
  <c r="B62" i="13"/>
  <c r="B22" i="13"/>
  <c r="H22" i="13" s="1"/>
  <c r="D4" i="13"/>
  <c r="G16" i="13" l="1"/>
  <c r="M13" i="13" s="1"/>
  <c r="D6" i="12" s="1"/>
  <c r="E19" i="13"/>
  <c r="D19" i="13"/>
  <c r="H19" i="13"/>
  <c r="E18" i="13"/>
  <c r="H18" i="13"/>
  <c r="D18" i="13"/>
  <c r="G9" i="13"/>
  <c r="G11" i="13"/>
  <c r="G13" i="13"/>
  <c r="G17" i="13"/>
  <c r="G10" i="13"/>
  <c r="G12" i="13"/>
  <c r="G14" i="13"/>
  <c r="G18" i="13"/>
  <c r="G19" i="13"/>
  <c r="D6" i="13"/>
  <c r="D7" i="13"/>
  <c r="E22" i="13"/>
  <c r="G22" i="13"/>
  <c r="H62" i="13"/>
  <c r="E62" i="13"/>
  <c r="G62" i="13"/>
  <c r="D62" i="13"/>
  <c r="B23" i="13"/>
  <c r="D22" i="13"/>
  <c r="G7" i="13"/>
  <c r="G6" i="13"/>
  <c r="D23" i="13" l="1"/>
  <c r="B24" i="13"/>
  <c r="H23" i="13"/>
  <c r="G23" i="13"/>
  <c r="E23" i="13"/>
  <c r="H24" i="13" l="1"/>
  <c r="E24" i="13"/>
  <c r="G24" i="13"/>
  <c r="B25" i="13"/>
  <c r="D24" i="13"/>
  <c r="B26" i="13" l="1"/>
  <c r="D25" i="13"/>
  <c r="H25" i="13"/>
  <c r="E25" i="13"/>
  <c r="G25" i="13"/>
  <c r="B27" i="13" l="1"/>
  <c r="H26" i="13"/>
  <c r="E26" i="13"/>
  <c r="G26" i="13"/>
  <c r="D26" i="13"/>
  <c r="B28" i="13" l="1"/>
  <c r="D27" i="13"/>
  <c r="G27" i="13"/>
  <c r="H27" i="13"/>
  <c r="E27" i="13"/>
  <c r="B29" i="13" l="1"/>
  <c r="H28" i="13"/>
  <c r="E28" i="13"/>
  <c r="G28" i="13"/>
  <c r="D28" i="13"/>
  <c r="B30" i="13" l="1"/>
  <c r="D29" i="13"/>
  <c r="H29" i="13"/>
  <c r="E29" i="13"/>
  <c r="G29" i="13"/>
  <c r="B31" i="13" l="1"/>
  <c r="H30" i="13"/>
  <c r="E30" i="13"/>
  <c r="G30" i="13"/>
  <c r="D30" i="13"/>
  <c r="B32" i="13" l="1"/>
  <c r="D31" i="13"/>
  <c r="G31" i="13"/>
  <c r="H31" i="13"/>
  <c r="E31" i="13"/>
  <c r="B33" i="13" l="1"/>
  <c r="H32" i="13"/>
  <c r="E32" i="13"/>
  <c r="G32" i="13"/>
  <c r="D32" i="13"/>
  <c r="B34" i="13" l="1"/>
  <c r="D33" i="13"/>
  <c r="H33" i="13"/>
  <c r="E33" i="13"/>
  <c r="G33" i="13"/>
  <c r="B35" i="13" l="1"/>
  <c r="H34" i="13"/>
  <c r="E34" i="13"/>
  <c r="G34" i="13"/>
  <c r="D34" i="13"/>
  <c r="B36" i="13" l="1"/>
  <c r="D35" i="13"/>
  <c r="G35" i="13"/>
  <c r="H35" i="13"/>
  <c r="E35" i="13"/>
  <c r="B37" i="13" l="1"/>
  <c r="H36" i="13"/>
  <c r="E36" i="13"/>
  <c r="G36" i="13"/>
  <c r="D36" i="13"/>
  <c r="B38" i="13" l="1"/>
  <c r="D37" i="13"/>
  <c r="H37" i="13"/>
  <c r="E37" i="13"/>
  <c r="G37" i="13"/>
  <c r="B39" i="13" l="1"/>
  <c r="H38" i="13"/>
  <c r="E38" i="13"/>
  <c r="G38" i="13"/>
  <c r="D38" i="13"/>
  <c r="B40" i="13" l="1"/>
  <c r="D39" i="13"/>
  <c r="G39" i="13"/>
  <c r="H39" i="13"/>
  <c r="E39" i="13"/>
  <c r="B41" i="13" l="1"/>
  <c r="H40" i="13"/>
  <c r="E40" i="13"/>
  <c r="G40" i="13"/>
  <c r="D40" i="13"/>
  <c r="B42" i="13" l="1"/>
  <c r="D41" i="13"/>
  <c r="H41" i="13"/>
  <c r="E41" i="13"/>
  <c r="G41" i="13"/>
  <c r="B43" i="13" l="1"/>
  <c r="H42" i="13"/>
  <c r="E42" i="13"/>
  <c r="G42" i="13"/>
  <c r="D42" i="13"/>
  <c r="B44" i="13" l="1"/>
  <c r="D43" i="13"/>
  <c r="G43" i="13"/>
  <c r="H43" i="13"/>
  <c r="E43" i="13"/>
  <c r="B45" i="13" l="1"/>
  <c r="H44" i="13"/>
  <c r="E44" i="13"/>
  <c r="G44" i="13"/>
  <c r="D44" i="13"/>
  <c r="B46" i="13" l="1"/>
  <c r="D45" i="13"/>
  <c r="H45" i="13"/>
  <c r="E45" i="13"/>
  <c r="G45" i="13"/>
  <c r="B47" i="13" l="1"/>
  <c r="H46" i="13"/>
  <c r="E46" i="13"/>
  <c r="G46" i="13"/>
  <c r="D46" i="13"/>
  <c r="B48" i="13" l="1"/>
  <c r="D47" i="13"/>
  <c r="G47" i="13"/>
  <c r="H47" i="13"/>
  <c r="E47" i="13"/>
  <c r="B49" i="13" l="1"/>
  <c r="H48" i="13"/>
  <c r="E48" i="13"/>
  <c r="G48" i="13"/>
  <c r="D48" i="13"/>
  <c r="B50" i="13" l="1"/>
  <c r="D49" i="13"/>
  <c r="H49" i="13"/>
  <c r="E49" i="13"/>
  <c r="G49" i="13"/>
  <c r="B51" i="13" l="1"/>
  <c r="H50" i="13"/>
  <c r="E50" i="13"/>
  <c r="G50" i="13"/>
  <c r="D50" i="13"/>
  <c r="B52" i="13" l="1"/>
  <c r="D51" i="13"/>
  <c r="G51" i="13"/>
  <c r="H51" i="13"/>
  <c r="E51" i="13"/>
  <c r="B53" i="13" l="1"/>
  <c r="H52" i="13"/>
  <c r="E52" i="13"/>
  <c r="G52" i="13"/>
  <c r="D52" i="13"/>
  <c r="B54" i="13" l="1"/>
  <c r="D53" i="13"/>
  <c r="H53" i="13"/>
  <c r="E53" i="13"/>
  <c r="G53" i="13"/>
  <c r="B55" i="13" l="1"/>
  <c r="H54" i="13"/>
  <c r="E54" i="13"/>
  <c r="G54" i="13"/>
  <c r="D54" i="13"/>
  <c r="B56" i="13" l="1"/>
  <c r="D55" i="13"/>
  <c r="G55" i="13"/>
  <c r="H55" i="13"/>
  <c r="E55" i="13"/>
  <c r="B57" i="13" l="1"/>
  <c r="H56" i="13"/>
  <c r="E56" i="13"/>
  <c r="G56" i="13"/>
  <c r="D56" i="13"/>
  <c r="B58" i="13" l="1"/>
  <c r="D57" i="13"/>
  <c r="H57" i="13"/>
  <c r="E57" i="13"/>
  <c r="G57" i="13"/>
  <c r="B59" i="13" l="1"/>
  <c r="H58" i="13"/>
  <c r="E58" i="13"/>
  <c r="G58" i="13"/>
  <c r="D58" i="13"/>
  <c r="B60" i="13" l="1"/>
  <c r="D59" i="13"/>
  <c r="G59" i="13"/>
  <c r="H59" i="13"/>
  <c r="E59" i="13"/>
  <c r="B61" i="13" l="1"/>
  <c r="H60" i="13"/>
  <c r="E60" i="13"/>
  <c r="G60" i="13"/>
  <c r="D60" i="13"/>
  <c r="D61" i="13" l="1"/>
  <c r="H61" i="13"/>
  <c r="E61" i="13"/>
  <c r="G61" i="13"/>
  <c r="C21" i="11" l="1" a="1"/>
  <c r="K21" i="11" s="1"/>
  <c r="C12" i="11" a="1"/>
  <c r="C12" i="11" s="1"/>
  <c r="D12" i="11"/>
  <c r="F12" i="11"/>
  <c r="H12" i="11"/>
  <c r="J12" i="11"/>
  <c r="C8" i="11"/>
  <c r="D8" i="11"/>
  <c r="E8" i="11"/>
  <c r="F8" i="11"/>
  <c r="G8" i="11"/>
  <c r="H8" i="11"/>
  <c r="I8" i="11"/>
  <c r="J8" i="11"/>
  <c r="K8" i="11"/>
  <c r="L8" i="11"/>
  <c r="D7" i="11"/>
  <c r="E7" i="11"/>
  <c r="F7" i="11"/>
  <c r="G7" i="11"/>
  <c r="H7" i="11"/>
  <c r="I7" i="11"/>
  <c r="J7" i="11"/>
  <c r="K7" i="11"/>
  <c r="L7" i="11"/>
  <c r="C7" i="11"/>
  <c r="M5" i="11"/>
  <c r="M6" i="11"/>
  <c r="M4" i="11"/>
  <c r="C3" i="11" a="1"/>
  <c r="C3" i="11" s="1"/>
  <c r="J3" i="11"/>
  <c r="Z19" i="10" a="1"/>
  <c r="Z28" i="10" s="1"/>
  <c r="AA18" i="10" a="1"/>
  <c r="Z5" i="10" a="1"/>
  <c r="Z13" i="10" s="1"/>
  <c r="AA4" i="10" a="1"/>
  <c r="AJ4" i="10" s="1"/>
  <c r="N19" i="10" a="1"/>
  <c r="N27" i="10" s="1"/>
  <c r="O18" i="10" a="1"/>
  <c r="X18" i="10" s="1"/>
  <c r="N5" i="10" a="1"/>
  <c r="N13" i="10" s="1"/>
  <c r="O4" i="10" a="1"/>
  <c r="X4" i="10" s="1"/>
  <c r="C32" i="10" a="1"/>
  <c r="K32" i="10" s="1"/>
  <c r="B19" i="10" a="1"/>
  <c r="B27" i="10" s="1"/>
  <c r="C18" i="10" a="1"/>
  <c r="L18" i="10" s="1"/>
  <c r="B5" i="10" a="1"/>
  <c r="B8" i="10" s="1"/>
  <c r="C4" i="10" a="1"/>
  <c r="J4" i="10" s="1"/>
  <c r="AM11" i="7" a="1"/>
  <c r="AQ11" i="7" s="1"/>
  <c r="AM24" i="7" a="1"/>
  <c r="AP24" i="7" s="1"/>
  <c r="AA24" i="7" a="1"/>
  <c r="AA24" i="7" s="1"/>
  <c r="AA11" i="7" a="1"/>
  <c r="AH11" i="7"/>
  <c r="AA3" i="7" a="1"/>
  <c r="AD3" i="7" s="1"/>
  <c r="AH3" i="7" l="1"/>
  <c r="AB24" i="7"/>
  <c r="AJ24" i="7"/>
  <c r="AH24" i="7"/>
  <c r="AF24" i="7"/>
  <c r="AD24" i="7"/>
  <c r="L12" i="11"/>
  <c r="M7" i="11"/>
  <c r="M8" i="11"/>
  <c r="AT24" i="7"/>
  <c r="C18" i="10"/>
  <c r="F3" i="11"/>
  <c r="W4" i="10"/>
  <c r="AE4" i="10"/>
  <c r="AI24" i="7"/>
  <c r="AG24" i="7"/>
  <c r="AE24" i="7"/>
  <c r="AC24" i="7"/>
  <c r="B12" i="10"/>
  <c r="K18" i="10"/>
  <c r="O4" i="10"/>
  <c r="AA4" i="10"/>
  <c r="AI4" i="10"/>
  <c r="L3" i="11"/>
  <c r="H3" i="11"/>
  <c r="D3" i="11"/>
  <c r="D21" i="11"/>
  <c r="F21" i="11"/>
  <c r="H21" i="11"/>
  <c r="J21" i="11"/>
  <c r="L21" i="11"/>
  <c r="C21" i="11"/>
  <c r="E21" i="11"/>
  <c r="G21" i="11"/>
  <c r="I21" i="11"/>
  <c r="K12" i="11"/>
  <c r="I12" i="11"/>
  <c r="G12" i="11"/>
  <c r="E12" i="11"/>
  <c r="K3" i="11"/>
  <c r="I3" i="11"/>
  <c r="G3" i="11"/>
  <c r="E3" i="11"/>
  <c r="AA3" i="7"/>
  <c r="AC3" i="7"/>
  <c r="AE3" i="7"/>
  <c r="AG3" i="7"/>
  <c r="AI3" i="7"/>
  <c r="AJ3" i="7"/>
  <c r="AF3" i="7"/>
  <c r="AB3" i="7"/>
  <c r="AA11" i="7"/>
  <c r="AD11" i="7"/>
  <c r="AM24" i="7"/>
  <c r="AN24" i="7"/>
  <c r="AR24" i="7"/>
  <c r="AV24" i="7"/>
  <c r="AV11" i="7"/>
  <c r="AU11" i="7"/>
  <c r="AM11" i="7"/>
  <c r="AJ18" i="10"/>
  <c r="AI18" i="10"/>
  <c r="AE18" i="10"/>
  <c r="AA18" i="10"/>
  <c r="AC18" i="10"/>
  <c r="G18" i="10"/>
  <c r="S4" i="10"/>
  <c r="AG18" i="10"/>
  <c r="AC4" i="10"/>
  <c r="AG4" i="10"/>
  <c r="AB18" i="10"/>
  <c r="AD18" i="10"/>
  <c r="AF18" i="10"/>
  <c r="AH18" i="10"/>
  <c r="Z19" i="10"/>
  <c r="Z21" i="10"/>
  <c r="Z23" i="10"/>
  <c r="Z25" i="10"/>
  <c r="Z27" i="10"/>
  <c r="Z20" i="10"/>
  <c r="Z22" i="10"/>
  <c r="Z24" i="10"/>
  <c r="Z26" i="10"/>
  <c r="Z6" i="10"/>
  <c r="Z8" i="10"/>
  <c r="Z10" i="10"/>
  <c r="Z12" i="10"/>
  <c r="Z14" i="10"/>
  <c r="AB4" i="10"/>
  <c r="AD4" i="10"/>
  <c r="AF4" i="10"/>
  <c r="AH4" i="10"/>
  <c r="Z5" i="10"/>
  <c r="Z7" i="10"/>
  <c r="Z9" i="10"/>
  <c r="Z11" i="10"/>
  <c r="C4" i="10"/>
  <c r="D4" i="10"/>
  <c r="H4" i="10"/>
  <c r="L4" i="10"/>
  <c r="F4" i="10"/>
  <c r="B5" i="10"/>
  <c r="B6" i="10"/>
  <c r="B10" i="10"/>
  <c r="B14" i="10"/>
  <c r="Q18" i="10"/>
  <c r="U18" i="10"/>
  <c r="E18" i="10"/>
  <c r="I18" i="10"/>
  <c r="Q4" i="10"/>
  <c r="U4" i="10"/>
  <c r="O18" i="10"/>
  <c r="S18" i="10"/>
  <c r="W18" i="10"/>
  <c r="N20" i="10"/>
  <c r="N22" i="10"/>
  <c r="N24" i="10"/>
  <c r="N26" i="10"/>
  <c r="N28" i="10"/>
  <c r="P18" i="10"/>
  <c r="R18" i="10"/>
  <c r="T18" i="10"/>
  <c r="V18" i="10"/>
  <c r="N19" i="10"/>
  <c r="N21" i="10"/>
  <c r="N23" i="10"/>
  <c r="N25" i="10"/>
  <c r="N6" i="10"/>
  <c r="N8" i="10"/>
  <c r="N10" i="10"/>
  <c r="N12" i="10"/>
  <c r="N14" i="10"/>
  <c r="P4" i="10"/>
  <c r="R4" i="10"/>
  <c r="T4" i="10"/>
  <c r="V4" i="10"/>
  <c r="N5" i="10"/>
  <c r="N7" i="10"/>
  <c r="N9" i="10"/>
  <c r="N11" i="10"/>
  <c r="D32" i="10"/>
  <c r="F32" i="10"/>
  <c r="H32" i="10"/>
  <c r="J32" i="10"/>
  <c r="L32" i="10"/>
  <c r="C32" i="10"/>
  <c r="E32" i="10"/>
  <c r="G32" i="10"/>
  <c r="I32" i="10"/>
  <c r="B20" i="10"/>
  <c r="B22" i="10"/>
  <c r="B24" i="10"/>
  <c r="B26" i="10"/>
  <c r="B28" i="10"/>
  <c r="D18" i="10"/>
  <c r="F18" i="10"/>
  <c r="H18" i="10"/>
  <c r="J18" i="10"/>
  <c r="B19" i="10"/>
  <c r="B21" i="10"/>
  <c r="B23" i="10"/>
  <c r="B25" i="10"/>
  <c r="B13" i="10"/>
  <c r="B11" i="10"/>
  <c r="B9" i="10"/>
  <c r="B7" i="10"/>
  <c r="K4" i="10"/>
  <c r="I4" i="10"/>
  <c r="G4" i="10"/>
  <c r="E4" i="10"/>
  <c r="AJ11" i="7"/>
  <c r="AF11" i="7"/>
  <c r="AB11" i="7"/>
  <c r="AO11" i="7"/>
  <c r="AS11" i="7"/>
  <c r="AN11" i="7"/>
  <c r="AP11" i="7"/>
  <c r="AR11" i="7"/>
  <c r="AT11" i="7"/>
  <c r="AU24" i="7"/>
  <c r="AS24" i="7"/>
  <c r="AQ24" i="7"/>
  <c r="AO24" i="7"/>
  <c r="AI11" i="7"/>
  <c r="AG11" i="7"/>
  <c r="AE11" i="7"/>
  <c r="AC11" i="7"/>
  <c r="O3" i="7" l="1" a="1"/>
  <c r="O3" i="7" s="1"/>
  <c r="R3" i="7"/>
  <c r="T3" i="7"/>
  <c r="V3" i="7"/>
  <c r="X3" i="7"/>
  <c r="N15" i="7"/>
  <c r="B23" i="11" s="1"/>
  <c r="N16" i="7"/>
  <c r="B24" i="11" s="1"/>
  <c r="N17" i="7"/>
  <c r="B25" i="11" s="1"/>
  <c r="N18" i="7"/>
  <c r="B26" i="11" s="1"/>
  <c r="N19" i="7"/>
  <c r="B27" i="11" s="1"/>
  <c r="N20" i="7"/>
  <c r="B28" i="11" s="1"/>
  <c r="N21" i="7"/>
  <c r="B29" i="11" s="1"/>
  <c r="N22" i="7"/>
  <c r="B30" i="11" s="1"/>
  <c r="N23" i="7"/>
  <c r="B31" i="11" s="1"/>
  <c r="N24" i="7"/>
  <c r="B32" i="11" s="1"/>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O13" i="7" a="1"/>
  <c r="N14" i="7"/>
  <c r="B22" i="11" s="1"/>
  <c r="O13" i="7" l="1"/>
  <c r="V13" i="7"/>
  <c r="P3" i="7"/>
  <c r="B152" i="11"/>
  <c r="Z144" i="7"/>
  <c r="B144" i="11"/>
  <c r="Z136" i="7"/>
  <c r="B136" i="11"/>
  <c r="Z128" i="7"/>
  <c r="B128" i="11"/>
  <c r="Z120" i="7"/>
  <c r="B120" i="11"/>
  <c r="Z112" i="7"/>
  <c r="B112" i="11"/>
  <c r="Z104" i="7"/>
  <c r="B104" i="11"/>
  <c r="Z96" i="7"/>
  <c r="B96" i="11"/>
  <c r="Z88" i="7"/>
  <c r="B88" i="11"/>
  <c r="Z80" i="7"/>
  <c r="B80" i="11"/>
  <c r="Z72" i="7"/>
  <c r="B72" i="11"/>
  <c r="Z64" i="7"/>
  <c r="B64" i="11"/>
  <c r="Z56" i="7"/>
  <c r="B56" i="11"/>
  <c r="Z48" i="7"/>
  <c r="B48" i="11"/>
  <c r="Z40" i="7"/>
  <c r="B40" i="11"/>
  <c r="Z32" i="7"/>
  <c r="B151" i="11"/>
  <c r="Z143" i="7"/>
  <c r="B143" i="11"/>
  <c r="Z135" i="7"/>
  <c r="B135" i="11"/>
  <c r="Z127" i="7"/>
  <c r="B127" i="11"/>
  <c r="Z119" i="7"/>
  <c r="B119" i="11"/>
  <c r="Z111" i="7"/>
  <c r="B111" i="11"/>
  <c r="Z103" i="7"/>
  <c r="B103" i="11"/>
  <c r="Z95" i="7"/>
  <c r="B95" i="11"/>
  <c r="Z87" i="7"/>
  <c r="B87" i="11"/>
  <c r="Z79" i="7"/>
  <c r="B79" i="11"/>
  <c r="Z71" i="7"/>
  <c r="B71" i="11"/>
  <c r="Z63" i="7"/>
  <c r="B63" i="11"/>
  <c r="Z55" i="7"/>
  <c r="B55" i="11"/>
  <c r="Z47" i="7"/>
  <c r="B47" i="11"/>
  <c r="Z39" i="7"/>
  <c r="B39" i="11"/>
  <c r="Z31" i="7"/>
  <c r="B150" i="11"/>
  <c r="Z142" i="7"/>
  <c r="B142" i="11"/>
  <c r="Z134" i="7"/>
  <c r="B134" i="11"/>
  <c r="Z126" i="7"/>
  <c r="B126" i="11"/>
  <c r="Z118" i="7"/>
  <c r="B118" i="11"/>
  <c r="Z110" i="7"/>
  <c r="B110" i="11"/>
  <c r="Z102" i="7"/>
  <c r="B102" i="11"/>
  <c r="Z94" i="7"/>
  <c r="B94" i="11"/>
  <c r="Z86" i="7"/>
  <c r="B86" i="11"/>
  <c r="Z78" i="7"/>
  <c r="B78" i="11"/>
  <c r="Z70" i="7"/>
  <c r="B70" i="11"/>
  <c r="Z62" i="7"/>
  <c r="B62" i="11"/>
  <c r="Z54" i="7"/>
  <c r="B54" i="11"/>
  <c r="Z46" i="7"/>
  <c r="B46" i="11"/>
  <c r="Z38" i="7"/>
  <c r="B38" i="11"/>
  <c r="Z30" i="7"/>
  <c r="B149" i="11"/>
  <c r="Z141" i="7"/>
  <c r="B141" i="11"/>
  <c r="Z133" i="7"/>
  <c r="AL34" i="7" s="1"/>
  <c r="B133" i="11"/>
  <c r="Z125" i="7"/>
  <c r="B125" i="11"/>
  <c r="Z117" i="7"/>
  <c r="B117" i="11"/>
  <c r="Z109" i="7"/>
  <c r="AL32" i="7" s="1"/>
  <c r="B109" i="11"/>
  <c r="Z101" i="7"/>
  <c r="B101" i="11"/>
  <c r="Z93" i="7"/>
  <c r="B93" i="11"/>
  <c r="Z85" i="7"/>
  <c r="AL30" i="7" s="1"/>
  <c r="B85" i="11"/>
  <c r="Z77" i="7"/>
  <c r="B77" i="11"/>
  <c r="Z69" i="7"/>
  <c r="B69" i="11"/>
  <c r="Z61" i="7"/>
  <c r="AL28" i="7" s="1"/>
  <c r="B61" i="11"/>
  <c r="Z53" i="7"/>
  <c r="B53" i="11"/>
  <c r="Z45" i="7"/>
  <c r="B45" i="11"/>
  <c r="Z37" i="7"/>
  <c r="AL26" i="7" s="1"/>
  <c r="B37" i="11"/>
  <c r="Z29" i="7"/>
  <c r="B148" i="11"/>
  <c r="Z140" i="7"/>
  <c r="B140" i="11"/>
  <c r="Z132" i="7"/>
  <c r="B132" i="11"/>
  <c r="Z124" i="7"/>
  <c r="B124" i="11"/>
  <c r="Z116" i="7"/>
  <c r="B116" i="11"/>
  <c r="Z108" i="7"/>
  <c r="B108" i="11"/>
  <c r="Z100" i="7"/>
  <c r="B100" i="11"/>
  <c r="Z92" i="7"/>
  <c r="B92" i="11"/>
  <c r="Z84" i="7"/>
  <c r="B84" i="11"/>
  <c r="Z76" i="7"/>
  <c r="B76" i="11"/>
  <c r="Z68" i="7"/>
  <c r="B68" i="11"/>
  <c r="Z60" i="7"/>
  <c r="B60" i="11"/>
  <c r="Z52" i="7"/>
  <c r="B52" i="11"/>
  <c r="Z44" i="7"/>
  <c r="B44" i="11"/>
  <c r="Z36" i="7"/>
  <c r="B36" i="11"/>
  <c r="Z28" i="7"/>
  <c r="B147" i="11"/>
  <c r="Z139" i="7"/>
  <c r="B139" i="11"/>
  <c r="Z131" i="7"/>
  <c r="B131" i="11"/>
  <c r="Z123" i="7"/>
  <c r="B123" i="11"/>
  <c r="Z115" i="7"/>
  <c r="B115" i="11"/>
  <c r="Z107" i="7"/>
  <c r="B107" i="11"/>
  <c r="Z99" i="7"/>
  <c r="B99" i="11"/>
  <c r="Z91" i="7"/>
  <c r="B91" i="11"/>
  <c r="Z83" i="7"/>
  <c r="B83" i="11"/>
  <c r="Z75" i="7"/>
  <c r="B75" i="11"/>
  <c r="Z67" i="7"/>
  <c r="B67" i="11"/>
  <c r="Z59" i="7"/>
  <c r="B59" i="11"/>
  <c r="Z51" i="7"/>
  <c r="B51" i="11"/>
  <c r="Z43" i="7"/>
  <c r="B43" i="11"/>
  <c r="Z35" i="7"/>
  <c r="B35" i="11"/>
  <c r="Z27" i="7"/>
  <c r="B146" i="11"/>
  <c r="Z138" i="7"/>
  <c r="B138" i="11"/>
  <c r="Z130" i="7"/>
  <c r="B130" i="11"/>
  <c r="Z122" i="7"/>
  <c r="B122" i="11"/>
  <c r="Z114" i="7"/>
  <c r="B114" i="11"/>
  <c r="Z106" i="7"/>
  <c r="B106" i="11"/>
  <c r="Z98" i="7"/>
  <c r="B98" i="11"/>
  <c r="Z90" i="7"/>
  <c r="B90" i="11"/>
  <c r="Z82" i="7"/>
  <c r="B82" i="11"/>
  <c r="Z74" i="7"/>
  <c r="B74" i="11"/>
  <c r="Z66" i="7"/>
  <c r="B66" i="11"/>
  <c r="Z58" i="7"/>
  <c r="B58" i="11"/>
  <c r="Z50" i="7"/>
  <c r="B50" i="11"/>
  <c r="Z42" i="7"/>
  <c r="B42" i="11"/>
  <c r="Z34" i="7"/>
  <c r="B34" i="11"/>
  <c r="Z26" i="7"/>
  <c r="B145" i="11"/>
  <c r="Z137" i="7"/>
  <c r="B137" i="11"/>
  <c r="Z129" i="7"/>
  <c r="B129" i="11"/>
  <c r="Z121" i="7"/>
  <c r="AL33" i="7" s="1"/>
  <c r="B121" i="11"/>
  <c r="Z113" i="7"/>
  <c r="B113" i="11"/>
  <c r="Z105" i="7"/>
  <c r="B105" i="11"/>
  <c r="Z97" i="7"/>
  <c r="AL31" i="7" s="1"/>
  <c r="B97" i="11"/>
  <c r="Z89" i="7"/>
  <c r="B89" i="11"/>
  <c r="Z81" i="7"/>
  <c r="B81" i="11"/>
  <c r="Z73" i="7"/>
  <c r="AL29" i="7" s="1"/>
  <c r="B73" i="11"/>
  <c r="Z65" i="7"/>
  <c r="B65" i="11"/>
  <c r="Z57" i="7"/>
  <c r="B57" i="11"/>
  <c r="Z49" i="7"/>
  <c r="AL27" i="7" s="1"/>
  <c r="B49" i="11"/>
  <c r="Z41" i="7"/>
  <c r="B41" i="11"/>
  <c r="Z33" i="7"/>
  <c r="B33" i="11"/>
  <c r="Z25" i="7"/>
  <c r="AL25" i="7" s="1"/>
  <c r="W3" i="7"/>
  <c r="U3" i="7"/>
  <c r="S3" i="7"/>
  <c r="Q3" i="7"/>
  <c r="R13" i="7"/>
  <c r="X13" i="7"/>
  <c r="T13" i="7"/>
  <c r="P13" i="7"/>
  <c r="W13" i="7"/>
  <c r="U13" i="7"/>
  <c r="S13" i="7"/>
  <c r="Q13" i="7"/>
  <c r="AH12" i="10" l="1"/>
  <c r="AH26" i="10" s="1"/>
  <c r="AA8" i="10" l="1"/>
  <c r="AA22" i="10" s="1"/>
  <c r="AG5" i="10"/>
  <c r="AG19" i="10" s="1"/>
  <c r="AB5" i="10"/>
  <c r="AB19" i="10" s="1"/>
  <c r="AE12" i="10"/>
  <c r="AE26" i="10" s="1"/>
  <c r="AC12" i="10"/>
  <c r="AC26" i="10" s="1"/>
  <c r="AF14" i="10"/>
  <c r="AF28" i="10" s="1"/>
  <c r="AD14" i="10"/>
  <c r="AD28" i="10" s="1"/>
  <c r="AA13" i="10"/>
  <c r="AA27" i="10" s="1"/>
  <c r="AC14" i="10"/>
  <c r="AC28" i="10" s="1"/>
  <c r="AI9" i="10"/>
  <c r="AI23" i="10" s="1"/>
  <c r="AF11" i="10"/>
  <c r="AF25" i="10" s="1"/>
  <c r="AJ8" i="10"/>
  <c r="AJ22" i="10" s="1"/>
  <c r="AB9" i="10"/>
  <c r="AB23" i="10" s="1"/>
  <c r="AI11" i="10"/>
  <c r="AI25" i="10" s="1"/>
  <c r="AD12" i="10"/>
  <c r="AD26" i="10" s="1"/>
  <c r="AA11" i="10"/>
  <c r="AA25" i="10" s="1"/>
  <c r="AH11" i="10"/>
  <c r="AH25" i="10" s="1"/>
  <c r="AG12" i="10"/>
  <c r="AG26" i="10" s="1"/>
  <c r="AA7" i="10"/>
  <c r="AA21" i="10" s="1"/>
  <c r="AH5" i="10"/>
  <c r="AH19" i="10" s="1"/>
  <c r="AE5" i="10"/>
  <c r="AE19" i="10" s="1"/>
  <c r="AJ6" i="10"/>
  <c r="AJ20" i="10" s="1"/>
  <c r="AA12" i="10"/>
  <c r="AA26" i="10" s="1"/>
  <c r="AE6" i="10"/>
  <c r="AE20" i="10" s="1"/>
  <c r="AB14" i="10"/>
  <c r="AB28" i="10" s="1"/>
  <c r="AF9" i="10"/>
  <c r="AF23" i="10" s="1"/>
  <c r="AE8" i="10"/>
  <c r="AE22" i="10" s="1"/>
  <c r="AE11" i="10"/>
  <c r="AE25" i="10" s="1"/>
  <c r="AC5" i="10"/>
  <c r="AC19" i="10" s="1"/>
  <c r="AJ11" i="10"/>
  <c r="AJ25" i="10" s="1"/>
  <c r="AI5" i="10"/>
  <c r="AI19" i="10" s="1"/>
  <c r="AJ9" i="10"/>
  <c r="AJ23" i="10" s="1"/>
  <c r="AB12" i="10"/>
  <c r="AB26" i="10" s="1"/>
  <c r="AA5" i="10"/>
  <c r="AA19" i="10" s="1"/>
  <c r="AA6" i="10" l="1"/>
  <c r="AA20" i="10" s="1"/>
  <c r="AF6" i="10"/>
  <c r="AF20" i="10" s="1"/>
  <c r="AG7" i="10"/>
  <c r="AG21" i="10" s="1"/>
  <c r="AI6" i="10"/>
  <c r="AI20" i="10" s="1"/>
  <c r="AD13" i="10"/>
  <c r="AD27" i="10" s="1"/>
  <c r="AC6" i="10"/>
  <c r="AC20" i="10" s="1"/>
  <c r="AF8" i="10"/>
  <c r="AF22" i="10" s="1"/>
  <c r="AC9" i="10"/>
  <c r="AC23" i="10" s="1"/>
  <c r="AF12" i="10"/>
  <c r="AF26" i="10" s="1"/>
  <c r="AD5" i="10"/>
  <c r="AD19" i="10" s="1"/>
  <c r="AG6" i="10"/>
  <c r="AG20" i="10" s="1"/>
  <c r="AJ12" i="10"/>
  <c r="AJ26" i="10" s="1"/>
  <c r="AG10" i="10"/>
  <c r="AG24" i="10" s="1"/>
  <c r="AI14" i="10"/>
  <c r="AI28" i="10" s="1"/>
  <c r="AG11" i="10"/>
  <c r="AG25" i="10" s="1"/>
  <c r="AH6" i="10"/>
  <c r="AH20" i="10" s="1"/>
  <c r="AE9" i="10"/>
  <c r="AE23" i="10" s="1"/>
  <c r="AE10" i="10"/>
  <c r="AE24" i="10" s="1"/>
  <c r="AC7" i="10"/>
  <c r="AC21" i="10" s="1"/>
  <c r="AB13" i="10"/>
  <c r="AB27" i="10" s="1"/>
  <c r="AJ5" i="10"/>
  <c r="AJ19" i="10" s="1"/>
  <c r="AD10" i="10"/>
  <c r="AD24" i="10" s="1"/>
  <c r="AI13" i="10"/>
  <c r="AI27" i="10" s="1"/>
  <c r="AJ14" i="10"/>
  <c r="AJ28" i="10" s="1"/>
  <c r="AF13" i="10"/>
  <c r="AF27" i="10" s="1"/>
  <c r="AF7" i="10"/>
  <c r="AF21" i="10" s="1"/>
  <c r="AB7" i="10"/>
  <c r="AB21" i="10" s="1"/>
  <c r="AH7" i="10"/>
  <c r="AH21" i="10" s="1"/>
  <c r="AI8" i="10"/>
  <c r="AI22" i="10" s="1"/>
  <c r="AD9" i="10"/>
  <c r="AD23" i="10" s="1"/>
  <c r="AC8" i="10"/>
  <c r="AC22" i="10" s="1"/>
  <c r="AC10" i="10"/>
  <c r="AC24" i="10" s="1"/>
  <c r="AD6" i="10"/>
  <c r="AD20" i="10" s="1"/>
  <c r="AG8" i="10"/>
  <c r="AG22" i="10" s="1"/>
  <c r="AC11" i="10"/>
  <c r="AC25" i="10" s="1"/>
  <c r="AH10" i="10"/>
  <c r="AH24" i="10" s="1"/>
  <c r="AF10" i="10"/>
  <c r="AF24" i="10" s="1"/>
  <c r="AJ10" i="10"/>
  <c r="AJ24" i="10" s="1"/>
  <c r="AJ7" i="10"/>
  <c r="AJ21" i="10" s="1"/>
  <c r="AG9" i="10"/>
  <c r="AG23" i="10" s="1"/>
  <c r="AB6" i="10"/>
  <c r="AB20" i="10" s="1"/>
  <c r="AI7" i="10"/>
  <c r="AI21" i="10" s="1"/>
  <c r="AD11" i="10"/>
  <c r="AD25" i="10" s="1"/>
  <c r="AI10" i="10"/>
  <c r="AI24" i="10" s="1"/>
  <c r="AB8" i="10"/>
  <c r="AB22" i="10" s="1"/>
  <c r="AH9" i="10"/>
  <c r="AH23" i="10" s="1"/>
  <c r="AG14" i="10"/>
  <c r="AG28" i="10" s="1"/>
  <c r="AE14" i="10"/>
  <c r="AE28" i="10" s="1"/>
  <c r="AJ13" i="10"/>
  <c r="AJ27" i="10" s="1"/>
  <c r="AI12" i="10"/>
  <c r="AI26" i="10" s="1"/>
  <c r="AC13" i="10"/>
  <c r="AC27" i="10" s="1"/>
  <c r="AH14" i="10"/>
  <c r="AH28" i="10" s="1"/>
  <c r="AE13" i="10"/>
  <c r="AE27" i="10" s="1"/>
  <c r="AA10" i="10"/>
  <c r="AA24" i="10" s="1"/>
  <c r="AG13" i="10"/>
  <c r="AG27" i="10" s="1"/>
  <c r="AA9" i="10"/>
  <c r="AA23" i="10" s="1"/>
  <c r="AD7" i="10"/>
  <c r="AD21" i="10" s="1"/>
  <c r="AD8" i="10"/>
  <c r="AD22" i="10" s="1"/>
  <c r="AH13" i="10"/>
  <c r="AH27" i="10" s="1"/>
  <c r="AE7" i="10"/>
  <c r="AE21" i="10" s="1"/>
  <c r="AA14" i="10"/>
  <c r="AA28" i="10" s="1"/>
  <c r="AB11" i="10"/>
  <c r="AB25" i="10" s="1"/>
  <c r="AB10" i="10"/>
  <c r="AB24" i="10" s="1"/>
  <c r="AF5" i="10"/>
  <c r="AF19" i="10" s="1"/>
  <c r="AH8" i="10"/>
  <c r="AH22" i="10" s="1"/>
</calcChain>
</file>

<file path=xl/sharedStrings.xml><?xml version="1.0" encoding="utf-8"?>
<sst xmlns="http://schemas.openxmlformats.org/spreadsheetml/2006/main" count="163" uniqueCount="109">
  <si>
    <t>Index Values</t>
  </si>
  <si>
    <t>Date</t>
  </si>
  <si>
    <t>US.CASH</t>
  </si>
  <si>
    <t>US.GOVT.13</t>
  </si>
  <si>
    <t>US.GOVT</t>
  </si>
  <si>
    <t>US.CORP</t>
  </si>
  <si>
    <t>US.EQ</t>
  </si>
  <si>
    <t>GL.EQ</t>
  </si>
  <si>
    <t>Monthly Returns</t>
  </si>
  <si>
    <t>Statistics - Monthly</t>
  </si>
  <si>
    <t>Mean</t>
  </si>
  <si>
    <t>StDev</t>
  </si>
  <si>
    <t>Freq&lt;0</t>
  </si>
  <si>
    <t>Parametric VaR</t>
  </si>
  <si>
    <t>Empirical VaR</t>
  </si>
  <si>
    <t>Parametric CVaR</t>
  </si>
  <si>
    <t>Empirical CVaR</t>
  </si>
  <si>
    <t>confidence</t>
  </si>
  <si>
    <t>Average of asset returns</t>
  </si>
  <si>
    <t>Annualized Mean</t>
  </si>
  <si>
    <t>(1 + Average of monthly returns) ^ 12 - 1</t>
  </si>
  <si>
    <t>Standard deviation of asset returns</t>
  </si>
  <si>
    <t>Annualized StDev</t>
  </si>
  <si>
    <t>Monthly StDev * Square root of time</t>
  </si>
  <si>
    <t>Number of observations &lt; 0, divided by total observations</t>
  </si>
  <si>
    <t>Mean - (number of standard deviations * standard deviation of asset returns)</t>
  </si>
  <si>
    <t>(1 - confidence) percentile of asset returns</t>
  </si>
  <si>
    <t>Mean-StDev*EXP(-0.5*NORMSINV(1-confidence)^2)/((1-confidence)*SQRT(2*PI()))</t>
  </si>
  <si>
    <t>Average of observations &lt;= VaR</t>
  </si>
  <si>
    <t>Hints</t>
  </si>
  <si>
    <t>Covariance</t>
  </si>
  <si>
    <t>Correlation</t>
  </si>
  <si>
    <t>Vol via Cov</t>
  </si>
  <si>
    <t>Corr(a,b) * StDev(a) * StDev(b)</t>
  </si>
  <si>
    <t>SQRT() of the diagonal of the covariance matrix</t>
  </si>
  <si>
    <t>Cov(a,b) / (StDev(a) * StDev(b))</t>
  </si>
  <si>
    <t>Port Vol via Cov</t>
  </si>
  <si>
    <t>{=SQRT(MMULT(MMULT(portwts,covs),TRANSPOSE(portwts)))}</t>
  </si>
  <si>
    <t>Statistics - Annualized</t>
  </si>
  <si>
    <t>Annualized ParVaR</t>
  </si>
  <si>
    <t>Annualized ParCVaR</t>
  </si>
  <si>
    <t>Statistics - Rolling Annual</t>
  </si>
  <si>
    <t>Serial Correlation</t>
  </si>
  <si>
    <t>Rolling Annual Returns</t>
  </si>
  <si>
    <t>Annual Returns</t>
  </si>
  <si>
    <t>Statistics - Annual</t>
  </si>
  <si>
    <t>Correlations - Monthly Data</t>
  </si>
  <si>
    <t>Covariance - Monthly Data</t>
  </si>
  <si>
    <t>StDevs</t>
  </si>
  <si>
    <t>From Rets</t>
  </si>
  <si>
    <t>From Cov</t>
  </si>
  <si>
    <t>Correlation from Covariance</t>
  </si>
  <si>
    <t>Covariance from Correlation</t>
  </si>
  <si>
    <t>Check - Correlation from Covariance</t>
  </si>
  <si>
    <t>Check - Covariance from Correlation</t>
  </si>
  <si>
    <t>Multivariate</t>
  </si>
  <si>
    <t>Bench</t>
  </si>
  <si>
    <t>PortA</t>
  </si>
  <si>
    <t>PortB</t>
  </si>
  <si>
    <t>xPortA</t>
  </si>
  <si>
    <t>xPortB</t>
  </si>
  <si>
    <t>Tot</t>
  </si>
  <si>
    <t>Asset Statistics</t>
  </si>
  <si>
    <t>Vol</t>
  </si>
  <si>
    <t>VaR</t>
  </si>
  <si>
    <t>Portfolio Statistics</t>
  </si>
  <si>
    <t>Alpha</t>
  </si>
  <si>
    <t>TE</t>
  </si>
  <si>
    <t>RelVaR</t>
  </si>
  <si>
    <t>TE via Cov</t>
  </si>
  <si>
    <t>Portfolio Returns</t>
  </si>
  <si>
    <t>Asset Returns</t>
  </si>
  <si>
    <t>Check xPort Rets</t>
  </si>
  <si>
    <t>Asset A</t>
  </si>
  <si>
    <t>Asset B</t>
  </si>
  <si>
    <t>mean</t>
  </si>
  <si>
    <t>stdev</t>
  </si>
  <si>
    <t>CVaR</t>
  </si>
  <si>
    <t>z-score</t>
  </si>
  <si>
    <t>zmin</t>
  </si>
  <si>
    <t>zmax</t>
  </si>
  <si>
    <t>z</t>
  </si>
  <si>
    <t>xA</t>
  </si>
  <si>
    <t>f(xA)</t>
  </si>
  <si>
    <t>xB</t>
  </si>
  <si>
    <t>f(xB)</t>
  </si>
  <si>
    <t>Mean A</t>
  </si>
  <si>
    <t>Mean B</t>
  </si>
  <si>
    <t>Vol A L</t>
  </si>
  <si>
    <t>Vol B L</t>
  </si>
  <si>
    <t>Vol A</t>
  </si>
  <si>
    <t>Vol B</t>
  </si>
  <si>
    <t>vola</t>
  </si>
  <si>
    <t>volb</t>
  </si>
  <si>
    <t>for chart</t>
  </si>
  <si>
    <t>&lt;0 A</t>
  </si>
  <si>
    <t>&lt;0 B</t>
  </si>
  <si>
    <t>A</t>
  </si>
  <si>
    <t>B</t>
  </si>
  <si>
    <t>% &lt;0</t>
  </si>
  <si>
    <t>Parameters</t>
  </si>
  <si>
    <t>confidence @ 1 SD</t>
  </si>
  <si>
    <t>vol</t>
  </si>
  <si>
    <t>same var @ 95% confidence</t>
  </si>
  <si>
    <t>...</t>
  </si>
  <si>
    <t>US.AGCY.13</t>
  </si>
  <si>
    <t>US.CORP.13</t>
  </si>
  <si>
    <t>US.AGCY</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</si>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</sst>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2" formatCode="_(&quot;$&quot;* #,##0_);_(&quot;$&quot;* \(#,##0\);_(&quot;$&quot;* &quot;-&quot;_);_(@_)"/>
    <numFmt numFmtId="41" formatCode="_(* #,##0_);_(* \(#,##0\);_(* &quot;-&quot;_);_(@_)"/>
    <numFmt numFmtId="44" formatCode="_(&quot;$&quot;* #,##0.00_);_(&quot;$&quot;* \(#,##0.00\);_(&quot;$&quot;* &quot;-&quot;??_);_(@_)"/>
    <numFmt numFmtId="164" formatCode="0.00%;[Red]\-0.00%;&quot;-&quot;"/>
    <numFmt numFmtId="165" formatCode="0.0%;[Red]\-0.0%;&quot;-&quot;"/>
    <numFmt numFmtId="166" formatCode="0%;[Red]\-0%;&quot;-&quot;"/>
    <numFmt numFmtId="167" formatCode="#,##0.0000;[Red]\-#,##0.0000;&quot;-&quot;"/>
    <numFmt numFmtId="168" formatCode="#,##0.00;[Red]\-#,##0.00;&quot;-&quot;"/>
    <numFmt numFmtId="169" formatCode="#,##0;[Red]\-#,##0;&quot;-&quot;"/>
    <numFmt numFmtId="170" formatCode="yyyy\-mm\-dd"/>
    <numFmt numFmtId="171" formatCode="yyyy\-mm"/>
    <numFmt numFmtId="172" formatCode="yyyy"/>
    <numFmt numFmtId="173" formatCode="&quot;$&quot;#,##0.00;[Red]\-&quot;$&quot;#,##0.00;&quot;-&quot;"/>
    <numFmt numFmtId="174" formatCode="&quot;$&quot;#,##0;[Red]\-&quot;$&quot;#,##0;&quot;-&quot;"/>
    <numFmt numFmtId="175" formatCode="yyyymmdd"/>
    <numFmt numFmtId="176" formatCode="0.0000"/>
    <numFmt numFmtId="177" formatCode="0.000000"/>
    <numFmt numFmtId="178" formatCode="#,##0.000000;[Red]\-#,##0.000000;&quot;-&quot;"/>
    <numFmt numFmtId="179" formatCode="0.0"/>
  </numFmts>
  <fonts count="34">
    <font>
      <sz val="11"/>
      <color theme="1"/>
      <name val="Arial"/>
      <family val="2"/>
      <scheme val="minor"/>
    </font>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mplitudeTF"/>
      <family val="3"/>
    </font>
    <font>
      <b/>
      <sz val="11"/>
      <color rgb="FFFFFFFF"/>
      <name val="Arial"/>
      <family val="2"/>
      <scheme val="minor"/>
    </font>
    <font>
      <sz val="11"/>
      <color rgb="FFFFFFFF"/>
      <name val="Arial"/>
      <family val="2"/>
      <scheme val="minor"/>
    </font>
    <font>
      <sz val="11"/>
      <color theme="3"/>
      <name val="Arial"/>
      <family val="2"/>
      <scheme val="minor"/>
    </font>
    <font>
      <sz val="11"/>
      <color theme="0" tint="-0.24994659260841701"/>
      <name val="Arial"/>
      <family val="2"/>
      <scheme val="minor"/>
    </font>
    <font>
      <b/>
      <sz val="11"/>
      <name val="Arial"/>
      <family val="2"/>
      <scheme val="minor"/>
    </font>
    <font>
      <sz val="11"/>
      <name val="Arial"/>
      <family val="2"/>
      <scheme val="minor"/>
    </font>
    <font>
      <sz val="11"/>
      <color rgb="FF9C0006"/>
      <name val="Arial"/>
      <family val="2"/>
      <scheme val="minor"/>
    </font>
    <font>
      <sz val="11"/>
      <color rgb="FF008E40"/>
      <name val="Arial"/>
      <family val="2"/>
      <scheme val="minor"/>
    </font>
    <font>
      <sz val="11"/>
      <color rgb="FFC3B12F"/>
      <name val="Arial"/>
      <family val="2"/>
      <scheme val="minor"/>
    </font>
    <font>
      <b/>
      <sz val="11"/>
      <color rgb="FFFFFFFF"/>
      <name val="Calibri"/>
      <family val="2"/>
    </font>
    <font>
      <sz val="11"/>
      <color theme="1"/>
      <name val="Calibri"/>
      <family val="2"/>
    </font>
    <font>
      <b/>
      <sz val="11"/>
      <color theme="1"/>
      <name val="Calibri"/>
      <family val="2"/>
    </font>
    <font>
      <sz val="11"/>
      <color theme="1" tint="0.499984740745262"/>
      <name val="Calibri"/>
      <family val="2"/>
    </font>
    <font>
      <sz val="11"/>
      <color theme="0" tint="-0.24994659260841701"/>
      <name val="Calibri"/>
      <family val="2"/>
    </font>
    <font>
      <sz val="11"/>
      <color rgb="FFFFFFFF"/>
      <name val="Calibri"/>
      <family val="2"/>
    </font>
    <font>
      <b/>
      <sz val="11"/>
      <color rgb="FF000000"/>
      <name val="Calibri"/>
      <family val="2"/>
    </font>
    <font>
      <sz val="11"/>
      <color rgb="FF000000"/>
      <name val="Calibri"/>
      <family val="2"/>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rgb="FF000000"/>
      </patternFill>
    </fill>
    <fill>
      <patternFill patternType="solid">
        <fgColor theme="3"/>
        <bgColor rgb="FF000000"/>
      </patternFill>
    </fill>
    <fill>
      <patternFill patternType="solid">
        <fgColor theme="4" tint="0.79998168889431442"/>
        <bgColor rgb="FF000000"/>
      </patternFill>
    </fill>
    <fill>
      <patternFill patternType="solid">
        <fgColor theme="5"/>
        <bgColor rgb="FF000000"/>
      </patternFill>
    </fill>
    <fill>
      <patternFill patternType="solid">
        <fgColor theme="6"/>
        <bgColor rgb="FF000000"/>
      </patternFill>
    </fill>
    <fill>
      <patternFill patternType="solid">
        <fgColor theme="7"/>
        <bgColor rgb="FF000000"/>
      </patternFill>
    </fill>
    <fill>
      <patternFill patternType="solid">
        <fgColor theme="8"/>
        <bgColor rgb="FF000000"/>
      </patternFill>
    </fill>
    <fill>
      <patternFill patternType="solid">
        <fgColor theme="9"/>
        <bgColor rgb="FF000000"/>
      </patternFill>
    </fill>
    <fill>
      <patternFill patternType="solid">
        <fgColor theme="2"/>
        <bgColor rgb="FF000000"/>
      </patternFill>
    </fill>
    <fill>
      <patternFill patternType="solid">
        <fgColor rgb="FFD2ECD6"/>
        <bgColor rgb="FF000000"/>
      </patternFill>
    </fill>
    <fill>
      <patternFill patternType="solid">
        <fgColor rgb="FFECD2D2"/>
        <bgColor rgb="FF000000"/>
      </patternFill>
    </fill>
    <fill>
      <patternFill patternType="solid">
        <fgColor rgb="FFECECD2"/>
        <bgColor rgb="FF000000"/>
      </patternFill>
    </fill>
    <fill>
      <patternFill patternType="solid">
        <fgColor rgb="FFD2E0EC"/>
        <bgColor indexed="64"/>
      </patternFill>
    </fill>
    <fill>
      <patternFill patternType="solid">
        <fgColor rgb="FF91897E"/>
        <bgColor rgb="FF000000"/>
      </patternFill>
    </fill>
    <fill>
      <patternFill patternType="solid">
        <fgColor theme="1" tint="0.89999084444715716"/>
        <bgColor rgb="FF000000"/>
      </patternFill>
    </fill>
    <fill>
      <patternFill patternType="solid">
        <fgColor theme="7" tint="0.79998168889431442"/>
        <bgColor rgb="FF000000"/>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applyNumberFormat="0" applyFill="0" applyBorder="0" applyAlignment="0" applyProtection="0">
      <alignment horizontal="center"/>
    </xf>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24" fillId="2" borderId="0" applyNumberFormat="0" applyFill="0" applyBorder="0" applyAlignment="0" applyProtection="0">
      <alignment horizontal="center"/>
    </xf>
    <xf numFmtId="0" fontId="23" fillId="3" borderId="0" applyNumberFormat="0" applyFill="0" applyBorder="0" applyAlignment="0" applyProtection="0">
      <alignment horizontal="center"/>
    </xf>
    <xf numFmtId="0" fontId="25" fillId="4" borderId="0" applyNumberFormat="0" applyFill="0" applyBorder="0" applyAlignment="0" applyProtection="0">
      <alignment horizontal="center"/>
    </xf>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2"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5" fillId="32" borderId="0" applyNumberFormat="0" applyBorder="0" applyAlignment="0" applyProtection="0"/>
    <xf numFmtId="0" fontId="19" fillId="0" borderId="0" applyNumberFormat="0" applyFill="0" applyBorder="0" applyAlignment="0" applyProtection="0">
      <alignment horizontal="center"/>
    </xf>
    <xf numFmtId="166" fontId="1" fillId="0" borderId="0" applyFont="0" applyFill="0" applyBorder="0" applyAlignment="0" applyProtection="0">
      <alignment horizontal="center"/>
    </xf>
    <xf numFmtId="0" fontId="20" fillId="0" borderId="0" applyNumberFormat="0" applyFill="0" applyBorder="0" applyAlignment="0" applyProtection="0">
      <alignment horizontal="center"/>
    </xf>
    <xf numFmtId="169" fontId="1" fillId="0" borderId="0" applyFont="0" applyFill="0" applyBorder="0" applyAlignment="0" applyProtection="0">
      <alignment horizontal="center"/>
    </xf>
    <xf numFmtId="0" fontId="21" fillId="0" borderId="0" applyNumberFormat="0" applyFill="0" applyBorder="0" applyAlignment="0" applyProtection="0">
      <alignment horizontal="center"/>
    </xf>
    <xf numFmtId="165" fontId="1" fillId="0" borderId="0" applyFont="0" applyFill="0" applyBorder="0" applyAlignment="0" applyProtection="0">
      <alignment horizontal="center"/>
    </xf>
    <xf numFmtId="0" fontId="14" fillId="0" borderId="0" applyNumberFormat="0" applyFill="0" applyBorder="0" applyAlignment="0" applyProtection="0">
      <alignment horizontal="center"/>
    </xf>
    <xf numFmtId="164" fontId="1" fillId="0" borderId="0" applyFont="0" applyFill="0" applyBorder="0" applyAlignment="0" applyProtection="0">
      <alignment horizontal="center"/>
    </xf>
    <xf numFmtId="168" fontId="1" fillId="0" borderId="0" applyFont="0" applyFill="0" applyBorder="0" applyAlignment="0" applyProtection="0">
      <alignment horizontal="center"/>
    </xf>
    <xf numFmtId="167" fontId="1" fillId="0" borderId="0" applyFont="0" applyFill="0" applyBorder="0" applyAlignment="0" applyProtection="0">
      <alignment horizontal="center"/>
    </xf>
    <xf numFmtId="0" fontId="17" fillId="33" borderId="0" applyNumberFormat="0">
      <alignment horizontal="left"/>
    </xf>
    <xf numFmtId="0" fontId="18" fillId="33" borderId="0" applyNumberFormat="0">
      <alignment horizontal="center"/>
    </xf>
    <xf numFmtId="0" fontId="18" fillId="36" borderId="0" applyNumberFormat="0">
      <alignment horizontal="center"/>
    </xf>
    <xf numFmtId="0" fontId="1" fillId="35" borderId="0" applyNumberFormat="0" applyProtection="0">
      <alignment horizontal="center"/>
    </xf>
    <xf numFmtId="0" fontId="17" fillId="36" borderId="0" applyNumberFormat="0">
      <alignment horizontal="left"/>
    </xf>
    <xf numFmtId="0" fontId="17" fillId="37" borderId="0" applyNumberFormat="0">
      <alignment horizontal="left"/>
    </xf>
    <xf numFmtId="0" fontId="18" fillId="37" borderId="0" applyNumberFormat="0">
      <alignment horizontal="center"/>
    </xf>
    <xf numFmtId="0" fontId="16" fillId="0" borderId="0">
      <alignment horizontal="center"/>
    </xf>
    <xf numFmtId="0" fontId="17" fillId="38" borderId="0" applyNumberFormat="0">
      <alignment horizontal="left"/>
    </xf>
    <xf numFmtId="0" fontId="17" fillId="39" borderId="0" applyNumberFormat="0">
      <alignment horizontal="left"/>
    </xf>
    <xf numFmtId="0" fontId="17" fillId="40" borderId="0" applyNumberFormat="0">
      <alignment horizontal="left"/>
    </xf>
    <xf numFmtId="0" fontId="17" fillId="41" borderId="0" applyNumberFormat="0">
      <alignment horizontal="left"/>
    </xf>
    <xf numFmtId="0" fontId="18" fillId="38" borderId="0" applyNumberFormat="0">
      <alignment horizontal="center"/>
    </xf>
    <xf numFmtId="0" fontId="18" fillId="39" borderId="0" applyNumberFormat="0">
      <alignment horizontal="center"/>
    </xf>
    <xf numFmtId="0" fontId="18" fillId="40" borderId="0" applyNumberFormat="0">
      <alignment horizontal="center"/>
    </xf>
    <xf numFmtId="0" fontId="18" fillId="41" borderId="0" applyNumberFormat="0">
      <alignment horizontal="center"/>
    </xf>
    <xf numFmtId="0" fontId="14" fillId="35" borderId="0" applyNumberFormat="0" applyProtection="0">
      <alignment horizontal="center"/>
    </xf>
    <xf numFmtId="170" fontId="22" fillId="0" borderId="0" applyFont="0" applyFill="0" applyBorder="0" applyAlignment="0" applyProtection="0">
      <alignment horizontal="center"/>
    </xf>
    <xf numFmtId="171" fontId="22" fillId="0" borderId="0" applyFont="0" applyFill="0" applyBorder="0" applyAlignment="0" applyProtection="0">
      <alignment horizontal="center"/>
    </xf>
    <xf numFmtId="172" fontId="22" fillId="0" borderId="0" applyFont="0" applyFill="0" applyBorder="0" applyAlignment="0" applyProtection="0">
      <alignment horizontal="center"/>
    </xf>
    <xf numFmtId="40" fontId="16" fillId="0" borderId="0" applyFill="0" applyBorder="0" applyAlignment="0" applyProtection="0"/>
    <xf numFmtId="41"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9" fontId="2" fillId="0" borderId="0" applyFont="0" applyFill="0" applyBorder="0" applyAlignment="0" applyProtection="0"/>
    <xf numFmtId="0" fontId="18" fillId="34" borderId="0" applyNumberFormat="0">
      <alignment horizontal="center"/>
    </xf>
    <xf numFmtId="0" fontId="17" fillId="34" borderId="0" applyNumberFormat="0">
      <alignment horizontal="left"/>
    </xf>
    <xf numFmtId="0" fontId="1" fillId="45" borderId="0" applyNumberFormat="0" applyProtection="0">
      <alignment horizontal="center"/>
    </xf>
    <xf numFmtId="167" fontId="1" fillId="42" borderId="0" applyNumberFormat="0" applyProtection="0">
      <alignment horizontal="center"/>
    </xf>
    <xf numFmtId="167" fontId="1" fillId="44" borderId="0" applyNumberFormat="0" applyProtection="0">
      <alignment horizontal="center"/>
    </xf>
    <xf numFmtId="167" fontId="1" fillId="43" borderId="0" applyNumberFormat="0" applyProtection="0">
      <alignment horizontal="center"/>
    </xf>
    <xf numFmtId="164" fontId="1" fillId="0" borderId="0" applyFont="0" applyFill="0" applyBorder="0" applyAlignment="0" applyProtection="0">
      <alignment horizontal="center"/>
    </xf>
    <xf numFmtId="173" fontId="16" fillId="35" borderId="0">
      <alignment horizontal="center"/>
    </xf>
    <xf numFmtId="173" fontId="1" fillId="0" borderId="0" applyFont="0" applyFill="0" applyBorder="0" applyAlignment="0" applyProtection="0">
      <alignment horizontal="center"/>
    </xf>
    <xf numFmtId="169" fontId="1" fillId="0" borderId="0" applyFont="0" applyFill="0" applyBorder="0" applyAlignment="0" applyProtection="0">
      <alignment horizontal="center"/>
    </xf>
    <xf numFmtId="173" fontId="1" fillId="0" borderId="0" applyFont="0" applyFill="0" applyBorder="0" applyAlignment="0" applyProtection="0">
      <alignment horizontal="center"/>
    </xf>
    <xf numFmtId="174" fontId="1" fillId="0" borderId="0" applyFont="0" applyFill="0" applyBorder="0" applyAlignment="0" applyProtection="0">
      <alignment horizontal="center"/>
    </xf>
    <xf numFmtId="175" fontId="1" fillId="0" borderId="0" applyFont="0" applyFill="0" applyBorder="0" applyAlignment="0" applyProtection="0">
      <alignment horizontal="center"/>
    </xf>
    <xf numFmtId="176" fontId="1" fillId="0" borderId="0" applyFont="0" applyFill="0" applyBorder="0" applyAlignment="0" applyProtection="0">
      <alignment horizontal="center"/>
    </xf>
    <xf numFmtId="2" fontId="1" fillId="0" borderId="0" applyFont="0" applyFill="0" applyBorder="0" applyAlignment="0" applyProtection="0">
      <alignment horizontal="center"/>
    </xf>
    <xf numFmtId="170" fontId="22" fillId="0" borderId="0" applyNumberFormat="0" applyFont="0" applyBorder="0" applyAlignment="0" applyProtection="0">
      <alignment horizontal="center"/>
    </xf>
    <xf numFmtId="0" fontId="1" fillId="0" borderId="0" applyFill="0" applyBorder="0" applyAlignment="0" applyProtection="0">
      <alignment horizontal="center"/>
    </xf>
  </cellStyleXfs>
  <cellXfs count="59">
    <xf numFmtId="0" fontId="0" fillId="0" borderId="0" xfId="0">
      <alignment horizontal="center"/>
    </xf>
    <xf numFmtId="0" fontId="0" fillId="0" borderId="0" xfId="0" applyNumberFormat="1">
      <alignment horizontal="center"/>
    </xf>
    <xf numFmtId="176" fontId="26" fillId="33" borderId="0" xfId="52" applyNumberFormat="1" applyFont="1">
      <alignment horizontal="left"/>
    </xf>
    <xf numFmtId="176" fontId="27" fillId="0" borderId="0" xfId="90" applyFont="1">
      <alignment horizontal="center"/>
    </xf>
    <xf numFmtId="176" fontId="28" fillId="47" borderId="0" xfId="68" applyNumberFormat="1" applyFont="1" applyFill="1">
      <alignment horizontal="center"/>
    </xf>
    <xf numFmtId="176" fontId="27" fillId="47" borderId="0" xfId="55" applyNumberFormat="1" applyFont="1" applyFill="1" applyAlignment="1">
      <alignment horizontal="left"/>
    </xf>
    <xf numFmtId="176" fontId="27" fillId="47" borderId="0" xfId="55" quotePrefix="1" applyNumberFormat="1" applyFont="1" applyFill="1" applyAlignment="1">
      <alignment horizontal="left"/>
    </xf>
    <xf numFmtId="176" fontId="29" fillId="0" borderId="0" xfId="42" applyNumberFormat="1" applyFont="1">
      <alignment horizontal="center"/>
    </xf>
    <xf numFmtId="179" fontId="29" fillId="0" borderId="0" xfId="42" applyNumberFormat="1" applyFont="1">
      <alignment horizontal="center"/>
    </xf>
    <xf numFmtId="164" fontId="29" fillId="0" borderId="0" xfId="42" applyNumberFormat="1" applyFont="1">
      <alignment horizontal="center"/>
    </xf>
    <xf numFmtId="167" fontId="29" fillId="0" borderId="0" xfId="42" applyNumberFormat="1" applyFont="1">
      <alignment horizontal="center"/>
    </xf>
    <xf numFmtId="176" fontId="29" fillId="0" borderId="0" xfId="42" applyNumberFormat="1" applyFont="1" applyAlignment="1">
      <alignment horizontal="left"/>
    </xf>
    <xf numFmtId="164" fontId="29" fillId="0" borderId="0" xfId="49" applyFont="1">
      <alignment horizontal="center"/>
    </xf>
    <xf numFmtId="176" fontId="26" fillId="36" borderId="0" xfId="56" applyNumberFormat="1" applyFont="1">
      <alignment horizontal="left"/>
    </xf>
    <xf numFmtId="166" fontId="27" fillId="45" borderId="0" xfId="79" applyNumberFormat="1" applyFont="1">
      <alignment horizontal="center"/>
    </xf>
    <xf numFmtId="166" fontId="27" fillId="47" borderId="0" xfId="43" applyFont="1" applyFill="1">
      <alignment horizontal="center"/>
    </xf>
    <xf numFmtId="169" fontId="30" fillId="0" borderId="0" xfId="45" applyFont="1">
      <alignment horizontal="center"/>
    </xf>
    <xf numFmtId="176" fontId="26" fillId="37" borderId="0" xfId="57" applyNumberFormat="1" applyFont="1">
      <alignment horizontal="left"/>
    </xf>
    <xf numFmtId="176" fontId="26" fillId="38" borderId="0" xfId="60" applyNumberFormat="1" applyFont="1">
      <alignment horizontal="left"/>
    </xf>
    <xf numFmtId="176" fontId="28" fillId="48" borderId="0" xfId="81" applyNumberFormat="1" applyFont="1" applyFill="1">
      <alignment horizontal="center"/>
    </xf>
    <xf numFmtId="176" fontId="27" fillId="48" borderId="0" xfId="81" applyNumberFormat="1" applyFont="1" applyFill="1">
      <alignment horizontal="center"/>
    </xf>
    <xf numFmtId="164" fontId="27" fillId="47" borderId="0" xfId="49" applyFont="1" applyFill="1">
      <alignment horizontal="center"/>
    </xf>
    <xf numFmtId="164" fontId="27" fillId="48" borderId="0" xfId="81" applyNumberFormat="1" applyFont="1" applyFill="1">
      <alignment horizontal="center"/>
    </xf>
    <xf numFmtId="176" fontId="28" fillId="0" borderId="0" xfId="90" applyFont="1">
      <alignment horizontal="center"/>
    </xf>
    <xf numFmtId="169" fontId="30" fillId="0" borderId="0" xfId="44" applyNumberFormat="1" applyFont="1">
      <alignment horizontal="center"/>
    </xf>
    <xf numFmtId="176" fontId="26" fillId="39" borderId="0" xfId="61" applyNumberFormat="1" applyFont="1">
      <alignment horizontal="left"/>
    </xf>
    <xf numFmtId="176" fontId="26" fillId="0" borderId="0" xfId="92" applyNumberFormat="1" applyFont="1" applyAlignment="1">
      <alignment horizontal="left"/>
    </xf>
    <xf numFmtId="176" fontId="26" fillId="40" borderId="0" xfId="78" applyNumberFormat="1" applyFont="1" applyFill="1">
      <alignment horizontal="left"/>
    </xf>
    <xf numFmtId="171" fontId="28" fillId="47" borderId="0" xfId="70" applyFont="1" applyFill="1">
      <alignment horizontal="center"/>
    </xf>
    <xf numFmtId="176" fontId="26" fillId="40" borderId="0" xfId="62" applyNumberFormat="1" applyFont="1">
      <alignment horizontal="left"/>
    </xf>
    <xf numFmtId="2" fontId="27" fillId="47" borderId="0" xfId="91" applyFont="1" applyFill="1">
      <alignment horizontal="center"/>
    </xf>
    <xf numFmtId="178" fontId="27" fillId="47" borderId="0" xfId="51" applyNumberFormat="1" applyFont="1" applyFill="1">
      <alignment horizontal="center"/>
    </xf>
    <xf numFmtId="177" fontId="27" fillId="47" borderId="0" xfId="90" applyNumberFormat="1" applyFont="1" applyFill="1">
      <alignment horizontal="center"/>
    </xf>
    <xf numFmtId="176" fontId="26" fillId="33" borderId="0" xfId="60" applyNumberFormat="1" applyFont="1" applyFill="1">
      <alignment horizontal="left"/>
    </xf>
    <xf numFmtId="164" fontId="28" fillId="47" borderId="0" xfId="68" applyNumberFormat="1" applyFont="1" applyFill="1">
      <alignment horizontal="center"/>
    </xf>
    <xf numFmtId="176" fontId="26" fillId="33" borderId="0" xfId="56" applyNumberFormat="1" applyFont="1" applyFill="1">
      <alignment horizontal="left"/>
    </xf>
    <xf numFmtId="164" fontId="27" fillId="45" borderId="0" xfId="79" applyNumberFormat="1" applyFont="1">
      <alignment horizontal="center"/>
    </xf>
    <xf numFmtId="164" fontId="27" fillId="47" borderId="0" xfId="55" applyNumberFormat="1" applyFont="1" applyFill="1">
      <alignment horizontal="center"/>
    </xf>
    <xf numFmtId="176" fontId="31" fillId="39" borderId="0" xfId="65" applyNumberFormat="1" applyFont="1">
      <alignment horizontal="center"/>
    </xf>
    <xf numFmtId="176" fontId="27" fillId="0" borderId="0" xfId="92" applyNumberFormat="1" applyFont="1">
      <alignment horizontal="center"/>
    </xf>
    <xf numFmtId="166" fontId="27" fillId="49" borderId="0" xfId="43" applyFont="1" applyFill="1">
      <alignment horizontal="center"/>
    </xf>
    <xf numFmtId="176" fontId="31" fillId="39" borderId="0" xfId="77" applyNumberFormat="1" applyFont="1" applyFill="1">
      <alignment horizontal="center"/>
    </xf>
    <xf numFmtId="2" fontId="27" fillId="47" borderId="0" xfId="55" applyNumberFormat="1" applyFont="1" applyFill="1">
      <alignment horizontal="center"/>
    </xf>
    <xf numFmtId="176" fontId="26" fillId="36" borderId="0" xfId="57" applyNumberFormat="1" applyFont="1" applyFill="1">
      <alignment horizontal="left"/>
    </xf>
    <xf numFmtId="176" fontId="26" fillId="38" borderId="0" xfId="57" applyNumberFormat="1" applyFont="1" applyFill="1">
      <alignment horizontal="left"/>
    </xf>
    <xf numFmtId="176" fontId="26" fillId="46" borderId="0" xfId="52" applyNumberFormat="1" applyFont="1" applyFill="1">
      <alignment horizontal="left"/>
    </xf>
    <xf numFmtId="176" fontId="26" fillId="0" borderId="0" xfId="92" applyNumberFormat="1" applyFont="1" applyBorder="1" applyAlignment="1">
      <alignment horizontal="left"/>
    </xf>
    <xf numFmtId="170" fontId="32" fillId="47" borderId="0" xfId="68" applyNumberFormat="1" applyFont="1" applyFill="1">
      <alignment horizontal="center"/>
    </xf>
    <xf numFmtId="167" fontId="32" fillId="47" borderId="0" xfId="68" applyNumberFormat="1" applyFont="1" applyFill="1">
      <alignment horizontal="center"/>
    </xf>
    <xf numFmtId="167" fontId="32" fillId="0" borderId="0" xfId="92" applyNumberFormat="1" applyFont="1" applyBorder="1">
      <alignment horizontal="center"/>
    </xf>
    <xf numFmtId="1" fontId="29" fillId="0" borderId="0" xfId="90" applyNumberFormat="1" applyFont="1">
      <alignment horizontal="center"/>
    </xf>
    <xf numFmtId="167" fontId="33" fillId="47" borderId="0" xfId="55" applyNumberFormat="1" applyFont="1" applyFill="1">
      <alignment horizontal="center"/>
    </xf>
    <xf numFmtId="168" fontId="33" fillId="47" borderId="0" xfId="50" applyFont="1" applyFill="1" applyBorder="1">
      <alignment horizontal="center"/>
    </xf>
    <xf numFmtId="168" fontId="33" fillId="0" borderId="0" xfId="92" applyNumberFormat="1" applyFont="1" applyBorder="1">
      <alignment horizontal="center"/>
    </xf>
    <xf numFmtId="171" fontId="28" fillId="47" borderId="0" xfId="68" applyNumberFormat="1" applyFont="1" applyFill="1">
      <alignment horizontal="center"/>
    </xf>
    <xf numFmtId="168" fontId="27" fillId="47" borderId="0" xfId="50" applyFont="1" applyFill="1">
      <alignment horizontal="center"/>
    </xf>
    <xf numFmtId="176" fontId="26" fillId="39" borderId="0" xfId="60" applyNumberFormat="1" applyFont="1" applyFill="1">
      <alignment horizontal="left"/>
    </xf>
    <xf numFmtId="169" fontId="30" fillId="0" borderId="0" xfId="92" applyNumberFormat="1" applyFont="1">
      <alignment horizontal="center"/>
    </xf>
    <xf numFmtId="171" fontId="28" fillId="0" borderId="0" xfId="92" applyNumberFormat="1" applyFont="1">
      <alignment horizontal="center"/>
    </xf>
  </cellXfs>
  <cellStyles count="94">
    <cellStyle name=".Data Bold" xfId="68" xr:uid="{00000000-0005-0000-0000-000000000000}"/>
    <cellStyle name=".Data Regular" xfId="55" xr:uid="{00000000-0005-0000-0000-000001000000}"/>
    <cellStyle name=".User Blue" xfId="79" xr:uid="{00000000-0005-0000-0000-000002000000}"/>
    <cellStyle name=".User Green" xfId="80" xr:uid="{00000000-0005-0000-0000-000003000000}"/>
    <cellStyle name=".User Red" xfId="82" xr:uid="{00000000-0005-0000-0000-000004000000}"/>
    <cellStyle name=".User Yellow" xfId="81" xr:uid="{00000000-0005-0000-0000-000005000000}"/>
    <cellStyle name="20% - Accent1" xfId="19" builtinId="30" hidden="1"/>
    <cellStyle name="20% - Accent2" xfId="23" builtinId="34" hidden="1"/>
    <cellStyle name="20% - Accent3" xfId="27" builtinId="38" hidden="1"/>
    <cellStyle name="20% - Accent4" xfId="31" builtinId="42" hidden="1"/>
    <cellStyle name="20% - Accent5" xfId="35" builtinId="46" hidden="1"/>
    <cellStyle name="20% - Accent6" xfId="39" builtinId="50" hidden="1"/>
    <cellStyle name="40% - Accent1" xfId="20" builtinId="31" hidden="1"/>
    <cellStyle name="40% - Accent2" xfId="24" builtinId="35" hidden="1"/>
    <cellStyle name="40% - Accent3" xfId="28" builtinId="39" hidden="1"/>
    <cellStyle name="40% - Accent4" xfId="32" builtinId="43" hidden="1"/>
    <cellStyle name="40% - Accent5" xfId="36" builtinId="47" hidden="1"/>
    <cellStyle name="40% - Accent6" xfId="40" builtinId="51" hidden="1"/>
    <cellStyle name="60% - Accent1" xfId="21" builtinId="32" hidden="1"/>
    <cellStyle name="60% - Accent2" xfId="25" builtinId="36" hidden="1"/>
    <cellStyle name="60% - Accent3" xfId="29" builtinId="40" hidden="1"/>
    <cellStyle name="60% - Accent4" xfId="33" builtinId="44" hidden="1"/>
    <cellStyle name="60% - Accent5" xfId="37" builtinId="48" hidden="1"/>
    <cellStyle name="60% - Accent6" xfId="41" builtinId="52" hidden="1"/>
    <cellStyle name="A   Title" xfId="52" xr:uid="{00000000-0005-0000-0000-000018000000}"/>
    <cellStyle name="A  Header" xfId="53" xr:uid="{00000000-0005-0000-0000-000019000000}"/>
    <cellStyle name="Accent1" xfId="18" builtinId="29" hidden="1"/>
    <cellStyle name="Accent2" xfId="22" builtinId="33" hidden="1"/>
    <cellStyle name="Accent3" xfId="26" builtinId="37" hidden="1"/>
    <cellStyle name="Accent4" xfId="30" builtinId="41" hidden="1"/>
    <cellStyle name="Accent5" xfId="34" builtinId="45" hidden="1"/>
    <cellStyle name="Accent6" xfId="38" builtinId="49" hidden="1"/>
    <cellStyle name="B   Title" xfId="56" xr:uid="{00000000-0005-0000-0000-000020000000}"/>
    <cellStyle name="B  Header" xfId="54" xr:uid="{00000000-0005-0000-0000-000021000000}"/>
    <cellStyle name="Bad" xfId="7" builtinId="27" customBuiltin="1"/>
    <cellStyle name="C   Title" xfId="57" xr:uid="{00000000-0005-0000-0000-000023000000}"/>
    <cellStyle name="C  Header" xfId="58" xr:uid="{00000000-0005-0000-0000-000024000000}"/>
    <cellStyle name="Calculation" xfId="11" builtinId="22" hidden="1"/>
    <cellStyle name="Check Cell" xfId="13" builtinId="23" hidden="1"/>
    <cellStyle name="Comma" xfId="72" builtinId="3" hidden="1" customBuiltin="1"/>
    <cellStyle name="Comma" xfId="86" builtinId="3" customBuiltin="1"/>
    <cellStyle name="Comma [0]" xfId="73" builtinId="6" hidden="1"/>
    <cellStyle name="Currency" xfId="74" builtinId="4" hidden="1"/>
    <cellStyle name="Currency" xfId="84" builtinId="4" hidden="1"/>
    <cellStyle name="Currency" xfId="85" builtinId="4" customBuiltin="1"/>
    <cellStyle name="Currency [0]" xfId="75" builtinId="7" hidden="1"/>
    <cellStyle name="D   Title" xfId="60" xr:uid="{00000000-0005-0000-0000-00002E000000}"/>
    <cellStyle name="D  Header" xfId="64" xr:uid="{00000000-0005-0000-0000-00002F000000}"/>
    <cellStyle name="E   Title" xfId="61" xr:uid="{00000000-0005-0000-0000-000030000000}"/>
    <cellStyle name="E  Header" xfId="65" xr:uid="{00000000-0005-0000-0000-000031000000}"/>
    <cellStyle name="Explanatory Text" xfId="16" builtinId="53" hidden="1"/>
    <cellStyle name="F   Title" xfId="62" xr:uid="{00000000-0005-0000-0000-000033000000}"/>
    <cellStyle name="F  Header" xfId="66" xr:uid="{00000000-0005-0000-0000-000034000000}"/>
    <cellStyle name="G   Title" xfId="63" xr:uid="{00000000-0005-0000-0000-000035000000}"/>
    <cellStyle name="G  Header" xfId="67" xr:uid="{00000000-0005-0000-0000-000036000000}"/>
    <cellStyle name="Good" xfId="6" builtinId="26" customBuiltin="1"/>
    <cellStyle name="H   Title" xfId="78" xr:uid="{00000000-0005-0000-0000-000038000000}"/>
    <cellStyle name="H  Header" xfId="77" xr:uid="{00000000-0005-0000-0000-000039000000}"/>
    <cellStyle name="Heading 1" xfId="2" builtinId="16" hidden="1"/>
    <cellStyle name="Heading 2" xfId="3" builtinId="17" hidden="1"/>
    <cellStyle name="Heading 3" xfId="4" builtinId="18" hidden="1"/>
    <cellStyle name="Heading 4" xfId="5" builtinId="19" hidden="1"/>
    <cellStyle name="Input" xfId="9" builtinId="20" hidden="1"/>
    <cellStyle name="Linked Cell" xfId="12" builtinId="24" hidden="1"/>
    <cellStyle name="Neutral" xfId="8" builtinId="28" customBuiltin="1"/>
    <cellStyle name="Normal" xfId="0" builtinId="0" customBuiltin="1"/>
    <cellStyle name="Note" xfId="15" builtinId="10" hidden="1"/>
    <cellStyle name="Num $" xfId="88" xr:uid="{00000000-0005-0000-0000-000043000000}"/>
    <cellStyle name="Num $.00" xfId="87" xr:uid="{00000000-0005-0000-0000-000044000000}"/>
    <cellStyle name="Num 0" xfId="45" xr:uid="{00000000-0005-0000-0000-000045000000}"/>
    <cellStyle name="Num 0.00" xfId="50" xr:uid="{00000000-0005-0000-0000-000046000000}"/>
    <cellStyle name="Num 0.0000" xfId="51" xr:uid="{00000000-0005-0000-0000-000047000000}"/>
    <cellStyle name="Output" xfId="10" builtinId="21" hidden="1"/>
    <cellStyle name="Pct 0.0%" xfId="47" xr:uid="{00000000-0005-0000-0000-00004A000000}"/>
    <cellStyle name="Pct 0.00%" xfId="49" xr:uid="{00000000-0005-0000-0000-00004B000000}"/>
    <cellStyle name="Pct 0%" xfId="43" xr:uid="{00000000-0005-0000-0000-000049000000}"/>
    <cellStyle name="Percent" xfId="76" builtinId="5" hidden="1"/>
    <cellStyle name="Percent" xfId="59" builtinId="5" hidden="1"/>
    <cellStyle name="Percent" xfId="83" builtinId="5" customBuiltin="1"/>
    <cellStyle name="R 0.00" xfId="91" xr:uid="{00000000-0005-0000-0000-00004F000000}"/>
    <cellStyle name="R 0.0000" xfId="90" xr:uid="{00000000-0005-0000-0000-000050000000}"/>
    <cellStyle name="Title" xfId="1" builtinId="15" hidden="1"/>
    <cellStyle name="Total" xfId="17" builtinId="25" hidden="1"/>
    <cellStyle name="Total" xfId="48" builtinId="25" hidden="1"/>
    <cellStyle name="TxtComment" xfId="42" xr:uid="{00000000-0005-0000-0000-000054000000}"/>
    <cellStyle name="TxtGeneral" xfId="93" xr:uid="{00000000-0005-0000-0000-000055000000}"/>
    <cellStyle name="TxtIndex" xfId="44" xr:uid="{00000000-0005-0000-0000-000056000000}"/>
    <cellStyle name="TxtTotal" xfId="46" xr:uid="{00000000-0005-0000-0000-000057000000}"/>
    <cellStyle name="Warning Text" xfId="14" builtinId="11" hidden="1"/>
    <cellStyle name="White" xfId="92" xr:uid="{00000000-0005-0000-0000-000059000000}"/>
    <cellStyle name="yyyy" xfId="71" xr:uid="{00000000-0005-0000-0000-00005A000000}"/>
    <cellStyle name="yyyy-mm" xfId="70" xr:uid="{00000000-0005-0000-0000-00005B000000}"/>
    <cellStyle name="yyyy-mm-dd" xfId="69" xr:uid="{00000000-0005-0000-0000-00005D000000}"/>
    <cellStyle name="yyyymmdd" xfId="89" xr:uid="{00000000-0005-0000-0000-00005C000000}"/>
  </cellStyles>
  <dxfs count="0"/>
  <tableStyles count="0" defaultTableStyle="TableStyleMedium2" defaultPivotStyle="PivotStyleLight16"/>
  <colors>
    <mruColors>
      <color rgb="FFD2E0EC"/>
      <color rgb="FF6DCBE1"/>
      <color rgb="FFC3B12F"/>
      <color rgb="FFBEC131"/>
      <color rgb="FF008E40"/>
      <color rgb="FF009E47"/>
      <color rgb="FFECECD2"/>
      <color rgb="FFEAECD2"/>
      <color rgb="FFECD2D2"/>
      <color rgb="FFD2EC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asset A</c:v>
          </c:tx>
          <c:spPr>
            <a:ln w="19050" cap="rnd">
              <a:solidFill>
                <a:schemeClr val="accent1"/>
              </a:solidFill>
              <a:round/>
            </a:ln>
            <a:effectLst/>
          </c:spPr>
          <c:marker>
            <c:symbol val="none"/>
          </c:marker>
          <c:xVal>
            <c:numRef>
              <c:f>'Boiler Room'!$D$22:$D$62</c:f>
              <c:numCache>
                <c:formatCode>0.00%;[Red]\-0.00%;"-"</c:formatCode>
                <c:ptCount val="41"/>
                <c:pt idx="0">
                  <c:v>-0.11000000000000001</c:v>
                </c:pt>
                <c:pt idx="1">
                  <c:v>-0.10300000000000001</c:v>
                </c:pt>
                <c:pt idx="2">
                  <c:v>-9.600000000000003E-2</c:v>
                </c:pt>
                <c:pt idx="3">
                  <c:v>-8.9000000000000024E-2</c:v>
                </c:pt>
                <c:pt idx="4">
                  <c:v>-8.2000000000000031E-2</c:v>
                </c:pt>
                <c:pt idx="5">
                  <c:v>-7.5000000000000039E-2</c:v>
                </c:pt>
                <c:pt idx="6">
                  <c:v>-6.8000000000000047E-2</c:v>
                </c:pt>
                <c:pt idx="7">
                  <c:v>-6.1000000000000054E-2</c:v>
                </c:pt>
                <c:pt idx="8">
                  <c:v>-5.4000000000000062E-2</c:v>
                </c:pt>
                <c:pt idx="9">
                  <c:v>-4.7000000000000056E-2</c:v>
                </c:pt>
                <c:pt idx="10">
                  <c:v>-4.0000000000000049E-2</c:v>
                </c:pt>
                <c:pt idx="11">
                  <c:v>-3.3000000000000057E-2</c:v>
                </c:pt>
                <c:pt idx="12">
                  <c:v>-2.6000000000000051E-2</c:v>
                </c:pt>
                <c:pt idx="13">
                  <c:v>-1.9000000000000052E-2</c:v>
                </c:pt>
                <c:pt idx="14">
                  <c:v>-1.2000000000000045E-2</c:v>
                </c:pt>
                <c:pt idx="15">
                  <c:v>-5.0000000000000461E-3</c:v>
                </c:pt>
                <c:pt idx="16">
                  <c:v>1.9999999999999567E-3</c:v>
                </c:pt>
                <c:pt idx="17">
                  <c:v>8.999999999999956E-3</c:v>
                </c:pt>
                <c:pt idx="18">
                  <c:v>1.5999999999999959E-2</c:v>
                </c:pt>
                <c:pt idx="19">
                  <c:v>2.2999999999999958E-2</c:v>
                </c:pt>
                <c:pt idx="20">
                  <c:v>2.9999999999999957E-2</c:v>
                </c:pt>
                <c:pt idx="21">
                  <c:v>3.6999999999999957E-2</c:v>
                </c:pt>
                <c:pt idx="22">
                  <c:v>4.3999999999999956E-2</c:v>
                </c:pt>
                <c:pt idx="23">
                  <c:v>5.0999999999999955E-2</c:v>
                </c:pt>
                <c:pt idx="24">
                  <c:v>5.7999999999999954E-2</c:v>
                </c:pt>
                <c:pt idx="25">
                  <c:v>6.4999999999999947E-2</c:v>
                </c:pt>
                <c:pt idx="26">
                  <c:v>7.1999999999999953E-2</c:v>
                </c:pt>
                <c:pt idx="27">
                  <c:v>7.8999999999999959E-2</c:v>
                </c:pt>
                <c:pt idx="28">
                  <c:v>8.5999999999999965E-2</c:v>
                </c:pt>
                <c:pt idx="29">
                  <c:v>9.2999999999999958E-2</c:v>
                </c:pt>
                <c:pt idx="30">
                  <c:v>9.9999999999999964E-2</c:v>
                </c:pt>
                <c:pt idx="31">
                  <c:v>0.10699999999999997</c:v>
                </c:pt>
                <c:pt idx="32">
                  <c:v>0.11399999999999996</c:v>
                </c:pt>
                <c:pt idx="33">
                  <c:v>0.12099999999999995</c:v>
                </c:pt>
                <c:pt idx="34">
                  <c:v>0.12799999999999995</c:v>
                </c:pt>
                <c:pt idx="35">
                  <c:v>0.13499999999999995</c:v>
                </c:pt>
                <c:pt idx="36">
                  <c:v>0.14199999999999996</c:v>
                </c:pt>
                <c:pt idx="37">
                  <c:v>0.14899999999999994</c:v>
                </c:pt>
                <c:pt idx="38">
                  <c:v>0.15599999999999992</c:v>
                </c:pt>
                <c:pt idx="39">
                  <c:v>0.16299999999999992</c:v>
                </c:pt>
                <c:pt idx="40">
                  <c:v>0.17</c:v>
                </c:pt>
              </c:numCache>
            </c:numRef>
          </c:xVal>
          <c:yVal>
            <c:numRef>
              <c:f>'Boiler Room'!$E$22:$E$62</c:f>
              <c:numCache>
                <c:formatCode>0.0000</c:formatCode>
                <c:ptCount val="41"/>
                <c:pt idx="0">
                  <c:v>2.1817067376143987E-2</c:v>
                </c:pt>
                <c:pt idx="1">
                  <c:v>3.9641639591236386E-2</c:v>
                </c:pt>
                <c:pt idx="2">
                  <c:v>6.9856460371986007E-2</c:v>
                </c:pt>
                <c:pt idx="3">
                  <c:v>0.11938816442728888</c:v>
                </c:pt>
                <c:pt idx="4">
                  <c:v>0.19788628957449877</c:v>
                </c:pt>
                <c:pt idx="5">
                  <c:v>0.31810453992078502</c:v>
                </c:pt>
                <c:pt idx="6">
                  <c:v>0.49593385979488197</c:v>
                </c:pt>
                <c:pt idx="7">
                  <c:v>0.74985516207363057</c:v>
                </c:pt>
                <c:pt idx="8">
                  <c:v>1.0995898995106765</c:v>
                </c:pt>
                <c:pt idx="9">
                  <c:v>1.5638094374914961</c:v>
                </c:pt>
                <c:pt idx="10">
                  <c:v>2.1569329706627838</c:v>
                </c:pt>
                <c:pt idx="11">
                  <c:v>2.885288201958744</c:v>
                </c:pt>
                <c:pt idx="12">
                  <c:v>3.7431866408936156</c:v>
                </c:pt>
                <c:pt idx="13">
                  <c:v>4.7097027313031514</c:v>
                </c:pt>
                <c:pt idx="14">
                  <c:v>5.7470535171058206</c:v>
                </c:pt>
                <c:pt idx="15">
                  <c:v>6.8013749594635824</c:v>
                </c:pt>
                <c:pt idx="16">
                  <c:v>7.8063483341690274</c:v>
                </c:pt>
                <c:pt idx="17">
                  <c:v>8.689581607308698</c:v>
                </c:pt>
                <c:pt idx="18">
                  <c:v>9.3810086729234463</c:v>
                </c:pt>
                <c:pt idx="19">
                  <c:v>9.8220002361844809</c:v>
                </c:pt>
                <c:pt idx="20">
                  <c:v>9.9735570100358188</c:v>
                </c:pt>
                <c:pt idx="21">
                  <c:v>9.8220002361844863</c:v>
                </c:pt>
                <c:pt idx="22">
                  <c:v>9.3810086729234516</c:v>
                </c:pt>
                <c:pt idx="23">
                  <c:v>8.6895816073087069</c:v>
                </c:pt>
                <c:pt idx="24">
                  <c:v>7.8063483341690389</c:v>
                </c:pt>
                <c:pt idx="25">
                  <c:v>6.8013749594635966</c:v>
                </c:pt>
                <c:pt idx="26">
                  <c:v>5.7470535171058339</c:v>
                </c:pt>
                <c:pt idx="27">
                  <c:v>4.7097027313031647</c:v>
                </c:pt>
                <c:pt idx="28">
                  <c:v>3.7431866408936263</c:v>
                </c:pt>
                <c:pt idx="29">
                  <c:v>2.8852882019587547</c:v>
                </c:pt>
                <c:pt idx="30">
                  <c:v>2.1569329706627918</c:v>
                </c:pt>
                <c:pt idx="31">
                  <c:v>1.5638094374915019</c:v>
                </c:pt>
                <c:pt idx="32">
                  <c:v>1.0995898995106825</c:v>
                </c:pt>
                <c:pt idx="33">
                  <c:v>0.74985516207363456</c:v>
                </c:pt>
                <c:pt idx="34">
                  <c:v>0.4959338597948848</c:v>
                </c:pt>
                <c:pt idx="35">
                  <c:v>0.31810453992078697</c:v>
                </c:pt>
                <c:pt idx="36">
                  <c:v>0.19788628957449975</c:v>
                </c:pt>
                <c:pt idx="37">
                  <c:v>0.11938816442728961</c:v>
                </c:pt>
                <c:pt idx="38">
                  <c:v>6.9856460371986631E-2</c:v>
                </c:pt>
                <c:pt idx="39">
                  <c:v>3.964163959123667E-2</c:v>
                </c:pt>
                <c:pt idx="40">
                  <c:v>2.1817067376143987E-2</c:v>
                </c:pt>
              </c:numCache>
            </c:numRef>
          </c:yVal>
          <c:smooth val="1"/>
          <c:extLst>
            <c:ext xmlns:c16="http://schemas.microsoft.com/office/drawing/2014/chart" uri="{C3380CC4-5D6E-409C-BE32-E72D297353CC}">
              <c16:uniqueId val="{00000000-FAFC-48A9-BF7A-70492DCBBA18}"/>
            </c:ext>
          </c:extLst>
        </c:ser>
        <c:ser>
          <c:idx val="1"/>
          <c:order val="1"/>
          <c:tx>
            <c:v>asset B</c:v>
          </c:tx>
          <c:spPr>
            <a:ln w="19050" cap="rnd">
              <a:solidFill>
                <a:schemeClr val="accent2"/>
              </a:solidFill>
              <a:round/>
            </a:ln>
            <a:effectLst/>
          </c:spPr>
          <c:marker>
            <c:symbol val="none"/>
          </c:marker>
          <c:xVal>
            <c:numRef>
              <c:f>'Boiler Room'!$G$22:$G$62</c:f>
              <c:numCache>
                <c:formatCode>0.00%;[Red]\-0.00%;"-"</c:formatCode>
                <c:ptCount val="41"/>
                <c:pt idx="0">
                  <c:v>-0.11000000000000001</c:v>
                </c:pt>
                <c:pt idx="1">
                  <c:v>-0.10300000000000001</c:v>
                </c:pt>
                <c:pt idx="2">
                  <c:v>-9.600000000000003E-2</c:v>
                </c:pt>
                <c:pt idx="3">
                  <c:v>-8.9000000000000024E-2</c:v>
                </c:pt>
                <c:pt idx="4">
                  <c:v>-8.2000000000000031E-2</c:v>
                </c:pt>
                <c:pt idx="5">
                  <c:v>-7.5000000000000039E-2</c:v>
                </c:pt>
                <c:pt idx="6">
                  <c:v>-6.8000000000000047E-2</c:v>
                </c:pt>
                <c:pt idx="7">
                  <c:v>-6.1000000000000054E-2</c:v>
                </c:pt>
                <c:pt idx="8">
                  <c:v>-5.4000000000000062E-2</c:v>
                </c:pt>
                <c:pt idx="9">
                  <c:v>-4.7000000000000056E-2</c:v>
                </c:pt>
                <c:pt idx="10">
                  <c:v>-4.0000000000000049E-2</c:v>
                </c:pt>
                <c:pt idx="11">
                  <c:v>-3.3000000000000057E-2</c:v>
                </c:pt>
                <c:pt idx="12">
                  <c:v>-2.6000000000000051E-2</c:v>
                </c:pt>
                <c:pt idx="13">
                  <c:v>-1.9000000000000052E-2</c:v>
                </c:pt>
                <c:pt idx="14">
                  <c:v>-1.2000000000000045E-2</c:v>
                </c:pt>
                <c:pt idx="15">
                  <c:v>-5.0000000000000461E-3</c:v>
                </c:pt>
                <c:pt idx="16">
                  <c:v>1.9999999999999567E-3</c:v>
                </c:pt>
                <c:pt idx="17">
                  <c:v>8.999999999999956E-3</c:v>
                </c:pt>
                <c:pt idx="18">
                  <c:v>1.5999999999999959E-2</c:v>
                </c:pt>
                <c:pt idx="19">
                  <c:v>2.2999999999999958E-2</c:v>
                </c:pt>
                <c:pt idx="20">
                  <c:v>2.9999999999999957E-2</c:v>
                </c:pt>
                <c:pt idx="21">
                  <c:v>3.6999999999999957E-2</c:v>
                </c:pt>
                <c:pt idx="22">
                  <c:v>4.3999999999999956E-2</c:v>
                </c:pt>
                <c:pt idx="23">
                  <c:v>5.0999999999999955E-2</c:v>
                </c:pt>
                <c:pt idx="24">
                  <c:v>5.7999999999999954E-2</c:v>
                </c:pt>
                <c:pt idx="25">
                  <c:v>6.4999999999999947E-2</c:v>
                </c:pt>
                <c:pt idx="26">
                  <c:v>7.1999999999999953E-2</c:v>
                </c:pt>
                <c:pt idx="27">
                  <c:v>7.8999999999999959E-2</c:v>
                </c:pt>
                <c:pt idx="28">
                  <c:v>8.5999999999999965E-2</c:v>
                </c:pt>
                <c:pt idx="29">
                  <c:v>9.2999999999999958E-2</c:v>
                </c:pt>
                <c:pt idx="30">
                  <c:v>9.9999999999999964E-2</c:v>
                </c:pt>
                <c:pt idx="31">
                  <c:v>0.10699999999999997</c:v>
                </c:pt>
                <c:pt idx="32">
                  <c:v>0.11399999999999996</c:v>
                </c:pt>
                <c:pt idx="33">
                  <c:v>0.12099999999999995</c:v>
                </c:pt>
                <c:pt idx="34">
                  <c:v>0.12799999999999995</c:v>
                </c:pt>
                <c:pt idx="35">
                  <c:v>0.13499999999999995</c:v>
                </c:pt>
                <c:pt idx="36">
                  <c:v>0.14199999999999996</c:v>
                </c:pt>
                <c:pt idx="37">
                  <c:v>0.14899999999999994</c:v>
                </c:pt>
                <c:pt idx="38">
                  <c:v>0.15599999999999992</c:v>
                </c:pt>
                <c:pt idx="39">
                  <c:v>0.16299999999999992</c:v>
                </c:pt>
                <c:pt idx="40">
                  <c:v>0.17</c:v>
                </c:pt>
              </c:numCache>
            </c:numRef>
          </c:xVal>
          <c:yVal>
            <c:numRef>
              <c:f>'Boiler Room'!$H$22:$H$62</c:f>
              <c:numCache>
                <c:formatCode>0.0000</c:formatCode>
                <c:ptCount val="41"/>
                <c:pt idx="0">
                  <c:v>2.1817067376143987E-2</c:v>
                </c:pt>
                <c:pt idx="1">
                  <c:v>3.9641639591236386E-2</c:v>
                </c:pt>
                <c:pt idx="2">
                  <c:v>6.9856460371986007E-2</c:v>
                </c:pt>
                <c:pt idx="3">
                  <c:v>0.11938816442728888</c:v>
                </c:pt>
                <c:pt idx="4">
                  <c:v>0.19788628957449877</c:v>
                </c:pt>
                <c:pt idx="5">
                  <c:v>0.31810453992078502</c:v>
                </c:pt>
                <c:pt idx="6">
                  <c:v>0.49593385979488197</c:v>
                </c:pt>
                <c:pt idx="7">
                  <c:v>0.74985516207363057</c:v>
                </c:pt>
                <c:pt idx="8">
                  <c:v>1.0995898995106765</c:v>
                </c:pt>
                <c:pt idx="9">
                  <c:v>1.5638094374914961</c:v>
                </c:pt>
                <c:pt idx="10">
                  <c:v>2.1569329706627838</c:v>
                </c:pt>
                <c:pt idx="11">
                  <c:v>2.885288201958744</c:v>
                </c:pt>
                <c:pt idx="12">
                  <c:v>3.7431866408936156</c:v>
                </c:pt>
                <c:pt idx="13">
                  <c:v>4.7097027313031514</c:v>
                </c:pt>
                <c:pt idx="14">
                  <c:v>5.7470535171058206</c:v>
                </c:pt>
                <c:pt idx="15">
                  <c:v>6.8013749594635824</c:v>
                </c:pt>
                <c:pt idx="16">
                  <c:v>7.8063483341690274</c:v>
                </c:pt>
                <c:pt idx="17">
                  <c:v>8.689581607308698</c:v>
                </c:pt>
                <c:pt idx="18">
                  <c:v>9.3810086729234463</c:v>
                </c:pt>
                <c:pt idx="19">
                  <c:v>9.8220002361844809</c:v>
                </c:pt>
                <c:pt idx="20">
                  <c:v>9.9735570100358188</c:v>
                </c:pt>
                <c:pt idx="21">
                  <c:v>9.8220002361844863</c:v>
                </c:pt>
                <c:pt idx="22">
                  <c:v>9.3810086729234516</c:v>
                </c:pt>
                <c:pt idx="23">
                  <c:v>8.6895816073087069</c:v>
                </c:pt>
                <c:pt idx="24">
                  <c:v>7.8063483341690389</c:v>
                </c:pt>
                <c:pt idx="25">
                  <c:v>6.8013749594635966</c:v>
                </c:pt>
                <c:pt idx="26">
                  <c:v>5.7470535171058339</c:v>
                </c:pt>
                <c:pt idx="27">
                  <c:v>4.7097027313031647</c:v>
                </c:pt>
                <c:pt idx="28">
                  <c:v>3.7431866408936263</c:v>
                </c:pt>
                <c:pt idx="29">
                  <c:v>2.8852882019587547</c:v>
                </c:pt>
                <c:pt idx="30">
                  <c:v>2.1569329706627918</c:v>
                </c:pt>
                <c:pt idx="31">
                  <c:v>1.5638094374915019</c:v>
                </c:pt>
                <c:pt idx="32">
                  <c:v>1.0995898995106825</c:v>
                </c:pt>
                <c:pt idx="33">
                  <c:v>0.74985516207363456</c:v>
                </c:pt>
                <c:pt idx="34">
                  <c:v>0.4959338597948848</c:v>
                </c:pt>
                <c:pt idx="35">
                  <c:v>0.31810453992078697</c:v>
                </c:pt>
                <c:pt idx="36">
                  <c:v>0.19788628957449975</c:v>
                </c:pt>
                <c:pt idx="37">
                  <c:v>0.11938816442728961</c:v>
                </c:pt>
                <c:pt idx="38">
                  <c:v>6.9856460371986631E-2</c:v>
                </c:pt>
                <c:pt idx="39">
                  <c:v>3.964163959123667E-2</c:v>
                </c:pt>
                <c:pt idx="40">
                  <c:v>2.1817067376143987E-2</c:v>
                </c:pt>
              </c:numCache>
            </c:numRef>
          </c:yVal>
          <c:smooth val="1"/>
          <c:extLst>
            <c:ext xmlns:c16="http://schemas.microsoft.com/office/drawing/2014/chart" uri="{C3380CC4-5D6E-409C-BE32-E72D297353CC}">
              <c16:uniqueId val="{00000001-FAFC-48A9-BF7A-70492DCBBA18}"/>
            </c:ext>
          </c:extLst>
        </c:ser>
        <c:ser>
          <c:idx val="2"/>
          <c:order val="2"/>
          <c:tx>
            <c:strRef>
              <c:f>'Boiler Room'!$C$17</c:f>
              <c:strCache>
                <c:ptCount val="1"/>
                <c:pt idx="0">
                  <c:v>VaR95 A</c:v>
                </c:pt>
              </c:strCache>
            </c:strRef>
          </c:tx>
          <c:spPr>
            <a:ln w="19050" cap="rnd">
              <a:solidFill>
                <a:schemeClr val="accent1"/>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8-FAFC-48A9-BF7A-70492DCBBA1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xVal>
            <c:numRef>
              <c:f>'Boiler Room'!$D$17:$D$18</c:f>
              <c:numCache>
                <c:formatCode>0.00%;[Red]\-0.00%;"-"</c:formatCode>
                <c:ptCount val="2"/>
                <c:pt idx="0">
                  <c:v>-3.5794145078058864E-2</c:v>
                </c:pt>
                <c:pt idx="1">
                  <c:v>-3.5794145078058864E-2</c:v>
                </c:pt>
              </c:numCache>
            </c:numRef>
          </c:xVal>
          <c:yVal>
            <c:numRef>
              <c:f>'Boiler Room'!$E$17:$E$18</c:f>
              <c:numCache>
                <c:formatCode>#,##0.0000;[Red]\-#,##0.0000;"-"</c:formatCode>
                <c:ptCount val="2"/>
                <c:pt idx="0">
                  <c:v>0</c:v>
                </c:pt>
                <c:pt idx="1">
                  <c:v>2.5783910093842883</c:v>
                </c:pt>
              </c:numCache>
            </c:numRef>
          </c:yVal>
          <c:smooth val="1"/>
          <c:extLst>
            <c:ext xmlns:c16="http://schemas.microsoft.com/office/drawing/2014/chart" uri="{C3380CC4-5D6E-409C-BE32-E72D297353CC}">
              <c16:uniqueId val="{00000002-FAFC-48A9-BF7A-70492DCBBA18}"/>
            </c:ext>
          </c:extLst>
        </c:ser>
        <c:ser>
          <c:idx val="3"/>
          <c:order val="3"/>
          <c:tx>
            <c:strRef>
              <c:f>'Boiler Room'!$F$17</c:f>
              <c:strCache>
                <c:ptCount val="1"/>
                <c:pt idx="0">
                  <c:v>VaR95 B</c:v>
                </c:pt>
              </c:strCache>
            </c:strRef>
          </c:tx>
          <c:spPr>
            <a:ln w="19050" cap="rnd">
              <a:solidFill>
                <a:schemeClr val="accent2"/>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D-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4"/>
                </a:solidFill>
                <a:prstDash val="sysDot"/>
              </a:ln>
              <a:effectLst/>
            </c:spPr>
            <c:trendlineType val="linear"/>
            <c:dispRSqr val="0"/>
            <c:dispEq val="0"/>
          </c:trendline>
          <c:xVal>
            <c:numRef>
              <c:f>'Boiler Room'!$G$17:$G$18</c:f>
              <c:numCache>
                <c:formatCode>0.00%;[Red]\-0.00%;"-"</c:formatCode>
                <c:ptCount val="2"/>
                <c:pt idx="0">
                  <c:v>-3.5794145078058864E-2</c:v>
                </c:pt>
                <c:pt idx="1">
                  <c:v>-3.5794145078058864E-2</c:v>
                </c:pt>
              </c:numCache>
            </c:numRef>
          </c:xVal>
          <c:yVal>
            <c:numRef>
              <c:f>'Boiler Room'!$H$17:$H$18</c:f>
              <c:numCache>
                <c:formatCode>#,##0.0000;[Red]\-#,##0.0000;"-"</c:formatCode>
                <c:ptCount val="2"/>
                <c:pt idx="0">
                  <c:v>0</c:v>
                </c:pt>
                <c:pt idx="1">
                  <c:v>2.5783910093842883</c:v>
                </c:pt>
              </c:numCache>
            </c:numRef>
          </c:yVal>
          <c:smooth val="1"/>
          <c:extLst>
            <c:ext xmlns:c16="http://schemas.microsoft.com/office/drawing/2014/chart" uri="{C3380CC4-5D6E-409C-BE32-E72D297353CC}">
              <c16:uniqueId val="{00000003-FAFC-48A9-BF7A-70492DCBBA18}"/>
            </c:ext>
          </c:extLst>
        </c:ser>
        <c:ser>
          <c:idx val="4"/>
          <c:order val="4"/>
          <c:tx>
            <c:strRef>
              <c:f>'Boiler Room'!$C$19</c:f>
              <c:strCache>
                <c:ptCount val="1"/>
                <c:pt idx="0">
                  <c:v>CVaR95 A</c:v>
                </c:pt>
              </c:strCache>
            </c:strRef>
          </c:tx>
          <c:spPr>
            <a:ln w="19050" cap="rnd">
              <a:noFill/>
              <a:round/>
            </a:ln>
            <a:effectLst/>
          </c:spPr>
          <c:marker>
            <c:symbol val="circle"/>
            <c:size val="10"/>
            <c:spPr>
              <a:solidFill>
                <a:schemeClr val="accent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xVal>
            <c:numRef>
              <c:f>'Boiler Room'!$D$19</c:f>
              <c:numCache>
                <c:formatCode>0.00%;[Red]\-0.00%;"-"</c:formatCode>
                <c:ptCount val="1"/>
                <c:pt idx="0">
                  <c:v>-5.2508512300297142E-2</c:v>
                </c:pt>
              </c:numCache>
            </c:numRef>
          </c:xVal>
          <c:yVal>
            <c:numRef>
              <c:f>'Boiler Room'!$E$19</c:f>
              <c:numCache>
                <c:formatCode>#,##0.0000;[Red]\-#,##0.0000;"-"</c:formatCode>
                <c:ptCount val="1"/>
                <c:pt idx="0">
                  <c:v>0.59416278281256385</c:v>
                </c:pt>
              </c:numCache>
            </c:numRef>
          </c:yVal>
          <c:smooth val="1"/>
          <c:extLst>
            <c:ext xmlns:c16="http://schemas.microsoft.com/office/drawing/2014/chart" uri="{C3380CC4-5D6E-409C-BE32-E72D297353CC}">
              <c16:uniqueId val="{00000005-FAFC-48A9-BF7A-70492DCBBA18}"/>
            </c:ext>
          </c:extLst>
        </c:ser>
        <c:ser>
          <c:idx val="5"/>
          <c:order val="5"/>
          <c:tx>
            <c:strRef>
              <c:f>'Boiler Room'!$F$19</c:f>
              <c:strCache>
                <c:ptCount val="1"/>
                <c:pt idx="0">
                  <c:v>CVaR95 B</c:v>
                </c:pt>
              </c:strCache>
            </c:strRef>
          </c:tx>
          <c:spPr>
            <a:ln w="19050" cap="rnd">
              <a:noFill/>
              <a:round/>
            </a:ln>
            <a:effectLst/>
          </c:spPr>
          <c:marker>
            <c:symbol val="circle"/>
            <c:size val="10"/>
            <c:spPr>
              <a:solidFill>
                <a:schemeClr val="accent2"/>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xVal>
            <c:numRef>
              <c:f>'Boiler Room'!$G$19</c:f>
              <c:numCache>
                <c:formatCode>0.00%;[Red]\-0.00%;"-"</c:formatCode>
                <c:ptCount val="1"/>
                <c:pt idx="0">
                  <c:v>-5.2508512300297142E-2</c:v>
                </c:pt>
              </c:numCache>
            </c:numRef>
          </c:xVal>
          <c:yVal>
            <c:numRef>
              <c:f>'Boiler Room'!$H$19</c:f>
              <c:numCache>
                <c:formatCode>#,##0.0000;[Red]\-#,##0.0000;"-"</c:formatCode>
                <c:ptCount val="1"/>
                <c:pt idx="0">
                  <c:v>0.59416278281256385</c:v>
                </c:pt>
              </c:numCache>
            </c:numRef>
          </c:yVal>
          <c:smooth val="1"/>
          <c:extLst>
            <c:ext xmlns:c16="http://schemas.microsoft.com/office/drawing/2014/chart" uri="{C3380CC4-5D6E-409C-BE32-E72D297353CC}">
              <c16:uniqueId val="{00000006-FAFC-48A9-BF7A-70492DCBBA18}"/>
            </c:ext>
          </c:extLst>
        </c:ser>
        <c:ser>
          <c:idx val="6"/>
          <c:order val="6"/>
          <c:tx>
            <c:strRef>
              <c:f>'Boiler Room'!$C$11</c:f>
              <c:strCache>
                <c:ptCount val="1"/>
                <c:pt idx="0">
                  <c:v>Vol A L</c:v>
                </c:pt>
              </c:strCache>
            </c:strRef>
          </c:tx>
          <c:spPr>
            <a:ln w="19050" cap="rnd">
              <a:solidFill>
                <a:schemeClr val="accent1"/>
              </a:solidFill>
              <a:prstDash val="sysDot"/>
              <a:round/>
            </a:ln>
            <a:effectLst/>
          </c:spPr>
          <c:marker>
            <c:symbol val="none"/>
          </c:marker>
          <c:xVal>
            <c:numRef>
              <c:f>'Boiler Room'!$D$11:$D$12</c:f>
              <c:numCache>
                <c:formatCode>0.00%;[Red]\-0.00%;"-"</c:formatCode>
                <c:ptCount val="2"/>
                <c:pt idx="0">
                  <c:v>-1.0000000000000002E-2</c:v>
                </c:pt>
                <c:pt idx="1">
                  <c:v>-1.0000000000000002E-2</c:v>
                </c:pt>
              </c:numCache>
            </c:numRef>
          </c:xVal>
          <c:yVal>
            <c:numRef>
              <c:f>'Boiler Room'!$E$11:$E$12</c:f>
              <c:numCache>
                <c:formatCode>#,##0.0000;[Red]\-#,##0.0000;"-"</c:formatCode>
                <c:ptCount val="2"/>
                <c:pt idx="0">
                  <c:v>0</c:v>
                </c:pt>
                <c:pt idx="1">
                  <c:v>6.0492681129785852</c:v>
                </c:pt>
              </c:numCache>
            </c:numRef>
          </c:yVal>
          <c:smooth val="1"/>
          <c:extLst>
            <c:ext xmlns:c16="http://schemas.microsoft.com/office/drawing/2014/chart" uri="{C3380CC4-5D6E-409C-BE32-E72D297353CC}">
              <c16:uniqueId val="{00000001-0ED8-4498-B888-26294B3F8BF6}"/>
            </c:ext>
          </c:extLst>
        </c:ser>
        <c:ser>
          <c:idx val="7"/>
          <c:order val="7"/>
          <c:tx>
            <c:strRef>
              <c:f>'Boiler Room'!$C$13</c:f>
              <c:strCache>
                <c:ptCount val="1"/>
                <c:pt idx="0">
                  <c:v>Vol A</c:v>
                </c:pt>
              </c:strCache>
            </c:strRef>
          </c:tx>
          <c:spPr>
            <a:ln w="19050" cap="rnd">
              <a:solidFill>
                <a:schemeClr val="accent1"/>
              </a:solidFill>
              <a:prstDash val="sysDot"/>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4-0ED8-4498-B888-26294B3F8BF6}"/>
                </c:ext>
              </c:extLst>
            </c:dLbl>
            <c:dLbl>
              <c:idx val="1"/>
              <c:tx>
                <c:rich>
                  <a:bodyPr/>
                  <a:lstStyle/>
                  <a:p>
                    <a:fld id="{FE963033-5EDC-6D41-895B-3A014A3A2E09}" type="CELLRANGE">
                      <a:rPr lang="en-US"/>
                      <a:pPr/>
                      <a:t>[CELLRANGE]</a:t>
                    </a:fld>
                    <a:r>
                      <a:rPr lang="en-US" baseline="0"/>
                      <a:t> </a:t>
                    </a:r>
                    <a:fld id="{3B42BDC5-CB11-0D4B-8888-4AB886157697}" type="SERIESNAME">
                      <a:rPr lang="en-US" baseline="0"/>
                      <a:pPr/>
                      <a:t>[SERIES NAME]</a:t>
                    </a:fld>
                    <a:endParaRPr lang="en-US" baseline="0"/>
                  </a:p>
                </c:rich>
              </c:tx>
              <c:dLblPos val="l"/>
              <c:showLegendKey val="0"/>
              <c:showVal val="0"/>
              <c:showCatName val="0"/>
              <c:showSerName val="1"/>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l"/>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0"/>
              </c:ext>
            </c:extLst>
          </c:dLbls>
          <c:xVal>
            <c:numRef>
              <c:f>'Boiler Room'!$D$13:$D$14</c:f>
              <c:numCache>
                <c:formatCode>0.00%;[Red]\-0.00%;"-"</c:formatCode>
                <c:ptCount val="2"/>
                <c:pt idx="0">
                  <c:v>7.0000000000000007E-2</c:v>
                </c:pt>
                <c:pt idx="1">
                  <c:v>7.0000000000000007E-2</c:v>
                </c:pt>
              </c:numCache>
            </c:numRef>
          </c:xVal>
          <c:yVal>
            <c:numRef>
              <c:f>'Boiler Room'!$E$13:$E$14</c:f>
              <c:numCache>
                <c:formatCode>#,##0.0000;[Red]\-#,##0.0000;"-"</c:formatCode>
                <c:ptCount val="2"/>
                <c:pt idx="0">
                  <c:v>0</c:v>
                </c:pt>
                <c:pt idx="1">
                  <c:v>6.0492681129785835</c:v>
                </c:pt>
              </c:numCache>
            </c:numRef>
          </c:yVal>
          <c:smooth val="1"/>
          <c:extLst>
            <c:ext xmlns:c15="http://schemas.microsoft.com/office/drawing/2012/chart" uri="{02D57815-91ED-43cb-92C2-25804820EDAC}">
              <c15:datalabelsRange>
                <c15:f>'Boiler Room'!$J$13:$J$14</c15:f>
                <c15:dlblRangeCache>
                  <c:ptCount val="2"/>
                  <c:pt idx="0">
                    <c:v>4.00%</c:v>
                  </c:pt>
                  <c:pt idx="1">
                    <c:v>4.00%</c:v>
                  </c:pt>
                </c15:dlblRangeCache>
              </c15:datalabelsRange>
            </c:ext>
            <c:ext xmlns:c16="http://schemas.microsoft.com/office/drawing/2014/chart" uri="{C3380CC4-5D6E-409C-BE32-E72D297353CC}">
              <c16:uniqueId val="{00000003-0ED8-4498-B888-26294B3F8BF6}"/>
            </c:ext>
          </c:extLst>
        </c:ser>
        <c:ser>
          <c:idx val="8"/>
          <c:order val="8"/>
          <c:tx>
            <c:strRef>
              <c:f>'Boiler Room'!$F$11</c:f>
              <c:strCache>
                <c:ptCount val="1"/>
                <c:pt idx="0">
                  <c:v>Vol B L</c:v>
                </c:pt>
              </c:strCache>
            </c:strRef>
          </c:tx>
          <c:spPr>
            <a:ln w="19050" cap="rnd">
              <a:solidFill>
                <a:schemeClr val="accent2"/>
              </a:solidFill>
              <a:prstDash val="sysDot"/>
              <a:round/>
            </a:ln>
            <a:effectLst/>
          </c:spPr>
          <c:marker>
            <c:symbol val="none"/>
          </c:marker>
          <c:xVal>
            <c:numRef>
              <c:f>'Boiler Room'!$G$11:$G$12</c:f>
              <c:numCache>
                <c:formatCode>0.00%;[Red]\-0.00%;"-"</c:formatCode>
                <c:ptCount val="2"/>
                <c:pt idx="0">
                  <c:v>-1.0000000000000002E-2</c:v>
                </c:pt>
                <c:pt idx="1">
                  <c:v>-1.0000000000000002E-2</c:v>
                </c:pt>
              </c:numCache>
            </c:numRef>
          </c:xVal>
          <c:yVal>
            <c:numRef>
              <c:f>'Boiler Room'!$H$11:$H$12</c:f>
              <c:numCache>
                <c:formatCode>#,##0.0000;[Red]\-#,##0.0000;"-"</c:formatCode>
                <c:ptCount val="2"/>
                <c:pt idx="0">
                  <c:v>0</c:v>
                </c:pt>
                <c:pt idx="1">
                  <c:v>6.0492681129785852</c:v>
                </c:pt>
              </c:numCache>
            </c:numRef>
          </c:yVal>
          <c:smooth val="1"/>
          <c:extLst>
            <c:ext xmlns:c16="http://schemas.microsoft.com/office/drawing/2014/chart" uri="{C3380CC4-5D6E-409C-BE32-E72D297353CC}">
              <c16:uniqueId val="{00000005-0ED8-4498-B888-26294B3F8BF6}"/>
            </c:ext>
          </c:extLst>
        </c:ser>
        <c:ser>
          <c:idx val="9"/>
          <c:order val="9"/>
          <c:tx>
            <c:strRef>
              <c:f>'Boiler Room'!$F$13</c:f>
              <c:strCache>
                <c:ptCount val="1"/>
                <c:pt idx="0">
                  <c:v>Vol B</c:v>
                </c:pt>
              </c:strCache>
            </c:strRef>
          </c:tx>
          <c:spPr>
            <a:ln w="19050" cap="rnd">
              <a:solidFill>
                <a:schemeClr val="accent2"/>
              </a:solidFill>
              <a:prstDash val="sysDot"/>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7-0ED8-4498-B888-26294B3F8BF6}"/>
                </c:ext>
              </c:extLst>
            </c:dLbl>
            <c:dLbl>
              <c:idx val="1"/>
              <c:tx>
                <c:rich>
                  <a:bodyPr/>
                  <a:lstStyle/>
                  <a:p>
                    <a:fld id="{0B659895-F6CF-1249-AADE-F9723B86F2B4}" type="CELLRANGE">
                      <a:rPr lang="en-US"/>
                      <a:pPr/>
                      <a:t>[CELLRANGE]</a:t>
                    </a:fld>
                    <a:r>
                      <a:rPr lang="en-US" baseline="0"/>
                      <a:t> </a:t>
                    </a:r>
                    <a:fld id="{2C322F7D-57D2-124C-B2DD-A33CA3D9225A}" type="SERIESNAME">
                      <a:rPr lang="en-US" baseline="0"/>
                      <a:pPr/>
                      <a:t>[SERIES NAME]</a:t>
                    </a:fld>
                    <a:endParaRPr lang="en-US" baseline="0"/>
                  </a:p>
                </c:rich>
              </c:tx>
              <c:dLblPos val="r"/>
              <c:showLegendKey val="0"/>
              <c:showVal val="0"/>
              <c:showCatName val="0"/>
              <c:showSerName val="1"/>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r"/>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0"/>
              </c:ext>
            </c:extLst>
          </c:dLbls>
          <c:xVal>
            <c:numRef>
              <c:f>'Boiler Room'!$G$13:$G$14</c:f>
              <c:numCache>
                <c:formatCode>0.00%;[Red]\-0.00%;"-"</c:formatCode>
                <c:ptCount val="2"/>
                <c:pt idx="0">
                  <c:v>7.0000000000000007E-2</c:v>
                </c:pt>
                <c:pt idx="1">
                  <c:v>7.0000000000000007E-2</c:v>
                </c:pt>
              </c:numCache>
            </c:numRef>
          </c:xVal>
          <c:yVal>
            <c:numRef>
              <c:f>'Boiler Room'!$H$13:$H$14</c:f>
              <c:numCache>
                <c:formatCode>#,##0.0000;[Red]\-#,##0.0000;"-"</c:formatCode>
                <c:ptCount val="2"/>
                <c:pt idx="0">
                  <c:v>0</c:v>
                </c:pt>
                <c:pt idx="1">
                  <c:v>6.0492681129785835</c:v>
                </c:pt>
              </c:numCache>
            </c:numRef>
          </c:yVal>
          <c:smooth val="1"/>
          <c:extLst>
            <c:ext xmlns:c15="http://schemas.microsoft.com/office/drawing/2012/chart" uri="{02D57815-91ED-43cb-92C2-25804820EDAC}">
              <c15:datalabelsRange>
                <c15:f>'Boiler Room'!$K$13:$K$14</c15:f>
                <c15:dlblRangeCache>
                  <c:ptCount val="2"/>
                  <c:pt idx="0">
                    <c:v>4.00%</c:v>
                  </c:pt>
                  <c:pt idx="1">
                    <c:v>4.00%</c:v>
                  </c:pt>
                </c15:dlblRangeCache>
              </c15:datalabelsRange>
            </c:ext>
            <c:ext xmlns:c16="http://schemas.microsoft.com/office/drawing/2014/chart" uri="{C3380CC4-5D6E-409C-BE32-E72D297353CC}">
              <c16:uniqueId val="{00000006-0ED8-4498-B888-26294B3F8BF6}"/>
            </c:ext>
          </c:extLst>
        </c:ser>
        <c:ser>
          <c:idx val="10"/>
          <c:order val="10"/>
          <c:tx>
            <c:strRef>
              <c:f>'Boiler Room'!$C$9</c:f>
              <c:strCache>
                <c:ptCount val="1"/>
                <c:pt idx="0">
                  <c:v>Mean A</c:v>
                </c:pt>
              </c:strCache>
            </c:strRef>
          </c:tx>
          <c:spPr>
            <a:ln w="19050" cap="rnd">
              <a:solidFill>
                <a:schemeClr val="accent1"/>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B-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xVal>
            <c:numRef>
              <c:f>'Boiler Room'!$D$9:$D$10</c:f>
              <c:numCache>
                <c:formatCode>0.00%;[Red]\-0.00%;"-"</c:formatCode>
                <c:ptCount val="2"/>
                <c:pt idx="0">
                  <c:v>0.03</c:v>
                </c:pt>
                <c:pt idx="1">
                  <c:v>0.03</c:v>
                </c:pt>
              </c:numCache>
            </c:numRef>
          </c:xVal>
          <c:yVal>
            <c:numRef>
              <c:f>'Boiler Room'!$E$9:$E$10</c:f>
              <c:numCache>
                <c:formatCode>#,##0.0000;[Red]\-#,##0.0000;"-"</c:formatCode>
                <c:ptCount val="2"/>
                <c:pt idx="0">
                  <c:v>0</c:v>
                </c:pt>
                <c:pt idx="1">
                  <c:v>9.9735570100358188</c:v>
                </c:pt>
              </c:numCache>
            </c:numRef>
          </c:yVal>
          <c:smooth val="1"/>
          <c:extLst>
            <c:ext xmlns:c16="http://schemas.microsoft.com/office/drawing/2014/chart" uri="{C3380CC4-5D6E-409C-BE32-E72D297353CC}">
              <c16:uniqueId val="{00000009-0ED8-4498-B888-26294B3F8BF6}"/>
            </c:ext>
          </c:extLst>
        </c:ser>
        <c:ser>
          <c:idx val="11"/>
          <c:order val="11"/>
          <c:tx>
            <c:strRef>
              <c:f>'Boiler Room'!$F$9</c:f>
              <c:strCache>
                <c:ptCount val="1"/>
                <c:pt idx="0">
                  <c:v>Mean B</c:v>
                </c:pt>
              </c:strCache>
            </c:strRef>
          </c:tx>
          <c:spPr>
            <a:ln w="19050" cap="rnd">
              <a:solidFill>
                <a:schemeClr val="accent2"/>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C-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'Boiler Room'!$G$9:$G$10</c:f>
              <c:numCache>
                <c:formatCode>0.00%;[Red]\-0.00%;"-"</c:formatCode>
                <c:ptCount val="2"/>
                <c:pt idx="0">
                  <c:v>0.03</c:v>
                </c:pt>
                <c:pt idx="1">
                  <c:v>0.03</c:v>
                </c:pt>
              </c:numCache>
            </c:numRef>
          </c:xVal>
          <c:yVal>
            <c:numRef>
              <c:f>'Boiler Room'!$H$9:$H$10</c:f>
              <c:numCache>
                <c:formatCode>#,##0.0000;[Red]\-#,##0.0000;"-"</c:formatCode>
                <c:ptCount val="2"/>
                <c:pt idx="0">
                  <c:v>0</c:v>
                </c:pt>
                <c:pt idx="1">
                  <c:v>9.9735570100358188</c:v>
                </c:pt>
              </c:numCache>
            </c:numRef>
          </c:yVal>
          <c:smooth val="1"/>
          <c:extLst>
            <c:ext xmlns:c16="http://schemas.microsoft.com/office/drawing/2014/chart" uri="{C3380CC4-5D6E-409C-BE32-E72D297353CC}">
              <c16:uniqueId val="{0000000A-0ED8-4498-B888-26294B3F8BF6}"/>
            </c:ext>
          </c:extLst>
        </c:ser>
        <c:ser>
          <c:idx val="12"/>
          <c:order val="12"/>
          <c:tx>
            <c:strRef>
              <c:f>'Boiler Room'!$C$15</c:f>
              <c:strCache>
                <c:ptCount val="1"/>
                <c:pt idx="0">
                  <c:v>&lt;0 A</c:v>
                </c:pt>
              </c:strCache>
            </c:strRef>
          </c:tx>
          <c:spPr>
            <a:ln w="19050" cap="rnd">
              <a:solidFill>
                <a:schemeClr val="accent1">
                  <a:lumMod val="80000"/>
                  <a:lumOff val="20000"/>
                </a:schemeClr>
              </a:solidFill>
              <a:round/>
            </a:ln>
            <a:effectLst/>
          </c:spPr>
          <c:marker>
            <c:symbol val="none"/>
          </c:marker>
          <c:dLbls>
            <c:dLbl>
              <c:idx val="0"/>
              <c:tx>
                <c:rich>
                  <a:bodyPr/>
                  <a:lstStyle/>
                  <a:p>
                    <a:fld id="{90BA0F5B-2B6B-3A43-AE08-C7E1CDDADABB}" type="CELLRANGE">
                      <a:rPr lang="en-US"/>
                      <a:pPr/>
                      <a:t>[CELLRANGE]</a:t>
                    </a:fld>
                    <a:r>
                      <a:rPr lang="en-US" baseline="0"/>
                      <a:t> </a:t>
                    </a:r>
                    <a:fld id="{6CE70F4B-0DBB-1E46-8533-847EABF087B0}" type="SERIESNAME">
                      <a:rPr lang="en-US" baseline="0"/>
                      <a:pPr/>
                      <a:t>[SERIES NAME]</a:t>
                    </a:fld>
                    <a:endParaRPr lang="en-US" baseline="0"/>
                  </a:p>
                </c:rich>
              </c:tx>
              <c:showLegendKey val="0"/>
              <c:showVal val="0"/>
              <c:showCatName val="0"/>
              <c:showSerName val="1"/>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0"/>
              </c:ext>
            </c:extLst>
          </c:dLbls>
          <c:xVal>
            <c:numRef>
              <c:f>'Boiler Room'!$D$15</c:f>
              <c:numCache>
                <c:formatCode>0.00%;[Red]\-0.00%;"-"</c:formatCode>
                <c:ptCount val="1"/>
                <c:pt idx="0">
                  <c:v>0</c:v>
                </c:pt>
              </c:numCache>
            </c:numRef>
          </c:xVal>
          <c:yVal>
            <c:numRef>
              <c:f>'Boiler Room'!$E$15</c:f>
              <c:numCache>
                <c:formatCode>#,##0.0000;[Red]\-#,##0.0000;"-"</c:formatCode>
                <c:ptCount val="1"/>
                <c:pt idx="0">
                  <c:v>7.5284358038701118</c:v>
                </c:pt>
              </c:numCache>
            </c:numRef>
          </c:yVal>
          <c:smooth val="1"/>
          <c:extLst>
            <c:ext xmlns:c15="http://schemas.microsoft.com/office/drawing/2012/chart" uri="{02D57815-91ED-43cb-92C2-25804820EDAC}">
              <c15:datalabelsRange>
                <c15:f>'Boiler Room'!$L$13</c15:f>
                <c15:dlblRangeCache>
                  <c:ptCount val="1"/>
                  <c:pt idx="0">
                    <c:v>22.66%</c:v>
                  </c:pt>
                </c15:dlblRangeCache>
              </c15:datalabelsRange>
            </c:ext>
            <c:ext xmlns:c16="http://schemas.microsoft.com/office/drawing/2014/chart" uri="{C3380CC4-5D6E-409C-BE32-E72D297353CC}">
              <c16:uniqueId val="{00000010-0ED8-4498-B888-26294B3F8BF6}"/>
            </c:ext>
          </c:extLst>
        </c:ser>
        <c:ser>
          <c:idx val="13"/>
          <c:order val="13"/>
          <c:tx>
            <c:strRef>
              <c:f>'Boiler Room'!$F$16</c:f>
              <c:strCache>
                <c:ptCount val="1"/>
                <c:pt idx="0">
                  <c:v>&lt;0 B</c:v>
                </c:pt>
              </c:strCache>
            </c:strRef>
          </c:tx>
          <c:spPr>
            <a:ln w="19050" cap="rnd">
              <a:solidFill>
                <a:schemeClr val="accent2">
                  <a:lumMod val="80000"/>
                  <a:lumOff val="20000"/>
                </a:schemeClr>
              </a:solidFill>
              <a:round/>
            </a:ln>
            <a:effectLst/>
          </c:spPr>
          <c:marker>
            <c:symbol val="none"/>
          </c:marker>
          <c:dLbls>
            <c:dLbl>
              <c:idx val="0"/>
              <c:tx>
                <c:rich>
                  <a:bodyPr/>
                  <a:lstStyle/>
                  <a:p>
                    <a:fld id="{EA8EF5C3-A5B3-9741-A05C-DDDE66677CED}" type="CELLRANGE">
                      <a:rPr lang="en-US"/>
                      <a:pPr/>
                      <a:t>[CELLRANGE]</a:t>
                    </a:fld>
                    <a:r>
                      <a:rPr lang="en-US" baseline="0"/>
                      <a:t> </a:t>
                    </a:r>
                    <a:fld id="{573E2C3E-1677-EC40-A688-85FB70C721BE}" type="SERIESNAME">
                      <a:rPr lang="en-US" baseline="0"/>
                      <a:pPr/>
                      <a:t>[SERIES NAME]</a:t>
                    </a:fld>
                    <a:endParaRPr lang="en-US" baseline="0"/>
                  </a:p>
                </c:rich>
              </c:tx>
              <c:dLblPos val="l"/>
              <c:showLegendKey val="0"/>
              <c:showVal val="0"/>
              <c:showCatName val="0"/>
              <c:showSerName val="1"/>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ED8-4498-B888-26294B3F8BF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l"/>
            <c:showLegendKey val="0"/>
            <c:showVal val="0"/>
            <c:showCatName val="0"/>
            <c:showSerName val="1"/>
            <c:showPercent val="0"/>
            <c:showBubbleSize val="0"/>
            <c:separator> </c:separator>
            <c:showLeaderLines val="0"/>
            <c:extLst>
              <c:ext xmlns:c15="http://schemas.microsoft.com/office/drawing/2012/chart" uri="{CE6537A1-D6FC-4f65-9D91-7224C49458BB}">
                <c15:showDataLabelsRange val="1"/>
                <c15:showLeaderLines val="0"/>
              </c:ext>
            </c:extLst>
          </c:dLbls>
          <c:xVal>
            <c:numRef>
              <c:f>'Boiler Room'!$G$16</c:f>
              <c:numCache>
                <c:formatCode>0.00%;[Red]\-0.00%;"-"</c:formatCode>
                <c:ptCount val="1"/>
                <c:pt idx="0">
                  <c:v>0</c:v>
                </c:pt>
              </c:numCache>
            </c:numRef>
          </c:xVal>
          <c:yVal>
            <c:numRef>
              <c:f>'Boiler Room'!$H$16</c:f>
              <c:numCache>
                <c:formatCode>#,##0.0000;[Red]\-#,##0.0000;"-"</c:formatCode>
                <c:ptCount val="1"/>
                <c:pt idx="0">
                  <c:v>7.5284358038701118</c:v>
                </c:pt>
              </c:numCache>
            </c:numRef>
          </c:yVal>
          <c:smooth val="1"/>
          <c:extLst>
            <c:ext xmlns:c15="http://schemas.microsoft.com/office/drawing/2012/chart" uri="{02D57815-91ED-43cb-92C2-25804820EDAC}">
              <c15:datalabelsRange>
                <c15:f>'Boiler Room'!$M$13</c15:f>
                <c15:dlblRangeCache>
                  <c:ptCount val="1"/>
                  <c:pt idx="0">
                    <c:v>22.66%</c:v>
                  </c:pt>
                </c15:dlblRangeCache>
              </c15:datalabelsRange>
            </c:ext>
            <c:ext xmlns:c16="http://schemas.microsoft.com/office/drawing/2014/chart" uri="{C3380CC4-5D6E-409C-BE32-E72D297353CC}">
              <c16:uniqueId val="{00000011-0ED8-4498-B888-26294B3F8BF6}"/>
            </c:ext>
          </c:extLst>
        </c:ser>
        <c:dLbls>
          <c:showLegendKey val="0"/>
          <c:showVal val="0"/>
          <c:showCatName val="0"/>
          <c:showSerName val="0"/>
          <c:showPercent val="0"/>
          <c:showBubbleSize val="0"/>
        </c:dLbls>
        <c:axId val="714051472"/>
        <c:axId val="714051056"/>
      </c:scatterChart>
      <c:valAx>
        <c:axId val="714051472"/>
        <c:scaling>
          <c:orientation val="minMax"/>
        </c:scaling>
        <c:delete val="0"/>
        <c:axPos val="b"/>
        <c:numFmt formatCode="0%;[Red]\-0%;&quot;-&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051056"/>
        <c:crosses val="autoZero"/>
        <c:crossBetween val="midCat"/>
      </c:valAx>
      <c:valAx>
        <c:axId val="714051056"/>
        <c:scaling>
          <c:orientation val="minMax"/>
        </c:scaling>
        <c:delete val="0"/>
        <c:axPos val="l"/>
        <c:numFmt formatCode="0.0000" sourceLinked="1"/>
        <c:majorTickMark val="none"/>
        <c:minorTickMark val="none"/>
        <c:tickLblPos val="none"/>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051472"/>
        <c:crosses val="autoZero"/>
        <c:crossBetween val="midCat"/>
      </c:valAx>
      <c:spPr>
        <a:noFill/>
        <a:ln>
          <a:noFill/>
        </a:ln>
        <a:effectLst/>
      </c:spPr>
    </c:plotArea>
    <c:plotVisOnly val="1"/>
    <c:dispBlanksAs val="gap"/>
    <c:showDLblsOverMax val="0"/>
  </c:chart>
  <c:spPr>
    <a:solidFill>
      <a:schemeClr val="tx1">
        <a:lumMod val="10000"/>
        <a:lumOff val="9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25400</xdr:colOff>
      <xdr:row>20</xdr:row>
      <xdr:rowOff>169334</xdr:rowOff>
    </xdr:to>
    <xdr:sp macro="" textlink="">
      <xdr:nvSpPr>
        <xdr:cNvPr id="3" name="TextBox 2">
          <a:extLst>
            <a:ext uri="{FF2B5EF4-FFF2-40B4-BE49-F238E27FC236}">
              <a16:creationId xmlns:a16="http://schemas.microsoft.com/office/drawing/2014/main" id="{35EAE007-8C44-144B-9600-BFA2A6F666B8}"/>
            </a:ext>
          </a:extLst>
        </xdr:cNvPr>
        <xdr:cNvSpPr txBox="1"/>
      </xdr:nvSpPr>
      <xdr:spPr>
        <a:xfrm>
          <a:off x="292100" y="177800"/>
          <a:ext cx="7569200" cy="3547534"/>
        </a:xfrm>
        <a:prstGeom prst="rect">
          <a:avLst/>
        </a:prstGeom>
        <a:solidFill>
          <a:schemeClr val="tx1">
            <a:lumMod val="10000"/>
            <a:lumOff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This information does not constitute accounting, tax, legal, investment, consulting or other professional advice or services. Crown Agents Investment Management Ltd accept no liability for the impact of any decisions made based on the information provided in this publication.</a:t>
          </a:r>
        </a:p>
        <a:p>
          <a:r>
            <a:rPr lang="en-US" sz="1200" b="0" i="0" u="none" strike="noStrike">
              <a:solidFill>
                <a:schemeClr val="dk1"/>
              </a:solidFill>
              <a:effectLst/>
              <a:latin typeface="+mn-lt"/>
              <a:ea typeface="+mn-ea"/>
              <a:cs typeface="+mn-cs"/>
            </a:rPr>
            <a:t> </a:t>
          </a:r>
        </a:p>
        <a:p>
          <a:r>
            <a:rPr lang="en-US" sz="1200" b="0" i="0" u="none" strike="noStrike">
              <a:solidFill>
                <a:schemeClr val="dk1"/>
              </a:solidFill>
              <a:effectLst/>
              <a:latin typeface="+mn-lt"/>
              <a:ea typeface="+mn-ea"/>
              <a:cs typeface="+mn-cs"/>
            </a:rPr>
            <a:t>You agree not to copy, modify, reformat, download, reproduce, transmit or redistribute any data or information found herein, or use any such data or information in a commercial enterprise without obtaining prior written consent.</a:t>
          </a:r>
        </a:p>
        <a:p>
          <a:endParaRPr lang="en-US" sz="1200"/>
        </a:p>
        <a:p>
          <a:r>
            <a:rPr lang="en-US" sz="1200"/>
            <a:t>There is no representation or warranty of any kind, whether express or implied, regarding the accuracy or completeness of the information given. The information provided does not constitute advice and it should not be relied on as such.</a:t>
          </a:r>
        </a:p>
        <a:p>
          <a:endParaRPr lang="en-US" sz="1200"/>
        </a:p>
        <a:p>
          <a:r>
            <a:rPr lang="en-US" sz="1200"/>
            <a:t>Any views or opinions expressed are those of Crown Agents Investment Management Ltd and are subject to change due to market and other conditions and should not be taken as statements of policy or intent.</a:t>
          </a:r>
        </a:p>
        <a:p>
          <a:endParaRPr lang="en-US" sz="1200"/>
        </a:p>
        <a:p>
          <a:r>
            <a:rPr lang="en-US" sz="1200"/>
            <a:t>Crown Agents Investment Management Limited. Registered in England &amp; Wales.</a:t>
          </a:r>
        </a:p>
        <a:p>
          <a:r>
            <a:rPr lang="en-US" sz="1200"/>
            <a:t>No: 02169973. Vat Reg No: GB 340 679841.</a:t>
          </a:r>
        </a:p>
        <a:p>
          <a:endParaRPr lang="en-US" sz="1200"/>
        </a:p>
        <a:p>
          <a:r>
            <a:rPr lang="en-US" sz="1200"/>
            <a:t>Authorised and regulated by the Financial Conduct Authority (Financial Services Register number: 119207)</a:t>
          </a:r>
        </a:p>
        <a:p>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165100</xdr:colOff>
      <xdr:row>0</xdr:row>
      <xdr:rowOff>165100</xdr:rowOff>
    </xdr:from>
    <xdr:to>
      <xdr:col>20</xdr:col>
      <xdr:colOff>165100</xdr:colOff>
      <xdr:row>43</xdr:row>
      <xdr:rowOff>165100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CAIM">
      <a:dk1>
        <a:srgbClr val="2C2824"/>
      </a:dk1>
      <a:lt1>
        <a:srgbClr val="FFFFFF"/>
      </a:lt1>
      <a:dk2>
        <a:srgbClr val="D12E28"/>
      </a:dk2>
      <a:lt2>
        <a:srgbClr val="69B578"/>
      </a:lt2>
      <a:accent1>
        <a:srgbClr val="28264B"/>
      </a:accent1>
      <a:accent2>
        <a:srgbClr val="9A221D"/>
      </a:accent2>
      <a:accent3>
        <a:srgbClr val="707070"/>
      </a:accent3>
      <a:accent4>
        <a:srgbClr val="548BE9"/>
      </a:accent4>
      <a:accent5>
        <a:srgbClr val="82ACB3"/>
      </a:accent5>
      <a:accent6>
        <a:srgbClr val="E6BE8A"/>
      </a:accent6>
      <a:hlink>
        <a:srgbClr val="675D54"/>
      </a:hlink>
      <a:folHlink>
        <a:srgbClr val="9E9388"/>
      </a:folHlink>
    </a:clrScheme>
    <a:fontScheme name="JPMAM 2016">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
  <sheetViews>
    <sheetView showGridLines="0" zoomScaleNormal="100" workbookViewId="0">
      <selection activeCell="M25" sqref="M25"/>
    </sheetView>
  </sheetViews>
  <sheetFormatPr baseColWidth="10" defaultColWidth="9" defaultRowHeight="14"/>
  <cols>
    <col min="1" max="1" width="3.83203125" customWidth="1"/>
    <col min="2" max="2" width="9" customWidth="1"/>
  </cols>
  <sheetData>
    <row r="1" spans="2:2">
      <c r="B1" s="1"/>
    </row>
  </sheetData>
  <sheetProtection algorithmName="SHA-512" hashValue="lpxyHmvASaxILuM/YRRu+P+DX2hSwLBk3Zsl2MryrBtshEyVtVBs4rFEJSzavucicl4BH/09c6a/Yctr/LD6LA==" saltValue="Wc0cd0Ck4yOyqG/tTnxJZQ==" spinCount="100000" sheet="1" objects="1" scenarios="1" selectLockedCells="1" selectUnlockedCell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2:AV144"/>
  <sheetViews>
    <sheetView showGridLines="0" tabSelected="1" zoomScaleNormal="100" workbookViewId="0"/>
  </sheetViews>
  <sheetFormatPr baseColWidth="10" defaultColWidth="9" defaultRowHeight="15"/>
  <cols>
    <col min="1" max="1" width="9" style="3" customWidth="1"/>
    <col min="2" max="2" width="11.1640625" style="3" customWidth="1"/>
    <col min="3" max="12" width="10.6640625" style="3" customWidth="1"/>
    <col min="13" max="13" width="9" style="39"/>
    <col min="14" max="14" width="16.83203125" style="3" customWidth="1"/>
    <col min="15" max="24" width="10.6640625" style="3" customWidth="1"/>
    <col min="25" max="25" width="9" style="3"/>
    <col min="26" max="26" width="19.33203125" style="3" customWidth="1"/>
    <col min="27" max="36" width="10.5" style="3" customWidth="1"/>
    <col min="37" max="37" width="9" style="3"/>
    <col min="38" max="38" width="18.83203125" style="3" customWidth="1"/>
    <col min="39" max="48" width="10.6640625" style="3" customWidth="1"/>
    <col min="49" max="16384" width="9" style="3"/>
  </cols>
  <sheetData>
    <row r="2" spans="1:48">
      <c r="L2" s="38" t="s">
        <v>17</v>
      </c>
      <c r="N2" s="35" t="s">
        <v>9</v>
      </c>
      <c r="O2" s="35"/>
      <c r="P2" s="35"/>
      <c r="Q2" s="35"/>
      <c r="R2" s="35"/>
      <c r="S2" s="35"/>
      <c r="T2" s="35"/>
      <c r="U2" s="35"/>
      <c r="V2" s="35"/>
      <c r="W2" s="35"/>
      <c r="X2" s="35"/>
      <c r="Z2" s="35" t="s">
        <v>38</v>
      </c>
      <c r="AA2" s="35"/>
      <c r="AB2" s="35"/>
      <c r="AC2" s="35"/>
      <c r="AD2" s="35"/>
      <c r="AE2" s="35"/>
      <c r="AF2" s="35"/>
      <c r="AG2" s="35"/>
      <c r="AH2" s="35"/>
      <c r="AI2" s="35"/>
      <c r="AJ2" s="35"/>
    </row>
    <row r="3" spans="1:48">
      <c r="L3" s="40">
        <v>0.95</v>
      </c>
      <c r="N3" s="4"/>
      <c r="O3" s="4" t="str">
        <f t="array" ref="O3:X3">assetnames</f>
        <v>US.CASH</v>
      </c>
      <c r="P3" s="4" t="str">
        <v>US.GOVT.13</v>
      </c>
      <c r="Q3" s="4" t="str">
        <v>US.AGCY.13</v>
      </c>
      <c r="R3" s="4" t="str">
        <v>US.CORP.13</v>
      </c>
      <c r="S3" s="4" t="str">
        <v>US.GOVT</v>
      </c>
      <c r="T3" s="4" t="str">
        <v>US.AGCY</v>
      </c>
      <c r="U3" s="4" t="str">
        <v>US.CORP</v>
      </c>
      <c r="V3" s="4" t="str">
        <v>US.EQ</v>
      </c>
      <c r="W3" s="4" t="str">
        <v>GL.EQ</v>
      </c>
      <c r="X3" s="4" t="str">
        <v>GOLD</v>
      </c>
      <c r="Z3" s="4"/>
      <c r="AA3" s="4" t="str">
        <f t="array" ref="AA3:AJ3">assetnames</f>
        <v>US.CASH</v>
      </c>
      <c r="AB3" s="4" t="str">
        <v>US.GOVT.13</v>
      </c>
      <c r="AC3" s="4" t="str">
        <v>US.AGCY.13</v>
      </c>
      <c r="AD3" s="4" t="str">
        <v>US.CORP.13</v>
      </c>
      <c r="AE3" s="4" t="str">
        <v>US.GOVT</v>
      </c>
      <c r="AF3" s="4" t="str">
        <v>US.AGCY</v>
      </c>
      <c r="AG3" s="4" t="str">
        <v>US.CORP</v>
      </c>
      <c r="AH3" s="4" t="str">
        <v>US.EQ</v>
      </c>
      <c r="AI3" s="4" t="str">
        <v>GL.EQ</v>
      </c>
      <c r="AJ3" s="4" t="str">
        <v>GOLD</v>
      </c>
    </row>
    <row r="4" spans="1:48">
      <c r="N4" s="4" t="s">
        <v>10</v>
      </c>
      <c r="O4" s="21"/>
      <c r="P4" s="21"/>
      <c r="Q4" s="21"/>
      <c r="R4" s="21"/>
      <c r="S4" s="21"/>
      <c r="T4" s="21"/>
      <c r="U4" s="21"/>
      <c r="V4" s="21"/>
      <c r="W4" s="21"/>
      <c r="X4" s="21"/>
      <c r="Z4" s="4" t="s">
        <v>19</v>
      </c>
      <c r="AA4" s="21"/>
      <c r="AB4" s="21"/>
      <c r="AC4" s="21"/>
      <c r="AD4" s="21"/>
      <c r="AE4" s="21"/>
      <c r="AF4" s="21"/>
      <c r="AG4" s="21"/>
      <c r="AH4" s="21"/>
      <c r="AI4" s="21"/>
      <c r="AJ4" s="21"/>
    </row>
    <row r="5" spans="1:48">
      <c r="L5" s="41" t="s">
        <v>78</v>
      </c>
      <c r="N5" s="4" t="s">
        <v>11</v>
      </c>
      <c r="O5" s="21"/>
      <c r="P5" s="21"/>
      <c r="Q5" s="21"/>
      <c r="R5" s="21"/>
      <c r="S5" s="21"/>
      <c r="T5" s="21"/>
      <c r="U5" s="21"/>
      <c r="V5" s="21"/>
      <c r="W5" s="21"/>
      <c r="X5" s="21"/>
      <c r="Z5" s="4" t="s">
        <v>22</v>
      </c>
      <c r="AA5" s="21"/>
      <c r="AB5" s="21"/>
      <c r="AC5" s="21"/>
      <c r="AD5" s="21"/>
      <c r="AE5" s="21"/>
      <c r="AF5" s="21"/>
      <c r="AG5" s="21"/>
      <c r="AH5" s="21"/>
      <c r="AI5" s="21"/>
      <c r="AJ5" s="21"/>
    </row>
    <row r="6" spans="1:48">
      <c r="L6" s="42"/>
      <c r="N6" s="4" t="s">
        <v>12</v>
      </c>
      <c r="O6" s="21"/>
      <c r="P6" s="21"/>
      <c r="Q6" s="21"/>
      <c r="R6" s="21"/>
      <c r="S6" s="21"/>
      <c r="T6" s="21"/>
      <c r="U6" s="21"/>
      <c r="V6" s="21"/>
      <c r="W6" s="21"/>
      <c r="X6" s="21"/>
      <c r="Z6" s="4" t="s">
        <v>39</v>
      </c>
      <c r="AA6" s="21"/>
      <c r="AB6" s="21"/>
      <c r="AC6" s="21"/>
      <c r="AD6" s="21"/>
      <c r="AE6" s="21"/>
      <c r="AF6" s="21"/>
      <c r="AG6" s="21"/>
      <c r="AH6" s="21"/>
      <c r="AI6" s="21"/>
      <c r="AJ6" s="21"/>
    </row>
    <row r="7" spans="1:48">
      <c r="N7" s="4" t="s">
        <v>13</v>
      </c>
      <c r="O7" s="21"/>
      <c r="P7" s="21"/>
      <c r="Q7" s="21"/>
      <c r="R7" s="21"/>
      <c r="S7" s="21"/>
      <c r="T7" s="21"/>
      <c r="U7" s="21"/>
      <c r="V7" s="21"/>
      <c r="W7" s="21"/>
      <c r="X7" s="21"/>
      <c r="Z7" s="4" t="s">
        <v>40</v>
      </c>
      <c r="AA7" s="21"/>
      <c r="AB7" s="21"/>
      <c r="AC7" s="21"/>
      <c r="AD7" s="21"/>
      <c r="AE7" s="21"/>
      <c r="AF7" s="21"/>
      <c r="AG7" s="21"/>
      <c r="AH7" s="21"/>
      <c r="AI7" s="21"/>
      <c r="AJ7" s="21"/>
    </row>
    <row r="8" spans="1:48">
      <c r="N8" s="4" t="s">
        <v>14</v>
      </c>
      <c r="O8" s="21"/>
      <c r="P8" s="21"/>
      <c r="Q8" s="21"/>
      <c r="R8" s="21"/>
      <c r="S8" s="21"/>
      <c r="T8" s="21"/>
      <c r="U8" s="21"/>
      <c r="V8" s="21"/>
      <c r="W8" s="21"/>
      <c r="X8" s="21"/>
    </row>
    <row r="9" spans="1:48">
      <c r="N9" s="4" t="s">
        <v>15</v>
      </c>
      <c r="O9" s="21"/>
      <c r="P9" s="21"/>
      <c r="Q9" s="21"/>
      <c r="R9" s="21"/>
      <c r="S9" s="21"/>
      <c r="T9" s="21"/>
      <c r="U9" s="21"/>
      <c r="V9" s="21"/>
      <c r="W9" s="21"/>
      <c r="X9" s="21"/>
      <c r="AA9" s="24">
        <v>1</v>
      </c>
      <c r="AB9" s="24">
        <v>2</v>
      </c>
      <c r="AC9" s="24">
        <v>3</v>
      </c>
      <c r="AD9" s="24">
        <v>4</v>
      </c>
      <c r="AE9" s="24">
        <v>5</v>
      </c>
      <c r="AF9" s="24">
        <v>6</v>
      </c>
      <c r="AG9" s="24">
        <v>7</v>
      </c>
      <c r="AH9" s="24">
        <v>8</v>
      </c>
      <c r="AI9" s="24">
        <v>9</v>
      </c>
      <c r="AJ9" s="24">
        <v>10</v>
      </c>
      <c r="AM9" s="24">
        <v>1</v>
      </c>
      <c r="AN9" s="24">
        <v>2</v>
      </c>
      <c r="AO9" s="24">
        <v>3</v>
      </c>
      <c r="AP9" s="24">
        <v>4</v>
      </c>
      <c r="AQ9" s="24">
        <v>5</v>
      </c>
      <c r="AR9" s="24">
        <v>6</v>
      </c>
      <c r="AS9" s="24">
        <v>7</v>
      </c>
      <c r="AT9" s="24">
        <v>8</v>
      </c>
      <c r="AU9" s="24">
        <v>9</v>
      </c>
      <c r="AV9" s="24">
        <v>10</v>
      </c>
    </row>
    <row r="10" spans="1:48">
      <c r="N10" s="4" t="s">
        <v>16</v>
      </c>
      <c r="O10" s="21"/>
      <c r="P10" s="21"/>
      <c r="Q10" s="21"/>
      <c r="R10" s="21"/>
      <c r="S10" s="21"/>
      <c r="T10" s="21"/>
      <c r="U10" s="21"/>
      <c r="V10" s="21"/>
      <c r="W10" s="21"/>
      <c r="X10" s="21"/>
      <c r="Z10" s="43" t="s">
        <v>41</v>
      </c>
      <c r="AA10" s="43"/>
      <c r="AB10" s="43"/>
      <c r="AC10" s="43"/>
      <c r="AD10" s="43"/>
      <c r="AE10" s="43"/>
      <c r="AF10" s="43"/>
      <c r="AG10" s="43"/>
      <c r="AH10" s="43"/>
      <c r="AI10" s="43"/>
      <c r="AJ10" s="43"/>
      <c r="AL10" s="44" t="s">
        <v>45</v>
      </c>
      <c r="AM10" s="44"/>
      <c r="AN10" s="44"/>
      <c r="AO10" s="44"/>
      <c r="AP10" s="44"/>
      <c r="AQ10" s="44"/>
      <c r="AR10" s="44"/>
      <c r="AS10" s="44"/>
      <c r="AT10" s="44"/>
      <c r="AU10" s="44"/>
      <c r="AV10" s="44"/>
    </row>
    <row r="11" spans="1:48">
      <c r="B11" s="45" t="s">
        <v>0</v>
      </c>
      <c r="C11" s="45"/>
      <c r="D11" s="45"/>
      <c r="E11" s="45"/>
      <c r="F11" s="45"/>
      <c r="G11" s="45"/>
      <c r="H11" s="45"/>
      <c r="I11" s="45"/>
      <c r="J11" s="45"/>
      <c r="K11" s="45"/>
      <c r="L11" s="45"/>
      <c r="M11" s="46"/>
      <c r="Z11" s="4"/>
      <c r="AA11" s="4" t="str">
        <f t="array" ref="AA11:AJ11">assetnames</f>
        <v>US.CASH</v>
      </c>
      <c r="AB11" s="4" t="str">
        <v>US.GOVT.13</v>
      </c>
      <c r="AC11" s="4" t="str">
        <v>US.AGCY.13</v>
      </c>
      <c r="AD11" s="4" t="str">
        <v>US.CORP.13</v>
      </c>
      <c r="AE11" s="4" t="str">
        <v>US.GOVT</v>
      </c>
      <c r="AF11" s="4" t="str">
        <v>US.AGCY</v>
      </c>
      <c r="AG11" s="4" t="str">
        <v>US.CORP</v>
      </c>
      <c r="AH11" s="4" t="str">
        <v>US.EQ</v>
      </c>
      <c r="AI11" s="4" t="str">
        <v>GL.EQ</v>
      </c>
      <c r="AJ11" s="4" t="str">
        <v>GOLD</v>
      </c>
      <c r="AL11" s="4"/>
      <c r="AM11" s="4" t="str">
        <f t="array" ref="AM11:AV11">assetnames</f>
        <v>US.CASH</v>
      </c>
      <c r="AN11" s="4" t="str">
        <v>US.GOVT.13</v>
      </c>
      <c r="AO11" s="4" t="str">
        <v>US.AGCY.13</v>
      </c>
      <c r="AP11" s="4" t="str">
        <v>US.CORP.13</v>
      </c>
      <c r="AQ11" s="4" t="str">
        <v>US.GOVT</v>
      </c>
      <c r="AR11" s="4" t="str">
        <v>US.AGCY</v>
      </c>
      <c r="AS11" s="4" t="str">
        <v>US.CORP</v>
      </c>
      <c r="AT11" s="4" t="str">
        <v>US.EQ</v>
      </c>
      <c r="AU11" s="4" t="str">
        <v>GL.EQ</v>
      </c>
      <c r="AV11" s="4" t="str">
        <v>GOLD</v>
      </c>
    </row>
    <row r="12" spans="1:48">
      <c r="B12" s="47" t="s">
        <v>1</v>
      </c>
      <c r="C12" s="48" t="s">
        <v>2</v>
      </c>
      <c r="D12" s="48" t="s">
        <v>3</v>
      </c>
      <c r="E12" s="48" t="s">
        <v>105</v>
      </c>
      <c r="F12" s="48" t="s">
        <v>106</v>
      </c>
      <c r="G12" s="48" t="s">
        <v>4</v>
      </c>
      <c r="H12" s="48" t="s">
        <v>107</v>
      </c>
      <c r="I12" s="48" t="s">
        <v>5</v>
      </c>
      <c r="J12" s="48" t="s">
        <v>6</v>
      </c>
      <c r="K12" s="48" t="s">
        <v>7</v>
      </c>
      <c r="L12" s="48" t="s">
        <v>108</v>
      </c>
      <c r="M12" s="49"/>
      <c r="N12" s="35" t="s">
        <v>8</v>
      </c>
      <c r="O12" s="35"/>
      <c r="P12" s="35"/>
      <c r="Q12" s="35"/>
      <c r="R12" s="35"/>
      <c r="S12" s="35"/>
      <c r="T12" s="35"/>
      <c r="U12" s="35"/>
      <c r="V12" s="35"/>
      <c r="W12" s="35"/>
      <c r="X12" s="35"/>
      <c r="Z12" s="4" t="s">
        <v>10</v>
      </c>
      <c r="AA12" s="21"/>
      <c r="AB12" s="21"/>
      <c r="AC12" s="21"/>
      <c r="AD12" s="21"/>
      <c r="AE12" s="21"/>
      <c r="AF12" s="21"/>
      <c r="AG12" s="21"/>
      <c r="AH12" s="21"/>
      <c r="AI12" s="21"/>
      <c r="AJ12" s="21"/>
      <c r="AL12" s="4" t="s">
        <v>10</v>
      </c>
      <c r="AM12" s="21"/>
      <c r="AN12" s="21"/>
      <c r="AO12" s="21"/>
      <c r="AP12" s="21"/>
      <c r="AQ12" s="21"/>
      <c r="AR12" s="21"/>
      <c r="AS12" s="21"/>
      <c r="AT12" s="21"/>
      <c r="AU12" s="21"/>
      <c r="AV12" s="21"/>
    </row>
    <row r="13" spans="1:48">
      <c r="A13" s="50">
        <v>0</v>
      </c>
      <c r="B13" s="47">
        <v>41213</v>
      </c>
      <c r="C13" s="51">
        <v>0.1065</v>
      </c>
      <c r="D13" s="52">
        <v>1133.383</v>
      </c>
      <c r="E13" s="52">
        <v>1225.499</v>
      </c>
      <c r="F13" s="52">
        <v>1555.8219999999999</v>
      </c>
      <c r="G13" s="52">
        <v>1489.6220000000001</v>
      </c>
      <c r="H13" s="52">
        <v>1406.029</v>
      </c>
      <c r="I13" s="52">
        <v>2452.0529999999999</v>
      </c>
      <c r="J13" s="52">
        <v>1412.16</v>
      </c>
      <c r="K13" s="52">
        <v>1301.52</v>
      </c>
      <c r="L13" s="52">
        <v>1720.65</v>
      </c>
      <c r="M13" s="53"/>
      <c r="N13" s="54" t="s">
        <v>1</v>
      </c>
      <c r="O13" s="4" t="str">
        <f t="array" ref="O13:X13">assetnames</f>
        <v>US.CASH</v>
      </c>
      <c r="P13" s="4" t="str">
        <v>US.GOVT.13</v>
      </c>
      <c r="Q13" s="4" t="str">
        <v>US.AGCY.13</v>
      </c>
      <c r="R13" s="4" t="str">
        <v>US.CORP.13</v>
      </c>
      <c r="S13" s="4" t="str">
        <v>US.GOVT</v>
      </c>
      <c r="T13" s="4" t="str">
        <v>US.AGCY</v>
      </c>
      <c r="U13" s="4" t="str">
        <v>US.CORP</v>
      </c>
      <c r="V13" s="4" t="str">
        <v>US.EQ</v>
      </c>
      <c r="W13" s="4" t="str">
        <v>GL.EQ</v>
      </c>
      <c r="X13" s="4" t="str">
        <v>GOLD</v>
      </c>
      <c r="Z13" s="4" t="s">
        <v>11</v>
      </c>
      <c r="AA13" s="21"/>
      <c r="AB13" s="21"/>
      <c r="AC13" s="21"/>
      <c r="AD13" s="21"/>
      <c r="AE13" s="21"/>
      <c r="AF13" s="21"/>
      <c r="AG13" s="21"/>
      <c r="AH13" s="21"/>
      <c r="AI13" s="21"/>
      <c r="AJ13" s="21"/>
      <c r="AL13" s="4" t="s">
        <v>11</v>
      </c>
      <c r="AM13" s="21"/>
      <c r="AN13" s="21"/>
      <c r="AO13" s="21"/>
      <c r="AP13" s="21"/>
      <c r="AQ13" s="21"/>
      <c r="AR13" s="21"/>
      <c r="AS13" s="21"/>
      <c r="AT13" s="21"/>
      <c r="AU13" s="21"/>
      <c r="AV13" s="21"/>
    </row>
    <row r="14" spans="1:48">
      <c r="A14" s="50">
        <v>1</v>
      </c>
      <c r="B14" s="47">
        <v>41243</v>
      </c>
      <c r="C14" s="51">
        <v>7.6100000000000001E-2</v>
      </c>
      <c r="D14" s="52">
        <v>1134.3920000000001</v>
      </c>
      <c r="E14" s="52">
        <v>1226.4059999999999</v>
      </c>
      <c r="F14" s="52">
        <v>1557.163</v>
      </c>
      <c r="G14" s="52">
        <v>1498.192</v>
      </c>
      <c r="H14" s="52">
        <v>1411.252</v>
      </c>
      <c r="I14" s="52">
        <v>2450.0390000000002</v>
      </c>
      <c r="J14" s="52">
        <v>1416.18</v>
      </c>
      <c r="K14" s="52">
        <v>1315.49</v>
      </c>
      <c r="L14" s="52">
        <v>1714.98</v>
      </c>
      <c r="M14" s="53"/>
      <c r="N14" s="54">
        <f t="shared" ref="N14:N45" si="0">B14</f>
        <v>41243</v>
      </c>
      <c r="O14" s="37"/>
      <c r="P14" s="37"/>
      <c r="Q14" s="37"/>
      <c r="R14" s="37"/>
      <c r="S14" s="37"/>
      <c r="T14" s="37"/>
      <c r="U14" s="37"/>
      <c r="V14" s="37"/>
      <c r="W14" s="37"/>
      <c r="X14" s="37"/>
      <c r="Z14" s="4" t="s">
        <v>12</v>
      </c>
      <c r="AA14" s="21"/>
      <c r="AB14" s="21"/>
      <c r="AC14" s="21"/>
      <c r="AD14" s="21"/>
      <c r="AE14" s="21"/>
      <c r="AF14" s="21"/>
      <c r="AG14" s="21"/>
      <c r="AH14" s="21"/>
      <c r="AI14" s="21"/>
      <c r="AJ14" s="21"/>
      <c r="AL14" s="4" t="s">
        <v>12</v>
      </c>
      <c r="AM14" s="21"/>
      <c r="AN14" s="21"/>
      <c r="AO14" s="21"/>
      <c r="AP14" s="21"/>
      <c r="AQ14" s="21"/>
      <c r="AR14" s="21"/>
      <c r="AS14" s="21"/>
      <c r="AT14" s="21"/>
      <c r="AU14" s="21"/>
      <c r="AV14" s="21"/>
    </row>
    <row r="15" spans="1:48">
      <c r="A15" s="50">
        <v>2</v>
      </c>
      <c r="B15" s="47">
        <v>41274</v>
      </c>
      <c r="C15" s="51">
        <v>4.0599999999999997E-2</v>
      </c>
      <c r="D15" s="52">
        <v>1134.7750000000001</v>
      </c>
      <c r="E15" s="52">
        <v>1227.0830000000001</v>
      </c>
      <c r="F15" s="52">
        <v>1560.204</v>
      </c>
      <c r="G15" s="52">
        <v>1490.788</v>
      </c>
      <c r="H15" s="52">
        <v>1408.9359999999999</v>
      </c>
      <c r="I15" s="52">
        <v>2449.5630000000001</v>
      </c>
      <c r="J15" s="52">
        <v>1426.19</v>
      </c>
      <c r="K15" s="52">
        <v>1338.5</v>
      </c>
      <c r="L15" s="52">
        <v>1675.35</v>
      </c>
      <c r="M15" s="53"/>
      <c r="N15" s="54">
        <f t="shared" si="0"/>
        <v>41274</v>
      </c>
      <c r="O15" s="37"/>
      <c r="P15" s="37"/>
      <c r="Q15" s="37"/>
      <c r="R15" s="37"/>
      <c r="S15" s="37"/>
      <c r="T15" s="37"/>
      <c r="U15" s="37"/>
      <c r="V15" s="37"/>
      <c r="W15" s="37"/>
      <c r="X15" s="37"/>
      <c r="Z15" s="4" t="s">
        <v>13</v>
      </c>
      <c r="AA15" s="21"/>
      <c r="AB15" s="21"/>
      <c r="AC15" s="21"/>
      <c r="AD15" s="21"/>
      <c r="AE15" s="21"/>
      <c r="AF15" s="21"/>
      <c r="AG15" s="21"/>
      <c r="AH15" s="21"/>
      <c r="AI15" s="21"/>
      <c r="AJ15" s="21"/>
      <c r="AL15" s="4" t="s">
        <v>13</v>
      </c>
      <c r="AM15" s="21"/>
      <c r="AN15" s="21"/>
      <c r="AO15" s="21"/>
      <c r="AP15" s="21"/>
      <c r="AQ15" s="21"/>
      <c r="AR15" s="21"/>
      <c r="AS15" s="21"/>
      <c r="AT15" s="21"/>
      <c r="AU15" s="21"/>
      <c r="AV15" s="21"/>
    </row>
    <row r="16" spans="1:48">
      <c r="A16" s="50">
        <v>3</v>
      </c>
      <c r="B16" s="47">
        <v>41305</v>
      </c>
      <c r="C16" s="51">
        <v>7.0999999999999994E-2</v>
      </c>
      <c r="D16" s="52">
        <v>1134.9000000000001</v>
      </c>
      <c r="E16" s="52">
        <v>1227.414</v>
      </c>
      <c r="F16" s="52">
        <v>1563.367</v>
      </c>
      <c r="G16" s="52">
        <v>1476.623</v>
      </c>
      <c r="H16" s="52">
        <v>1402.838</v>
      </c>
      <c r="I16" s="52">
        <v>2431.9850000000001</v>
      </c>
      <c r="J16" s="52">
        <v>1498.11</v>
      </c>
      <c r="K16" s="52">
        <v>1405.47</v>
      </c>
      <c r="L16" s="52">
        <v>1663.7</v>
      </c>
      <c r="M16" s="53"/>
      <c r="N16" s="54">
        <f t="shared" si="0"/>
        <v>41305</v>
      </c>
      <c r="O16" s="37"/>
      <c r="P16" s="37"/>
      <c r="Q16" s="37"/>
      <c r="R16" s="37"/>
      <c r="S16" s="37"/>
      <c r="T16" s="37"/>
      <c r="U16" s="37"/>
      <c r="V16" s="37"/>
      <c r="W16" s="37"/>
      <c r="X16" s="37"/>
      <c r="Z16" s="4" t="s">
        <v>14</v>
      </c>
      <c r="AA16" s="21"/>
      <c r="AB16" s="21"/>
      <c r="AC16" s="21"/>
      <c r="AD16" s="21"/>
      <c r="AE16" s="21"/>
      <c r="AF16" s="21"/>
      <c r="AG16" s="21"/>
      <c r="AH16" s="21"/>
      <c r="AI16" s="21"/>
      <c r="AJ16" s="21"/>
      <c r="AL16" s="4" t="s">
        <v>14</v>
      </c>
      <c r="AM16" s="21"/>
      <c r="AN16" s="21"/>
      <c r="AO16" s="21"/>
      <c r="AP16" s="21"/>
      <c r="AQ16" s="21"/>
      <c r="AR16" s="21"/>
      <c r="AS16" s="21"/>
      <c r="AT16" s="21"/>
      <c r="AU16" s="21"/>
      <c r="AV16" s="21"/>
    </row>
    <row r="17" spans="1:48">
      <c r="A17" s="50">
        <v>4</v>
      </c>
      <c r="B17" s="47">
        <v>41333</v>
      </c>
      <c r="C17" s="51">
        <v>0.1014</v>
      </c>
      <c r="D17" s="52">
        <v>1135.8430000000001</v>
      </c>
      <c r="E17" s="52">
        <v>1227.7819999999999</v>
      </c>
      <c r="F17" s="52">
        <v>1566.848</v>
      </c>
      <c r="G17" s="52">
        <v>1485.3910000000001</v>
      </c>
      <c r="H17" s="52">
        <v>1408.567</v>
      </c>
      <c r="I17" s="52">
        <v>2449.183</v>
      </c>
      <c r="J17" s="52">
        <v>1514.68</v>
      </c>
      <c r="K17" s="52">
        <v>1405.18</v>
      </c>
      <c r="L17" s="52">
        <v>1579.61</v>
      </c>
      <c r="M17" s="53"/>
      <c r="N17" s="54">
        <f t="shared" si="0"/>
        <v>41333</v>
      </c>
      <c r="O17" s="37"/>
      <c r="P17" s="37"/>
      <c r="Q17" s="37"/>
      <c r="R17" s="37"/>
      <c r="S17" s="37"/>
      <c r="T17" s="37"/>
      <c r="U17" s="37"/>
      <c r="V17" s="37"/>
      <c r="W17" s="37"/>
      <c r="X17" s="37"/>
      <c r="Z17" s="4" t="s">
        <v>15</v>
      </c>
      <c r="AA17" s="21"/>
      <c r="AB17" s="21"/>
      <c r="AC17" s="21"/>
      <c r="AD17" s="21"/>
      <c r="AE17" s="21"/>
      <c r="AF17" s="21"/>
      <c r="AG17" s="21"/>
      <c r="AH17" s="21"/>
      <c r="AI17" s="21"/>
      <c r="AJ17" s="21"/>
      <c r="AL17" s="4" t="s">
        <v>15</v>
      </c>
      <c r="AM17" s="21"/>
      <c r="AN17" s="21"/>
      <c r="AO17" s="21"/>
      <c r="AP17" s="21"/>
      <c r="AQ17" s="21"/>
      <c r="AR17" s="21"/>
      <c r="AS17" s="21"/>
      <c r="AT17" s="21"/>
      <c r="AU17" s="21"/>
      <c r="AV17" s="21"/>
    </row>
    <row r="18" spans="1:48">
      <c r="A18" s="50">
        <v>5</v>
      </c>
      <c r="B18" s="47">
        <v>41362</v>
      </c>
      <c r="C18" s="51">
        <v>7.0999999999999994E-2</v>
      </c>
      <c r="D18" s="52">
        <v>1136.1089999999999</v>
      </c>
      <c r="E18" s="52">
        <v>1228.373</v>
      </c>
      <c r="F18" s="52">
        <v>1568.8430000000001</v>
      </c>
      <c r="G18" s="52">
        <v>1486.9860000000001</v>
      </c>
      <c r="H18" s="52">
        <v>1409.664</v>
      </c>
      <c r="I18" s="52">
        <v>2450.8020000000001</v>
      </c>
      <c r="J18" s="52">
        <v>1569.19</v>
      </c>
      <c r="K18" s="52">
        <v>1434.51</v>
      </c>
      <c r="L18" s="52">
        <v>1597.5</v>
      </c>
      <c r="M18" s="53"/>
      <c r="N18" s="54">
        <f t="shared" si="0"/>
        <v>41362</v>
      </c>
      <c r="O18" s="37"/>
      <c r="P18" s="37"/>
      <c r="Q18" s="37"/>
      <c r="R18" s="37"/>
      <c r="S18" s="37"/>
      <c r="T18" s="37"/>
      <c r="U18" s="37"/>
      <c r="V18" s="37"/>
      <c r="W18" s="37"/>
      <c r="X18" s="37"/>
      <c r="Z18" s="4" t="s">
        <v>16</v>
      </c>
      <c r="AA18" s="21"/>
      <c r="AB18" s="21"/>
      <c r="AC18" s="21"/>
      <c r="AD18" s="21"/>
      <c r="AE18" s="21"/>
      <c r="AF18" s="21"/>
      <c r="AG18" s="21"/>
      <c r="AH18" s="21"/>
      <c r="AI18" s="21"/>
      <c r="AJ18" s="21"/>
      <c r="AL18" s="4" t="s">
        <v>16</v>
      </c>
      <c r="AM18" s="21"/>
      <c r="AN18" s="21"/>
      <c r="AO18" s="21"/>
      <c r="AP18" s="21"/>
      <c r="AQ18" s="21"/>
      <c r="AR18" s="21"/>
      <c r="AS18" s="21"/>
      <c r="AT18" s="21"/>
      <c r="AU18" s="21"/>
      <c r="AV18" s="21"/>
    </row>
    <row r="19" spans="1:48">
      <c r="A19" s="50">
        <v>6</v>
      </c>
      <c r="B19" s="47">
        <v>41394</v>
      </c>
      <c r="C19" s="51">
        <v>4.5600000000000002E-2</v>
      </c>
      <c r="D19" s="52">
        <v>1137.26</v>
      </c>
      <c r="E19" s="52">
        <v>1229.559</v>
      </c>
      <c r="F19" s="52">
        <v>1573.645</v>
      </c>
      <c r="G19" s="52">
        <v>1502.646</v>
      </c>
      <c r="H19" s="52">
        <v>1416.454</v>
      </c>
      <c r="I19" s="52">
        <v>2492.4630000000002</v>
      </c>
      <c r="J19" s="52">
        <v>1597.57</v>
      </c>
      <c r="K19" s="52">
        <v>1476.14</v>
      </c>
      <c r="L19" s="52">
        <v>1476.71</v>
      </c>
      <c r="M19" s="53"/>
      <c r="N19" s="54">
        <f t="shared" si="0"/>
        <v>41394</v>
      </c>
      <c r="O19" s="37"/>
      <c r="P19" s="37"/>
      <c r="Q19" s="37"/>
      <c r="R19" s="37"/>
      <c r="S19" s="37"/>
      <c r="T19" s="37"/>
      <c r="U19" s="37"/>
      <c r="V19" s="37"/>
      <c r="W19" s="37"/>
      <c r="X19" s="37"/>
    </row>
    <row r="20" spans="1:48">
      <c r="A20" s="50">
        <v>7</v>
      </c>
      <c r="B20" s="47">
        <v>41425</v>
      </c>
      <c r="C20" s="51">
        <v>2.53E-2</v>
      </c>
      <c r="D20" s="52">
        <v>1135.6300000000001</v>
      </c>
      <c r="E20" s="52">
        <v>1228</v>
      </c>
      <c r="F20" s="52">
        <v>1571.7539999999999</v>
      </c>
      <c r="G20" s="52">
        <v>1472.37</v>
      </c>
      <c r="H20" s="52">
        <v>1400.3140000000001</v>
      </c>
      <c r="I20" s="52">
        <v>2435.607</v>
      </c>
      <c r="J20" s="52">
        <v>1630.74</v>
      </c>
      <c r="K20" s="52">
        <v>1471.93</v>
      </c>
      <c r="L20" s="52">
        <v>1387.8</v>
      </c>
      <c r="M20" s="53"/>
      <c r="N20" s="54">
        <f t="shared" si="0"/>
        <v>41425</v>
      </c>
      <c r="O20" s="37"/>
      <c r="P20" s="37"/>
      <c r="Q20" s="37"/>
      <c r="R20" s="37"/>
      <c r="S20" s="37"/>
      <c r="T20" s="37"/>
      <c r="U20" s="37"/>
      <c r="V20" s="37"/>
      <c r="W20" s="37"/>
      <c r="X20" s="37"/>
      <c r="Z20" s="4" t="s">
        <v>42</v>
      </c>
      <c r="AA20" s="55"/>
      <c r="AB20" s="55"/>
      <c r="AC20" s="55"/>
      <c r="AD20" s="55"/>
      <c r="AE20" s="55"/>
      <c r="AF20" s="55"/>
      <c r="AG20" s="55"/>
      <c r="AH20" s="55"/>
      <c r="AI20" s="55"/>
      <c r="AJ20" s="55"/>
      <c r="AL20" s="4" t="s">
        <v>42</v>
      </c>
      <c r="AM20" s="55"/>
      <c r="AN20" s="55"/>
      <c r="AO20" s="55"/>
      <c r="AP20" s="55"/>
      <c r="AQ20" s="55"/>
      <c r="AR20" s="55"/>
      <c r="AS20" s="55"/>
      <c r="AT20" s="55"/>
      <c r="AU20" s="55"/>
      <c r="AV20" s="55"/>
    </row>
    <row r="21" spans="1:48">
      <c r="A21" s="50">
        <v>8</v>
      </c>
      <c r="B21" s="47">
        <v>41453</v>
      </c>
      <c r="C21" s="51">
        <v>3.04E-2</v>
      </c>
      <c r="D21" s="52">
        <v>1134.825</v>
      </c>
      <c r="E21" s="52">
        <v>1226.6569999999999</v>
      </c>
      <c r="F21" s="52">
        <v>1565.289</v>
      </c>
      <c r="G21" s="52">
        <v>1453.8910000000001</v>
      </c>
      <c r="H21" s="52">
        <v>1381.6949999999999</v>
      </c>
      <c r="I21" s="52">
        <v>2368.3910000000001</v>
      </c>
      <c r="J21" s="52">
        <v>1606.28</v>
      </c>
      <c r="K21" s="52">
        <v>1433.55</v>
      </c>
      <c r="L21" s="52">
        <v>1234.53</v>
      </c>
      <c r="M21" s="53"/>
      <c r="N21" s="54">
        <f t="shared" si="0"/>
        <v>41453</v>
      </c>
      <c r="O21" s="37"/>
      <c r="P21" s="37"/>
      <c r="Q21" s="37"/>
      <c r="R21" s="37"/>
      <c r="S21" s="37"/>
      <c r="T21" s="37"/>
      <c r="U21" s="37"/>
      <c r="V21" s="37"/>
      <c r="W21" s="37"/>
      <c r="X21" s="37"/>
    </row>
    <row r="22" spans="1:48">
      <c r="A22" s="50">
        <v>9</v>
      </c>
      <c r="B22" s="47">
        <v>41486</v>
      </c>
      <c r="C22" s="51">
        <v>3.5499999999999997E-2</v>
      </c>
      <c r="D22" s="52">
        <v>1136.6289999999999</v>
      </c>
      <c r="E22" s="52">
        <v>1228.6590000000001</v>
      </c>
      <c r="F22" s="52">
        <v>1571.8440000000001</v>
      </c>
      <c r="G22" s="52">
        <v>1451.0630000000001</v>
      </c>
      <c r="H22" s="52">
        <v>1383.646</v>
      </c>
      <c r="I22" s="52">
        <v>2385.886</v>
      </c>
      <c r="J22" s="52">
        <v>1685.73</v>
      </c>
      <c r="K22" s="52">
        <v>1507.91</v>
      </c>
      <c r="L22" s="52">
        <v>1325.07</v>
      </c>
      <c r="M22" s="53"/>
      <c r="N22" s="54">
        <f t="shared" si="0"/>
        <v>41486</v>
      </c>
      <c r="O22" s="37"/>
      <c r="P22" s="37"/>
      <c r="Q22" s="37"/>
      <c r="R22" s="37"/>
      <c r="S22" s="37"/>
      <c r="T22" s="37"/>
      <c r="U22" s="37"/>
      <c r="V22" s="37"/>
      <c r="W22" s="37"/>
      <c r="X22" s="37"/>
      <c r="AM22" s="24">
        <v>1</v>
      </c>
      <c r="AN22" s="24">
        <v>2</v>
      </c>
      <c r="AO22" s="24">
        <v>3</v>
      </c>
      <c r="AP22" s="24">
        <v>4</v>
      </c>
      <c r="AQ22" s="24">
        <v>5</v>
      </c>
      <c r="AR22" s="24">
        <v>6</v>
      </c>
      <c r="AS22" s="24">
        <v>7</v>
      </c>
      <c r="AT22" s="24">
        <v>8</v>
      </c>
      <c r="AU22" s="24">
        <v>9</v>
      </c>
      <c r="AV22" s="24">
        <v>10</v>
      </c>
    </row>
    <row r="23" spans="1:48">
      <c r="A23" s="50">
        <v>10</v>
      </c>
      <c r="B23" s="47">
        <v>41516</v>
      </c>
      <c r="C23" s="51">
        <v>2.0299999999999999E-2</v>
      </c>
      <c r="D23" s="52">
        <v>1135.5940000000001</v>
      </c>
      <c r="E23" s="52">
        <v>1227.885</v>
      </c>
      <c r="F23" s="52">
        <v>1572.11</v>
      </c>
      <c r="G23" s="52">
        <v>1443.242</v>
      </c>
      <c r="H23" s="52">
        <v>1377.809</v>
      </c>
      <c r="I23" s="52">
        <v>2369.9360000000001</v>
      </c>
      <c r="J23" s="52">
        <v>1632.97</v>
      </c>
      <c r="K23" s="52">
        <v>1472.74</v>
      </c>
      <c r="L23" s="52">
        <v>1395.27</v>
      </c>
      <c r="M23" s="53"/>
      <c r="N23" s="54">
        <f t="shared" si="0"/>
        <v>41516</v>
      </c>
      <c r="O23" s="37"/>
      <c r="P23" s="37"/>
      <c r="Q23" s="37"/>
      <c r="R23" s="37"/>
      <c r="S23" s="37"/>
      <c r="T23" s="37"/>
      <c r="U23" s="37"/>
      <c r="V23" s="37"/>
      <c r="W23" s="37"/>
      <c r="X23" s="37"/>
      <c r="Z23" s="43" t="s">
        <v>43</v>
      </c>
      <c r="AA23" s="43"/>
      <c r="AB23" s="43"/>
      <c r="AC23" s="43"/>
      <c r="AD23" s="43"/>
      <c r="AE23" s="43"/>
      <c r="AF23" s="43"/>
      <c r="AG23" s="43"/>
      <c r="AH23" s="43"/>
      <c r="AI23" s="43"/>
      <c r="AJ23" s="43"/>
      <c r="AL23" s="56" t="s">
        <v>44</v>
      </c>
      <c r="AM23" s="56"/>
      <c r="AN23" s="56"/>
      <c r="AO23" s="56"/>
      <c r="AP23" s="56"/>
      <c r="AQ23" s="56"/>
      <c r="AR23" s="56"/>
      <c r="AS23" s="56"/>
      <c r="AT23" s="56"/>
      <c r="AU23" s="56"/>
      <c r="AV23" s="56"/>
    </row>
    <row r="24" spans="1:48">
      <c r="A24" s="50">
        <v>11</v>
      </c>
      <c r="B24" s="47">
        <v>41547</v>
      </c>
      <c r="C24" s="51">
        <v>5.1000000000000004E-3</v>
      </c>
      <c r="D24" s="52">
        <v>1138.1610000000001</v>
      </c>
      <c r="E24" s="52">
        <v>1230.3910000000001</v>
      </c>
      <c r="F24" s="52">
        <v>1578.4739999999999</v>
      </c>
      <c r="G24" s="52">
        <v>1454.2639999999999</v>
      </c>
      <c r="H24" s="52">
        <v>1386.519</v>
      </c>
      <c r="I24" s="52">
        <v>2389.4560000000001</v>
      </c>
      <c r="J24" s="52">
        <v>1681.55</v>
      </c>
      <c r="K24" s="52">
        <v>1543.67</v>
      </c>
      <c r="L24" s="52">
        <v>1329.03</v>
      </c>
      <c r="M24" s="53"/>
      <c r="N24" s="54">
        <f t="shared" si="0"/>
        <v>41547</v>
      </c>
      <c r="O24" s="37"/>
      <c r="P24" s="37"/>
      <c r="Q24" s="37"/>
      <c r="R24" s="37"/>
      <c r="S24" s="37"/>
      <c r="T24" s="37"/>
      <c r="U24" s="37"/>
      <c r="V24" s="37"/>
      <c r="W24" s="37"/>
      <c r="X24" s="37"/>
      <c r="Z24" s="4" t="s">
        <v>1</v>
      </c>
      <c r="AA24" s="4" t="str">
        <f t="array" ref="AA24:AJ24">assetnames</f>
        <v>US.CASH</v>
      </c>
      <c r="AB24" s="4" t="str">
        <v>US.GOVT.13</v>
      </c>
      <c r="AC24" s="4" t="str">
        <v>US.AGCY.13</v>
      </c>
      <c r="AD24" s="4" t="str">
        <v>US.CORP.13</v>
      </c>
      <c r="AE24" s="4" t="str">
        <v>US.GOVT</v>
      </c>
      <c r="AF24" s="4" t="str">
        <v>US.AGCY</v>
      </c>
      <c r="AG24" s="4" t="str">
        <v>US.CORP</v>
      </c>
      <c r="AH24" s="4" t="str">
        <v>US.EQ</v>
      </c>
      <c r="AI24" s="4" t="str">
        <v>GL.EQ</v>
      </c>
      <c r="AJ24" s="4" t="str">
        <v>GOLD</v>
      </c>
      <c r="AL24" s="4" t="s">
        <v>1</v>
      </c>
      <c r="AM24" s="4" t="str">
        <f t="array" ref="AM24:AV24">assetnames</f>
        <v>US.CASH</v>
      </c>
      <c r="AN24" s="4" t="str">
        <v>US.GOVT.13</v>
      </c>
      <c r="AO24" s="4" t="str">
        <v>US.AGCY.13</v>
      </c>
      <c r="AP24" s="4" t="str">
        <v>US.CORP.13</v>
      </c>
      <c r="AQ24" s="4" t="str">
        <v>US.GOVT</v>
      </c>
      <c r="AR24" s="4" t="str">
        <v>US.AGCY</v>
      </c>
      <c r="AS24" s="4" t="str">
        <v>US.CORP</v>
      </c>
      <c r="AT24" s="4" t="str">
        <v>US.EQ</v>
      </c>
      <c r="AU24" s="4" t="str">
        <v>GL.EQ</v>
      </c>
      <c r="AV24" s="4" t="str">
        <v>GOLD</v>
      </c>
    </row>
    <row r="25" spans="1:48">
      <c r="A25" s="50">
        <v>12</v>
      </c>
      <c r="B25" s="47">
        <v>41578</v>
      </c>
      <c r="C25" s="51">
        <v>3.5499999999999997E-2</v>
      </c>
      <c r="D25" s="52">
        <v>1139.329</v>
      </c>
      <c r="E25" s="52">
        <v>1232.4749999999999</v>
      </c>
      <c r="F25" s="52">
        <v>1584.624</v>
      </c>
      <c r="G25" s="52">
        <v>1462.2339999999999</v>
      </c>
      <c r="H25" s="52">
        <v>1393.1179999999999</v>
      </c>
      <c r="I25" s="52">
        <v>2425.2220000000002</v>
      </c>
      <c r="J25" s="52">
        <v>1756.54</v>
      </c>
      <c r="K25" s="52">
        <v>1602.86</v>
      </c>
      <c r="L25" s="52">
        <v>1323.06</v>
      </c>
      <c r="M25" s="53"/>
      <c r="N25" s="54">
        <f t="shared" si="0"/>
        <v>41578</v>
      </c>
      <c r="O25" s="37"/>
      <c r="P25" s="37"/>
      <c r="Q25" s="37"/>
      <c r="R25" s="37"/>
      <c r="S25" s="37"/>
      <c r="T25" s="37"/>
      <c r="U25" s="37"/>
      <c r="V25" s="37"/>
      <c r="W25" s="37"/>
      <c r="X25" s="37"/>
      <c r="Y25" s="24">
        <v>1</v>
      </c>
      <c r="Z25" s="28">
        <f>N25</f>
        <v>41578</v>
      </c>
      <c r="AA25" s="21"/>
      <c r="AB25" s="21"/>
      <c r="AC25" s="21"/>
      <c r="AD25" s="21"/>
      <c r="AE25" s="21"/>
      <c r="AF25" s="21"/>
      <c r="AG25" s="21"/>
      <c r="AH25" s="21"/>
      <c r="AI25" s="21"/>
      <c r="AJ25" s="21"/>
      <c r="AK25" s="24">
        <v>1</v>
      </c>
      <c r="AL25" s="28">
        <f t="shared" ref="AL25:AL34" si="1">INDEX(rollinganndates,AK25,1)</f>
        <v>41578</v>
      </c>
      <c r="AM25" s="21"/>
      <c r="AN25" s="21"/>
      <c r="AO25" s="21"/>
      <c r="AP25" s="21"/>
      <c r="AQ25" s="21"/>
      <c r="AR25" s="21"/>
      <c r="AS25" s="21"/>
      <c r="AT25" s="21"/>
      <c r="AU25" s="21"/>
      <c r="AV25" s="21"/>
    </row>
    <row r="26" spans="1:48">
      <c r="A26" s="50">
        <v>13</v>
      </c>
      <c r="B26" s="47">
        <v>41607</v>
      </c>
      <c r="C26" s="51">
        <v>5.5800000000000002E-2</v>
      </c>
      <c r="D26" s="52">
        <v>1140.3910000000001</v>
      </c>
      <c r="E26" s="52">
        <v>1233.5719999999999</v>
      </c>
      <c r="F26" s="52">
        <v>1588.3810000000001</v>
      </c>
      <c r="G26" s="52">
        <v>1455.9860000000001</v>
      </c>
      <c r="H26" s="52">
        <v>1392.671</v>
      </c>
      <c r="I26" s="52">
        <v>2418.2429999999999</v>
      </c>
      <c r="J26" s="52">
        <v>1805.81</v>
      </c>
      <c r="K26" s="52">
        <v>1628.42</v>
      </c>
      <c r="L26" s="52">
        <v>1253.3499999999999</v>
      </c>
      <c r="M26" s="53"/>
      <c r="N26" s="54">
        <f t="shared" si="0"/>
        <v>41607</v>
      </c>
      <c r="O26" s="37"/>
      <c r="P26" s="37"/>
      <c r="Q26" s="37"/>
      <c r="R26" s="37"/>
      <c r="S26" s="37"/>
      <c r="T26" s="37"/>
      <c r="U26" s="37"/>
      <c r="V26" s="37"/>
      <c r="W26" s="37"/>
      <c r="X26" s="37"/>
      <c r="Y26" s="24">
        <v>2</v>
      </c>
      <c r="Z26" s="28">
        <f t="shared" ref="Z26:Z89" si="2">N26</f>
        <v>41607</v>
      </c>
      <c r="AA26" s="21"/>
      <c r="AB26" s="21"/>
      <c r="AC26" s="21"/>
      <c r="AD26" s="21"/>
      <c r="AE26" s="21"/>
      <c r="AF26" s="21"/>
      <c r="AG26" s="21"/>
      <c r="AH26" s="21"/>
      <c r="AI26" s="21"/>
      <c r="AJ26" s="21"/>
      <c r="AK26" s="24">
        <v>13</v>
      </c>
      <c r="AL26" s="28">
        <f t="shared" si="1"/>
        <v>41943</v>
      </c>
      <c r="AM26" s="21"/>
      <c r="AN26" s="21"/>
      <c r="AO26" s="21"/>
      <c r="AP26" s="21"/>
      <c r="AQ26" s="21"/>
      <c r="AR26" s="21"/>
      <c r="AS26" s="21"/>
      <c r="AT26" s="21"/>
      <c r="AU26" s="21"/>
      <c r="AV26" s="21"/>
    </row>
    <row r="27" spans="1:48">
      <c r="A27" s="50">
        <v>14</v>
      </c>
      <c r="B27" s="47">
        <v>41639</v>
      </c>
      <c r="C27" s="51">
        <v>6.59E-2</v>
      </c>
      <c r="D27" s="52">
        <v>1138.837</v>
      </c>
      <c r="E27" s="52">
        <v>1232.2829999999999</v>
      </c>
      <c r="F27" s="52">
        <v>1587.9179999999999</v>
      </c>
      <c r="G27" s="52">
        <v>1440.854</v>
      </c>
      <c r="H27" s="52">
        <v>1383.771</v>
      </c>
      <c r="I27" s="52">
        <v>2413.9</v>
      </c>
      <c r="J27" s="52">
        <v>1848.36</v>
      </c>
      <c r="K27" s="52">
        <v>1661.07</v>
      </c>
      <c r="L27" s="52">
        <v>1201.6400000000001</v>
      </c>
      <c r="M27" s="53"/>
      <c r="N27" s="54">
        <f t="shared" si="0"/>
        <v>41639</v>
      </c>
      <c r="O27" s="37"/>
      <c r="P27" s="37"/>
      <c r="Q27" s="37"/>
      <c r="R27" s="37"/>
      <c r="S27" s="37"/>
      <c r="T27" s="37"/>
      <c r="U27" s="37"/>
      <c r="V27" s="37"/>
      <c r="W27" s="37"/>
      <c r="X27" s="37"/>
      <c r="Y27" s="24">
        <v>3</v>
      </c>
      <c r="Z27" s="28">
        <f t="shared" si="2"/>
        <v>41639</v>
      </c>
      <c r="AA27" s="21"/>
      <c r="AB27" s="21"/>
      <c r="AC27" s="21"/>
      <c r="AD27" s="21"/>
      <c r="AE27" s="21"/>
      <c r="AF27" s="21"/>
      <c r="AG27" s="21"/>
      <c r="AH27" s="21"/>
      <c r="AI27" s="21"/>
      <c r="AJ27" s="21"/>
      <c r="AK27" s="24">
        <v>25</v>
      </c>
      <c r="AL27" s="28">
        <f t="shared" si="1"/>
        <v>42307</v>
      </c>
      <c r="AM27" s="21"/>
      <c r="AN27" s="21"/>
      <c r="AO27" s="21"/>
      <c r="AP27" s="21"/>
      <c r="AQ27" s="21"/>
      <c r="AR27" s="21"/>
      <c r="AS27" s="21"/>
      <c r="AT27" s="21"/>
      <c r="AU27" s="21"/>
      <c r="AV27" s="21"/>
    </row>
    <row r="28" spans="1:48">
      <c r="A28" s="50">
        <v>15</v>
      </c>
      <c r="B28" s="47">
        <v>41670</v>
      </c>
      <c r="C28" s="51">
        <v>2.0299999999999999E-2</v>
      </c>
      <c r="D28" s="52">
        <v>1140.6379999999999</v>
      </c>
      <c r="E28" s="52">
        <v>1234.3530000000001</v>
      </c>
      <c r="F28" s="52">
        <v>1592.627</v>
      </c>
      <c r="G28" s="52">
        <v>1463.8630000000001</v>
      </c>
      <c r="H28" s="52">
        <v>1398.7860000000001</v>
      </c>
      <c r="I28" s="52">
        <v>2456.9670000000001</v>
      </c>
      <c r="J28" s="52">
        <v>1782.59</v>
      </c>
      <c r="K28" s="52">
        <v>1598.46</v>
      </c>
      <c r="L28" s="52">
        <v>1244.55</v>
      </c>
      <c r="M28" s="53"/>
      <c r="N28" s="54">
        <f t="shared" si="0"/>
        <v>41670</v>
      </c>
      <c r="O28" s="37"/>
      <c r="P28" s="37"/>
      <c r="Q28" s="37"/>
      <c r="R28" s="37"/>
      <c r="S28" s="37"/>
      <c r="T28" s="37"/>
      <c r="U28" s="37"/>
      <c r="V28" s="37"/>
      <c r="W28" s="37"/>
      <c r="X28" s="37"/>
      <c r="Y28" s="24">
        <v>4</v>
      </c>
      <c r="Z28" s="28">
        <f t="shared" si="2"/>
        <v>41670</v>
      </c>
      <c r="AA28" s="21"/>
      <c r="AB28" s="21"/>
      <c r="AC28" s="21"/>
      <c r="AD28" s="21"/>
      <c r="AE28" s="21"/>
      <c r="AF28" s="21"/>
      <c r="AG28" s="21"/>
      <c r="AH28" s="21"/>
      <c r="AI28" s="21"/>
      <c r="AJ28" s="21"/>
      <c r="AK28" s="24">
        <v>37</v>
      </c>
      <c r="AL28" s="28">
        <f t="shared" si="1"/>
        <v>42674</v>
      </c>
      <c r="AM28" s="21"/>
      <c r="AN28" s="21"/>
      <c r="AO28" s="21"/>
      <c r="AP28" s="21"/>
      <c r="AQ28" s="21"/>
      <c r="AR28" s="21"/>
      <c r="AS28" s="21"/>
      <c r="AT28" s="21"/>
      <c r="AU28" s="21"/>
      <c r="AV28" s="21"/>
    </row>
    <row r="29" spans="1:48">
      <c r="A29" s="50">
        <v>16</v>
      </c>
      <c r="B29" s="47">
        <v>41698</v>
      </c>
      <c r="C29" s="51">
        <v>4.5600000000000002E-2</v>
      </c>
      <c r="D29" s="52">
        <v>1141.6690000000001</v>
      </c>
      <c r="E29" s="52">
        <v>1235.444</v>
      </c>
      <c r="F29" s="52">
        <v>1596.8689999999999</v>
      </c>
      <c r="G29" s="52">
        <v>1468.431</v>
      </c>
      <c r="H29" s="52">
        <v>1402.692</v>
      </c>
      <c r="I29" s="52">
        <v>2483.9279999999999</v>
      </c>
      <c r="J29" s="52">
        <v>1859.45</v>
      </c>
      <c r="K29" s="52">
        <v>1675.4</v>
      </c>
      <c r="L29" s="52">
        <v>1326.39</v>
      </c>
      <c r="M29" s="53"/>
      <c r="N29" s="54">
        <f t="shared" si="0"/>
        <v>41698</v>
      </c>
      <c r="O29" s="37"/>
      <c r="P29" s="37"/>
      <c r="Q29" s="37"/>
      <c r="R29" s="37"/>
      <c r="S29" s="37"/>
      <c r="T29" s="37"/>
      <c r="U29" s="37"/>
      <c r="V29" s="37"/>
      <c r="W29" s="37"/>
      <c r="X29" s="37"/>
      <c r="Y29" s="24">
        <v>5</v>
      </c>
      <c r="Z29" s="28">
        <f t="shared" si="2"/>
        <v>41698</v>
      </c>
      <c r="AA29" s="21"/>
      <c r="AB29" s="21"/>
      <c r="AC29" s="21"/>
      <c r="AD29" s="21"/>
      <c r="AE29" s="21"/>
      <c r="AF29" s="21"/>
      <c r="AG29" s="21"/>
      <c r="AH29" s="21"/>
      <c r="AI29" s="21"/>
      <c r="AJ29" s="21"/>
      <c r="AK29" s="24">
        <v>49</v>
      </c>
      <c r="AL29" s="28">
        <f t="shared" si="1"/>
        <v>43039</v>
      </c>
      <c r="AM29" s="21"/>
      <c r="AN29" s="21"/>
      <c r="AO29" s="21"/>
      <c r="AP29" s="21"/>
      <c r="AQ29" s="21"/>
      <c r="AR29" s="21"/>
      <c r="AS29" s="21"/>
      <c r="AT29" s="21"/>
      <c r="AU29" s="21"/>
      <c r="AV29" s="21"/>
    </row>
    <row r="30" spans="1:48">
      <c r="A30" s="50">
        <v>17</v>
      </c>
      <c r="B30" s="47">
        <v>41729</v>
      </c>
      <c r="C30" s="51">
        <v>3.04E-2</v>
      </c>
      <c r="D30" s="52">
        <v>1140.405</v>
      </c>
      <c r="E30" s="52">
        <v>1234.375</v>
      </c>
      <c r="F30" s="52">
        <v>1596.4059999999999</v>
      </c>
      <c r="G30" s="52">
        <v>1464.2929999999999</v>
      </c>
      <c r="H30" s="52">
        <v>1400.8679999999999</v>
      </c>
      <c r="I30" s="52">
        <v>2485.6950000000002</v>
      </c>
      <c r="J30" s="52">
        <v>1872.34</v>
      </c>
      <c r="K30" s="52">
        <v>1673.87</v>
      </c>
      <c r="L30" s="52">
        <v>1284.01</v>
      </c>
      <c r="M30" s="53"/>
      <c r="N30" s="54">
        <f t="shared" si="0"/>
        <v>41729</v>
      </c>
      <c r="O30" s="37"/>
      <c r="P30" s="37"/>
      <c r="Q30" s="37"/>
      <c r="R30" s="37"/>
      <c r="S30" s="37"/>
      <c r="T30" s="37"/>
      <c r="U30" s="37"/>
      <c r="V30" s="37"/>
      <c r="W30" s="37"/>
      <c r="X30" s="37"/>
      <c r="Y30" s="24">
        <v>6</v>
      </c>
      <c r="Z30" s="28">
        <f t="shared" si="2"/>
        <v>41729</v>
      </c>
      <c r="AA30" s="21"/>
      <c r="AB30" s="21"/>
      <c r="AC30" s="21"/>
      <c r="AD30" s="21"/>
      <c r="AE30" s="21"/>
      <c r="AF30" s="21"/>
      <c r="AG30" s="21"/>
      <c r="AH30" s="21"/>
      <c r="AI30" s="21"/>
      <c r="AJ30" s="21"/>
      <c r="AK30" s="24">
        <v>61</v>
      </c>
      <c r="AL30" s="28">
        <f t="shared" si="1"/>
        <v>43404</v>
      </c>
      <c r="AM30" s="21"/>
      <c r="AN30" s="21"/>
      <c r="AO30" s="21"/>
      <c r="AP30" s="21"/>
      <c r="AQ30" s="21"/>
      <c r="AR30" s="21"/>
      <c r="AS30" s="21"/>
      <c r="AT30" s="21"/>
      <c r="AU30" s="21"/>
      <c r="AV30" s="21"/>
    </row>
    <row r="31" spans="1:48">
      <c r="A31" s="50">
        <v>18</v>
      </c>
      <c r="B31" s="47">
        <v>41759</v>
      </c>
      <c r="C31" s="51">
        <v>2.53E-2</v>
      </c>
      <c r="D31" s="52">
        <v>1141.915</v>
      </c>
      <c r="E31" s="52">
        <v>1236.425</v>
      </c>
      <c r="F31" s="52">
        <v>1600.3009999999999</v>
      </c>
      <c r="G31" s="52">
        <v>1473.4349999999999</v>
      </c>
      <c r="H31" s="52">
        <v>1408.96</v>
      </c>
      <c r="I31" s="52">
        <v>2514.6770000000001</v>
      </c>
      <c r="J31" s="52">
        <v>1883.95</v>
      </c>
      <c r="K31" s="52">
        <v>1687.74</v>
      </c>
      <c r="L31" s="52">
        <v>1291.6099999999999</v>
      </c>
      <c r="M31" s="53"/>
      <c r="N31" s="54">
        <f t="shared" si="0"/>
        <v>41759</v>
      </c>
      <c r="O31" s="37"/>
      <c r="P31" s="37"/>
      <c r="Q31" s="37"/>
      <c r="R31" s="37"/>
      <c r="S31" s="37"/>
      <c r="T31" s="37"/>
      <c r="U31" s="37"/>
      <c r="V31" s="37"/>
      <c r="W31" s="37"/>
      <c r="X31" s="37"/>
      <c r="Y31" s="24">
        <v>7</v>
      </c>
      <c r="Z31" s="28">
        <f t="shared" si="2"/>
        <v>41759</v>
      </c>
      <c r="AA31" s="21"/>
      <c r="AB31" s="21"/>
      <c r="AC31" s="21"/>
      <c r="AD31" s="21"/>
      <c r="AE31" s="21"/>
      <c r="AF31" s="21"/>
      <c r="AG31" s="21"/>
      <c r="AH31" s="21"/>
      <c r="AI31" s="21"/>
      <c r="AJ31" s="21"/>
      <c r="AK31" s="24">
        <v>73</v>
      </c>
      <c r="AL31" s="28">
        <f t="shared" si="1"/>
        <v>43769</v>
      </c>
      <c r="AM31" s="21"/>
      <c r="AN31" s="21"/>
      <c r="AO31" s="21"/>
      <c r="AP31" s="21"/>
      <c r="AQ31" s="21"/>
      <c r="AR31" s="21"/>
      <c r="AS31" s="21"/>
      <c r="AT31" s="21"/>
      <c r="AU31" s="21"/>
      <c r="AV31" s="21"/>
    </row>
    <row r="32" spans="1:48">
      <c r="A32" s="50">
        <v>19</v>
      </c>
      <c r="B32" s="47">
        <v>41789</v>
      </c>
      <c r="C32" s="51">
        <v>3.04E-2</v>
      </c>
      <c r="D32" s="52">
        <v>1144.0129999999999</v>
      </c>
      <c r="E32" s="52">
        <v>1238.365</v>
      </c>
      <c r="F32" s="52">
        <v>1606.1120000000001</v>
      </c>
      <c r="G32" s="52">
        <v>1489.508</v>
      </c>
      <c r="H32" s="52">
        <v>1419.2380000000001</v>
      </c>
      <c r="I32" s="52">
        <v>2553.134</v>
      </c>
      <c r="J32" s="52">
        <v>1923.57</v>
      </c>
      <c r="K32" s="52">
        <v>1715.18</v>
      </c>
      <c r="L32" s="52">
        <v>1249.68</v>
      </c>
      <c r="M32" s="53"/>
      <c r="N32" s="54">
        <f t="shared" si="0"/>
        <v>41789</v>
      </c>
      <c r="O32" s="37"/>
      <c r="P32" s="37"/>
      <c r="Q32" s="37"/>
      <c r="R32" s="37"/>
      <c r="S32" s="37"/>
      <c r="T32" s="37"/>
      <c r="U32" s="37"/>
      <c r="V32" s="37"/>
      <c r="W32" s="37"/>
      <c r="X32" s="37"/>
      <c r="Y32" s="24">
        <v>8</v>
      </c>
      <c r="Z32" s="28">
        <f t="shared" si="2"/>
        <v>41789</v>
      </c>
      <c r="AA32" s="21"/>
      <c r="AB32" s="21"/>
      <c r="AC32" s="21"/>
      <c r="AD32" s="21"/>
      <c r="AE32" s="21"/>
      <c r="AF32" s="21"/>
      <c r="AG32" s="21"/>
      <c r="AH32" s="21"/>
      <c r="AI32" s="21"/>
      <c r="AJ32" s="21"/>
      <c r="AK32" s="24">
        <v>85</v>
      </c>
      <c r="AL32" s="28">
        <f t="shared" si="1"/>
        <v>44134</v>
      </c>
      <c r="AM32" s="21"/>
      <c r="AN32" s="21"/>
      <c r="AO32" s="21"/>
      <c r="AP32" s="21"/>
      <c r="AQ32" s="21"/>
      <c r="AR32" s="21"/>
      <c r="AS32" s="21"/>
      <c r="AT32" s="21"/>
      <c r="AU32" s="21"/>
      <c r="AV32" s="21"/>
    </row>
    <row r="33" spans="1:48">
      <c r="A33" s="50">
        <v>20</v>
      </c>
      <c r="B33" s="47">
        <v>41820</v>
      </c>
      <c r="C33" s="51">
        <v>2.0299999999999999E-2</v>
      </c>
      <c r="D33" s="52">
        <v>1143.5050000000001</v>
      </c>
      <c r="E33" s="52">
        <v>1237.3810000000001</v>
      </c>
      <c r="F33" s="52">
        <v>1606.903</v>
      </c>
      <c r="G33" s="52">
        <v>1487.183</v>
      </c>
      <c r="H33" s="52">
        <v>1418.3050000000001</v>
      </c>
      <c r="I33" s="52">
        <v>2557.4079999999999</v>
      </c>
      <c r="J33" s="52">
        <v>1960.23</v>
      </c>
      <c r="K33" s="52">
        <v>1743.42</v>
      </c>
      <c r="L33" s="52">
        <v>1327.33</v>
      </c>
      <c r="M33" s="53"/>
      <c r="N33" s="54">
        <f t="shared" si="0"/>
        <v>41820</v>
      </c>
      <c r="O33" s="37"/>
      <c r="P33" s="37"/>
      <c r="Q33" s="37"/>
      <c r="R33" s="37"/>
      <c r="S33" s="37"/>
      <c r="T33" s="37"/>
      <c r="U33" s="37"/>
      <c r="V33" s="37"/>
      <c r="W33" s="37"/>
      <c r="X33" s="37"/>
      <c r="Y33" s="24">
        <v>9</v>
      </c>
      <c r="Z33" s="28">
        <f t="shared" si="2"/>
        <v>41820</v>
      </c>
      <c r="AA33" s="21"/>
      <c r="AB33" s="21"/>
      <c r="AC33" s="21"/>
      <c r="AD33" s="21"/>
      <c r="AE33" s="21"/>
      <c r="AF33" s="21"/>
      <c r="AG33" s="21"/>
      <c r="AH33" s="21"/>
      <c r="AI33" s="21"/>
      <c r="AJ33" s="21"/>
      <c r="AK33" s="24">
        <v>97</v>
      </c>
      <c r="AL33" s="28">
        <f t="shared" si="1"/>
        <v>44498</v>
      </c>
      <c r="AM33" s="21"/>
      <c r="AN33" s="21"/>
      <c r="AO33" s="21"/>
      <c r="AP33" s="21"/>
      <c r="AQ33" s="21"/>
      <c r="AR33" s="21"/>
      <c r="AS33" s="21"/>
      <c r="AT33" s="21"/>
      <c r="AU33" s="21"/>
      <c r="AV33" s="21"/>
    </row>
    <row r="34" spans="1:48">
      <c r="A34" s="50">
        <v>21</v>
      </c>
      <c r="B34" s="47">
        <v>41851</v>
      </c>
      <c r="C34" s="51">
        <v>2.0299999999999999E-2</v>
      </c>
      <c r="D34" s="52">
        <v>1142.6120000000001</v>
      </c>
      <c r="E34" s="52">
        <v>1236.4970000000001</v>
      </c>
      <c r="F34" s="52">
        <v>1605.462</v>
      </c>
      <c r="G34" s="52">
        <v>1484.9580000000001</v>
      </c>
      <c r="H34" s="52">
        <v>1417.018</v>
      </c>
      <c r="I34" s="52">
        <v>2554.4009999999998</v>
      </c>
      <c r="J34" s="52">
        <v>1930.67</v>
      </c>
      <c r="K34" s="52">
        <v>1714.35</v>
      </c>
      <c r="L34" s="52">
        <v>1282.5899999999999</v>
      </c>
      <c r="M34" s="53"/>
      <c r="N34" s="54">
        <f t="shared" si="0"/>
        <v>41851</v>
      </c>
      <c r="O34" s="37"/>
      <c r="P34" s="37"/>
      <c r="Q34" s="37"/>
      <c r="R34" s="37"/>
      <c r="S34" s="37"/>
      <c r="T34" s="37"/>
      <c r="U34" s="37"/>
      <c r="V34" s="37"/>
      <c r="W34" s="37"/>
      <c r="X34" s="37"/>
      <c r="Y34" s="24">
        <v>10</v>
      </c>
      <c r="Z34" s="28">
        <f t="shared" si="2"/>
        <v>41851</v>
      </c>
      <c r="AA34" s="21"/>
      <c r="AB34" s="21"/>
      <c r="AC34" s="21"/>
      <c r="AD34" s="21"/>
      <c r="AE34" s="21"/>
      <c r="AF34" s="21"/>
      <c r="AG34" s="21"/>
      <c r="AH34" s="21"/>
      <c r="AI34" s="21"/>
      <c r="AJ34" s="21"/>
      <c r="AK34" s="24">
        <v>109</v>
      </c>
      <c r="AL34" s="28">
        <f t="shared" si="1"/>
        <v>44865</v>
      </c>
      <c r="AM34" s="21"/>
      <c r="AN34" s="21"/>
      <c r="AO34" s="21"/>
      <c r="AP34" s="21"/>
      <c r="AQ34" s="21"/>
      <c r="AR34" s="21"/>
      <c r="AS34" s="21"/>
      <c r="AT34" s="21"/>
      <c r="AU34" s="21"/>
      <c r="AV34" s="21"/>
    </row>
    <row r="35" spans="1:48">
      <c r="A35" s="50">
        <v>22</v>
      </c>
      <c r="B35" s="47">
        <v>41880</v>
      </c>
      <c r="C35" s="51">
        <v>2.0299999999999999E-2</v>
      </c>
      <c r="D35" s="52">
        <v>1144.5170000000001</v>
      </c>
      <c r="E35" s="52">
        <v>1238.366</v>
      </c>
      <c r="F35" s="52">
        <v>1608.8879999999999</v>
      </c>
      <c r="G35" s="52">
        <v>1503.038</v>
      </c>
      <c r="H35" s="52">
        <v>1426.2950000000001</v>
      </c>
      <c r="I35" s="52">
        <v>2590.8490000000002</v>
      </c>
      <c r="J35" s="52">
        <v>2003.37</v>
      </c>
      <c r="K35" s="52">
        <v>1748.69</v>
      </c>
      <c r="L35" s="52">
        <v>1287.32</v>
      </c>
      <c r="M35" s="53"/>
      <c r="N35" s="54">
        <f t="shared" si="0"/>
        <v>41880</v>
      </c>
      <c r="O35" s="37"/>
      <c r="P35" s="37"/>
      <c r="Q35" s="37"/>
      <c r="R35" s="37"/>
      <c r="S35" s="37"/>
      <c r="T35" s="37"/>
      <c r="U35" s="37"/>
      <c r="V35" s="37"/>
      <c r="W35" s="37"/>
      <c r="X35" s="37"/>
      <c r="Y35" s="24">
        <v>11</v>
      </c>
      <c r="Z35" s="28">
        <f t="shared" si="2"/>
        <v>41880</v>
      </c>
      <c r="AA35" s="21"/>
      <c r="AB35" s="21"/>
      <c r="AC35" s="21"/>
      <c r="AD35" s="21"/>
      <c r="AE35" s="21"/>
      <c r="AF35" s="21"/>
      <c r="AG35" s="21"/>
      <c r="AH35" s="21"/>
      <c r="AI35" s="21"/>
      <c r="AJ35" s="21"/>
      <c r="AK35" s="57"/>
      <c r="AL35" s="58"/>
    </row>
    <row r="36" spans="1:48">
      <c r="A36" s="50">
        <v>23</v>
      </c>
      <c r="B36" s="47">
        <v>41912</v>
      </c>
      <c r="C36" s="51">
        <v>1.52E-2</v>
      </c>
      <c r="D36" s="52">
        <v>1143.877</v>
      </c>
      <c r="E36" s="52">
        <v>1238.1869999999999</v>
      </c>
      <c r="F36" s="52">
        <v>1607.172</v>
      </c>
      <c r="G36" s="52">
        <v>1493.5239999999999</v>
      </c>
      <c r="H36" s="52">
        <v>1421.8510000000001</v>
      </c>
      <c r="I36" s="52">
        <v>2558.64</v>
      </c>
      <c r="J36" s="52">
        <v>1972.29</v>
      </c>
      <c r="K36" s="52">
        <v>1698.41</v>
      </c>
      <c r="L36" s="52">
        <v>1208.1500000000001</v>
      </c>
      <c r="M36" s="53"/>
      <c r="N36" s="54">
        <f t="shared" si="0"/>
        <v>41912</v>
      </c>
      <c r="O36" s="37"/>
      <c r="P36" s="37"/>
      <c r="Q36" s="37"/>
      <c r="R36" s="37"/>
      <c r="S36" s="37"/>
      <c r="T36" s="37"/>
      <c r="U36" s="37"/>
      <c r="V36" s="37"/>
      <c r="W36" s="37"/>
      <c r="X36" s="37"/>
      <c r="Y36" s="24">
        <v>12</v>
      </c>
      <c r="Z36" s="28">
        <f t="shared" si="2"/>
        <v>41912</v>
      </c>
      <c r="AA36" s="21"/>
      <c r="AB36" s="21"/>
      <c r="AC36" s="21"/>
      <c r="AD36" s="21"/>
      <c r="AE36" s="21"/>
      <c r="AF36" s="21"/>
      <c r="AG36" s="21"/>
      <c r="AH36" s="21"/>
      <c r="AI36" s="21"/>
      <c r="AJ36" s="21"/>
      <c r="AK36" s="57"/>
      <c r="AL36" s="58"/>
    </row>
    <row r="37" spans="1:48">
      <c r="A37" s="50">
        <v>24</v>
      </c>
      <c r="B37" s="47">
        <v>41943</v>
      </c>
      <c r="C37" s="51">
        <v>5.1000000000000004E-3</v>
      </c>
      <c r="D37" s="52">
        <v>1147.0170000000001</v>
      </c>
      <c r="E37" s="52">
        <v>1240.893</v>
      </c>
      <c r="F37" s="52">
        <v>1610.5830000000001</v>
      </c>
      <c r="G37" s="52">
        <v>1509.7380000000001</v>
      </c>
      <c r="H37" s="52">
        <v>1430.86</v>
      </c>
      <c r="I37" s="52">
        <v>2582.518</v>
      </c>
      <c r="J37" s="52">
        <v>2018.05</v>
      </c>
      <c r="K37" s="52">
        <v>1708.09</v>
      </c>
      <c r="L37" s="52">
        <v>1172.94</v>
      </c>
      <c r="M37" s="53"/>
      <c r="N37" s="54">
        <f t="shared" si="0"/>
        <v>41943</v>
      </c>
      <c r="O37" s="37"/>
      <c r="P37" s="37"/>
      <c r="Q37" s="37"/>
      <c r="R37" s="37"/>
      <c r="S37" s="37"/>
      <c r="T37" s="37"/>
      <c r="U37" s="37"/>
      <c r="V37" s="37"/>
      <c r="W37" s="37"/>
      <c r="X37" s="37"/>
      <c r="Y37" s="24">
        <v>13</v>
      </c>
      <c r="Z37" s="28">
        <f t="shared" si="2"/>
        <v>41943</v>
      </c>
      <c r="AA37" s="21"/>
      <c r="AB37" s="21"/>
      <c r="AC37" s="21"/>
      <c r="AD37" s="21"/>
      <c r="AE37" s="21"/>
      <c r="AF37" s="21"/>
      <c r="AG37" s="21"/>
      <c r="AH37" s="21"/>
      <c r="AI37" s="21"/>
      <c r="AJ37" s="21"/>
      <c r="AK37" s="57"/>
      <c r="AL37" s="58"/>
    </row>
    <row r="38" spans="1:48">
      <c r="A38" s="50">
        <v>25</v>
      </c>
      <c r="B38" s="47">
        <v>41971</v>
      </c>
      <c r="C38" s="51">
        <v>1.01E-2</v>
      </c>
      <c r="D38" s="52">
        <v>1148.673</v>
      </c>
      <c r="E38" s="52">
        <v>1243.2950000000001</v>
      </c>
      <c r="F38" s="52">
        <v>1613.0250000000001</v>
      </c>
      <c r="G38" s="52">
        <v>1523.6559999999999</v>
      </c>
      <c r="H38" s="52">
        <v>1438.7929999999999</v>
      </c>
      <c r="I38" s="52">
        <v>2598.92</v>
      </c>
      <c r="J38" s="52">
        <v>2067.56</v>
      </c>
      <c r="K38" s="52">
        <v>1739.5</v>
      </c>
      <c r="L38" s="52">
        <v>1167.3800000000001</v>
      </c>
      <c r="M38" s="53"/>
      <c r="N38" s="54">
        <f t="shared" si="0"/>
        <v>41971</v>
      </c>
      <c r="O38" s="37"/>
      <c r="P38" s="37"/>
      <c r="Q38" s="37"/>
      <c r="R38" s="37"/>
      <c r="S38" s="37"/>
      <c r="T38" s="37"/>
      <c r="U38" s="37"/>
      <c r="V38" s="37"/>
      <c r="W38" s="37"/>
      <c r="X38" s="37"/>
      <c r="Y38" s="24">
        <v>14</v>
      </c>
      <c r="Z38" s="28">
        <f t="shared" si="2"/>
        <v>41971</v>
      </c>
      <c r="AA38" s="21"/>
      <c r="AB38" s="21"/>
      <c r="AC38" s="21"/>
      <c r="AD38" s="21"/>
      <c r="AE38" s="21"/>
      <c r="AF38" s="21"/>
      <c r="AG38" s="21"/>
      <c r="AH38" s="21"/>
      <c r="AI38" s="21"/>
      <c r="AJ38" s="21"/>
      <c r="AK38" s="57"/>
      <c r="AL38" s="58"/>
    </row>
    <row r="39" spans="1:48">
      <c r="A39" s="50">
        <v>26</v>
      </c>
      <c r="B39" s="47">
        <v>42004</v>
      </c>
      <c r="C39" s="51">
        <v>3.5499999999999997E-2</v>
      </c>
      <c r="D39" s="52">
        <v>1145.875</v>
      </c>
      <c r="E39" s="52">
        <v>1240.875</v>
      </c>
      <c r="F39" s="52">
        <v>1606.7629999999999</v>
      </c>
      <c r="G39" s="52">
        <v>1527.596</v>
      </c>
      <c r="H39" s="52">
        <v>1439.673</v>
      </c>
      <c r="I39" s="52">
        <v>2595.279</v>
      </c>
      <c r="J39" s="52">
        <v>2058.9</v>
      </c>
      <c r="K39" s="52">
        <v>1709.67</v>
      </c>
      <c r="L39" s="52">
        <v>1184.3699999999999</v>
      </c>
      <c r="M39" s="53"/>
      <c r="N39" s="54">
        <f t="shared" si="0"/>
        <v>42004</v>
      </c>
      <c r="O39" s="37"/>
      <c r="P39" s="37"/>
      <c r="Q39" s="37"/>
      <c r="R39" s="37"/>
      <c r="S39" s="37"/>
      <c r="T39" s="37"/>
      <c r="U39" s="37"/>
      <c r="V39" s="37"/>
      <c r="W39" s="37"/>
      <c r="X39" s="37"/>
      <c r="Y39" s="24">
        <v>15</v>
      </c>
      <c r="Z39" s="28">
        <f t="shared" si="2"/>
        <v>42004</v>
      </c>
      <c r="AA39" s="21"/>
      <c r="AB39" s="21"/>
      <c r="AC39" s="21"/>
      <c r="AD39" s="21"/>
      <c r="AE39" s="21"/>
      <c r="AF39" s="21"/>
      <c r="AG39" s="21"/>
      <c r="AH39" s="21"/>
      <c r="AI39" s="21"/>
      <c r="AJ39" s="21"/>
      <c r="AK39" s="57"/>
      <c r="AL39" s="58"/>
    </row>
    <row r="40" spans="1:48">
      <c r="A40" s="50">
        <v>27</v>
      </c>
      <c r="B40" s="47">
        <v>42034</v>
      </c>
      <c r="C40" s="51">
        <v>0</v>
      </c>
      <c r="D40" s="52">
        <v>1151.6590000000001</v>
      </c>
      <c r="E40" s="52">
        <v>1246.759</v>
      </c>
      <c r="F40" s="52">
        <v>1615.4010000000001</v>
      </c>
      <c r="G40" s="52">
        <v>1571.633</v>
      </c>
      <c r="H40" s="52">
        <v>1463.9639999999999</v>
      </c>
      <c r="I40" s="52">
        <v>2666.3989999999999</v>
      </c>
      <c r="J40" s="52">
        <v>1994.99</v>
      </c>
      <c r="K40" s="52">
        <v>1677.54</v>
      </c>
      <c r="L40" s="52">
        <v>1283.79</v>
      </c>
      <c r="M40" s="53"/>
      <c r="N40" s="54">
        <f t="shared" si="0"/>
        <v>42034</v>
      </c>
      <c r="O40" s="37"/>
      <c r="P40" s="37"/>
      <c r="Q40" s="37"/>
      <c r="R40" s="37"/>
      <c r="S40" s="37"/>
      <c r="T40" s="37"/>
      <c r="U40" s="37"/>
      <c r="V40" s="37"/>
      <c r="W40" s="37"/>
      <c r="X40" s="37"/>
      <c r="Y40" s="24">
        <v>16</v>
      </c>
      <c r="Z40" s="28">
        <f t="shared" si="2"/>
        <v>42034</v>
      </c>
      <c r="AA40" s="21"/>
      <c r="AB40" s="21"/>
      <c r="AC40" s="21"/>
      <c r="AD40" s="21"/>
      <c r="AE40" s="21"/>
      <c r="AF40" s="21"/>
      <c r="AG40" s="21"/>
      <c r="AH40" s="21"/>
      <c r="AI40" s="21"/>
      <c r="AJ40" s="21"/>
      <c r="AK40" s="57"/>
      <c r="AL40" s="58"/>
    </row>
    <row r="41" spans="1:48">
      <c r="A41" s="50">
        <v>28</v>
      </c>
      <c r="B41" s="47">
        <v>42062</v>
      </c>
      <c r="C41" s="51">
        <v>1.01E-2</v>
      </c>
      <c r="D41" s="52">
        <v>1149.174</v>
      </c>
      <c r="E41" s="52">
        <v>1244.96</v>
      </c>
      <c r="F41" s="52">
        <v>1616.9259999999999</v>
      </c>
      <c r="G41" s="52">
        <v>1544.1579999999999</v>
      </c>
      <c r="H41" s="52">
        <v>1450.894</v>
      </c>
      <c r="I41" s="52">
        <v>2644.1060000000002</v>
      </c>
      <c r="J41" s="52">
        <v>2104.5</v>
      </c>
      <c r="K41" s="52">
        <v>1772.86</v>
      </c>
      <c r="L41" s="52">
        <v>1213.18</v>
      </c>
      <c r="M41" s="53"/>
      <c r="N41" s="54">
        <f t="shared" si="0"/>
        <v>42062</v>
      </c>
      <c r="O41" s="37"/>
      <c r="P41" s="37"/>
      <c r="Q41" s="37"/>
      <c r="R41" s="37"/>
      <c r="S41" s="37"/>
      <c r="T41" s="37"/>
      <c r="U41" s="37"/>
      <c r="V41" s="37"/>
      <c r="W41" s="37"/>
      <c r="X41" s="37"/>
      <c r="Y41" s="24">
        <v>17</v>
      </c>
      <c r="Z41" s="28">
        <f t="shared" si="2"/>
        <v>42062</v>
      </c>
      <c r="AA41" s="21"/>
      <c r="AB41" s="21"/>
      <c r="AC41" s="21"/>
      <c r="AD41" s="21"/>
      <c r="AE41" s="21"/>
      <c r="AF41" s="21"/>
      <c r="AG41" s="21"/>
      <c r="AH41" s="21"/>
      <c r="AI41" s="21"/>
      <c r="AJ41" s="21"/>
      <c r="AK41" s="57"/>
      <c r="AL41" s="58"/>
    </row>
    <row r="42" spans="1:48">
      <c r="A42" s="50">
        <v>29</v>
      </c>
      <c r="B42" s="47">
        <v>42094</v>
      </c>
      <c r="C42" s="51">
        <v>2.0299999999999999E-2</v>
      </c>
      <c r="D42" s="52">
        <v>1151.846</v>
      </c>
      <c r="E42" s="52">
        <v>1247.5540000000001</v>
      </c>
      <c r="F42" s="52">
        <v>1620.1479999999999</v>
      </c>
      <c r="G42" s="52">
        <v>1554.3309999999999</v>
      </c>
      <c r="H42" s="52">
        <v>1457.9169999999999</v>
      </c>
      <c r="I42" s="52">
        <v>2653.933</v>
      </c>
      <c r="J42" s="52">
        <v>2067.89</v>
      </c>
      <c r="K42" s="52">
        <v>1740.81</v>
      </c>
      <c r="L42" s="52">
        <v>1183.57</v>
      </c>
      <c r="M42" s="53"/>
      <c r="N42" s="54">
        <f t="shared" si="0"/>
        <v>42094</v>
      </c>
      <c r="O42" s="37"/>
      <c r="P42" s="37"/>
      <c r="Q42" s="37"/>
      <c r="R42" s="37"/>
      <c r="S42" s="37"/>
      <c r="T42" s="37"/>
      <c r="U42" s="37"/>
      <c r="V42" s="37"/>
      <c r="W42" s="37"/>
      <c r="X42" s="37"/>
      <c r="Y42" s="24">
        <v>18</v>
      </c>
      <c r="Z42" s="28">
        <f t="shared" si="2"/>
        <v>42094</v>
      </c>
      <c r="AA42" s="21"/>
      <c r="AB42" s="21"/>
      <c r="AC42" s="21"/>
      <c r="AD42" s="21"/>
      <c r="AE42" s="21"/>
      <c r="AF42" s="21"/>
      <c r="AG42" s="21"/>
      <c r="AH42" s="21"/>
      <c r="AI42" s="21"/>
      <c r="AJ42" s="21"/>
    </row>
    <row r="43" spans="1:48">
      <c r="A43" s="50">
        <v>30</v>
      </c>
      <c r="B43" s="47">
        <v>42124</v>
      </c>
      <c r="C43" s="51">
        <v>0</v>
      </c>
      <c r="D43" s="52">
        <v>1152.3720000000001</v>
      </c>
      <c r="E43" s="52">
        <v>1248.3109999999999</v>
      </c>
      <c r="F43" s="52">
        <v>1622.8409999999999</v>
      </c>
      <c r="G43" s="52">
        <v>1544.722</v>
      </c>
      <c r="H43" s="52">
        <v>1454.799</v>
      </c>
      <c r="I43" s="52">
        <v>2639.7559999999999</v>
      </c>
      <c r="J43" s="52">
        <v>2085.5100000000002</v>
      </c>
      <c r="K43" s="52">
        <v>1778.4</v>
      </c>
      <c r="L43" s="52">
        <v>1184.3699999999999</v>
      </c>
      <c r="M43" s="53"/>
      <c r="N43" s="54">
        <f t="shared" si="0"/>
        <v>42124</v>
      </c>
      <c r="O43" s="37"/>
      <c r="P43" s="37"/>
      <c r="Q43" s="37"/>
      <c r="R43" s="37"/>
      <c r="S43" s="37"/>
      <c r="T43" s="37"/>
      <c r="U43" s="37"/>
      <c r="V43" s="37"/>
      <c r="W43" s="37"/>
      <c r="X43" s="37"/>
      <c r="Y43" s="24">
        <v>19</v>
      </c>
      <c r="Z43" s="28">
        <f t="shared" si="2"/>
        <v>42124</v>
      </c>
      <c r="AA43" s="21"/>
      <c r="AB43" s="21"/>
      <c r="AC43" s="21"/>
      <c r="AD43" s="21"/>
      <c r="AE43" s="21"/>
      <c r="AF43" s="21"/>
      <c r="AG43" s="21"/>
      <c r="AH43" s="21"/>
      <c r="AI43" s="21"/>
      <c r="AJ43" s="21"/>
    </row>
    <row r="44" spans="1:48">
      <c r="A44" s="50">
        <v>31</v>
      </c>
      <c r="B44" s="47">
        <v>42153</v>
      </c>
      <c r="C44" s="51">
        <v>0</v>
      </c>
      <c r="D44" s="52">
        <v>1153.2280000000001</v>
      </c>
      <c r="E44" s="52">
        <v>1249.135</v>
      </c>
      <c r="F44" s="52">
        <v>1624.636</v>
      </c>
      <c r="G44" s="52">
        <v>1541.11</v>
      </c>
      <c r="H44" s="52">
        <v>1454.7560000000001</v>
      </c>
      <c r="I44" s="52">
        <v>2626.4180000000001</v>
      </c>
      <c r="J44" s="52">
        <v>2107.39</v>
      </c>
      <c r="K44" s="52">
        <v>1779.31</v>
      </c>
      <c r="L44" s="52">
        <v>1190.58</v>
      </c>
      <c r="M44" s="53"/>
      <c r="N44" s="54">
        <f t="shared" si="0"/>
        <v>42153</v>
      </c>
      <c r="O44" s="37"/>
      <c r="P44" s="37"/>
      <c r="Q44" s="37"/>
      <c r="R44" s="37"/>
      <c r="S44" s="37"/>
      <c r="T44" s="37"/>
      <c r="U44" s="37"/>
      <c r="V44" s="37"/>
      <c r="W44" s="37"/>
      <c r="X44" s="37"/>
      <c r="Y44" s="24">
        <v>20</v>
      </c>
      <c r="Z44" s="28">
        <f t="shared" si="2"/>
        <v>42153</v>
      </c>
      <c r="AA44" s="21"/>
      <c r="AB44" s="21"/>
      <c r="AC44" s="21"/>
      <c r="AD44" s="21"/>
      <c r="AE44" s="21"/>
      <c r="AF44" s="21"/>
      <c r="AG44" s="21"/>
      <c r="AH44" s="21"/>
      <c r="AI44" s="21"/>
      <c r="AJ44" s="21"/>
    </row>
    <row r="45" spans="1:48">
      <c r="A45" s="50">
        <v>32</v>
      </c>
      <c r="B45" s="47">
        <v>42185</v>
      </c>
      <c r="C45" s="51">
        <v>5.1000000000000004E-3</v>
      </c>
      <c r="D45" s="52">
        <v>1153.52</v>
      </c>
      <c r="E45" s="52">
        <v>1249.5820000000001</v>
      </c>
      <c r="F45" s="52">
        <v>1622.194</v>
      </c>
      <c r="G45" s="52">
        <v>1525.7570000000001</v>
      </c>
      <c r="H45" s="52">
        <v>1448.2940000000001</v>
      </c>
      <c r="I45" s="52">
        <v>2583.3620000000001</v>
      </c>
      <c r="J45" s="52">
        <v>2063.11</v>
      </c>
      <c r="K45" s="52">
        <v>1735.61</v>
      </c>
      <c r="L45" s="52">
        <v>1172.3499999999999</v>
      </c>
      <c r="M45" s="53"/>
      <c r="N45" s="54">
        <f t="shared" si="0"/>
        <v>42185</v>
      </c>
      <c r="O45" s="37"/>
      <c r="P45" s="37"/>
      <c r="Q45" s="37"/>
      <c r="R45" s="37"/>
      <c r="S45" s="37"/>
      <c r="T45" s="37"/>
      <c r="U45" s="37"/>
      <c r="V45" s="37"/>
      <c r="W45" s="37"/>
      <c r="X45" s="37"/>
      <c r="Y45" s="24">
        <v>21</v>
      </c>
      <c r="Z45" s="28">
        <f t="shared" si="2"/>
        <v>42185</v>
      </c>
      <c r="AA45" s="21"/>
      <c r="AB45" s="21"/>
      <c r="AC45" s="21"/>
      <c r="AD45" s="21"/>
      <c r="AE45" s="21"/>
      <c r="AF45" s="21"/>
      <c r="AG45" s="21"/>
      <c r="AH45" s="21"/>
      <c r="AI45" s="21"/>
      <c r="AJ45" s="21"/>
    </row>
    <row r="46" spans="1:48">
      <c r="A46" s="50">
        <v>33</v>
      </c>
      <c r="B46" s="47">
        <v>42216</v>
      </c>
      <c r="C46" s="51">
        <v>6.0999999999999999E-2</v>
      </c>
      <c r="D46" s="52">
        <v>1154.1199999999999</v>
      </c>
      <c r="E46" s="52">
        <v>1250.482</v>
      </c>
      <c r="F46" s="52">
        <v>1623.1859999999999</v>
      </c>
      <c r="G46" s="52">
        <v>1540.0889999999999</v>
      </c>
      <c r="H46" s="52">
        <v>1454.393</v>
      </c>
      <c r="I46" s="52">
        <v>2597.2840000000001</v>
      </c>
      <c r="J46" s="52">
        <v>2103.84</v>
      </c>
      <c r="K46" s="52">
        <v>1765.6</v>
      </c>
      <c r="L46" s="52">
        <v>1095.8</v>
      </c>
      <c r="M46" s="53"/>
      <c r="N46" s="54">
        <f t="shared" ref="N46:N77" si="3">B46</f>
        <v>42216</v>
      </c>
      <c r="O46" s="37"/>
      <c r="P46" s="37"/>
      <c r="Q46" s="37"/>
      <c r="R46" s="37"/>
      <c r="S46" s="37"/>
      <c r="T46" s="37"/>
      <c r="U46" s="37"/>
      <c r="V46" s="37"/>
      <c r="W46" s="37"/>
      <c r="X46" s="37"/>
      <c r="Y46" s="24">
        <v>22</v>
      </c>
      <c r="Z46" s="28">
        <f t="shared" si="2"/>
        <v>42216</v>
      </c>
      <c r="AA46" s="21"/>
      <c r="AB46" s="21"/>
      <c r="AC46" s="21"/>
      <c r="AD46" s="21"/>
      <c r="AE46" s="21"/>
      <c r="AF46" s="21"/>
      <c r="AG46" s="21"/>
      <c r="AH46" s="21"/>
      <c r="AI46" s="21"/>
      <c r="AJ46" s="21"/>
    </row>
    <row r="47" spans="1:48">
      <c r="A47" s="50">
        <v>34</v>
      </c>
      <c r="B47" s="47">
        <v>42247</v>
      </c>
      <c r="C47" s="51">
        <v>0</v>
      </c>
      <c r="D47" s="52">
        <v>1153.6300000000001</v>
      </c>
      <c r="E47" s="52">
        <v>1250.546</v>
      </c>
      <c r="F47" s="52">
        <v>1620.6120000000001</v>
      </c>
      <c r="G47" s="52">
        <v>1540.9670000000001</v>
      </c>
      <c r="H47" s="52">
        <v>1454.694</v>
      </c>
      <c r="I47" s="52">
        <v>2579.8580000000002</v>
      </c>
      <c r="J47" s="52">
        <v>1972.18</v>
      </c>
      <c r="K47" s="52">
        <v>1645.43</v>
      </c>
      <c r="L47" s="52">
        <v>1134.93</v>
      </c>
      <c r="M47" s="53"/>
      <c r="N47" s="54">
        <f t="shared" si="3"/>
        <v>42247</v>
      </c>
      <c r="O47" s="37"/>
      <c r="P47" s="37"/>
      <c r="Q47" s="37"/>
      <c r="R47" s="37"/>
      <c r="S47" s="37"/>
      <c r="T47" s="37"/>
      <c r="U47" s="37"/>
      <c r="V47" s="37"/>
      <c r="W47" s="37"/>
      <c r="X47" s="37"/>
      <c r="Y47" s="24">
        <v>23</v>
      </c>
      <c r="Z47" s="28">
        <f t="shared" si="2"/>
        <v>42247</v>
      </c>
      <c r="AA47" s="21"/>
      <c r="AB47" s="21"/>
      <c r="AC47" s="21"/>
      <c r="AD47" s="21"/>
      <c r="AE47" s="21"/>
      <c r="AF47" s="21"/>
      <c r="AG47" s="21"/>
      <c r="AH47" s="21"/>
      <c r="AI47" s="21"/>
      <c r="AJ47" s="21"/>
    </row>
    <row r="48" spans="1:48">
      <c r="A48" s="50">
        <v>35</v>
      </c>
      <c r="B48" s="47">
        <v>42277</v>
      </c>
      <c r="C48" s="51">
        <v>-2.0299999999999999E-2</v>
      </c>
      <c r="D48" s="52">
        <v>1157.1199999999999</v>
      </c>
      <c r="E48" s="52">
        <v>1254.1199999999999</v>
      </c>
      <c r="F48" s="52">
        <v>1625.098</v>
      </c>
      <c r="G48" s="52">
        <v>1554.798</v>
      </c>
      <c r="H48" s="52">
        <v>1463.473</v>
      </c>
      <c r="I48" s="52">
        <v>2593.3789999999999</v>
      </c>
      <c r="J48" s="52">
        <v>1920.03</v>
      </c>
      <c r="K48" s="52">
        <v>1581.92</v>
      </c>
      <c r="L48" s="52">
        <v>1115.0899999999999</v>
      </c>
      <c r="M48" s="53"/>
      <c r="N48" s="54">
        <f t="shared" si="3"/>
        <v>42277</v>
      </c>
      <c r="O48" s="37"/>
      <c r="P48" s="37"/>
      <c r="Q48" s="37"/>
      <c r="R48" s="37"/>
      <c r="S48" s="37"/>
      <c r="T48" s="37"/>
      <c r="U48" s="37"/>
      <c r="V48" s="37"/>
      <c r="W48" s="37"/>
      <c r="X48" s="37"/>
      <c r="Y48" s="24">
        <v>24</v>
      </c>
      <c r="Z48" s="28">
        <f t="shared" si="2"/>
        <v>42277</v>
      </c>
      <c r="AA48" s="21"/>
      <c r="AB48" s="21"/>
      <c r="AC48" s="21"/>
      <c r="AD48" s="21"/>
      <c r="AE48" s="21"/>
      <c r="AF48" s="21"/>
      <c r="AG48" s="21"/>
      <c r="AH48" s="21"/>
      <c r="AI48" s="21"/>
      <c r="AJ48" s="21"/>
    </row>
    <row r="49" spans="1:36">
      <c r="A49" s="50">
        <v>36</v>
      </c>
      <c r="B49" s="47">
        <v>42307</v>
      </c>
      <c r="C49" s="51">
        <v>7.1199999999999999E-2</v>
      </c>
      <c r="D49" s="52">
        <v>1155.989</v>
      </c>
      <c r="E49" s="52">
        <v>1253.502</v>
      </c>
      <c r="F49" s="52">
        <v>1628.251</v>
      </c>
      <c r="G49" s="52">
        <v>1549.2550000000001</v>
      </c>
      <c r="H49" s="52">
        <v>1461.502</v>
      </c>
      <c r="I49" s="52">
        <v>2607.2800000000002</v>
      </c>
      <c r="J49" s="52">
        <v>2079.36</v>
      </c>
      <c r="K49" s="52">
        <v>1705.8</v>
      </c>
      <c r="L49" s="52">
        <v>1142.1099999999999</v>
      </c>
      <c r="M49" s="53"/>
      <c r="N49" s="54">
        <f t="shared" si="3"/>
        <v>42307</v>
      </c>
      <c r="O49" s="37"/>
      <c r="P49" s="37"/>
      <c r="Q49" s="37"/>
      <c r="R49" s="37"/>
      <c r="S49" s="37"/>
      <c r="T49" s="37"/>
      <c r="U49" s="37"/>
      <c r="V49" s="37"/>
      <c r="W49" s="37"/>
      <c r="X49" s="37"/>
      <c r="Y49" s="24">
        <v>25</v>
      </c>
      <c r="Z49" s="28">
        <f t="shared" si="2"/>
        <v>42307</v>
      </c>
      <c r="AA49" s="21"/>
      <c r="AB49" s="21"/>
      <c r="AC49" s="21"/>
      <c r="AD49" s="21"/>
      <c r="AE49" s="21"/>
      <c r="AF49" s="21"/>
      <c r="AG49" s="21"/>
      <c r="AH49" s="21"/>
      <c r="AI49" s="21"/>
      <c r="AJ49" s="21"/>
    </row>
    <row r="50" spans="1:36">
      <c r="A50" s="50">
        <v>37</v>
      </c>
      <c r="B50" s="47">
        <v>42338</v>
      </c>
      <c r="C50" s="51">
        <v>0.1678</v>
      </c>
      <c r="D50" s="52">
        <v>1153.1510000000001</v>
      </c>
      <c r="E50" s="52">
        <v>1251.0709999999999</v>
      </c>
      <c r="F50" s="52">
        <v>1627.0940000000001</v>
      </c>
      <c r="G50" s="52">
        <v>1542.7090000000001</v>
      </c>
      <c r="H50" s="52">
        <v>1457.568</v>
      </c>
      <c r="I50" s="52">
        <v>2601.444</v>
      </c>
      <c r="J50" s="52">
        <v>2080.41</v>
      </c>
      <c r="K50" s="52">
        <v>1694.4</v>
      </c>
      <c r="L50" s="52">
        <v>1064.77</v>
      </c>
      <c r="M50" s="53"/>
      <c r="N50" s="54">
        <f t="shared" si="3"/>
        <v>42338</v>
      </c>
      <c r="O50" s="37"/>
      <c r="P50" s="37"/>
      <c r="Q50" s="37"/>
      <c r="R50" s="37"/>
      <c r="S50" s="37"/>
      <c r="T50" s="37"/>
      <c r="U50" s="37"/>
      <c r="V50" s="37"/>
      <c r="W50" s="37"/>
      <c r="X50" s="37"/>
      <c r="Y50" s="24">
        <v>26</v>
      </c>
      <c r="Z50" s="28">
        <f t="shared" si="2"/>
        <v>42338</v>
      </c>
      <c r="AA50" s="21"/>
      <c r="AB50" s="21"/>
      <c r="AC50" s="21"/>
      <c r="AD50" s="21"/>
      <c r="AE50" s="21"/>
      <c r="AF50" s="21"/>
      <c r="AG50" s="21"/>
      <c r="AH50" s="21"/>
      <c r="AI50" s="21"/>
      <c r="AJ50" s="21"/>
    </row>
    <row r="51" spans="1:36">
      <c r="A51" s="50">
        <v>38</v>
      </c>
      <c r="B51" s="47">
        <v>42369</v>
      </c>
      <c r="C51" s="51">
        <v>0.16270000000000001</v>
      </c>
      <c r="D51" s="52">
        <v>1152.0709999999999</v>
      </c>
      <c r="E51" s="52">
        <v>1249.4960000000001</v>
      </c>
      <c r="F51" s="52">
        <v>1623.0329999999999</v>
      </c>
      <c r="G51" s="52">
        <v>1540.289</v>
      </c>
      <c r="H51" s="52">
        <v>1453.954</v>
      </c>
      <c r="I51" s="52">
        <v>2578.886</v>
      </c>
      <c r="J51" s="52">
        <v>2043.94</v>
      </c>
      <c r="K51" s="52">
        <v>1662.79</v>
      </c>
      <c r="L51" s="52">
        <v>1061.0999999999999</v>
      </c>
      <c r="M51" s="53"/>
      <c r="N51" s="54">
        <f t="shared" si="3"/>
        <v>42369</v>
      </c>
      <c r="O51" s="37"/>
      <c r="P51" s="37"/>
      <c r="Q51" s="37"/>
      <c r="R51" s="37"/>
      <c r="S51" s="37"/>
      <c r="T51" s="37"/>
      <c r="U51" s="37"/>
      <c r="V51" s="37"/>
      <c r="W51" s="37"/>
      <c r="X51" s="37"/>
      <c r="Y51" s="24">
        <v>27</v>
      </c>
      <c r="Z51" s="28">
        <f t="shared" si="2"/>
        <v>42369</v>
      </c>
      <c r="AA51" s="21"/>
      <c r="AB51" s="21"/>
      <c r="AC51" s="21"/>
      <c r="AD51" s="21"/>
      <c r="AE51" s="21"/>
      <c r="AF51" s="21"/>
      <c r="AG51" s="21"/>
      <c r="AH51" s="21"/>
      <c r="AI51" s="21"/>
      <c r="AJ51" s="21"/>
    </row>
    <row r="52" spans="1:36">
      <c r="A52" s="50">
        <v>39</v>
      </c>
      <c r="B52" s="47">
        <v>42398</v>
      </c>
      <c r="C52" s="51">
        <v>0.31030000000000002</v>
      </c>
      <c r="D52" s="52">
        <v>1159.0899999999999</v>
      </c>
      <c r="E52" s="52">
        <v>1256.875</v>
      </c>
      <c r="F52" s="52">
        <v>1627.4110000000001</v>
      </c>
      <c r="G52" s="52">
        <v>1574.173</v>
      </c>
      <c r="H52" s="52">
        <v>1474.7950000000001</v>
      </c>
      <c r="I52" s="52">
        <v>2590.1999999999998</v>
      </c>
      <c r="J52" s="52">
        <v>1940.24</v>
      </c>
      <c r="K52" s="52">
        <v>1562.18</v>
      </c>
      <c r="L52" s="52">
        <v>1118.21</v>
      </c>
      <c r="M52" s="53"/>
      <c r="N52" s="54">
        <f t="shared" si="3"/>
        <v>42398</v>
      </c>
      <c r="O52" s="37"/>
      <c r="P52" s="37"/>
      <c r="Q52" s="37"/>
      <c r="R52" s="37"/>
      <c r="S52" s="37"/>
      <c r="T52" s="37"/>
      <c r="U52" s="37"/>
      <c r="V52" s="37"/>
      <c r="W52" s="37"/>
      <c r="X52" s="37"/>
      <c r="Y52" s="24">
        <v>28</v>
      </c>
      <c r="Z52" s="28">
        <f t="shared" si="2"/>
        <v>42398</v>
      </c>
      <c r="AA52" s="21"/>
      <c r="AB52" s="21"/>
      <c r="AC52" s="21"/>
      <c r="AD52" s="21"/>
      <c r="AE52" s="21"/>
      <c r="AF52" s="21"/>
      <c r="AG52" s="21"/>
      <c r="AH52" s="21"/>
      <c r="AI52" s="21"/>
      <c r="AJ52" s="21"/>
    </row>
    <row r="53" spans="1:36">
      <c r="A53" s="50">
        <v>40</v>
      </c>
      <c r="B53" s="47">
        <v>42429</v>
      </c>
      <c r="C53" s="51">
        <v>0.31540000000000001</v>
      </c>
      <c r="D53" s="52">
        <v>1160.4259999999999</v>
      </c>
      <c r="E53" s="52">
        <v>1257.675</v>
      </c>
      <c r="F53" s="52">
        <v>1628.9739999999999</v>
      </c>
      <c r="G53" s="52">
        <v>1589.664</v>
      </c>
      <c r="H53" s="52">
        <v>1481.4829999999999</v>
      </c>
      <c r="I53" s="52">
        <v>2609.23</v>
      </c>
      <c r="J53" s="52">
        <v>1932.23</v>
      </c>
      <c r="K53" s="52">
        <v>1547.17</v>
      </c>
      <c r="L53" s="52">
        <v>1238.67</v>
      </c>
      <c r="M53" s="53"/>
      <c r="N53" s="54">
        <f t="shared" si="3"/>
        <v>42429</v>
      </c>
      <c r="O53" s="37"/>
      <c r="P53" s="37"/>
      <c r="Q53" s="37"/>
      <c r="R53" s="37"/>
      <c r="S53" s="37"/>
      <c r="T53" s="37"/>
      <c r="U53" s="37"/>
      <c r="V53" s="37"/>
      <c r="W53" s="37"/>
      <c r="X53" s="37"/>
      <c r="Y53" s="24">
        <v>29</v>
      </c>
      <c r="Z53" s="28">
        <f t="shared" si="2"/>
        <v>42429</v>
      </c>
      <c r="AA53" s="21"/>
      <c r="AB53" s="21"/>
      <c r="AC53" s="21"/>
      <c r="AD53" s="21"/>
      <c r="AE53" s="21"/>
      <c r="AF53" s="21"/>
      <c r="AG53" s="21"/>
      <c r="AH53" s="21"/>
      <c r="AI53" s="21"/>
      <c r="AJ53" s="21"/>
    </row>
    <row r="54" spans="1:36">
      <c r="A54" s="50">
        <v>41</v>
      </c>
      <c r="B54" s="47">
        <v>42460</v>
      </c>
      <c r="C54" s="51">
        <v>0.1983</v>
      </c>
      <c r="D54" s="52">
        <v>1162.451</v>
      </c>
      <c r="E54" s="52">
        <v>1260.2449999999999</v>
      </c>
      <c r="F54" s="52">
        <v>1642.7529999999999</v>
      </c>
      <c r="G54" s="52">
        <v>1591.874</v>
      </c>
      <c r="H54" s="52">
        <v>1485.0730000000001</v>
      </c>
      <c r="I54" s="52">
        <v>2680.049</v>
      </c>
      <c r="J54" s="52">
        <v>2059.7399999999998</v>
      </c>
      <c r="K54" s="52">
        <v>1648.12</v>
      </c>
      <c r="L54" s="52">
        <v>1232.75</v>
      </c>
      <c r="M54" s="53"/>
      <c r="N54" s="54">
        <f t="shared" si="3"/>
        <v>42460</v>
      </c>
      <c r="O54" s="37"/>
      <c r="P54" s="37"/>
      <c r="Q54" s="37"/>
      <c r="R54" s="37"/>
      <c r="S54" s="37"/>
      <c r="T54" s="37"/>
      <c r="U54" s="37"/>
      <c r="V54" s="37"/>
      <c r="W54" s="37"/>
      <c r="X54" s="37"/>
      <c r="Y54" s="24">
        <v>30</v>
      </c>
      <c r="Z54" s="28">
        <f t="shared" si="2"/>
        <v>42460</v>
      </c>
      <c r="AA54" s="21"/>
      <c r="AB54" s="21"/>
      <c r="AC54" s="21"/>
      <c r="AD54" s="21"/>
      <c r="AE54" s="21"/>
      <c r="AF54" s="21"/>
      <c r="AG54" s="21"/>
      <c r="AH54" s="21"/>
      <c r="AI54" s="21"/>
      <c r="AJ54" s="21"/>
    </row>
    <row r="55" spans="1:36">
      <c r="A55" s="50">
        <v>42</v>
      </c>
      <c r="B55" s="47">
        <v>42489</v>
      </c>
      <c r="C55" s="51">
        <v>0.20849999999999999</v>
      </c>
      <c r="D55" s="52">
        <v>1162.8720000000001</v>
      </c>
      <c r="E55" s="52">
        <v>1260.557</v>
      </c>
      <c r="F55" s="52">
        <v>1649.5170000000001</v>
      </c>
      <c r="G55" s="52">
        <v>1589.963</v>
      </c>
      <c r="H55" s="52">
        <v>1485.4829999999999</v>
      </c>
      <c r="I55" s="52">
        <v>2716.5050000000001</v>
      </c>
      <c r="J55" s="52">
        <v>2065.3000000000002</v>
      </c>
      <c r="K55" s="52">
        <v>1670.8</v>
      </c>
      <c r="L55" s="52">
        <v>1293.53</v>
      </c>
      <c r="M55" s="53"/>
      <c r="N55" s="54">
        <f t="shared" si="3"/>
        <v>42489</v>
      </c>
      <c r="O55" s="37"/>
      <c r="P55" s="37"/>
      <c r="Q55" s="37"/>
      <c r="R55" s="37"/>
      <c r="S55" s="37"/>
      <c r="T55" s="37"/>
      <c r="U55" s="37"/>
      <c r="V55" s="37"/>
      <c r="W55" s="37"/>
      <c r="X55" s="37"/>
      <c r="Y55" s="24">
        <v>31</v>
      </c>
      <c r="Z55" s="28">
        <f t="shared" si="2"/>
        <v>42489</v>
      </c>
      <c r="AA55" s="21"/>
      <c r="AB55" s="21"/>
      <c r="AC55" s="21"/>
      <c r="AD55" s="21"/>
      <c r="AE55" s="21"/>
      <c r="AF55" s="21"/>
      <c r="AG55" s="21"/>
      <c r="AH55" s="21"/>
      <c r="AI55" s="21"/>
      <c r="AJ55" s="21"/>
    </row>
    <row r="56" spans="1:36">
      <c r="A56" s="50">
        <v>43</v>
      </c>
      <c r="B56" s="47">
        <v>42521</v>
      </c>
      <c r="C56" s="51">
        <v>0.28489999999999999</v>
      </c>
      <c r="D56" s="52">
        <v>1161.636</v>
      </c>
      <c r="E56" s="52">
        <v>1259.8520000000001</v>
      </c>
      <c r="F56" s="52">
        <v>1649.7719999999999</v>
      </c>
      <c r="G56" s="52">
        <v>1590.559</v>
      </c>
      <c r="H56" s="52">
        <v>1486.0719999999999</v>
      </c>
      <c r="I56" s="52">
        <v>2714.741</v>
      </c>
      <c r="J56" s="52">
        <v>2096.96</v>
      </c>
      <c r="K56" s="52">
        <v>1674.61</v>
      </c>
      <c r="L56" s="52">
        <v>1215.33</v>
      </c>
      <c r="M56" s="53"/>
      <c r="N56" s="54">
        <f t="shared" si="3"/>
        <v>42521</v>
      </c>
      <c r="O56" s="37"/>
      <c r="P56" s="37"/>
      <c r="Q56" s="37"/>
      <c r="R56" s="37"/>
      <c r="S56" s="37"/>
      <c r="T56" s="37"/>
      <c r="U56" s="37"/>
      <c r="V56" s="37"/>
      <c r="W56" s="37"/>
      <c r="X56" s="37"/>
      <c r="Y56" s="24">
        <v>32</v>
      </c>
      <c r="Z56" s="28">
        <f t="shared" si="2"/>
        <v>42521</v>
      </c>
      <c r="AA56" s="21"/>
      <c r="AB56" s="21"/>
      <c r="AC56" s="21"/>
      <c r="AD56" s="21"/>
      <c r="AE56" s="21"/>
      <c r="AF56" s="21"/>
      <c r="AG56" s="21"/>
      <c r="AH56" s="21"/>
      <c r="AI56" s="21"/>
      <c r="AJ56" s="21"/>
    </row>
    <row r="57" spans="1:36">
      <c r="A57" s="50">
        <v>44</v>
      </c>
      <c r="B57" s="47">
        <v>42551</v>
      </c>
      <c r="C57" s="51">
        <v>0.25869999999999999</v>
      </c>
      <c r="D57" s="52">
        <v>1168.595</v>
      </c>
      <c r="E57" s="52">
        <v>1265.452</v>
      </c>
      <c r="F57" s="52">
        <v>1659.8009999999999</v>
      </c>
      <c r="G57" s="52">
        <v>1627.5329999999999</v>
      </c>
      <c r="H57" s="52">
        <v>1505.0409999999999</v>
      </c>
      <c r="I57" s="52">
        <v>2773.9090000000001</v>
      </c>
      <c r="J57" s="52">
        <v>2098.86</v>
      </c>
      <c r="K57" s="52">
        <v>1653.23</v>
      </c>
      <c r="L57" s="52">
        <v>1321.9</v>
      </c>
      <c r="M57" s="53"/>
      <c r="N57" s="54">
        <f t="shared" si="3"/>
        <v>42551</v>
      </c>
      <c r="O57" s="37"/>
      <c r="P57" s="37"/>
      <c r="Q57" s="37"/>
      <c r="R57" s="37"/>
      <c r="S57" s="37"/>
      <c r="T57" s="37"/>
      <c r="U57" s="37"/>
      <c r="V57" s="37"/>
      <c r="W57" s="37"/>
      <c r="X57" s="37"/>
      <c r="Y57" s="24">
        <v>33</v>
      </c>
      <c r="Z57" s="28">
        <f t="shared" si="2"/>
        <v>42551</v>
      </c>
      <c r="AA57" s="21"/>
      <c r="AB57" s="21"/>
      <c r="AC57" s="21"/>
      <c r="AD57" s="21"/>
      <c r="AE57" s="21"/>
      <c r="AF57" s="21"/>
      <c r="AG57" s="21"/>
      <c r="AH57" s="21"/>
      <c r="AI57" s="21"/>
      <c r="AJ57" s="21"/>
    </row>
    <row r="58" spans="1:36">
      <c r="A58" s="50">
        <v>45</v>
      </c>
      <c r="B58" s="47">
        <v>42580</v>
      </c>
      <c r="C58" s="51">
        <v>0.25359999999999999</v>
      </c>
      <c r="D58" s="52">
        <v>1167.9280000000001</v>
      </c>
      <c r="E58" s="52">
        <v>1265.0650000000001</v>
      </c>
      <c r="F58" s="52">
        <v>1663.5530000000001</v>
      </c>
      <c r="G58" s="52">
        <v>1634.443</v>
      </c>
      <c r="H58" s="52">
        <v>1508.99</v>
      </c>
      <c r="I58" s="52">
        <v>2814.136</v>
      </c>
      <c r="J58" s="52">
        <v>2173.6</v>
      </c>
      <c r="K58" s="52">
        <v>1721.79</v>
      </c>
      <c r="L58" s="52">
        <v>1351.28</v>
      </c>
      <c r="M58" s="53"/>
      <c r="N58" s="54">
        <f t="shared" si="3"/>
        <v>42580</v>
      </c>
      <c r="O58" s="37"/>
      <c r="P58" s="37"/>
      <c r="Q58" s="37"/>
      <c r="R58" s="37"/>
      <c r="S58" s="37"/>
      <c r="T58" s="37"/>
      <c r="U58" s="37"/>
      <c r="V58" s="37"/>
      <c r="W58" s="37"/>
      <c r="X58" s="37"/>
      <c r="Y58" s="24">
        <v>34</v>
      </c>
      <c r="Z58" s="28">
        <f t="shared" si="2"/>
        <v>42580</v>
      </c>
      <c r="AA58" s="21"/>
      <c r="AB58" s="21"/>
      <c r="AC58" s="21"/>
      <c r="AD58" s="21"/>
      <c r="AE58" s="21"/>
      <c r="AF58" s="21"/>
      <c r="AG58" s="21"/>
      <c r="AH58" s="21"/>
      <c r="AI58" s="21"/>
      <c r="AJ58" s="21"/>
    </row>
    <row r="59" spans="1:36">
      <c r="A59" s="50">
        <v>46</v>
      </c>
      <c r="B59" s="47">
        <v>42613</v>
      </c>
      <c r="C59" s="51">
        <v>0.32979999999999998</v>
      </c>
      <c r="D59" s="52">
        <v>1165.989</v>
      </c>
      <c r="E59" s="52">
        <v>1263.951</v>
      </c>
      <c r="F59" s="52">
        <v>1664.085</v>
      </c>
      <c r="G59" s="52">
        <v>1625.0830000000001</v>
      </c>
      <c r="H59" s="52">
        <v>1506.011</v>
      </c>
      <c r="I59" s="52">
        <v>2821.8510000000001</v>
      </c>
      <c r="J59" s="52">
        <v>2170.9499999999998</v>
      </c>
      <c r="K59" s="52">
        <v>1719.52</v>
      </c>
      <c r="L59" s="52">
        <v>1308.97</v>
      </c>
      <c r="M59" s="53"/>
      <c r="N59" s="54">
        <f t="shared" si="3"/>
        <v>42613</v>
      </c>
      <c r="O59" s="37"/>
      <c r="P59" s="37"/>
      <c r="Q59" s="37"/>
      <c r="R59" s="37"/>
      <c r="S59" s="37"/>
      <c r="T59" s="37"/>
      <c r="U59" s="37"/>
      <c r="V59" s="37"/>
      <c r="W59" s="37"/>
      <c r="X59" s="37"/>
      <c r="Y59" s="24">
        <v>35</v>
      </c>
      <c r="Z59" s="28">
        <f t="shared" si="2"/>
        <v>42613</v>
      </c>
      <c r="AA59" s="21"/>
      <c r="AB59" s="21"/>
      <c r="AC59" s="21"/>
      <c r="AD59" s="21"/>
      <c r="AE59" s="21"/>
      <c r="AF59" s="21"/>
      <c r="AG59" s="21"/>
      <c r="AH59" s="21"/>
      <c r="AI59" s="21"/>
      <c r="AJ59" s="21"/>
    </row>
    <row r="60" spans="1:36">
      <c r="A60" s="50">
        <v>47</v>
      </c>
      <c r="B60" s="47">
        <v>42643</v>
      </c>
      <c r="C60" s="51">
        <v>0.27389999999999998</v>
      </c>
      <c r="D60" s="52">
        <v>1167.3440000000001</v>
      </c>
      <c r="E60" s="52">
        <v>1265.866</v>
      </c>
      <c r="F60" s="52">
        <v>1665.3679999999999</v>
      </c>
      <c r="G60" s="52">
        <v>1622.095</v>
      </c>
      <c r="H60" s="52">
        <v>1507.0640000000001</v>
      </c>
      <c r="I60" s="52">
        <v>2813.7240000000002</v>
      </c>
      <c r="J60" s="52">
        <v>2168.27</v>
      </c>
      <c r="K60" s="52">
        <v>1725.67</v>
      </c>
      <c r="L60" s="52">
        <v>1315.87</v>
      </c>
      <c r="M60" s="53"/>
      <c r="N60" s="54">
        <f t="shared" si="3"/>
        <v>42643</v>
      </c>
      <c r="O60" s="37"/>
      <c r="P60" s="37"/>
      <c r="Q60" s="37"/>
      <c r="R60" s="37"/>
      <c r="S60" s="37"/>
      <c r="T60" s="37"/>
      <c r="U60" s="37"/>
      <c r="V60" s="37"/>
      <c r="W60" s="37"/>
      <c r="X60" s="37"/>
      <c r="Y60" s="24">
        <v>36</v>
      </c>
      <c r="Z60" s="28">
        <f t="shared" si="2"/>
        <v>42643</v>
      </c>
      <c r="AA60" s="21"/>
      <c r="AB60" s="21"/>
      <c r="AC60" s="21"/>
      <c r="AD60" s="21"/>
      <c r="AE60" s="21"/>
      <c r="AF60" s="21"/>
      <c r="AG60" s="21"/>
      <c r="AH60" s="21"/>
      <c r="AI60" s="21"/>
      <c r="AJ60" s="21"/>
    </row>
    <row r="61" spans="1:36">
      <c r="A61" s="50">
        <v>48</v>
      </c>
      <c r="B61" s="47">
        <v>42674</v>
      </c>
      <c r="C61" s="51">
        <v>0.29930000000000001</v>
      </c>
      <c r="D61" s="52">
        <v>1166.5630000000001</v>
      </c>
      <c r="E61" s="52">
        <v>1265.7539999999999</v>
      </c>
      <c r="F61" s="52">
        <v>1666.1579999999999</v>
      </c>
      <c r="G61" s="52">
        <v>1603.42</v>
      </c>
      <c r="H61" s="52">
        <v>1500.248</v>
      </c>
      <c r="I61" s="52">
        <v>2790.4340000000002</v>
      </c>
      <c r="J61" s="52">
        <v>2126.15</v>
      </c>
      <c r="K61" s="52">
        <v>1690.92</v>
      </c>
      <c r="L61" s="52">
        <v>1277.21</v>
      </c>
      <c r="M61" s="53"/>
      <c r="N61" s="54">
        <f t="shared" si="3"/>
        <v>42674</v>
      </c>
      <c r="O61" s="37"/>
      <c r="P61" s="37"/>
      <c r="Q61" s="37"/>
      <c r="R61" s="37"/>
      <c r="S61" s="37"/>
      <c r="T61" s="37"/>
      <c r="U61" s="37"/>
      <c r="V61" s="37"/>
      <c r="W61" s="37"/>
      <c r="X61" s="37"/>
      <c r="Y61" s="24">
        <v>37</v>
      </c>
      <c r="Z61" s="28">
        <f t="shared" si="2"/>
        <v>42674</v>
      </c>
      <c r="AA61" s="21"/>
      <c r="AB61" s="21"/>
      <c r="AC61" s="21"/>
      <c r="AD61" s="21"/>
      <c r="AE61" s="21"/>
      <c r="AF61" s="21"/>
      <c r="AG61" s="21"/>
      <c r="AH61" s="21"/>
      <c r="AI61" s="21"/>
      <c r="AJ61" s="21"/>
    </row>
    <row r="62" spans="1:36">
      <c r="A62" s="50">
        <v>49</v>
      </c>
      <c r="B62" s="47">
        <v>42704</v>
      </c>
      <c r="C62" s="51">
        <v>0.47710000000000002</v>
      </c>
      <c r="D62" s="52">
        <v>1161.934</v>
      </c>
      <c r="E62" s="52">
        <v>1260.7349999999999</v>
      </c>
      <c r="F62" s="52">
        <v>1659.1020000000001</v>
      </c>
      <c r="G62" s="52">
        <v>1559.6320000000001</v>
      </c>
      <c r="H62" s="52">
        <v>1477.88</v>
      </c>
      <c r="I62" s="52">
        <v>2715.674</v>
      </c>
      <c r="J62" s="52">
        <v>2198.81</v>
      </c>
      <c r="K62" s="52">
        <v>1712.09</v>
      </c>
      <c r="L62" s="52">
        <v>1173.2</v>
      </c>
      <c r="M62" s="53"/>
      <c r="N62" s="54">
        <f t="shared" si="3"/>
        <v>42704</v>
      </c>
      <c r="O62" s="37"/>
      <c r="P62" s="37"/>
      <c r="Q62" s="37"/>
      <c r="R62" s="37"/>
      <c r="S62" s="37"/>
      <c r="T62" s="37"/>
      <c r="U62" s="37"/>
      <c r="V62" s="37"/>
      <c r="W62" s="37"/>
      <c r="X62" s="37"/>
      <c r="Y62" s="24">
        <v>38</v>
      </c>
      <c r="Z62" s="28">
        <f t="shared" si="2"/>
        <v>42704</v>
      </c>
      <c r="AA62" s="21"/>
      <c r="AB62" s="21"/>
      <c r="AC62" s="21"/>
      <c r="AD62" s="21"/>
      <c r="AE62" s="21"/>
      <c r="AF62" s="21"/>
      <c r="AG62" s="21"/>
      <c r="AH62" s="21"/>
      <c r="AI62" s="21"/>
      <c r="AJ62" s="21"/>
    </row>
    <row r="63" spans="1:36">
      <c r="A63" s="50">
        <v>50</v>
      </c>
      <c r="B63" s="47">
        <v>42734</v>
      </c>
      <c r="C63" s="51">
        <v>0.49740000000000001</v>
      </c>
      <c r="D63" s="52">
        <v>1162.279</v>
      </c>
      <c r="E63" s="52">
        <v>1261.5440000000001</v>
      </c>
      <c r="F63" s="52">
        <v>1661.82</v>
      </c>
      <c r="G63" s="52">
        <v>1557.8440000000001</v>
      </c>
      <c r="H63" s="52">
        <v>1475.7570000000001</v>
      </c>
      <c r="I63" s="52">
        <v>2732.6640000000002</v>
      </c>
      <c r="J63" s="52">
        <v>2238.83</v>
      </c>
      <c r="K63" s="52">
        <v>1751.22</v>
      </c>
      <c r="L63" s="52">
        <v>1147.5</v>
      </c>
      <c r="M63" s="53"/>
      <c r="N63" s="54">
        <f t="shared" si="3"/>
        <v>42734</v>
      </c>
      <c r="O63" s="37"/>
      <c r="P63" s="37"/>
      <c r="Q63" s="37"/>
      <c r="R63" s="37"/>
      <c r="S63" s="37"/>
      <c r="T63" s="37"/>
      <c r="U63" s="37"/>
      <c r="V63" s="37"/>
      <c r="W63" s="37"/>
      <c r="X63" s="37"/>
      <c r="Y63" s="24">
        <v>39</v>
      </c>
      <c r="Z63" s="28">
        <f t="shared" si="2"/>
        <v>42734</v>
      </c>
      <c r="AA63" s="21"/>
      <c r="AB63" s="21"/>
      <c r="AC63" s="21"/>
      <c r="AD63" s="21"/>
      <c r="AE63" s="21"/>
      <c r="AF63" s="21"/>
      <c r="AG63" s="21"/>
      <c r="AH63" s="21"/>
      <c r="AI63" s="21"/>
      <c r="AJ63" s="21"/>
    </row>
    <row r="64" spans="1:36">
      <c r="A64" s="50">
        <v>51</v>
      </c>
      <c r="B64" s="47">
        <v>42766</v>
      </c>
      <c r="C64" s="51">
        <v>0.51270000000000004</v>
      </c>
      <c r="D64" s="52">
        <v>1163.7429999999999</v>
      </c>
      <c r="E64" s="52">
        <v>1263.4269999999999</v>
      </c>
      <c r="F64" s="52">
        <v>1666.5920000000001</v>
      </c>
      <c r="G64" s="52">
        <v>1561.3620000000001</v>
      </c>
      <c r="H64" s="52">
        <v>1479.7760000000001</v>
      </c>
      <c r="I64" s="52">
        <v>2743.8710000000001</v>
      </c>
      <c r="J64" s="52">
        <v>2278.87</v>
      </c>
      <c r="K64" s="52">
        <v>1792.4</v>
      </c>
      <c r="L64" s="52">
        <v>1210.72</v>
      </c>
      <c r="M64" s="53"/>
      <c r="N64" s="54">
        <f t="shared" si="3"/>
        <v>42766</v>
      </c>
      <c r="O64" s="37"/>
      <c r="P64" s="37"/>
      <c r="Q64" s="37"/>
      <c r="R64" s="37"/>
      <c r="S64" s="37"/>
      <c r="T64" s="37"/>
      <c r="U64" s="37"/>
      <c r="V64" s="37"/>
      <c r="W64" s="37"/>
      <c r="X64" s="37"/>
      <c r="Y64" s="24">
        <v>40</v>
      </c>
      <c r="Z64" s="28">
        <f t="shared" si="2"/>
        <v>42766</v>
      </c>
      <c r="AA64" s="21"/>
      <c r="AB64" s="21"/>
      <c r="AC64" s="21"/>
      <c r="AD64" s="21"/>
      <c r="AE64" s="21"/>
      <c r="AF64" s="21"/>
      <c r="AG64" s="21"/>
      <c r="AH64" s="21"/>
      <c r="AI64" s="21"/>
      <c r="AJ64" s="21"/>
    </row>
    <row r="65" spans="1:36">
      <c r="A65" s="50">
        <v>52</v>
      </c>
      <c r="B65" s="47">
        <v>42794</v>
      </c>
      <c r="C65" s="51">
        <v>0.60419999999999996</v>
      </c>
      <c r="D65" s="52">
        <v>1164.93</v>
      </c>
      <c r="E65" s="52">
        <v>1264.8499999999999</v>
      </c>
      <c r="F65" s="52">
        <v>1672.1980000000001</v>
      </c>
      <c r="G65" s="52">
        <v>1569.4359999999999</v>
      </c>
      <c r="H65" s="52">
        <v>1485.597</v>
      </c>
      <c r="I65" s="52">
        <v>2774.9059999999999</v>
      </c>
      <c r="J65" s="52">
        <v>2363.64</v>
      </c>
      <c r="K65" s="52">
        <v>1838.7</v>
      </c>
      <c r="L65" s="52">
        <v>1248.44</v>
      </c>
      <c r="M65" s="53"/>
      <c r="N65" s="54">
        <f t="shared" si="3"/>
        <v>42794</v>
      </c>
      <c r="O65" s="37"/>
      <c r="P65" s="37"/>
      <c r="Q65" s="37"/>
      <c r="R65" s="37"/>
      <c r="S65" s="37"/>
      <c r="T65" s="37"/>
      <c r="U65" s="37"/>
      <c r="V65" s="37"/>
      <c r="W65" s="37"/>
      <c r="X65" s="37"/>
      <c r="Y65" s="24">
        <v>41</v>
      </c>
      <c r="Z65" s="28">
        <f t="shared" si="2"/>
        <v>42794</v>
      </c>
      <c r="AA65" s="21"/>
      <c r="AB65" s="21"/>
      <c r="AC65" s="21"/>
      <c r="AD65" s="21"/>
      <c r="AE65" s="21"/>
      <c r="AF65" s="21"/>
      <c r="AG65" s="21"/>
      <c r="AH65" s="21"/>
      <c r="AI65" s="21"/>
      <c r="AJ65" s="21"/>
    </row>
    <row r="66" spans="1:36">
      <c r="A66" s="50">
        <v>53</v>
      </c>
      <c r="B66" s="47">
        <v>42825</v>
      </c>
      <c r="C66" s="51">
        <v>0.75160000000000005</v>
      </c>
      <c r="D66" s="52">
        <v>1165.3040000000001</v>
      </c>
      <c r="E66" s="52">
        <v>1265.386</v>
      </c>
      <c r="F66" s="52">
        <v>1673.5119999999999</v>
      </c>
      <c r="G66" s="52">
        <v>1568.5150000000001</v>
      </c>
      <c r="H66" s="52">
        <v>1486.7180000000001</v>
      </c>
      <c r="I66" s="52">
        <v>2771.491</v>
      </c>
      <c r="J66" s="52">
        <v>2362.7199999999998</v>
      </c>
      <c r="K66" s="52">
        <v>1853.69</v>
      </c>
      <c r="L66" s="52">
        <v>1249.2</v>
      </c>
      <c r="M66" s="53"/>
      <c r="N66" s="54">
        <f t="shared" si="3"/>
        <v>42825</v>
      </c>
      <c r="O66" s="37"/>
      <c r="P66" s="37"/>
      <c r="Q66" s="37"/>
      <c r="R66" s="37"/>
      <c r="S66" s="37"/>
      <c r="T66" s="37"/>
      <c r="U66" s="37"/>
      <c r="V66" s="37"/>
      <c r="W66" s="37"/>
      <c r="X66" s="37"/>
      <c r="Y66" s="24">
        <v>42</v>
      </c>
      <c r="Z66" s="28">
        <f t="shared" si="2"/>
        <v>42825</v>
      </c>
      <c r="AA66" s="21"/>
      <c r="AB66" s="21"/>
      <c r="AC66" s="21"/>
      <c r="AD66" s="21"/>
      <c r="AE66" s="21"/>
      <c r="AF66" s="21"/>
      <c r="AG66" s="21"/>
      <c r="AH66" s="21"/>
      <c r="AI66" s="21"/>
      <c r="AJ66" s="21"/>
    </row>
    <row r="67" spans="1:36">
      <c r="A67" s="50">
        <v>54</v>
      </c>
      <c r="B67" s="47">
        <v>42853</v>
      </c>
      <c r="C67" s="51">
        <v>0.7923</v>
      </c>
      <c r="D67" s="52">
        <v>1166.9190000000001</v>
      </c>
      <c r="E67" s="52">
        <v>1267.0899999999999</v>
      </c>
      <c r="F67" s="52">
        <v>1677.777</v>
      </c>
      <c r="G67" s="52">
        <v>1579.5</v>
      </c>
      <c r="H67" s="52">
        <v>1494.1949999999999</v>
      </c>
      <c r="I67" s="52">
        <v>2799.14</v>
      </c>
      <c r="J67" s="52">
        <v>2384.1999999999998</v>
      </c>
      <c r="K67" s="52">
        <v>1878.28</v>
      </c>
      <c r="L67" s="52">
        <v>1268.28</v>
      </c>
      <c r="M67" s="53"/>
      <c r="N67" s="54">
        <f t="shared" si="3"/>
        <v>42853</v>
      </c>
      <c r="O67" s="37"/>
      <c r="P67" s="37"/>
      <c r="Q67" s="37"/>
      <c r="R67" s="37"/>
      <c r="S67" s="37"/>
      <c r="T67" s="37"/>
      <c r="U67" s="37"/>
      <c r="V67" s="37"/>
      <c r="W67" s="37"/>
      <c r="X67" s="37"/>
      <c r="Y67" s="24">
        <v>43</v>
      </c>
      <c r="Z67" s="28">
        <f t="shared" si="2"/>
        <v>42853</v>
      </c>
      <c r="AA67" s="21"/>
      <c r="AB67" s="21"/>
      <c r="AC67" s="21"/>
      <c r="AD67" s="21"/>
      <c r="AE67" s="21"/>
      <c r="AF67" s="21"/>
      <c r="AG67" s="21"/>
      <c r="AH67" s="21"/>
      <c r="AI67" s="21"/>
      <c r="AJ67" s="21"/>
    </row>
    <row r="68" spans="1:36">
      <c r="A68" s="50">
        <v>55</v>
      </c>
      <c r="B68" s="47">
        <v>42886</v>
      </c>
      <c r="C68" s="51">
        <v>0.97060000000000002</v>
      </c>
      <c r="D68" s="52">
        <v>1168.269</v>
      </c>
      <c r="E68" s="52">
        <v>1268.9169999999999</v>
      </c>
      <c r="F68" s="52">
        <v>1682.3610000000001</v>
      </c>
      <c r="G68" s="52">
        <v>1590.085</v>
      </c>
      <c r="H68" s="52">
        <v>1500.7159999999999</v>
      </c>
      <c r="I68" s="52">
        <v>2831.6770000000001</v>
      </c>
      <c r="J68" s="52">
        <v>2411.8000000000002</v>
      </c>
      <c r="K68" s="52">
        <v>1911.74</v>
      </c>
      <c r="L68" s="52">
        <v>1268.92</v>
      </c>
      <c r="M68" s="53"/>
      <c r="N68" s="54">
        <f t="shared" si="3"/>
        <v>42886</v>
      </c>
      <c r="O68" s="37"/>
      <c r="P68" s="37"/>
      <c r="Q68" s="37"/>
      <c r="R68" s="37"/>
      <c r="S68" s="37"/>
      <c r="T68" s="37"/>
      <c r="U68" s="37"/>
      <c r="V68" s="37"/>
      <c r="W68" s="37"/>
      <c r="X68" s="37"/>
      <c r="Y68" s="24">
        <v>44</v>
      </c>
      <c r="Z68" s="28">
        <f t="shared" si="2"/>
        <v>42886</v>
      </c>
      <c r="AA68" s="21"/>
      <c r="AB68" s="21"/>
      <c r="AC68" s="21"/>
      <c r="AD68" s="21"/>
      <c r="AE68" s="21"/>
      <c r="AF68" s="21"/>
      <c r="AG68" s="21"/>
      <c r="AH68" s="21"/>
      <c r="AI68" s="21"/>
      <c r="AJ68" s="21"/>
    </row>
    <row r="69" spans="1:36">
      <c r="A69" s="50">
        <v>56</v>
      </c>
      <c r="B69" s="47">
        <v>42916</v>
      </c>
      <c r="C69" s="51">
        <v>1.0113000000000001</v>
      </c>
      <c r="D69" s="52">
        <v>1167.3320000000001</v>
      </c>
      <c r="E69" s="52">
        <v>1268.6010000000001</v>
      </c>
      <c r="F69" s="52">
        <v>1683.5360000000001</v>
      </c>
      <c r="G69" s="52">
        <v>1587.7</v>
      </c>
      <c r="H69" s="52">
        <v>1499.806</v>
      </c>
      <c r="I69" s="52">
        <v>2838.6260000000002</v>
      </c>
      <c r="J69" s="52">
        <v>2423.41</v>
      </c>
      <c r="K69" s="52">
        <v>1916.43</v>
      </c>
      <c r="L69" s="52">
        <v>1241.6099999999999</v>
      </c>
      <c r="M69" s="53"/>
      <c r="N69" s="54">
        <f t="shared" si="3"/>
        <v>42916</v>
      </c>
      <c r="O69" s="37"/>
      <c r="P69" s="37"/>
      <c r="Q69" s="37"/>
      <c r="R69" s="37"/>
      <c r="S69" s="37"/>
      <c r="T69" s="37"/>
      <c r="U69" s="37"/>
      <c r="V69" s="37"/>
      <c r="W69" s="37"/>
      <c r="X69" s="37"/>
      <c r="Y69" s="24">
        <v>45</v>
      </c>
      <c r="Z69" s="28">
        <f t="shared" si="2"/>
        <v>42916</v>
      </c>
      <c r="AA69" s="21"/>
      <c r="AB69" s="21"/>
      <c r="AC69" s="21"/>
      <c r="AD69" s="21"/>
      <c r="AE69" s="21"/>
      <c r="AF69" s="21"/>
      <c r="AG69" s="21"/>
      <c r="AH69" s="21"/>
      <c r="AI69" s="21"/>
      <c r="AJ69" s="21"/>
    </row>
    <row r="70" spans="1:36">
      <c r="A70" s="50">
        <v>57</v>
      </c>
      <c r="B70" s="47">
        <v>42947</v>
      </c>
      <c r="C70" s="51">
        <v>1.0724</v>
      </c>
      <c r="D70" s="52">
        <v>1169.818</v>
      </c>
      <c r="E70" s="52">
        <v>1271.289</v>
      </c>
      <c r="F70" s="52">
        <v>1690.2260000000001</v>
      </c>
      <c r="G70" s="52">
        <v>1590.114</v>
      </c>
      <c r="H70" s="52">
        <v>1503.9970000000001</v>
      </c>
      <c r="I70" s="52">
        <v>2859.8389999999999</v>
      </c>
      <c r="J70" s="52">
        <v>2470.3000000000002</v>
      </c>
      <c r="K70" s="52">
        <v>1961.1</v>
      </c>
      <c r="L70" s="52">
        <v>1269.44</v>
      </c>
      <c r="M70" s="53"/>
      <c r="N70" s="54">
        <f t="shared" si="3"/>
        <v>42947</v>
      </c>
      <c r="O70" s="37"/>
      <c r="P70" s="37"/>
      <c r="Q70" s="37"/>
      <c r="R70" s="37"/>
      <c r="S70" s="37"/>
      <c r="T70" s="37"/>
      <c r="U70" s="37"/>
      <c r="V70" s="37"/>
      <c r="W70" s="37"/>
      <c r="X70" s="37"/>
      <c r="Y70" s="24">
        <v>46</v>
      </c>
      <c r="Z70" s="28">
        <f t="shared" si="2"/>
        <v>42947</v>
      </c>
      <c r="AA70" s="21"/>
      <c r="AB70" s="21"/>
      <c r="AC70" s="21"/>
      <c r="AD70" s="21"/>
      <c r="AE70" s="21"/>
      <c r="AF70" s="21"/>
      <c r="AG70" s="21"/>
      <c r="AH70" s="21"/>
      <c r="AI70" s="21"/>
      <c r="AJ70" s="21"/>
    </row>
    <row r="71" spans="1:36">
      <c r="A71" s="50">
        <v>58</v>
      </c>
      <c r="B71" s="47">
        <v>42978</v>
      </c>
      <c r="C71" s="51">
        <v>0.99099999999999999</v>
      </c>
      <c r="D71" s="52">
        <v>1172.0340000000001</v>
      </c>
      <c r="E71" s="52">
        <v>1273.575</v>
      </c>
      <c r="F71" s="52">
        <v>1693.654</v>
      </c>
      <c r="G71" s="52">
        <v>1608.0930000000001</v>
      </c>
      <c r="H71" s="52">
        <v>1515.028</v>
      </c>
      <c r="I71" s="52">
        <v>2884.06</v>
      </c>
      <c r="J71" s="52">
        <v>2471.65</v>
      </c>
      <c r="K71" s="52">
        <v>1959.74</v>
      </c>
      <c r="L71" s="52">
        <v>1321.43</v>
      </c>
      <c r="M71" s="53"/>
      <c r="N71" s="54">
        <f t="shared" si="3"/>
        <v>42978</v>
      </c>
      <c r="O71" s="37"/>
      <c r="P71" s="37"/>
      <c r="Q71" s="37"/>
      <c r="R71" s="37"/>
      <c r="S71" s="37"/>
      <c r="T71" s="37"/>
      <c r="U71" s="37"/>
      <c r="V71" s="37"/>
      <c r="W71" s="37"/>
      <c r="X71" s="37"/>
      <c r="Y71" s="24">
        <v>47</v>
      </c>
      <c r="Z71" s="28">
        <f t="shared" si="2"/>
        <v>42978</v>
      </c>
      <c r="AA71" s="21"/>
      <c r="AB71" s="21"/>
      <c r="AC71" s="21"/>
      <c r="AD71" s="21"/>
      <c r="AE71" s="21"/>
      <c r="AF71" s="21"/>
      <c r="AG71" s="21"/>
      <c r="AH71" s="21"/>
      <c r="AI71" s="21"/>
      <c r="AJ71" s="21"/>
    </row>
    <row r="72" spans="1:36">
      <c r="A72" s="50">
        <v>59</v>
      </c>
      <c r="B72" s="47">
        <v>43007</v>
      </c>
      <c r="C72" s="51">
        <v>1.0405</v>
      </c>
      <c r="D72" s="52">
        <v>1170.116</v>
      </c>
      <c r="E72" s="52">
        <v>1272.1510000000001</v>
      </c>
      <c r="F72" s="52">
        <v>1693.8510000000001</v>
      </c>
      <c r="G72" s="52">
        <v>1593.95</v>
      </c>
      <c r="H72" s="52">
        <v>1507.422</v>
      </c>
      <c r="I72" s="52">
        <v>2877.4780000000001</v>
      </c>
      <c r="J72" s="52">
        <v>2519.36</v>
      </c>
      <c r="K72" s="52">
        <v>2000.55</v>
      </c>
      <c r="L72" s="52">
        <v>1279.75</v>
      </c>
      <c r="M72" s="53"/>
      <c r="N72" s="54">
        <f t="shared" si="3"/>
        <v>43007</v>
      </c>
      <c r="O72" s="37"/>
      <c r="P72" s="37"/>
      <c r="Q72" s="37"/>
      <c r="R72" s="37"/>
      <c r="S72" s="37"/>
      <c r="T72" s="37"/>
      <c r="U72" s="37"/>
      <c r="V72" s="37"/>
      <c r="W72" s="37"/>
      <c r="X72" s="37"/>
      <c r="Y72" s="24">
        <v>48</v>
      </c>
      <c r="Z72" s="28">
        <f t="shared" si="2"/>
        <v>43007</v>
      </c>
      <c r="AA72" s="21"/>
      <c r="AB72" s="21"/>
      <c r="AC72" s="21"/>
      <c r="AD72" s="21"/>
      <c r="AE72" s="21"/>
      <c r="AF72" s="21"/>
      <c r="AG72" s="21"/>
      <c r="AH72" s="21"/>
      <c r="AI72" s="21"/>
      <c r="AJ72" s="21"/>
    </row>
    <row r="73" spans="1:36">
      <c r="A73" s="50">
        <v>60</v>
      </c>
      <c r="B73" s="47">
        <v>43039</v>
      </c>
      <c r="C73" s="51">
        <v>1.1312</v>
      </c>
      <c r="D73" s="52">
        <v>1169.405</v>
      </c>
      <c r="E73" s="52">
        <v>1271.838</v>
      </c>
      <c r="F73" s="52">
        <v>1695.3389999999999</v>
      </c>
      <c r="G73" s="52">
        <v>1592.2</v>
      </c>
      <c r="H73" s="52">
        <v>1507.721</v>
      </c>
      <c r="I73" s="52">
        <v>2889.0909999999999</v>
      </c>
      <c r="J73" s="52">
        <v>2575.2600000000002</v>
      </c>
      <c r="K73" s="52">
        <v>2036.8</v>
      </c>
      <c r="L73" s="52">
        <v>1271.46</v>
      </c>
      <c r="M73" s="53"/>
      <c r="N73" s="54">
        <f t="shared" si="3"/>
        <v>43039</v>
      </c>
      <c r="O73" s="37"/>
      <c r="P73" s="37"/>
      <c r="Q73" s="37"/>
      <c r="R73" s="37"/>
      <c r="S73" s="37"/>
      <c r="T73" s="37"/>
      <c r="U73" s="37"/>
      <c r="V73" s="37"/>
      <c r="W73" s="37"/>
      <c r="X73" s="37"/>
      <c r="Y73" s="24">
        <v>49</v>
      </c>
      <c r="Z73" s="28">
        <f t="shared" si="2"/>
        <v>43039</v>
      </c>
      <c r="AA73" s="21"/>
      <c r="AB73" s="21"/>
      <c r="AC73" s="21"/>
      <c r="AD73" s="21"/>
      <c r="AE73" s="21"/>
      <c r="AF73" s="21"/>
      <c r="AG73" s="21"/>
      <c r="AH73" s="21"/>
      <c r="AI73" s="21"/>
      <c r="AJ73" s="21"/>
    </row>
    <row r="74" spans="1:36">
      <c r="A74" s="50">
        <v>61</v>
      </c>
      <c r="B74" s="47">
        <v>43069</v>
      </c>
      <c r="C74" s="51">
        <v>1.256</v>
      </c>
      <c r="D74" s="52">
        <v>1167.049</v>
      </c>
      <c r="E74" s="52">
        <v>1269.4559999999999</v>
      </c>
      <c r="F74" s="52">
        <v>1691.684</v>
      </c>
      <c r="G74" s="52">
        <v>1590.269</v>
      </c>
      <c r="H74" s="52">
        <v>1505.3019999999999</v>
      </c>
      <c r="I74" s="52">
        <v>2885.0349999999999</v>
      </c>
      <c r="J74" s="52">
        <v>2647.58</v>
      </c>
      <c r="K74" s="52">
        <v>2077.36</v>
      </c>
      <c r="L74" s="52">
        <v>1275.01</v>
      </c>
      <c r="M74" s="53"/>
      <c r="N74" s="54">
        <f t="shared" si="3"/>
        <v>43069</v>
      </c>
      <c r="O74" s="37"/>
      <c r="P74" s="37"/>
      <c r="Q74" s="37"/>
      <c r="R74" s="37"/>
      <c r="S74" s="37"/>
      <c r="T74" s="37"/>
      <c r="U74" s="37"/>
      <c r="V74" s="37"/>
      <c r="W74" s="37"/>
      <c r="X74" s="37"/>
      <c r="Y74" s="24">
        <v>50</v>
      </c>
      <c r="Z74" s="28">
        <f t="shared" si="2"/>
        <v>43069</v>
      </c>
      <c r="AA74" s="21"/>
      <c r="AB74" s="21"/>
      <c r="AC74" s="21"/>
      <c r="AD74" s="21"/>
      <c r="AE74" s="21"/>
      <c r="AF74" s="21"/>
      <c r="AG74" s="21"/>
      <c r="AH74" s="21"/>
      <c r="AI74" s="21"/>
      <c r="AJ74" s="21"/>
    </row>
    <row r="75" spans="1:36">
      <c r="A75" s="50">
        <v>62</v>
      </c>
      <c r="B75" s="47">
        <v>43098</v>
      </c>
      <c r="C75" s="51">
        <v>1.3756999999999999</v>
      </c>
      <c r="D75" s="52">
        <v>1167.1890000000001</v>
      </c>
      <c r="E75" s="52">
        <v>1269.7260000000001</v>
      </c>
      <c r="F75" s="52">
        <v>1693.5070000000001</v>
      </c>
      <c r="G75" s="52">
        <v>1595.7729999999999</v>
      </c>
      <c r="H75" s="52">
        <v>1507.491</v>
      </c>
      <c r="I75" s="52">
        <v>2909.6370000000002</v>
      </c>
      <c r="J75" s="52">
        <v>2673.61</v>
      </c>
      <c r="K75" s="52">
        <v>2103.4499999999998</v>
      </c>
      <c r="L75" s="52">
        <v>1302.8</v>
      </c>
      <c r="M75" s="53"/>
      <c r="N75" s="54">
        <f t="shared" si="3"/>
        <v>43098</v>
      </c>
      <c r="O75" s="37"/>
      <c r="P75" s="37"/>
      <c r="Q75" s="37"/>
      <c r="R75" s="37"/>
      <c r="S75" s="37"/>
      <c r="T75" s="37"/>
      <c r="U75" s="37"/>
      <c r="V75" s="37"/>
      <c r="W75" s="37"/>
      <c r="X75" s="37"/>
      <c r="Y75" s="24">
        <v>51</v>
      </c>
      <c r="Z75" s="28">
        <f t="shared" si="2"/>
        <v>43098</v>
      </c>
      <c r="AA75" s="21"/>
      <c r="AB75" s="21"/>
      <c r="AC75" s="21"/>
      <c r="AD75" s="21"/>
      <c r="AE75" s="21"/>
      <c r="AF75" s="21"/>
      <c r="AG75" s="21"/>
      <c r="AH75" s="21"/>
      <c r="AI75" s="21"/>
      <c r="AJ75" s="21"/>
    </row>
    <row r="76" spans="1:36">
      <c r="A76" s="50">
        <v>63</v>
      </c>
      <c r="B76" s="47">
        <v>43131</v>
      </c>
      <c r="C76" s="51">
        <v>1.4551000000000001</v>
      </c>
      <c r="D76" s="52">
        <v>1163.8340000000001</v>
      </c>
      <c r="E76" s="52">
        <v>1266.8599999999999</v>
      </c>
      <c r="F76" s="52">
        <v>1690.5619999999999</v>
      </c>
      <c r="G76" s="52">
        <v>1573.4970000000001</v>
      </c>
      <c r="H76" s="52">
        <v>1495.537</v>
      </c>
      <c r="I76" s="52">
        <v>2882.748</v>
      </c>
      <c r="J76" s="52">
        <v>2823.81</v>
      </c>
      <c r="K76" s="52">
        <v>2213.2399999999998</v>
      </c>
      <c r="L76" s="52">
        <v>1345.14</v>
      </c>
      <c r="M76" s="53"/>
      <c r="N76" s="54">
        <f t="shared" si="3"/>
        <v>43131</v>
      </c>
      <c r="O76" s="37"/>
      <c r="P76" s="37"/>
      <c r="Q76" s="37"/>
      <c r="R76" s="37"/>
      <c r="S76" s="37"/>
      <c r="T76" s="37"/>
      <c r="U76" s="37"/>
      <c r="V76" s="37"/>
      <c r="W76" s="37"/>
      <c r="X76" s="37"/>
      <c r="Y76" s="24">
        <v>52</v>
      </c>
      <c r="Z76" s="28">
        <f t="shared" si="2"/>
        <v>43131</v>
      </c>
      <c r="AA76" s="21"/>
      <c r="AB76" s="21"/>
      <c r="AC76" s="21"/>
      <c r="AD76" s="21"/>
      <c r="AE76" s="21"/>
      <c r="AF76" s="21"/>
      <c r="AG76" s="21"/>
      <c r="AH76" s="21"/>
      <c r="AI76" s="21"/>
      <c r="AJ76" s="21"/>
    </row>
    <row r="77" spans="1:36">
      <c r="A77" s="50">
        <v>64</v>
      </c>
      <c r="B77" s="47">
        <v>43159</v>
      </c>
      <c r="C77" s="51">
        <v>1.6517999999999999</v>
      </c>
      <c r="D77" s="52">
        <v>1163.3920000000001</v>
      </c>
      <c r="E77" s="52">
        <v>1266.8820000000001</v>
      </c>
      <c r="F77" s="52">
        <v>1686.7349999999999</v>
      </c>
      <c r="G77" s="52">
        <v>1561.104</v>
      </c>
      <c r="H77" s="52">
        <v>1490.9860000000001</v>
      </c>
      <c r="I77" s="52">
        <v>2839.6089999999999</v>
      </c>
      <c r="J77" s="52">
        <v>2713.83</v>
      </c>
      <c r="K77" s="52">
        <v>2117.9899999999998</v>
      </c>
      <c r="L77" s="52">
        <v>1318.31</v>
      </c>
      <c r="M77" s="53"/>
      <c r="N77" s="54">
        <f t="shared" si="3"/>
        <v>43159</v>
      </c>
      <c r="O77" s="37"/>
      <c r="P77" s="37"/>
      <c r="Q77" s="37"/>
      <c r="R77" s="37"/>
      <c r="S77" s="37"/>
      <c r="T77" s="37"/>
      <c r="U77" s="37"/>
      <c r="V77" s="37"/>
      <c r="W77" s="37"/>
      <c r="X77" s="37"/>
      <c r="Y77" s="24">
        <v>53</v>
      </c>
      <c r="Z77" s="28">
        <f t="shared" si="2"/>
        <v>43159</v>
      </c>
      <c r="AA77" s="21"/>
      <c r="AB77" s="21"/>
      <c r="AC77" s="21"/>
      <c r="AD77" s="21"/>
      <c r="AE77" s="21"/>
      <c r="AF77" s="21"/>
      <c r="AG77" s="21"/>
      <c r="AH77" s="21"/>
      <c r="AI77" s="21"/>
      <c r="AJ77" s="21"/>
    </row>
    <row r="78" spans="1:36">
      <c r="A78" s="50">
        <v>65</v>
      </c>
      <c r="B78" s="47">
        <v>43189</v>
      </c>
      <c r="C78" s="51">
        <v>1.7000999999999999</v>
      </c>
      <c r="D78" s="52">
        <v>1165.673</v>
      </c>
      <c r="E78" s="52">
        <v>1269.423</v>
      </c>
      <c r="F78" s="52">
        <v>1687.0519999999999</v>
      </c>
      <c r="G78" s="52">
        <v>1576.5260000000001</v>
      </c>
      <c r="H78" s="52">
        <v>1499.4280000000001</v>
      </c>
      <c r="I78" s="52">
        <v>2845.7150000000001</v>
      </c>
      <c r="J78" s="52">
        <v>2640.87</v>
      </c>
      <c r="K78" s="52">
        <v>2066.84</v>
      </c>
      <c r="L78" s="52">
        <v>1325.48</v>
      </c>
      <c r="M78" s="53"/>
      <c r="N78" s="54">
        <f t="shared" ref="N78:N141" si="4">B78</f>
        <v>43189</v>
      </c>
      <c r="O78" s="37"/>
      <c r="P78" s="37"/>
      <c r="Q78" s="37"/>
      <c r="R78" s="37"/>
      <c r="S78" s="37"/>
      <c r="T78" s="37"/>
      <c r="U78" s="37"/>
      <c r="V78" s="37"/>
      <c r="W78" s="37"/>
      <c r="X78" s="37"/>
      <c r="Y78" s="24">
        <v>54</v>
      </c>
      <c r="Z78" s="28">
        <f t="shared" si="2"/>
        <v>43189</v>
      </c>
      <c r="AA78" s="21"/>
      <c r="AB78" s="21"/>
      <c r="AC78" s="21"/>
      <c r="AD78" s="21"/>
      <c r="AE78" s="21"/>
      <c r="AF78" s="21"/>
      <c r="AG78" s="21"/>
      <c r="AH78" s="21"/>
      <c r="AI78" s="21"/>
      <c r="AJ78" s="21"/>
    </row>
    <row r="79" spans="1:36">
      <c r="A79" s="50">
        <v>66</v>
      </c>
      <c r="B79" s="47">
        <v>43220</v>
      </c>
      <c r="C79" s="51">
        <v>1.7996000000000001</v>
      </c>
      <c r="D79" s="52">
        <v>1163.8620000000001</v>
      </c>
      <c r="E79" s="52">
        <v>1267.607</v>
      </c>
      <c r="F79" s="52">
        <v>1688.623</v>
      </c>
      <c r="G79" s="52">
        <v>1563.5509999999999</v>
      </c>
      <c r="H79" s="52">
        <v>1490.5060000000001</v>
      </c>
      <c r="I79" s="52">
        <v>2821.48</v>
      </c>
      <c r="J79" s="52">
        <v>2648.05</v>
      </c>
      <c r="K79" s="52">
        <v>2086.5100000000002</v>
      </c>
      <c r="L79" s="52">
        <v>1315.39</v>
      </c>
      <c r="M79" s="53"/>
      <c r="N79" s="54">
        <f t="shared" si="4"/>
        <v>43220</v>
      </c>
      <c r="O79" s="37"/>
      <c r="P79" s="37"/>
      <c r="Q79" s="37"/>
      <c r="R79" s="37"/>
      <c r="S79" s="37"/>
      <c r="T79" s="37"/>
      <c r="U79" s="37"/>
      <c r="V79" s="37"/>
      <c r="W79" s="37"/>
      <c r="X79" s="37"/>
      <c r="Y79" s="24">
        <v>55</v>
      </c>
      <c r="Z79" s="28">
        <f t="shared" si="2"/>
        <v>43220</v>
      </c>
      <c r="AA79" s="21"/>
      <c r="AB79" s="21"/>
      <c r="AC79" s="21"/>
      <c r="AD79" s="21"/>
      <c r="AE79" s="21"/>
      <c r="AF79" s="21"/>
      <c r="AG79" s="21"/>
      <c r="AH79" s="21"/>
      <c r="AI79" s="21"/>
      <c r="AJ79" s="21"/>
    </row>
    <row r="80" spans="1:36">
      <c r="A80" s="50">
        <v>67</v>
      </c>
      <c r="B80" s="47">
        <v>43251</v>
      </c>
      <c r="C80" s="51">
        <v>1.8946000000000001</v>
      </c>
      <c r="D80" s="52">
        <v>1168.078</v>
      </c>
      <c r="E80" s="52">
        <v>1272.1189999999999</v>
      </c>
      <c r="F80" s="52">
        <v>1695.002</v>
      </c>
      <c r="G80" s="52">
        <v>1577.751</v>
      </c>
      <c r="H80" s="52">
        <v>1499.838</v>
      </c>
      <c r="I80" s="52">
        <v>2834.1790000000001</v>
      </c>
      <c r="J80" s="52">
        <v>2705.27</v>
      </c>
      <c r="K80" s="52">
        <v>2092.92</v>
      </c>
      <c r="L80" s="52">
        <v>1298.51</v>
      </c>
      <c r="M80" s="53"/>
      <c r="N80" s="54">
        <f t="shared" si="4"/>
        <v>43251</v>
      </c>
      <c r="O80" s="37"/>
      <c r="P80" s="37"/>
      <c r="Q80" s="37"/>
      <c r="R80" s="37"/>
      <c r="S80" s="37"/>
      <c r="T80" s="37"/>
      <c r="U80" s="37"/>
      <c r="V80" s="37"/>
      <c r="W80" s="37"/>
      <c r="X80" s="37"/>
      <c r="Y80" s="24">
        <v>56</v>
      </c>
      <c r="Z80" s="28">
        <f t="shared" si="2"/>
        <v>43251</v>
      </c>
      <c r="AA80" s="21"/>
      <c r="AB80" s="21"/>
      <c r="AC80" s="21"/>
      <c r="AD80" s="21"/>
      <c r="AE80" s="21"/>
      <c r="AF80" s="21"/>
      <c r="AG80" s="21"/>
      <c r="AH80" s="21"/>
      <c r="AI80" s="21"/>
      <c r="AJ80" s="21"/>
    </row>
    <row r="81" spans="1:36">
      <c r="A81" s="50">
        <v>68</v>
      </c>
      <c r="B81" s="47">
        <v>43280</v>
      </c>
      <c r="C81" s="51">
        <v>1.9123000000000001</v>
      </c>
      <c r="D81" s="52">
        <v>1168.259</v>
      </c>
      <c r="E81" s="52">
        <v>1272.347</v>
      </c>
      <c r="F81" s="52">
        <v>1694.9749999999999</v>
      </c>
      <c r="G81" s="52">
        <v>1578.2070000000001</v>
      </c>
      <c r="H81" s="52">
        <v>1499.1510000000001</v>
      </c>
      <c r="I81" s="52">
        <v>2818.8879999999999</v>
      </c>
      <c r="J81" s="52">
        <v>2718.37</v>
      </c>
      <c r="K81" s="52">
        <v>2089.3000000000002</v>
      </c>
      <c r="L81" s="52">
        <v>1252.5999999999999</v>
      </c>
      <c r="M81" s="53"/>
      <c r="N81" s="54">
        <f t="shared" si="4"/>
        <v>43280</v>
      </c>
      <c r="O81" s="37"/>
      <c r="P81" s="37"/>
      <c r="Q81" s="37"/>
      <c r="R81" s="37"/>
      <c r="S81" s="37"/>
      <c r="T81" s="37"/>
      <c r="U81" s="37"/>
      <c r="V81" s="37"/>
      <c r="W81" s="37"/>
      <c r="X81" s="37"/>
      <c r="Y81" s="24">
        <v>57</v>
      </c>
      <c r="Z81" s="28">
        <f t="shared" si="2"/>
        <v>43280</v>
      </c>
      <c r="AA81" s="21"/>
      <c r="AB81" s="21"/>
      <c r="AC81" s="21"/>
      <c r="AD81" s="21"/>
      <c r="AE81" s="21"/>
      <c r="AF81" s="21"/>
      <c r="AG81" s="21"/>
      <c r="AH81" s="21"/>
      <c r="AI81" s="21"/>
      <c r="AJ81" s="21"/>
    </row>
    <row r="82" spans="1:36">
      <c r="A82" s="50">
        <v>69</v>
      </c>
      <c r="B82" s="47">
        <v>43312</v>
      </c>
      <c r="C82" s="51">
        <v>2.0203000000000002</v>
      </c>
      <c r="D82" s="52">
        <v>1168.2049999999999</v>
      </c>
      <c r="E82" s="52">
        <v>1272.8869999999999</v>
      </c>
      <c r="F82" s="52">
        <v>1698.9159999999999</v>
      </c>
      <c r="G82" s="52">
        <v>1571.0519999999999</v>
      </c>
      <c r="H82" s="52">
        <v>1496.6379999999999</v>
      </c>
      <c r="I82" s="52">
        <v>2839.7710000000002</v>
      </c>
      <c r="J82" s="52">
        <v>2816.29</v>
      </c>
      <c r="K82" s="52">
        <v>2153.1</v>
      </c>
      <c r="L82" s="52">
        <v>1224.1500000000001</v>
      </c>
      <c r="M82" s="53"/>
      <c r="N82" s="54">
        <f t="shared" si="4"/>
        <v>43312</v>
      </c>
      <c r="O82" s="37"/>
      <c r="P82" s="37"/>
      <c r="Q82" s="37"/>
      <c r="R82" s="37"/>
      <c r="S82" s="37"/>
      <c r="T82" s="37"/>
      <c r="U82" s="37"/>
      <c r="V82" s="37"/>
      <c r="W82" s="37"/>
      <c r="X82" s="37"/>
      <c r="Y82" s="24">
        <v>58</v>
      </c>
      <c r="Z82" s="28">
        <f t="shared" si="2"/>
        <v>43312</v>
      </c>
      <c r="AA82" s="21"/>
      <c r="AB82" s="21"/>
      <c r="AC82" s="21"/>
      <c r="AD82" s="21"/>
      <c r="AE82" s="21"/>
      <c r="AF82" s="21"/>
      <c r="AG82" s="21"/>
      <c r="AH82" s="21"/>
      <c r="AI82" s="21"/>
      <c r="AJ82" s="21"/>
    </row>
    <row r="83" spans="1:36">
      <c r="A83" s="50">
        <v>70</v>
      </c>
      <c r="B83" s="47">
        <v>43343</v>
      </c>
      <c r="C83" s="51">
        <v>2.0937999999999999</v>
      </c>
      <c r="D83" s="52">
        <v>1171.922</v>
      </c>
      <c r="E83" s="52">
        <v>1276.9870000000001</v>
      </c>
      <c r="F83" s="52">
        <v>1705.952</v>
      </c>
      <c r="G83" s="52">
        <v>1583.3219999999999</v>
      </c>
      <c r="H83" s="52">
        <v>1505.1030000000001</v>
      </c>
      <c r="I83" s="52">
        <v>2855.2170000000001</v>
      </c>
      <c r="J83" s="52">
        <v>2901.52</v>
      </c>
      <c r="K83" s="52">
        <v>2175.5</v>
      </c>
      <c r="L83" s="52">
        <v>1201.1500000000001</v>
      </c>
      <c r="M83" s="53"/>
      <c r="N83" s="54">
        <f t="shared" si="4"/>
        <v>43343</v>
      </c>
      <c r="O83" s="37"/>
      <c r="P83" s="37"/>
      <c r="Q83" s="37"/>
      <c r="R83" s="37"/>
      <c r="S83" s="37"/>
      <c r="T83" s="37"/>
      <c r="U83" s="37"/>
      <c r="V83" s="37"/>
      <c r="W83" s="37"/>
      <c r="X83" s="37"/>
      <c r="Y83" s="24">
        <v>59</v>
      </c>
      <c r="Z83" s="28">
        <f t="shared" si="2"/>
        <v>43343</v>
      </c>
      <c r="AA83" s="21"/>
      <c r="AB83" s="21"/>
      <c r="AC83" s="21"/>
      <c r="AD83" s="21"/>
      <c r="AE83" s="21"/>
      <c r="AF83" s="21"/>
      <c r="AG83" s="21"/>
      <c r="AH83" s="21"/>
      <c r="AI83" s="21"/>
      <c r="AJ83" s="21"/>
    </row>
    <row r="84" spans="1:36">
      <c r="A84" s="50">
        <v>71</v>
      </c>
      <c r="B84" s="47">
        <v>43371</v>
      </c>
      <c r="C84" s="51">
        <v>2.1964000000000001</v>
      </c>
      <c r="D84" s="52">
        <v>1170.5350000000001</v>
      </c>
      <c r="E84" s="52">
        <v>1276.4380000000001</v>
      </c>
      <c r="F84" s="52">
        <v>1707.202</v>
      </c>
      <c r="G84" s="52">
        <v>1567.837</v>
      </c>
      <c r="H84" s="52">
        <v>1498.943</v>
      </c>
      <c r="I84" s="52">
        <v>2845.9340000000002</v>
      </c>
      <c r="J84" s="52">
        <v>2913.98</v>
      </c>
      <c r="K84" s="52">
        <v>2184.0100000000002</v>
      </c>
      <c r="L84" s="52">
        <v>1190.8800000000001</v>
      </c>
      <c r="M84" s="53"/>
      <c r="N84" s="54">
        <f t="shared" si="4"/>
        <v>43371</v>
      </c>
      <c r="O84" s="37"/>
      <c r="P84" s="37"/>
      <c r="Q84" s="37"/>
      <c r="R84" s="37"/>
      <c r="S84" s="37"/>
      <c r="T84" s="37"/>
      <c r="U84" s="37"/>
      <c r="V84" s="37"/>
      <c r="W84" s="37"/>
      <c r="X84" s="37"/>
      <c r="Y84" s="24">
        <v>60</v>
      </c>
      <c r="Z84" s="28">
        <f t="shared" si="2"/>
        <v>43371</v>
      </c>
      <c r="AA84" s="21"/>
      <c r="AB84" s="21"/>
      <c r="AC84" s="21"/>
      <c r="AD84" s="21"/>
      <c r="AE84" s="21"/>
      <c r="AF84" s="21"/>
      <c r="AG84" s="21"/>
      <c r="AH84" s="21"/>
      <c r="AI84" s="21"/>
      <c r="AJ84" s="21"/>
    </row>
    <row r="85" spans="1:36">
      <c r="A85" s="50">
        <v>72</v>
      </c>
      <c r="B85" s="47">
        <v>43404</v>
      </c>
      <c r="C85" s="51">
        <v>2.3250999999999999</v>
      </c>
      <c r="D85" s="52">
        <v>1172.31</v>
      </c>
      <c r="E85" s="52">
        <v>1278.0160000000001</v>
      </c>
      <c r="F85" s="52">
        <v>1707.567</v>
      </c>
      <c r="G85" s="52">
        <v>1559.5730000000001</v>
      </c>
      <c r="H85" s="52">
        <v>1497.0329999999999</v>
      </c>
      <c r="I85" s="52">
        <v>2807.4760000000001</v>
      </c>
      <c r="J85" s="52">
        <v>2711.74</v>
      </c>
      <c r="K85" s="52">
        <v>2021.98</v>
      </c>
      <c r="L85" s="52">
        <v>1214.76</v>
      </c>
      <c r="M85" s="53"/>
      <c r="N85" s="54">
        <f t="shared" si="4"/>
        <v>43404</v>
      </c>
      <c r="O85" s="37"/>
      <c r="P85" s="37"/>
      <c r="Q85" s="37"/>
      <c r="R85" s="37"/>
      <c r="S85" s="37"/>
      <c r="T85" s="37"/>
      <c r="U85" s="37"/>
      <c r="V85" s="37"/>
      <c r="W85" s="37"/>
      <c r="X85" s="37"/>
      <c r="Y85" s="24">
        <v>61</v>
      </c>
      <c r="Z85" s="28">
        <f t="shared" si="2"/>
        <v>43404</v>
      </c>
      <c r="AA85" s="21"/>
      <c r="AB85" s="21"/>
      <c r="AC85" s="21"/>
      <c r="AD85" s="21"/>
      <c r="AE85" s="21"/>
      <c r="AF85" s="21"/>
      <c r="AG85" s="21"/>
      <c r="AH85" s="21"/>
      <c r="AI85" s="21"/>
      <c r="AJ85" s="21"/>
    </row>
    <row r="86" spans="1:36">
      <c r="A86" s="50">
        <v>73</v>
      </c>
      <c r="B86" s="47">
        <v>43434</v>
      </c>
      <c r="C86" s="51">
        <v>2.3424</v>
      </c>
      <c r="D86" s="52">
        <v>1176.3720000000001</v>
      </c>
      <c r="E86" s="52">
        <v>1282.606</v>
      </c>
      <c r="F86" s="52">
        <v>1709.046</v>
      </c>
      <c r="G86" s="52">
        <v>1573.614</v>
      </c>
      <c r="H86" s="52">
        <v>1506.4849999999999</v>
      </c>
      <c r="I86" s="52">
        <v>2802.1210000000001</v>
      </c>
      <c r="J86" s="52">
        <v>2760.17</v>
      </c>
      <c r="K86" s="52">
        <v>2041.36</v>
      </c>
      <c r="L86" s="52">
        <v>1220.52</v>
      </c>
      <c r="M86" s="53"/>
      <c r="N86" s="54">
        <f t="shared" si="4"/>
        <v>43434</v>
      </c>
      <c r="O86" s="37"/>
      <c r="P86" s="37"/>
      <c r="Q86" s="37"/>
      <c r="R86" s="37"/>
      <c r="S86" s="37"/>
      <c r="T86" s="37"/>
      <c r="U86" s="37"/>
      <c r="V86" s="37"/>
      <c r="W86" s="37"/>
      <c r="X86" s="37"/>
      <c r="Y86" s="24">
        <v>62</v>
      </c>
      <c r="Z86" s="28">
        <f t="shared" si="2"/>
        <v>43434</v>
      </c>
      <c r="AA86" s="21"/>
      <c r="AB86" s="21"/>
      <c r="AC86" s="21"/>
      <c r="AD86" s="21"/>
      <c r="AE86" s="21"/>
      <c r="AF86" s="21"/>
      <c r="AG86" s="21"/>
      <c r="AH86" s="21"/>
      <c r="AI86" s="21"/>
      <c r="AJ86" s="21"/>
    </row>
    <row r="87" spans="1:36">
      <c r="A87" s="50">
        <v>74</v>
      </c>
      <c r="B87" s="47">
        <v>43465</v>
      </c>
      <c r="C87" s="51">
        <v>2.3549000000000002</v>
      </c>
      <c r="D87" s="52">
        <v>1185.6610000000001</v>
      </c>
      <c r="E87" s="52">
        <v>1292.3150000000001</v>
      </c>
      <c r="F87" s="52">
        <v>1720.972</v>
      </c>
      <c r="G87" s="52">
        <v>1608.5429999999999</v>
      </c>
      <c r="H87" s="52">
        <v>1528.1279999999999</v>
      </c>
      <c r="I87" s="52">
        <v>2844.1840000000002</v>
      </c>
      <c r="J87" s="52">
        <v>2506.85</v>
      </c>
      <c r="K87" s="52">
        <v>1883.9</v>
      </c>
      <c r="L87" s="52">
        <v>1282.49</v>
      </c>
      <c r="M87" s="53"/>
      <c r="N87" s="54">
        <f t="shared" si="4"/>
        <v>43465</v>
      </c>
      <c r="O87" s="37"/>
      <c r="P87" s="37"/>
      <c r="Q87" s="37"/>
      <c r="R87" s="37"/>
      <c r="S87" s="37"/>
      <c r="T87" s="37"/>
      <c r="U87" s="37"/>
      <c r="V87" s="37"/>
      <c r="W87" s="37"/>
      <c r="X87" s="37"/>
      <c r="Y87" s="24">
        <v>63</v>
      </c>
      <c r="Z87" s="28">
        <f t="shared" si="2"/>
        <v>43465</v>
      </c>
      <c r="AA87" s="21"/>
      <c r="AB87" s="21"/>
      <c r="AC87" s="21"/>
      <c r="AD87" s="21"/>
      <c r="AE87" s="21"/>
      <c r="AF87" s="21"/>
      <c r="AG87" s="21"/>
      <c r="AH87" s="21"/>
      <c r="AI87" s="21"/>
      <c r="AJ87" s="21"/>
    </row>
    <row r="88" spans="1:36">
      <c r="A88" s="50">
        <v>75</v>
      </c>
      <c r="B88" s="47">
        <v>43496</v>
      </c>
      <c r="C88" s="51">
        <v>2.3839000000000001</v>
      </c>
      <c r="D88" s="52">
        <v>1188.854</v>
      </c>
      <c r="E88" s="52">
        <v>1295.913</v>
      </c>
      <c r="F88" s="52">
        <v>1733.066</v>
      </c>
      <c r="G88" s="52">
        <v>1616.0540000000001</v>
      </c>
      <c r="H88" s="52">
        <v>1533.816</v>
      </c>
      <c r="I88" s="52">
        <v>2903.7190000000001</v>
      </c>
      <c r="J88" s="52">
        <v>2704.1</v>
      </c>
      <c r="K88" s="52">
        <v>2028.49</v>
      </c>
      <c r="L88" s="52">
        <v>1321.25</v>
      </c>
      <c r="M88" s="53"/>
      <c r="N88" s="54">
        <f t="shared" si="4"/>
        <v>43496</v>
      </c>
      <c r="O88" s="37"/>
      <c r="P88" s="37"/>
      <c r="Q88" s="37"/>
      <c r="R88" s="37"/>
      <c r="S88" s="37"/>
      <c r="T88" s="37"/>
      <c r="U88" s="37"/>
      <c r="V88" s="37"/>
      <c r="W88" s="37"/>
      <c r="X88" s="37"/>
      <c r="Y88" s="24">
        <v>64</v>
      </c>
      <c r="Z88" s="28">
        <f t="shared" si="2"/>
        <v>43496</v>
      </c>
      <c r="AA88" s="21"/>
      <c r="AB88" s="21"/>
      <c r="AC88" s="21"/>
      <c r="AD88" s="21"/>
      <c r="AE88" s="21"/>
      <c r="AF88" s="21"/>
      <c r="AG88" s="21"/>
      <c r="AH88" s="21"/>
      <c r="AI88" s="21"/>
      <c r="AJ88" s="21"/>
    </row>
    <row r="89" spans="1:36">
      <c r="A89" s="50">
        <v>76</v>
      </c>
      <c r="B89" s="47">
        <v>43524</v>
      </c>
      <c r="C89" s="51">
        <v>2.4325999999999999</v>
      </c>
      <c r="D89" s="52">
        <v>1190.049</v>
      </c>
      <c r="E89" s="52">
        <v>1297.5429999999999</v>
      </c>
      <c r="F89" s="52">
        <v>1739.1420000000001</v>
      </c>
      <c r="G89" s="52">
        <v>1611.569</v>
      </c>
      <c r="H89" s="52">
        <v>1534.3610000000001</v>
      </c>
      <c r="I89" s="52">
        <v>2914.16</v>
      </c>
      <c r="J89" s="52">
        <v>2784.49</v>
      </c>
      <c r="K89" s="52">
        <v>2085.84</v>
      </c>
      <c r="L89" s="52">
        <v>1313.32</v>
      </c>
      <c r="M89" s="53"/>
      <c r="N89" s="54">
        <f t="shared" si="4"/>
        <v>43524</v>
      </c>
      <c r="O89" s="37"/>
      <c r="P89" s="37"/>
      <c r="Q89" s="37"/>
      <c r="R89" s="37"/>
      <c r="S89" s="37"/>
      <c r="T89" s="37"/>
      <c r="U89" s="37"/>
      <c r="V89" s="37"/>
      <c r="W89" s="37"/>
      <c r="X89" s="37"/>
      <c r="Y89" s="24">
        <v>65</v>
      </c>
      <c r="Z89" s="28">
        <f t="shared" si="2"/>
        <v>43524</v>
      </c>
      <c r="AA89" s="21"/>
      <c r="AB89" s="21"/>
      <c r="AC89" s="21"/>
      <c r="AD89" s="21"/>
      <c r="AE89" s="21"/>
      <c r="AF89" s="21"/>
      <c r="AG89" s="21"/>
      <c r="AH89" s="21"/>
      <c r="AI89" s="21"/>
      <c r="AJ89" s="21"/>
    </row>
    <row r="90" spans="1:36">
      <c r="A90" s="50">
        <v>77</v>
      </c>
      <c r="B90" s="47">
        <v>43553</v>
      </c>
      <c r="C90" s="51">
        <v>2.3809</v>
      </c>
      <c r="D90" s="52">
        <v>1197.325</v>
      </c>
      <c r="E90" s="52">
        <v>1304.81</v>
      </c>
      <c r="F90" s="52">
        <v>1752.7180000000001</v>
      </c>
      <c r="G90" s="52">
        <v>1643.5930000000001</v>
      </c>
      <c r="H90" s="52">
        <v>1556.0260000000001</v>
      </c>
      <c r="I90" s="52">
        <v>2986.7150000000001</v>
      </c>
      <c r="J90" s="52">
        <v>2834.4</v>
      </c>
      <c r="K90" s="52">
        <v>2107.7399999999998</v>
      </c>
      <c r="L90" s="52">
        <v>1292.3800000000001</v>
      </c>
      <c r="M90" s="53"/>
      <c r="N90" s="54">
        <f t="shared" si="4"/>
        <v>43553</v>
      </c>
      <c r="O90" s="37"/>
      <c r="P90" s="37"/>
      <c r="Q90" s="37"/>
      <c r="R90" s="37"/>
      <c r="S90" s="37"/>
      <c r="T90" s="37"/>
      <c r="U90" s="37"/>
      <c r="V90" s="37"/>
      <c r="W90" s="37"/>
      <c r="X90" s="37"/>
      <c r="Y90" s="24">
        <v>66</v>
      </c>
      <c r="Z90" s="28">
        <f t="shared" ref="Z90:Z144" si="5">N90</f>
        <v>43553</v>
      </c>
      <c r="AA90" s="21"/>
      <c r="AB90" s="21"/>
      <c r="AC90" s="21"/>
      <c r="AD90" s="21"/>
      <c r="AE90" s="21"/>
      <c r="AF90" s="21"/>
      <c r="AG90" s="21"/>
      <c r="AH90" s="21"/>
      <c r="AI90" s="21"/>
      <c r="AJ90" s="21"/>
    </row>
    <row r="91" spans="1:36">
      <c r="A91" s="50">
        <v>78</v>
      </c>
      <c r="B91" s="47">
        <v>43585</v>
      </c>
      <c r="C91" s="51">
        <v>2.4098999999999999</v>
      </c>
      <c r="D91" s="52">
        <v>1199.758</v>
      </c>
      <c r="E91" s="52">
        <v>1307.51</v>
      </c>
      <c r="F91" s="52">
        <v>1758.424</v>
      </c>
      <c r="G91" s="52">
        <v>1638.2750000000001</v>
      </c>
      <c r="H91" s="52">
        <v>1556.059</v>
      </c>
      <c r="I91" s="52">
        <v>3003.346</v>
      </c>
      <c r="J91" s="52">
        <v>2945.83</v>
      </c>
      <c r="K91" s="52">
        <v>2178.67</v>
      </c>
      <c r="L91" s="52">
        <v>1283.53</v>
      </c>
      <c r="M91" s="53"/>
      <c r="N91" s="54">
        <f t="shared" si="4"/>
        <v>43585</v>
      </c>
      <c r="O91" s="37"/>
      <c r="P91" s="37"/>
      <c r="Q91" s="37"/>
      <c r="R91" s="37"/>
      <c r="S91" s="37"/>
      <c r="T91" s="37"/>
      <c r="U91" s="37"/>
      <c r="V91" s="37"/>
      <c r="W91" s="37"/>
      <c r="X91" s="37"/>
      <c r="Y91" s="24">
        <v>67</v>
      </c>
      <c r="Z91" s="28">
        <f t="shared" si="5"/>
        <v>43585</v>
      </c>
      <c r="AA91" s="21"/>
      <c r="AB91" s="21"/>
      <c r="AC91" s="21"/>
      <c r="AD91" s="21"/>
      <c r="AE91" s="21"/>
      <c r="AF91" s="21"/>
      <c r="AG91" s="21"/>
      <c r="AH91" s="21"/>
      <c r="AI91" s="21"/>
      <c r="AJ91" s="21"/>
    </row>
    <row r="92" spans="1:36">
      <c r="A92" s="50">
        <v>79</v>
      </c>
      <c r="B92" s="47">
        <v>43616</v>
      </c>
      <c r="C92" s="51">
        <v>2.3399000000000001</v>
      </c>
      <c r="D92" s="52">
        <v>1208.2729999999999</v>
      </c>
      <c r="E92" s="52">
        <v>1316.1990000000001</v>
      </c>
      <c r="F92" s="52">
        <v>1768.2449999999999</v>
      </c>
      <c r="G92" s="52">
        <v>1678.299</v>
      </c>
      <c r="H92" s="52">
        <v>1580.85</v>
      </c>
      <c r="I92" s="52">
        <v>3046.4340000000002</v>
      </c>
      <c r="J92" s="52">
        <v>2752.06</v>
      </c>
      <c r="K92" s="52">
        <v>2046.25</v>
      </c>
      <c r="L92" s="52">
        <v>1305.58</v>
      </c>
      <c r="M92" s="53"/>
      <c r="N92" s="54">
        <f t="shared" si="4"/>
        <v>43616</v>
      </c>
      <c r="O92" s="37"/>
      <c r="P92" s="37"/>
      <c r="Q92" s="37"/>
      <c r="R92" s="37"/>
      <c r="S92" s="37"/>
      <c r="T92" s="37"/>
      <c r="U92" s="37"/>
      <c r="V92" s="37"/>
      <c r="W92" s="37"/>
      <c r="X92" s="37"/>
      <c r="Y92" s="24">
        <v>68</v>
      </c>
      <c r="Z92" s="28">
        <f t="shared" si="5"/>
        <v>43616</v>
      </c>
      <c r="AA92" s="21"/>
      <c r="AB92" s="21"/>
      <c r="AC92" s="21"/>
      <c r="AD92" s="21"/>
      <c r="AE92" s="21"/>
      <c r="AF92" s="21"/>
      <c r="AG92" s="21"/>
      <c r="AH92" s="21"/>
      <c r="AI92" s="21"/>
      <c r="AJ92" s="21"/>
    </row>
    <row r="93" spans="1:36">
      <c r="A93" s="50">
        <v>80</v>
      </c>
      <c r="B93" s="47">
        <v>43644</v>
      </c>
      <c r="C93" s="51">
        <v>2.0868000000000002</v>
      </c>
      <c r="D93" s="52">
        <v>1214.546</v>
      </c>
      <c r="E93" s="52">
        <v>1321.739</v>
      </c>
      <c r="F93" s="52">
        <v>1780.7560000000001</v>
      </c>
      <c r="G93" s="52">
        <v>1693.874</v>
      </c>
      <c r="H93" s="52">
        <v>1592.114</v>
      </c>
      <c r="I93" s="52">
        <v>3116.4969999999998</v>
      </c>
      <c r="J93" s="52">
        <v>2941.76</v>
      </c>
      <c r="K93" s="52">
        <v>2178.35</v>
      </c>
      <c r="L93" s="52">
        <v>1409.55</v>
      </c>
      <c r="M93" s="53"/>
      <c r="N93" s="54">
        <f t="shared" si="4"/>
        <v>43644</v>
      </c>
      <c r="O93" s="37"/>
      <c r="P93" s="37"/>
      <c r="Q93" s="37"/>
      <c r="R93" s="37"/>
      <c r="S93" s="37"/>
      <c r="T93" s="37"/>
      <c r="U93" s="37"/>
      <c r="V93" s="37"/>
      <c r="W93" s="37"/>
      <c r="X93" s="37"/>
      <c r="Y93" s="24">
        <v>69</v>
      </c>
      <c r="Z93" s="28">
        <f t="shared" si="5"/>
        <v>43644</v>
      </c>
      <c r="AA93" s="21"/>
      <c r="AB93" s="21"/>
      <c r="AC93" s="21"/>
      <c r="AD93" s="21"/>
      <c r="AE93" s="21"/>
      <c r="AF93" s="21"/>
      <c r="AG93" s="21"/>
      <c r="AH93" s="21"/>
      <c r="AI93" s="21"/>
      <c r="AJ93" s="21"/>
    </row>
    <row r="94" spans="1:36">
      <c r="A94" s="50">
        <v>81</v>
      </c>
      <c r="B94" s="47">
        <v>43677</v>
      </c>
      <c r="C94" s="51">
        <v>2.0615999999999999</v>
      </c>
      <c r="D94" s="52">
        <v>1213.114</v>
      </c>
      <c r="E94" s="52">
        <v>1321.12</v>
      </c>
      <c r="F94" s="52">
        <v>1782.903</v>
      </c>
      <c r="G94" s="52">
        <v>1692.09</v>
      </c>
      <c r="H94" s="52">
        <v>1591.9580000000001</v>
      </c>
      <c r="I94" s="52">
        <v>3136.922</v>
      </c>
      <c r="J94" s="52">
        <v>2980.38</v>
      </c>
      <c r="K94" s="52">
        <v>2187.56</v>
      </c>
      <c r="L94" s="52">
        <v>1413.78</v>
      </c>
      <c r="M94" s="53"/>
      <c r="N94" s="54">
        <f t="shared" si="4"/>
        <v>43677</v>
      </c>
      <c r="O94" s="37"/>
      <c r="P94" s="37"/>
      <c r="Q94" s="37"/>
      <c r="R94" s="37"/>
      <c r="S94" s="37"/>
      <c r="T94" s="37"/>
      <c r="U94" s="37"/>
      <c r="V94" s="37"/>
      <c r="W94" s="37"/>
      <c r="X94" s="37"/>
      <c r="Y94" s="24">
        <v>70</v>
      </c>
      <c r="Z94" s="28">
        <f t="shared" si="5"/>
        <v>43677</v>
      </c>
      <c r="AA94" s="21"/>
      <c r="AB94" s="21"/>
      <c r="AC94" s="21"/>
      <c r="AD94" s="21"/>
      <c r="AE94" s="21"/>
      <c r="AF94" s="21"/>
      <c r="AG94" s="21"/>
      <c r="AH94" s="21"/>
      <c r="AI94" s="21"/>
      <c r="AJ94" s="21"/>
    </row>
    <row r="95" spans="1:36">
      <c r="A95" s="50">
        <v>82</v>
      </c>
      <c r="B95" s="47">
        <v>43707</v>
      </c>
      <c r="C95" s="51">
        <v>1.9764999999999999</v>
      </c>
      <c r="D95" s="52">
        <v>1222.8979999999999</v>
      </c>
      <c r="E95" s="52">
        <v>1330.6890000000001</v>
      </c>
      <c r="F95" s="52">
        <v>1796.4369999999999</v>
      </c>
      <c r="G95" s="52">
        <v>1752.2190000000001</v>
      </c>
      <c r="H95" s="52">
        <v>1627.6410000000001</v>
      </c>
      <c r="I95" s="52">
        <v>3232.163</v>
      </c>
      <c r="J95" s="52">
        <v>2926.46</v>
      </c>
      <c r="K95" s="52">
        <v>2138.52</v>
      </c>
      <c r="L95" s="52">
        <v>1520.38</v>
      </c>
      <c r="M95" s="53"/>
      <c r="N95" s="54">
        <f t="shared" si="4"/>
        <v>43707</v>
      </c>
      <c r="O95" s="37"/>
      <c r="P95" s="37"/>
      <c r="Q95" s="37"/>
      <c r="R95" s="37"/>
      <c r="S95" s="37"/>
      <c r="T95" s="37"/>
      <c r="U95" s="37"/>
      <c r="V95" s="37"/>
      <c r="W95" s="37"/>
      <c r="X95" s="37"/>
      <c r="Y95" s="24">
        <v>71</v>
      </c>
      <c r="Z95" s="28">
        <f t="shared" si="5"/>
        <v>43707</v>
      </c>
      <c r="AA95" s="21"/>
      <c r="AB95" s="21"/>
      <c r="AC95" s="21"/>
      <c r="AD95" s="21"/>
      <c r="AE95" s="21"/>
      <c r="AF95" s="21"/>
      <c r="AG95" s="21"/>
      <c r="AH95" s="21"/>
      <c r="AI95" s="21"/>
      <c r="AJ95" s="21"/>
    </row>
    <row r="96" spans="1:36">
      <c r="A96" s="50">
        <v>83</v>
      </c>
      <c r="B96" s="47">
        <v>43738</v>
      </c>
      <c r="C96" s="51">
        <v>1.8070999999999999</v>
      </c>
      <c r="D96" s="52">
        <v>1221.5419999999999</v>
      </c>
      <c r="E96" s="52">
        <v>1329.982</v>
      </c>
      <c r="F96" s="52">
        <v>1798.5450000000001</v>
      </c>
      <c r="G96" s="52">
        <v>1736.3889999999999</v>
      </c>
      <c r="H96" s="52">
        <v>1619.857</v>
      </c>
      <c r="I96" s="52">
        <v>3212.1709999999998</v>
      </c>
      <c r="J96" s="52">
        <v>2976.74</v>
      </c>
      <c r="K96" s="52">
        <v>2180.02</v>
      </c>
      <c r="L96" s="52">
        <v>1472.49</v>
      </c>
      <c r="M96" s="53"/>
      <c r="N96" s="54">
        <f t="shared" si="4"/>
        <v>43738</v>
      </c>
      <c r="O96" s="37"/>
      <c r="P96" s="37"/>
      <c r="Q96" s="37"/>
      <c r="R96" s="37"/>
      <c r="S96" s="37"/>
      <c r="T96" s="37"/>
      <c r="U96" s="37"/>
      <c r="V96" s="37"/>
      <c r="W96" s="37"/>
      <c r="X96" s="37"/>
      <c r="Y96" s="24">
        <v>72</v>
      </c>
      <c r="Z96" s="28">
        <f t="shared" si="5"/>
        <v>43738</v>
      </c>
      <c r="AA96" s="21"/>
      <c r="AB96" s="21"/>
      <c r="AC96" s="21"/>
      <c r="AD96" s="21"/>
      <c r="AE96" s="21"/>
      <c r="AF96" s="21"/>
      <c r="AG96" s="21"/>
      <c r="AH96" s="21"/>
      <c r="AI96" s="21"/>
      <c r="AJ96" s="21"/>
    </row>
    <row r="97" spans="1:36">
      <c r="A97" s="50">
        <v>84</v>
      </c>
      <c r="B97" s="47">
        <v>43769</v>
      </c>
      <c r="C97" s="51">
        <v>1.524</v>
      </c>
      <c r="D97" s="52">
        <v>1225.566</v>
      </c>
      <c r="E97" s="52">
        <v>1333.9670000000001</v>
      </c>
      <c r="F97" s="52">
        <v>1806.4849999999999</v>
      </c>
      <c r="G97" s="52">
        <v>1736.922</v>
      </c>
      <c r="H97" s="52">
        <v>1623.0609999999999</v>
      </c>
      <c r="I97" s="52">
        <v>3231.817</v>
      </c>
      <c r="J97" s="52">
        <v>3037.56</v>
      </c>
      <c r="K97" s="52">
        <v>2233.5300000000002</v>
      </c>
      <c r="L97" s="52">
        <v>1512.99</v>
      </c>
      <c r="M97" s="53"/>
      <c r="N97" s="54">
        <f t="shared" si="4"/>
        <v>43769</v>
      </c>
      <c r="O97" s="37"/>
      <c r="P97" s="37"/>
      <c r="Q97" s="37"/>
      <c r="R97" s="37"/>
      <c r="S97" s="37"/>
      <c r="T97" s="37"/>
      <c r="U97" s="37"/>
      <c r="V97" s="37"/>
      <c r="W97" s="37"/>
      <c r="X97" s="37"/>
      <c r="Y97" s="24">
        <v>73</v>
      </c>
      <c r="Z97" s="28">
        <f t="shared" si="5"/>
        <v>43769</v>
      </c>
      <c r="AA97" s="21"/>
      <c r="AB97" s="21"/>
      <c r="AC97" s="21"/>
      <c r="AD97" s="21"/>
      <c r="AE97" s="21"/>
      <c r="AF97" s="21"/>
      <c r="AG97" s="21"/>
      <c r="AH97" s="21"/>
      <c r="AI97" s="21"/>
      <c r="AJ97" s="21"/>
    </row>
    <row r="98" spans="1:36">
      <c r="A98" s="50">
        <v>85</v>
      </c>
      <c r="B98" s="47">
        <v>43798</v>
      </c>
      <c r="C98" s="51">
        <v>1.5671999999999999</v>
      </c>
      <c r="D98" s="52">
        <v>1225.174</v>
      </c>
      <c r="E98" s="52">
        <v>1334.4480000000001</v>
      </c>
      <c r="F98" s="52">
        <v>1808.1179999999999</v>
      </c>
      <c r="G98" s="52">
        <v>1731.579</v>
      </c>
      <c r="H98" s="52">
        <v>1621.104</v>
      </c>
      <c r="I98" s="52">
        <v>3238.82</v>
      </c>
      <c r="J98" s="52">
        <v>3140.98</v>
      </c>
      <c r="K98" s="52">
        <v>2292.2600000000002</v>
      </c>
      <c r="L98" s="52">
        <v>1463.98</v>
      </c>
      <c r="M98" s="53"/>
      <c r="N98" s="54">
        <f t="shared" si="4"/>
        <v>43798</v>
      </c>
      <c r="O98" s="37"/>
      <c r="P98" s="37"/>
      <c r="Q98" s="37"/>
      <c r="R98" s="37"/>
      <c r="S98" s="37"/>
      <c r="T98" s="37"/>
      <c r="U98" s="37"/>
      <c r="V98" s="37"/>
      <c r="W98" s="37"/>
      <c r="X98" s="37"/>
      <c r="Y98" s="24">
        <v>74</v>
      </c>
      <c r="Z98" s="28">
        <f t="shared" si="5"/>
        <v>43798</v>
      </c>
      <c r="AA98" s="21"/>
      <c r="AB98" s="21"/>
      <c r="AC98" s="21"/>
      <c r="AD98" s="21"/>
      <c r="AE98" s="21"/>
      <c r="AF98" s="21"/>
      <c r="AG98" s="21"/>
      <c r="AH98" s="21"/>
      <c r="AI98" s="21"/>
      <c r="AJ98" s="21"/>
    </row>
    <row r="99" spans="1:36">
      <c r="A99" s="50">
        <v>86</v>
      </c>
      <c r="B99" s="47">
        <v>43830</v>
      </c>
      <c r="C99" s="51">
        <v>1.5436000000000001</v>
      </c>
      <c r="D99" s="52">
        <v>1227.7719999999999</v>
      </c>
      <c r="E99" s="52">
        <v>1337.239</v>
      </c>
      <c r="F99" s="52">
        <v>1814.39</v>
      </c>
      <c r="G99" s="52">
        <v>1720.9090000000001</v>
      </c>
      <c r="H99" s="52">
        <v>1617.7750000000001</v>
      </c>
      <c r="I99" s="52">
        <v>3249.0230000000001</v>
      </c>
      <c r="J99" s="52">
        <v>3230.78</v>
      </c>
      <c r="K99" s="52">
        <v>2358.4699999999998</v>
      </c>
      <c r="L99" s="52">
        <v>1517.27</v>
      </c>
      <c r="M99" s="53"/>
      <c r="N99" s="54">
        <f t="shared" si="4"/>
        <v>43830</v>
      </c>
      <c r="O99" s="37"/>
      <c r="P99" s="37"/>
      <c r="Q99" s="37"/>
      <c r="R99" s="37"/>
      <c r="S99" s="37"/>
      <c r="T99" s="37"/>
      <c r="U99" s="37"/>
      <c r="V99" s="37"/>
      <c r="W99" s="37"/>
      <c r="X99" s="37"/>
      <c r="Y99" s="24">
        <v>75</v>
      </c>
      <c r="Z99" s="28">
        <f t="shared" si="5"/>
        <v>43830</v>
      </c>
      <c r="AA99" s="21"/>
      <c r="AB99" s="21"/>
      <c r="AC99" s="21"/>
      <c r="AD99" s="21"/>
      <c r="AE99" s="21"/>
      <c r="AF99" s="21"/>
      <c r="AG99" s="21"/>
      <c r="AH99" s="21"/>
      <c r="AI99" s="21"/>
      <c r="AJ99" s="21"/>
    </row>
    <row r="100" spans="1:36">
      <c r="A100" s="50">
        <v>87</v>
      </c>
      <c r="B100" s="47">
        <v>43861</v>
      </c>
      <c r="C100" s="51">
        <v>1.5382</v>
      </c>
      <c r="D100" s="52">
        <v>1234.414</v>
      </c>
      <c r="E100" s="52">
        <v>1342.9680000000001</v>
      </c>
      <c r="F100" s="52">
        <v>1824.752</v>
      </c>
      <c r="G100" s="52">
        <v>1765.039</v>
      </c>
      <c r="H100" s="52">
        <v>1643.105</v>
      </c>
      <c r="I100" s="52">
        <v>3326.2130000000002</v>
      </c>
      <c r="J100" s="52">
        <v>3225.52</v>
      </c>
      <c r="K100" s="52">
        <v>2342.41</v>
      </c>
      <c r="L100" s="52">
        <v>1589.16</v>
      </c>
      <c r="M100" s="53"/>
      <c r="N100" s="54">
        <f t="shared" si="4"/>
        <v>43861</v>
      </c>
      <c r="O100" s="37"/>
      <c r="P100" s="37"/>
      <c r="Q100" s="37"/>
      <c r="R100" s="37"/>
      <c r="S100" s="37"/>
      <c r="T100" s="37"/>
      <c r="U100" s="37"/>
      <c r="V100" s="37"/>
      <c r="W100" s="37"/>
      <c r="X100" s="37"/>
      <c r="Y100" s="24">
        <v>76</v>
      </c>
      <c r="Z100" s="28">
        <f t="shared" si="5"/>
        <v>43861</v>
      </c>
      <c r="AA100" s="21"/>
      <c r="AB100" s="21"/>
      <c r="AC100" s="21"/>
      <c r="AD100" s="21"/>
      <c r="AE100" s="21"/>
      <c r="AF100" s="21"/>
      <c r="AG100" s="21"/>
      <c r="AH100" s="21"/>
      <c r="AI100" s="21"/>
      <c r="AJ100" s="21"/>
    </row>
    <row r="101" spans="1:36">
      <c r="A101" s="50">
        <v>88</v>
      </c>
      <c r="B101" s="47">
        <v>43889</v>
      </c>
      <c r="C101" s="51">
        <v>1.2669999999999999</v>
      </c>
      <c r="D101" s="52">
        <v>1245.163</v>
      </c>
      <c r="E101" s="52">
        <v>1352.3510000000001</v>
      </c>
      <c r="F101" s="52">
        <v>1835.27</v>
      </c>
      <c r="G101" s="52">
        <v>1813.192</v>
      </c>
      <c r="H101" s="52">
        <v>1670.354</v>
      </c>
      <c r="I101" s="52">
        <v>3369.134</v>
      </c>
      <c r="J101" s="52">
        <v>2954.22</v>
      </c>
      <c r="K101" s="52">
        <v>2141.12</v>
      </c>
      <c r="L101" s="52">
        <v>1585.69</v>
      </c>
      <c r="M101" s="53"/>
      <c r="N101" s="54">
        <f t="shared" si="4"/>
        <v>43889</v>
      </c>
      <c r="O101" s="37"/>
      <c r="P101" s="37"/>
      <c r="Q101" s="37"/>
      <c r="R101" s="37"/>
      <c r="S101" s="37"/>
      <c r="T101" s="37"/>
      <c r="U101" s="37"/>
      <c r="V101" s="37"/>
      <c r="W101" s="37"/>
      <c r="X101" s="37"/>
      <c r="Y101" s="24">
        <v>77</v>
      </c>
      <c r="Z101" s="28">
        <f t="shared" si="5"/>
        <v>43889</v>
      </c>
      <c r="AA101" s="21"/>
      <c r="AB101" s="21"/>
      <c r="AC101" s="21"/>
      <c r="AD101" s="21"/>
      <c r="AE101" s="21"/>
      <c r="AF101" s="21"/>
      <c r="AG101" s="21"/>
      <c r="AH101" s="21"/>
      <c r="AI101" s="21"/>
      <c r="AJ101" s="21"/>
    </row>
    <row r="102" spans="1:36">
      <c r="A102" s="50">
        <v>89</v>
      </c>
      <c r="B102" s="47">
        <v>43921</v>
      </c>
      <c r="C102" s="51">
        <v>6.0999999999999999E-2</v>
      </c>
      <c r="D102" s="52">
        <v>1262.2449999999999</v>
      </c>
      <c r="E102" s="52">
        <v>1363.318</v>
      </c>
      <c r="F102" s="52">
        <v>1783.9929999999999</v>
      </c>
      <c r="G102" s="52">
        <v>1872.3779999999999</v>
      </c>
      <c r="H102" s="52">
        <v>1686.19</v>
      </c>
      <c r="I102" s="52">
        <v>3117.3240000000001</v>
      </c>
      <c r="J102" s="52">
        <v>2584.59</v>
      </c>
      <c r="K102" s="52">
        <v>1852.73</v>
      </c>
      <c r="L102" s="52">
        <v>1577.18</v>
      </c>
      <c r="M102" s="53"/>
      <c r="N102" s="54">
        <f t="shared" si="4"/>
        <v>43921</v>
      </c>
      <c r="O102" s="37"/>
      <c r="P102" s="37"/>
      <c r="Q102" s="37"/>
      <c r="R102" s="37"/>
      <c r="S102" s="37"/>
      <c r="T102" s="37"/>
      <c r="U102" s="37"/>
      <c r="V102" s="37"/>
      <c r="W102" s="37"/>
      <c r="X102" s="37"/>
      <c r="Y102" s="24">
        <v>78</v>
      </c>
      <c r="Z102" s="28">
        <f t="shared" si="5"/>
        <v>43921</v>
      </c>
      <c r="AA102" s="21"/>
      <c r="AB102" s="21"/>
      <c r="AC102" s="21"/>
      <c r="AD102" s="21"/>
      <c r="AE102" s="21"/>
      <c r="AF102" s="21"/>
      <c r="AG102" s="21"/>
      <c r="AH102" s="21"/>
      <c r="AI102" s="21"/>
      <c r="AJ102" s="21"/>
    </row>
    <row r="103" spans="1:36">
      <c r="A103" s="50">
        <v>90</v>
      </c>
      <c r="B103" s="47">
        <v>43951</v>
      </c>
      <c r="C103" s="51">
        <v>7.8799999999999995E-2</v>
      </c>
      <c r="D103" s="52">
        <v>1262.7729999999999</v>
      </c>
      <c r="E103" s="52">
        <v>1366.4090000000001</v>
      </c>
      <c r="F103" s="52">
        <v>1826.3219999999999</v>
      </c>
      <c r="G103" s="52">
        <v>1879.9670000000001</v>
      </c>
      <c r="H103" s="52">
        <v>1697.5889999999999</v>
      </c>
      <c r="I103" s="52">
        <v>3281.6849999999999</v>
      </c>
      <c r="J103" s="52">
        <v>2912.43</v>
      </c>
      <c r="K103" s="52">
        <v>2052.85</v>
      </c>
      <c r="L103" s="52">
        <v>1686.5</v>
      </c>
      <c r="M103" s="53"/>
      <c r="N103" s="54">
        <f t="shared" si="4"/>
        <v>43951</v>
      </c>
      <c r="O103" s="37"/>
      <c r="P103" s="37"/>
      <c r="Q103" s="37"/>
      <c r="R103" s="37"/>
      <c r="S103" s="37"/>
      <c r="T103" s="37"/>
      <c r="U103" s="37"/>
      <c r="V103" s="37"/>
      <c r="W103" s="37"/>
      <c r="X103" s="37"/>
      <c r="Y103" s="24">
        <v>79</v>
      </c>
      <c r="Z103" s="28">
        <f t="shared" si="5"/>
        <v>43951</v>
      </c>
      <c r="AA103" s="21"/>
      <c r="AB103" s="21"/>
      <c r="AC103" s="21"/>
      <c r="AD103" s="21"/>
      <c r="AE103" s="21"/>
      <c r="AF103" s="21"/>
      <c r="AG103" s="21"/>
      <c r="AH103" s="21"/>
      <c r="AI103" s="21"/>
      <c r="AJ103" s="21"/>
    </row>
    <row r="104" spans="1:36">
      <c r="A104" s="50">
        <v>91</v>
      </c>
      <c r="B104" s="47">
        <v>43980</v>
      </c>
      <c r="C104" s="51">
        <v>0.1246</v>
      </c>
      <c r="D104" s="52">
        <v>1263.598</v>
      </c>
      <c r="E104" s="52">
        <v>1367.942</v>
      </c>
      <c r="F104" s="52">
        <v>1847.3440000000001</v>
      </c>
      <c r="G104" s="52">
        <v>1874.175</v>
      </c>
      <c r="H104" s="52">
        <v>1699.7829999999999</v>
      </c>
      <c r="I104" s="52">
        <v>3339.0549999999998</v>
      </c>
      <c r="J104" s="52">
        <v>3044.31</v>
      </c>
      <c r="K104" s="52">
        <v>2147.88</v>
      </c>
      <c r="L104" s="52">
        <v>1730.27</v>
      </c>
      <c r="M104" s="53"/>
      <c r="N104" s="54">
        <f t="shared" si="4"/>
        <v>43980</v>
      </c>
      <c r="O104" s="37"/>
      <c r="P104" s="37"/>
      <c r="Q104" s="37"/>
      <c r="R104" s="37"/>
      <c r="S104" s="37"/>
      <c r="T104" s="37"/>
      <c r="U104" s="37"/>
      <c r="V104" s="37"/>
      <c r="W104" s="37"/>
      <c r="X104" s="37"/>
      <c r="Y104" s="24">
        <v>80</v>
      </c>
      <c r="Z104" s="28">
        <f t="shared" si="5"/>
        <v>43980</v>
      </c>
      <c r="AA104" s="21"/>
      <c r="AB104" s="21"/>
      <c r="AC104" s="21"/>
      <c r="AD104" s="21"/>
      <c r="AE104" s="21"/>
      <c r="AF104" s="21"/>
      <c r="AG104" s="21"/>
      <c r="AH104" s="21"/>
      <c r="AI104" s="21"/>
      <c r="AJ104" s="21"/>
    </row>
    <row r="105" spans="1:36">
      <c r="A105" s="50">
        <v>92</v>
      </c>
      <c r="B105" s="47">
        <v>44012</v>
      </c>
      <c r="C105" s="51">
        <v>0.1293</v>
      </c>
      <c r="D105" s="52">
        <v>1263.923</v>
      </c>
      <c r="E105" s="52">
        <v>1368.42</v>
      </c>
      <c r="F105" s="52">
        <v>1862.251</v>
      </c>
      <c r="G105" s="52">
        <v>1876.212</v>
      </c>
      <c r="H105" s="52">
        <v>1703.2729999999999</v>
      </c>
      <c r="I105" s="52">
        <v>3406.346</v>
      </c>
      <c r="J105" s="52">
        <v>3100.29</v>
      </c>
      <c r="K105" s="52">
        <v>2201.79</v>
      </c>
      <c r="L105" s="52">
        <v>1780.96</v>
      </c>
      <c r="M105" s="53"/>
      <c r="N105" s="54">
        <f t="shared" si="4"/>
        <v>44012</v>
      </c>
      <c r="O105" s="37"/>
      <c r="P105" s="37"/>
      <c r="Q105" s="37"/>
      <c r="R105" s="37"/>
      <c r="S105" s="37"/>
      <c r="T105" s="37"/>
      <c r="U105" s="37"/>
      <c r="V105" s="37"/>
      <c r="W105" s="37"/>
      <c r="X105" s="37"/>
      <c r="Y105" s="24">
        <v>81</v>
      </c>
      <c r="Z105" s="28">
        <f t="shared" si="5"/>
        <v>44012</v>
      </c>
      <c r="AA105" s="21"/>
      <c r="AB105" s="21"/>
      <c r="AC105" s="21"/>
      <c r="AD105" s="21"/>
      <c r="AE105" s="21"/>
      <c r="AF105" s="21"/>
      <c r="AG105" s="21"/>
      <c r="AH105" s="21"/>
      <c r="AI105" s="21"/>
      <c r="AJ105" s="21"/>
    </row>
    <row r="106" spans="1:36">
      <c r="A106" s="50">
        <v>93</v>
      </c>
      <c r="B106" s="47">
        <v>44043</v>
      </c>
      <c r="C106" s="51">
        <v>8.3699999999999997E-2</v>
      </c>
      <c r="D106" s="52">
        <v>1265.2</v>
      </c>
      <c r="E106" s="52">
        <v>1370.3530000000001</v>
      </c>
      <c r="F106" s="52">
        <v>1871.549</v>
      </c>
      <c r="G106" s="52">
        <v>1898.944</v>
      </c>
      <c r="H106" s="52">
        <v>1710.2449999999999</v>
      </c>
      <c r="I106" s="52">
        <v>3513.6709999999998</v>
      </c>
      <c r="J106" s="52">
        <v>3271.12</v>
      </c>
      <c r="K106" s="52">
        <v>2304.98</v>
      </c>
      <c r="L106" s="52">
        <v>1975.86</v>
      </c>
      <c r="M106" s="53"/>
      <c r="N106" s="54">
        <f t="shared" si="4"/>
        <v>44043</v>
      </c>
      <c r="O106" s="37"/>
      <c r="P106" s="37"/>
      <c r="Q106" s="37"/>
      <c r="R106" s="37"/>
      <c r="S106" s="37"/>
      <c r="T106" s="37"/>
      <c r="U106" s="37"/>
      <c r="V106" s="37"/>
      <c r="W106" s="37"/>
      <c r="X106" s="37"/>
      <c r="Y106" s="24">
        <v>82</v>
      </c>
      <c r="Z106" s="28">
        <f t="shared" si="5"/>
        <v>44043</v>
      </c>
      <c r="AA106" s="21"/>
      <c r="AB106" s="21"/>
      <c r="AC106" s="21"/>
      <c r="AD106" s="21"/>
      <c r="AE106" s="21"/>
      <c r="AF106" s="21"/>
      <c r="AG106" s="21"/>
      <c r="AH106" s="21"/>
      <c r="AI106" s="21"/>
      <c r="AJ106" s="21"/>
    </row>
    <row r="107" spans="1:36">
      <c r="A107" s="50">
        <v>94</v>
      </c>
      <c r="B107" s="47">
        <v>44074</v>
      </c>
      <c r="C107" s="51">
        <v>9.3799999999999994E-2</v>
      </c>
      <c r="D107" s="52">
        <v>1264.893</v>
      </c>
      <c r="E107" s="52">
        <v>1370.7529999999999</v>
      </c>
      <c r="F107" s="52">
        <v>1876.261</v>
      </c>
      <c r="G107" s="52">
        <v>1876.126</v>
      </c>
      <c r="H107" s="52">
        <v>1707.2829999999999</v>
      </c>
      <c r="I107" s="52">
        <v>3473.12</v>
      </c>
      <c r="J107" s="52">
        <v>3500.31</v>
      </c>
      <c r="K107" s="52">
        <v>2455.5100000000002</v>
      </c>
      <c r="L107" s="52">
        <v>1967.8</v>
      </c>
      <c r="M107" s="53"/>
      <c r="N107" s="54">
        <f t="shared" si="4"/>
        <v>44074</v>
      </c>
      <c r="O107" s="37"/>
      <c r="P107" s="37"/>
      <c r="Q107" s="37"/>
      <c r="R107" s="37"/>
      <c r="S107" s="37"/>
      <c r="T107" s="37"/>
      <c r="U107" s="37"/>
      <c r="V107" s="37"/>
      <c r="W107" s="37"/>
      <c r="X107" s="37"/>
      <c r="Y107" s="24">
        <v>83</v>
      </c>
      <c r="Z107" s="28">
        <f t="shared" si="5"/>
        <v>44074</v>
      </c>
      <c r="AA107" s="21"/>
      <c r="AB107" s="21"/>
      <c r="AC107" s="21"/>
      <c r="AD107" s="21"/>
      <c r="AE107" s="21"/>
      <c r="AF107" s="21"/>
      <c r="AG107" s="21"/>
      <c r="AH107" s="21"/>
      <c r="AI107" s="21"/>
      <c r="AJ107" s="21"/>
    </row>
    <row r="108" spans="1:36">
      <c r="A108" s="50">
        <v>95</v>
      </c>
      <c r="B108" s="47">
        <v>44104</v>
      </c>
      <c r="C108" s="51">
        <v>9.1499999999999998E-2</v>
      </c>
      <c r="D108" s="52">
        <v>1265.2349999999999</v>
      </c>
      <c r="E108" s="52">
        <v>1371.1769999999999</v>
      </c>
      <c r="F108" s="52">
        <v>1876.038</v>
      </c>
      <c r="G108" s="52">
        <v>1879.597</v>
      </c>
      <c r="H108" s="52">
        <v>1710.107</v>
      </c>
      <c r="I108" s="52">
        <v>3463.9450000000002</v>
      </c>
      <c r="J108" s="52">
        <v>3363</v>
      </c>
      <c r="K108" s="52">
        <v>2367.27</v>
      </c>
      <c r="L108" s="52">
        <v>1885.82</v>
      </c>
      <c r="M108" s="53"/>
      <c r="N108" s="54">
        <f t="shared" si="4"/>
        <v>44104</v>
      </c>
      <c r="O108" s="37"/>
      <c r="P108" s="37"/>
      <c r="Q108" s="37"/>
      <c r="R108" s="37"/>
      <c r="S108" s="37"/>
      <c r="T108" s="37"/>
      <c r="U108" s="37"/>
      <c r="V108" s="37"/>
      <c r="W108" s="37"/>
      <c r="X108" s="37"/>
      <c r="Y108" s="24">
        <v>84</v>
      </c>
      <c r="Z108" s="28">
        <f t="shared" si="5"/>
        <v>44104</v>
      </c>
      <c r="AA108" s="21"/>
      <c r="AB108" s="21"/>
      <c r="AC108" s="21"/>
      <c r="AD108" s="21"/>
      <c r="AE108" s="21"/>
      <c r="AF108" s="21"/>
      <c r="AG108" s="21"/>
      <c r="AH108" s="21"/>
      <c r="AI108" s="21"/>
      <c r="AJ108" s="21"/>
    </row>
    <row r="109" spans="1:36">
      <c r="A109" s="50">
        <v>96</v>
      </c>
      <c r="B109" s="47">
        <v>44134</v>
      </c>
      <c r="C109" s="51">
        <v>8.6400000000000005E-2</v>
      </c>
      <c r="D109" s="52">
        <v>1264.702</v>
      </c>
      <c r="E109" s="52">
        <v>1371.085</v>
      </c>
      <c r="F109" s="52">
        <v>1879.443</v>
      </c>
      <c r="G109" s="52">
        <v>1860.62</v>
      </c>
      <c r="H109" s="52">
        <v>1704.001</v>
      </c>
      <c r="I109" s="52">
        <v>3458.0030000000002</v>
      </c>
      <c r="J109" s="52">
        <v>3269.96</v>
      </c>
      <c r="K109" s="52">
        <v>2292.9299999999998</v>
      </c>
      <c r="L109" s="52">
        <v>1878.81</v>
      </c>
      <c r="M109" s="53"/>
      <c r="N109" s="54">
        <f t="shared" si="4"/>
        <v>44134</v>
      </c>
      <c r="O109" s="37"/>
      <c r="P109" s="37"/>
      <c r="Q109" s="37"/>
      <c r="R109" s="37"/>
      <c r="S109" s="37"/>
      <c r="T109" s="37"/>
      <c r="U109" s="37"/>
      <c r="V109" s="37"/>
      <c r="W109" s="37"/>
      <c r="X109" s="37"/>
      <c r="Y109" s="24">
        <v>85</v>
      </c>
      <c r="Z109" s="28">
        <f t="shared" si="5"/>
        <v>44134</v>
      </c>
      <c r="AA109" s="21"/>
      <c r="AB109" s="21"/>
      <c r="AC109" s="21"/>
      <c r="AD109" s="21"/>
      <c r="AE109" s="21"/>
      <c r="AF109" s="21"/>
      <c r="AG109" s="21"/>
      <c r="AH109" s="21"/>
      <c r="AI109" s="21"/>
      <c r="AJ109" s="21"/>
    </row>
    <row r="110" spans="1:36">
      <c r="A110" s="50">
        <v>97</v>
      </c>
      <c r="B110" s="47">
        <v>44165</v>
      </c>
      <c r="C110" s="51">
        <v>7.1199999999999999E-2</v>
      </c>
      <c r="D110" s="52">
        <v>1265.2840000000001</v>
      </c>
      <c r="E110" s="52">
        <v>1371.787</v>
      </c>
      <c r="F110" s="52">
        <v>1885.8409999999999</v>
      </c>
      <c r="G110" s="52">
        <v>1867.7070000000001</v>
      </c>
      <c r="H110" s="52">
        <v>1708.5509999999999</v>
      </c>
      <c r="I110" s="52">
        <v>3550.1860000000001</v>
      </c>
      <c r="J110" s="52">
        <v>3621.63</v>
      </c>
      <c r="K110" s="52">
        <v>2583.14</v>
      </c>
      <c r="L110" s="52">
        <v>1776.95</v>
      </c>
      <c r="M110" s="53"/>
      <c r="N110" s="54">
        <f t="shared" si="4"/>
        <v>44165</v>
      </c>
      <c r="O110" s="37"/>
      <c r="P110" s="37"/>
      <c r="Q110" s="37"/>
      <c r="R110" s="37"/>
      <c r="S110" s="37"/>
      <c r="T110" s="37"/>
      <c r="U110" s="37"/>
      <c r="V110" s="37"/>
      <c r="W110" s="37"/>
      <c r="X110" s="37"/>
      <c r="Y110" s="24">
        <v>86</v>
      </c>
      <c r="Z110" s="28">
        <f t="shared" si="5"/>
        <v>44165</v>
      </c>
      <c r="AA110" s="21"/>
      <c r="AB110" s="21"/>
      <c r="AC110" s="21"/>
      <c r="AD110" s="21"/>
      <c r="AE110" s="21"/>
      <c r="AF110" s="21"/>
      <c r="AG110" s="21"/>
      <c r="AH110" s="21"/>
      <c r="AI110" s="21"/>
      <c r="AJ110" s="21"/>
    </row>
    <row r="111" spans="1:36">
      <c r="A111" s="50">
        <v>98</v>
      </c>
      <c r="B111" s="47">
        <v>44196</v>
      </c>
      <c r="C111" s="51">
        <v>5.8299999999999998E-2</v>
      </c>
      <c r="D111" s="52">
        <v>1265.8710000000001</v>
      </c>
      <c r="E111" s="52">
        <v>1372.9880000000001</v>
      </c>
      <c r="F111" s="52">
        <v>1889.9</v>
      </c>
      <c r="G111" s="52">
        <v>1862.4269999999999</v>
      </c>
      <c r="H111" s="52">
        <v>1710.732</v>
      </c>
      <c r="I111" s="52">
        <v>3567.627</v>
      </c>
      <c r="J111" s="52">
        <v>3756.07</v>
      </c>
      <c r="K111" s="52">
        <v>2690.04</v>
      </c>
      <c r="L111" s="52">
        <v>1898.36</v>
      </c>
      <c r="M111" s="53"/>
      <c r="N111" s="54">
        <f t="shared" si="4"/>
        <v>44196</v>
      </c>
      <c r="O111" s="37"/>
      <c r="P111" s="37"/>
      <c r="Q111" s="37"/>
      <c r="R111" s="37"/>
      <c r="S111" s="37"/>
      <c r="T111" s="37"/>
      <c r="U111" s="37"/>
      <c r="V111" s="37"/>
      <c r="W111" s="37"/>
      <c r="X111" s="37"/>
      <c r="Y111" s="24">
        <v>87</v>
      </c>
      <c r="Z111" s="28">
        <f t="shared" si="5"/>
        <v>44196</v>
      </c>
      <c r="AA111" s="21"/>
      <c r="AB111" s="21"/>
      <c r="AC111" s="21"/>
      <c r="AD111" s="21"/>
      <c r="AE111" s="21"/>
      <c r="AF111" s="21"/>
      <c r="AG111" s="21"/>
      <c r="AH111" s="21"/>
      <c r="AI111" s="21"/>
      <c r="AJ111" s="21"/>
    </row>
    <row r="112" spans="1:36">
      <c r="A112" s="50">
        <v>99</v>
      </c>
      <c r="B112" s="47">
        <v>44225</v>
      </c>
      <c r="C112" s="51">
        <v>4.82E-2</v>
      </c>
      <c r="D112" s="52">
        <v>1266.0609999999999</v>
      </c>
      <c r="E112" s="52">
        <v>1373.5619999999999</v>
      </c>
      <c r="F112" s="52">
        <v>1890.981</v>
      </c>
      <c r="G112" s="52">
        <v>1841.5139999999999</v>
      </c>
      <c r="H112" s="52">
        <v>1706.0930000000001</v>
      </c>
      <c r="I112" s="52">
        <v>3524.1060000000002</v>
      </c>
      <c r="J112" s="52">
        <v>3714.24</v>
      </c>
      <c r="K112" s="52">
        <v>2661.69</v>
      </c>
      <c r="L112" s="52">
        <v>1847.65</v>
      </c>
      <c r="M112" s="53"/>
      <c r="N112" s="54">
        <f t="shared" si="4"/>
        <v>44225</v>
      </c>
      <c r="O112" s="37"/>
      <c r="P112" s="37"/>
      <c r="Q112" s="37"/>
      <c r="R112" s="37"/>
      <c r="S112" s="37"/>
      <c r="T112" s="37"/>
      <c r="U112" s="37"/>
      <c r="V112" s="37"/>
      <c r="W112" s="37"/>
      <c r="X112" s="37"/>
      <c r="Y112" s="24">
        <v>88</v>
      </c>
      <c r="Z112" s="28">
        <f t="shared" si="5"/>
        <v>44225</v>
      </c>
      <c r="AA112" s="21"/>
      <c r="AB112" s="21"/>
      <c r="AC112" s="21"/>
      <c r="AD112" s="21"/>
      <c r="AE112" s="21"/>
      <c r="AF112" s="21"/>
      <c r="AG112" s="21"/>
      <c r="AH112" s="21"/>
      <c r="AI112" s="21"/>
      <c r="AJ112" s="21"/>
    </row>
    <row r="113" spans="1:36">
      <c r="A113" s="50">
        <v>100</v>
      </c>
      <c r="B113" s="47">
        <v>44253</v>
      </c>
      <c r="C113" s="51">
        <v>3.3000000000000002E-2</v>
      </c>
      <c r="D113" s="52">
        <v>1265.0440000000001</v>
      </c>
      <c r="E113" s="52">
        <v>1372.6420000000001</v>
      </c>
      <c r="F113" s="52">
        <v>1891.731</v>
      </c>
      <c r="G113" s="52">
        <v>1799.413</v>
      </c>
      <c r="H113" s="52">
        <v>1690.183</v>
      </c>
      <c r="I113" s="52">
        <v>3455.192</v>
      </c>
      <c r="J113" s="52">
        <v>3811.15</v>
      </c>
      <c r="K113" s="52">
        <v>2726.91</v>
      </c>
      <c r="L113" s="52">
        <v>1734.04</v>
      </c>
      <c r="M113" s="53"/>
      <c r="N113" s="54">
        <f t="shared" si="4"/>
        <v>44253</v>
      </c>
      <c r="O113" s="37"/>
      <c r="P113" s="37"/>
      <c r="Q113" s="37"/>
      <c r="R113" s="37"/>
      <c r="S113" s="37"/>
      <c r="T113" s="37"/>
      <c r="U113" s="37"/>
      <c r="V113" s="37"/>
      <c r="W113" s="37"/>
      <c r="X113" s="37"/>
      <c r="Y113" s="24">
        <v>89</v>
      </c>
      <c r="Z113" s="28">
        <f t="shared" si="5"/>
        <v>44253</v>
      </c>
      <c r="AA113" s="21"/>
      <c r="AB113" s="21"/>
      <c r="AC113" s="21"/>
      <c r="AD113" s="21"/>
      <c r="AE113" s="21"/>
      <c r="AF113" s="21"/>
      <c r="AG113" s="21"/>
      <c r="AH113" s="21"/>
      <c r="AI113" s="21"/>
      <c r="AJ113" s="21"/>
    </row>
    <row r="114" spans="1:36">
      <c r="A114" s="50">
        <v>101</v>
      </c>
      <c r="B114" s="47">
        <v>44286</v>
      </c>
      <c r="C114" s="51">
        <v>1.52E-2</v>
      </c>
      <c r="D114" s="52">
        <v>1265.28</v>
      </c>
      <c r="E114" s="52">
        <v>1372.6780000000001</v>
      </c>
      <c r="F114" s="52">
        <v>1890.191</v>
      </c>
      <c r="G114" s="52">
        <v>1776.644</v>
      </c>
      <c r="H114" s="52">
        <v>1680.471</v>
      </c>
      <c r="I114" s="52">
        <v>3407.268</v>
      </c>
      <c r="J114" s="52">
        <v>3972.89</v>
      </c>
      <c r="K114" s="52">
        <v>2811.7</v>
      </c>
      <c r="L114" s="52">
        <v>1707.71</v>
      </c>
      <c r="M114" s="53"/>
      <c r="N114" s="54">
        <f t="shared" si="4"/>
        <v>44286</v>
      </c>
      <c r="O114" s="37"/>
      <c r="P114" s="37"/>
      <c r="Q114" s="37"/>
      <c r="R114" s="37"/>
      <c r="S114" s="37"/>
      <c r="T114" s="37"/>
      <c r="U114" s="37"/>
      <c r="V114" s="37"/>
      <c r="W114" s="37"/>
      <c r="X114" s="37"/>
      <c r="Y114" s="24">
        <v>90</v>
      </c>
      <c r="Z114" s="28">
        <f t="shared" si="5"/>
        <v>44286</v>
      </c>
      <c r="AA114" s="21"/>
      <c r="AB114" s="21"/>
      <c r="AC114" s="21"/>
      <c r="AD114" s="21"/>
      <c r="AE114" s="21"/>
      <c r="AF114" s="21"/>
      <c r="AG114" s="21"/>
      <c r="AH114" s="21"/>
      <c r="AI114" s="21"/>
      <c r="AJ114" s="21"/>
    </row>
    <row r="115" spans="1:36">
      <c r="A115" s="50">
        <v>102</v>
      </c>
      <c r="B115" s="47">
        <v>44316</v>
      </c>
      <c r="C115" s="51">
        <v>2.5000000000000001E-3</v>
      </c>
      <c r="D115" s="52">
        <v>1265.8499999999999</v>
      </c>
      <c r="E115" s="52">
        <v>1373.2360000000001</v>
      </c>
      <c r="F115" s="52">
        <v>1894.1089999999999</v>
      </c>
      <c r="G115" s="52">
        <v>1791.576</v>
      </c>
      <c r="H115" s="52">
        <v>1687.73</v>
      </c>
      <c r="I115" s="52">
        <v>3447.8110000000001</v>
      </c>
      <c r="J115" s="52">
        <v>4181.17</v>
      </c>
      <c r="K115" s="52">
        <v>2938.76</v>
      </c>
      <c r="L115" s="52">
        <v>1769.13</v>
      </c>
      <c r="M115" s="53"/>
      <c r="N115" s="54">
        <f t="shared" si="4"/>
        <v>44316</v>
      </c>
      <c r="O115" s="37"/>
      <c r="P115" s="37"/>
      <c r="Q115" s="37"/>
      <c r="R115" s="37"/>
      <c r="S115" s="37"/>
      <c r="T115" s="37"/>
      <c r="U115" s="37"/>
      <c r="V115" s="37"/>
      <c r="W115" s="37"/>
      <c r="X115" s="37"/>
      <c r="Y115" s="24">
        <v>91</v>
      </c>
      <c r="Z115" s="28">
        <f t="shared" si="5"/>
        <v>44316</v>
      </c>
      <c r="AA115" s="21"/>
      <c r="AB115" s="21"/>
      <c r="AC115" s="21"/>
      <c r="AD115" s="21"/>
      <c r="AE115" s="21"/>
      <c r="AF115" s="21"/>
      <c r="AG115" s="21"/>
      <c r="AH115" s="21"/>
      <c r="AI115" s="21"/>
      <c r="AJ115" s="21"/>
    </row>
    <row r="116" spans="1:36">
      <c r="A116" s="50">
        <v>103</v>
      </c>
      <c r="B116" s="47">
        <v>44347</v>
      </c>
      <c r="C116" s="51">
        <v>2.5000000000000001E-3</v>
      </c>
      <c r="D116" s="52">
        <v>1266.807</v>
      </c>
      <c r="E116" s="52">
        <v>1374.2950000000001</v>
      </c>
      <c r="F116" s="52">
        <v>1898.1469999999999</v>
      </c>
      <c r="G116" s="52">
        <v>1796.9090000000001</v>
      </c>
      <c r="H116" s="52">
        <v>1692.6949999999999</v>
      </c>
      <c r="I116" s="52">
        <v>3472.0169999999998</v>
      </c>
      <c r="J116" s="52">
        <v>4204.1099999999997</v>
      </c>
      <c r="K116" s="52">
        <v>2975.7</v>
      </c>
      <c r="L116" s="52">
        <v>1906.87</v>
      </c>
      <c r="M116" s="53"/>
      <c r="N116" s="54">
        <f t="shared" si="4"/>
        <v>44347</v>
      </c>
      <c r="O116" s="37"/>
      <c r="P116" s="37"/>
      <c r="Q116" s="37"/>
      <c r="R116" s="37"/>
      <c r="S116" s="37"/>
      <c r="T116" s="37"/>
      <c r="U116" s="37"/>
      <c r="V116" s="37"/>
      <c r="W116" s="37"/>
      <c r="X116" s="37"/>
      <c r="Y116" s="24">
        <v>92</v>
      </c>
      <c r="Z116" s="28">
        <f t="shared" si="5"/>
        <v>44347</v>
      </c>
      <c r="AA116" s="21"/>
      <c r="AB116" s="21"/>
      <c r="AC116" s="21"/>
      <c r="AD116" s="21"/>
      <c r="AE116" s="21"/>
      <c r="AF116" s="21"/>
      <c r="AG116" s="21"/>
      <c r="AH116" s="21"/>
      <c r="AI116" s="21"/>
      <c r="AJ116" s="21"/>
    </row>
    <row r="117" spans="1:36">
      <c r="A117" s="50">
        <v>104</v>
      </c>
      <c r="B117" s="47">
        <v>44377</v>
      </c>
      <c r="C117" s="51">
        <v>4.0599999999999997E-2</v>
      </c>
      <c r="D117" s="52">
        <v>1264.8499999999999</v>
      </c>
      <c r="E117" s="52">
        <v>1372.7560000000001</v>
      </c>
      <c r="F117" s="52">
        <v>1896.63</v>
      </c>
      <c r="G117" s="52">
        <v>1812.521</v>
      </c>
      <c r="H117" s="52">
        <v>1697.232</v>
      </c>
      <c r="I117" s="52">
        <v>3529.8159999999998</v>
      </c>
      <c r="J117" s="52">
        <v>4297.5</v>
      </c>
      <c r="K117" s="52">
        <v>3017.23</v>
      </c>
      <c r="L117" s="52">
        <v>1770.11</v>
      </c>
      <c r="M117" s="53"/>
      <c r="N117" s="54">
        <f t="shared" si="4"/>
        <v>44377</v>
      </c>
      <c r="O117" s="37"/>
      <c r="P117" s="37"/>
      <c r="Q117" s="37"/>
      <c r="R117" s="37"/>
      <c r="S117" s="37"/>
      <c r="T117" s="37"/>
      <c r="U117" s="37"/>
      <c r="V117" s="37"/>
      <c r="W117" s="37"/>
      <c r="X117" s="37"/>
      <c r="Y117" s="24">
        <v>93</v>
      </c>
      <c r="Z117" s="28">
        <f t="shared" si="5"/>
        <v>44377</v>
      </c>
      <c r="AA117" s="21"/>
      <c r="AB117" s="21"/>
      <c r="AC117" s="21"/>
      <c r="AD117" s="21"/>
      <c r="AE117" s="21"/>
      <c r="AF117" s="21"/>
      <c r="AG117" s="21"/>
      <c r="AH117" s="21"/>
      <c r="AI117" s="21"/>
      <c r="AJ117" s="21"/>
    </row>
    <row r="118" spans="1:36">
      <c r="A118" s="50">
        <v>105</v>
      </c>
      <c r="B118" s="47">
        <v>44407</v>
      </c>
      <c r="C118" s="51">
        <v>4.0599999999999997E-2</v>
      </c>
      <c r="D118" s="52">
        <v>1266.953</v>
      </c>
      <c r="E118" s="52">
        <v>1375.018</v>
      </c>
      <c r="F118" s="52">
        <v>1899.83</v>
      </c>
      <c r="G118" s="52">
        <v>1836.8</v>
      </c>
      <c r="H118" s="52">
        <v>1709.153</v>
      </c>
      <c r="I118" s="52">
        <v>3572.5129999999999</v>
      </c>
      <c r="J118" s="52">
        <v>4395.26</v>
      </c>
      <c r="K118" s="52">
        <v>3069.25</v>
      </c>
      <c r="L118" s="52">
        <v>1814.19</v>
      </c>
      <c r="M118" s="53"/>
      <c r="N118" s="54">
        <f t="shared" si="4"/>
        <v>44407</v>
      </c>
      <c r="O118" s="37"/>
      <c r="P118" s="37"/>
      <c r="Q118" s="37"/>
      <c r="R118" s="37"/>
      <c r="S118" s="37"/>
      <c r="T118" s="37"/>
      <c r="U118" s="37"/>
      <c r="V118" s="37"/>
      <c r="W118" s="37"/>
      <c r="X118" s="37"/>
      <c r="Y118" s="24">
        <v>94</v>
      </c>
      <c r="Z118" s="28">
        <f t="shared" si="5"/>
        <v>44407</v>
      </c>
      <c r="AA118" s="21"/>
      <c r="AB118" s="21"/>
      <c r="AC118" s="21"/>
      <c r="AD118" s="21"/>
      <c r="AE118" s="21"/>
      <c r="AF118" s="21"/>
      <c r="AG118" s="21"/>
      <c r="AH118" s="21"/>
      <c r="AI118" s="21"/>
      <c r="AJ118" s="21"/>
    </row>
    <row r="119" spans="1:36">
      <c r="A119" s="50">
        <v>106</v>
      </c>
      <c r="B119" s="47">
        <v>44439</v>
      </c>
      <c r="C119" s="51">
        <v>3.5499999999999997E-2</v>
      </c>
      <c r="D119" s="52">
        <v>1266.854</v>
      </c>
      <c r="E119" s="52">
        <v>1374.9839999999999</v>
      </c>
      <c r="F119" s="52">
        <v>1900.636</v>
      </c>
      <c r="G119" s="52">
        <v>1833.933</v>
      </c>
      <c r="H119" s="52">
        <v>1707.606</v>
      </c>
      <c r="I119" s="52">
        <v>3565.4369999999999</v>
      </c>
      <c r="J119" s="52">
        <v>4522.68</v>
      </c>
      <c r="K119" s="52">
        <v>3141.35</v>
      </c>
      <c r="L119" s="52">
        <v>1813.62</v>
      </c>
      <c r="M119" s="53"/>
      <c r="N119" s="54">
        <f t="shared" si="4"/>
        <v>44439</v>
      </c>
      <c r="O119" s="37"/>
      <c r="P119" s="37"/>
      <c r="Q119" s="37"/>
      <c r="R119" s="37"/>
      <c r="S119" s="37"/>
      <c r="T119" s="37"/>
      <c r="U119" s="37"/>
      <c r="V119" s="37"/>
      <c r="W119" s="37"/>
      <c r="X119" s="37"/>
      <c r="Y119" s="24">
        <v>95</v>
      </c>
      <c r="Z119" s="28">
        <f t="shared" si="5"/>
        <v>44439</v>
      </c>
      <c r="AA119" s="21"/>
      <c r="AB119" s="21"/>
      <c r="AC119" s="21"/>
      <c r="AD119" s="21"/>
      <c r="AE119" s="21"/>
      <c r="AF119" s="21"/>
      <c r="AG119" s="21"/>
      <c r="AH119" s="21"/>
      <c r="AI119" s="21"/>
      <c r="AJ119" s="21"/>
    </row>
    <row r="120" spans="1:36">
      <c r="A120" s="50">
        <v>107</v>
      </c>
      <c r="B120" s="47">
        <v>44469</v>
      </c>
      <c r="C120" s="51">
        <v>3.3000000000000002E-2</v>
      </c>
      <c r="D120" s="52">
        <v>1265.5809999999999</v>
      </c>
      <c r="E120" s="52">
        <v>1373.933</v>
      </c>
      <c r="F120" s="52">
        <v>1900.0889999999999</v>
      </c>
      <c r="G120" s="52">
        <v>1811.8989999999999</v>
      </c>
      <c r="H120" s="52">
        <v>1697.356</v>
      </c>
      <c r="I120" s="52">
        <v>3527.7530000000002</v>
      </c>
      <c r="J120" s="52">
        <v>4307.54</v>
      </c>
      <c r="K120" s="52">
        <v>3006.6</v>
      </c>
      <c r="L120" s="52">
        <v>1756.95</v>
      </c>
      <c r="M120" s="53"/>
      <c r="N120" s="54">
        <f t="shared" si="4"/>
        <v>44469</v>
      </c>
      <c r="O120" s="37"/>
      <c r="P120" s="37"/>
      <c r="Q120" s="37"/>
      <c r="R120" s="37"/>
      <c r="S120" s="37"/>
      <c r="T120" s="37"/>
      <c r="U120" s="37"/>
      <c r="V120" s="37"/>
      <c r="W120" s="37"/>
      <c r="X120" s="37"/>
      <c r="Y120" s="24">
        <v>96</v>
      </c>
      <c r="Z120" s="28">
        <f t="shared" si="5"/>
        <v>44469</v>
      </c>
      <c r="AA120" s="21"/>
      <c r="AB120" s="21"/>
      <c r="AC120" s="21"/>
      <c r="AD120" s="21"/>
      <c r="AE120" s="21"/>
      <c r="AF120" s="21"/>
      <c r="AG120" s="21"/>
      <c r="AH120" s="21"/>
      <c r="AI120" s="21"/>
      <c r="AJ120" s="21"/>
    </row>
    <row r="121" spans="1:36">
      <c r="A121" s="50">
        <v>108</v>
      </c>
      <c r="B121" s="47">
        <v>44498</v>
      </c>
      <c r="C121" s="51">
        <v>4.82E-2</v>
      </c>
      <c r="D121" s="52">
        <v>1261.7339999999999</v>
      </c>
      <c r="E121" s="52">
        <v>1370.171</v>
      </c>
      <c r="F121" s="52">
        <v>1893.8820000000001</v>
      </c>
      <c r="G121" s="52">
        <v>1812.463</v>
      </c>
      <c r="H121" s="52">
        <v>1691.8920000000001</v>
      </c>
      <c r="I121" s="52">
        <v>3536.5549999999998</v>
      </c>
      <c r="J121" s="52">
        <v>4605.38</v>
      </c>
      <c r="K121" s="52">
        <v>3174.73</v>
      </c>
      <c r="L121" s="52">
        <v>1783.38</v>
      </c>
      <c r="M121" s="53"/>
      <c r="N121" s="54">
        <f t="shared" si="4"/>
        <v>44498</v>
      </c>
      <c r="O121" s="37"/>
      <c r="P121" s="37"/>
      <c r="Q121" s="37"/>
      <c r="R121" s="37"/>
      <c r="S121" s="37"/>
      <c r="T121" s="37"/>
      <c r="U121" s="37"/>
      <c r="V121" s="37"/>
      <c r="W121" s="37"/>
      <c r="X121" s="37"/>
      <c r="Y121" s="24">
        <v>97</v>
      </c>
      <c r="Z121" s="28">
        <f t="shared" si="5"/>
        <v>44498</v>
      </c>
      <c r="AA121" s="21"/>
      <c r="AB121" s="21"/>
      <c r="AC121" s="21"/>
      <c r="AD121" s="21"/>
      <c r="AE121" s="21"/>
      <c r="AF121" s="21"/>
      <c r="AG121" s="21"/>
      <c r="AH121" s="21"/>
      <c r="AI121" s="21"/>
      <c r="AJ121" s="21"/>
    </row>
    <row r="122" spans="1:36">
      <c r="A122" s="50">
        <v>109</v>
      </c>
      <c r="B122" s="47">
        <v>44530</v>
      </c>
      <c r="C122" s="51">
        <v>4.5600000000000002E-2</v>
      </c>
      <c r="D122" s="52">
        <v>1261.9760000000001</v>
      </c>
      <c r="E122" s="52">
        <v>1369.5350000000001</v>
      </c>
      <c r="F122" s="52">
        <v>1890.96</v>
      </c>
      <c r="G122" s="52">
        <v>1828.6030000000001</v>
      </c>
      <c r="H122" s="52">
        <v>1694.8510000000001</v>
      </c>
      <c r="I122" s="52">
        <v>3539.8020000000001</v>
      </c>
      <c r="J122" s="52">
        <v>4567</v>
      </c>
      <c r="K122" s="52">
        <v>3101.8</v>
      </c>
      <c r="L122" s="52">
        <v>1774.52</v>
      </c>
      <c r="M122" s="53"/>
      <c r="N122" s="54">
        <f t="shared" si="4"/>
        <v>44530</v>
      </c>
      <c r="O122" s="37"/>
      <c r="P122" s="37"/>
      <c r="Q122" s="37"/>
      <c r="R122" s="37"/>
      <c r="S122" s="37"/>
      <c r="T122" s="37"/>
      <c r="U122" s="37"/>
      <c r="V122" s="37"/>
      <c r="W122" s="37"/>
      <c r="X122" s="37"/>
      <c r="Y122" s="24">
        <v>98</v>
      </c>
      <c r="Z122" s="28">
        <f t="shared" si="5"/>
        <v>44530</v>
      </c>
      <c r="AA122" s="21"/>
      <c r="AB122" s="21"/>
      <c r="AC122" s="21"/>
      <c r="AD122" s="21"/>
      <c r="AE122" s="21"/>
      <c r="AF122" s="21"/>
      <c r="AG122" s="21"/>
      <c r="AH122" s="21"/>
      <c r="AI122" s="21"/>
      <c r="AJ122" s="21"/>
    </row>
    <row r="123" spans="1:36">
      <c r="A123" s="50">
        <v>110</v>
      </c>
      <c r="B123" s="47">
        <v>44561</v>
      </c>
      <c r="C123" s="51">
        <v>3.04E-2</v>
      </c>
      <c r="D123" s="52">
        <v>1258.846</v>
      </c>
      <c r="E123" s="52">
        <v>1367.1379999999999</v>
      </c>
      <c r="F123" s="52">
        <v>1889.704</v>
      </c>
      <c r="G123" s="52">
        <v>1818.1790000000001</v>
      </c>
      <c r="H123" s="52">
        <v>1691.0609999999999</v>
      </c>
      <c r="I123" s="52">
        <v>3533.7339999999999</v>
      </c>
      <c r="J123" s="52">
        <v>4766.18</v>
      </c>
      <c r="K123" s="52">
        <v>3231.73</v>
      </c>
      <c r="L123" s="52">
        <v>1829.2</v>
      </c>
      <c r="M123" s="53"/>
      <c r="N123" s="54">
        <f t="shared" si="4"/>
        <v>44561</v>
      </c>
      <c r="O123" s="37"/>
      <c r="P123" s="37"/>
      <c r="Q123" s="37"/>
      <c r="R123" s="37"/>
      <c r="S123" s="37"/>
      <c r="T123" s="37"/>
      <c r="U123" s="37"/>
      <c r="V123" s="37"/>
      <c r="W123" s="37"/>
      <c r="X123" s="37"/>
      <c r="Y123" s="24">
        <v>99</v>
      </c>
      <c r="Z123" s="28">
        <f t="shared" si="5"/>
        <v>44561</v>
      </c>
      <c r="AA123" s="21"/>
      <c r="AB123" s="21"/>
      <c r="AC123" s="21"/>
      <c r="AD123" s="21"/>
      <c r="AE123" s="21"/>
      <c r="AF123" s="21"/>
      <c r="AG123" s="21"/>
      <c r="AH123" s="21"/>
      <c r="AI123" s="21"/>
      <c r="AJ123" s="21"/>
    </row>
    <row r="124" spans="1:36">
      <c r="A124" s="50">
        <v>111</v>
      </c>
      <c r="B124" s="47">
        <v>44592</v>
      </c>
      <c r="C124" s="51">
        <v>0.18</v>
      </c>
      <c r="D124" s="52">
        <v>1250.604</v>
      </c>
      <c r="E124" s="52">
        <v>1357.963</v>
      </c>
      <c r="F124" s="52">
        <v>1875.539</v>
      </c>
      <c r="G124" s="52">
        <v>1783.88</v>
      </c>
      <c r="H124" s="52">
        <v>1669.9190000000001</v>
      </c>
      <c r="I124" s="52">
        <v>3423.3130000000001</v>
      </c>
      <c r="J124" s="52">
        <v>4515.55</v>
      </c>
      <c r="K124" s="52">
        <v>3059.05</v>
      </c>
      <c r="L124" s="52">
        <v>1797.17</v>
      </c>
      <c r="M124" s="53"/>
      <c r="N124" s="54">
        <f t="shared" si="4"/>
        <v>44592</v>
      </c>
      <c r="O124" s="37"/>
      <c r="P124" s="37"/>
      <c r="Q124" s="37"/>
      <c r="R124" s="37"/>
      <c r="S124" s="37"/>
      <c r="T124" s="37"/>
      <c r="U124" s="37"/>
      <c r="V124" s="37"/>
      <c r="W124" s="37"/>
      <c r="X124" s="37"/>
      <c r="Y124" s="24">
        <v>100</v>
      </c>
      <c r="Z124" s="28">
        <f t="shared" si="5"/>
        <v>44592</v>
      </c>
      <c r="AA124" s="21"/>
      <c r="AB124" s="21"/>
      <c r="AC124" s="21"/>
      <c r="AD124" s="21"/>
      <c r="AE124" s="21"/>
      <c r="AF124" s="21"/>
      <c r="AG124" s="21"/>
      <c r="AH124" s="21"/>
      <c r="AI124" s="21"/>
      <c r="AJ124" s="21"/>
    </row>
    <row r="125" spans="1:36">
      <c r="A125" s="50">
        <v>112</v>
      </c>
      <c r="B125" s="47">
        <v>44620</v>
      </c>
      <c r="C125" s="51">
        <v>0.29170000000000001</v>
      </c>
      <c r="D125" s="52">
        <v>1245.923</v>
      </c>
      <c r="E125" s="52">
        <v>1352.8530000000001</v>
      </c>
      <c r="F125" s="52">
        <v>1861.087</v>
      </c>
      <c r="G125" s="52">
        <v>1770.336</v>
      </c>
      <c r="H125" s="52">
        <v>1658.8040000000001</v>
      </c>
      <c r="I125" s="52">
        <v>3348.654</v>
      </c>
      <c r="J125" s="52">
        <v>4373.9399999999996</v>
      </c>
      <c r="K125" s="52">
        <v>2977.95</v>
      </c>
      <c r="L125" s="52">
        <v>1908.99</v>
      </c>
      <c r="M125" s="53"/>
      <c r="N125" s="54">
        <f t="shared" si="4"/>
        <v>44620</v>
      </c>
      <c r="O125" s="37"/>
      <c r="P125" s="37"/>
      <c r="Q125" s="37"/>
      <c r="R125" s="37"/>
      <c r="S125" s="37"/>
      <c r="T125" s="37"/>
      <c r="U125" s="37"/>
      <c r="V125" s="37"/>
      <c r="W125" s="37"/>
      <c r="X125" s="37"/>
      <c r="Y125" s="24">
        <v>101</v>
      </c>
      <c r="Z125" s="28">
        <f t="shared" si="5"/>
        <v>44620</v>
      </c>
      <c r="AA125" s="21"/>
      <c r="AB125" s="21"/>
      <c r="AC125" s="21"/>
      <c r="AD125" s="21"/>
      <c r="AE125" s="21"/>
      <c r="AF125" s="21"/>
      <c r="AG125" s="21"/>
      <c r="AH125" s="21"/>
      <c r="AI125" s="21"/>
      <c r="AJ125" s="21"/>
    </row>
    <row r="126" spans="1:36">
      <c r="A126" s="50">
        <v>113</v>
      </c>
      <c r="B126" s="47">
        <v>44651</v>
      </c>
      <c r="C126" s="51">
        <v>0.48220000000000002</v>
      </c>
      <c r="D126" s="52">
        <v>1229.3340000000001</v>
      </c>
      <c r="E126" s="52">
        <v>1335.925</v>
      </c>
      <c r="F126" s="52">
        <v>1830.069</v>
      </c>
      <c r="G126" s="52">
        <v>1717.1289999999999</v>
      </c>
      <c r="H126" s="52">
        <v>1619.1759999999999</v>
      </c>
      <c r="I126" s="52">
        <v>3260.28</v>
      </c>
      <c r="J126" s="52">
        <v>4530.41</v>
      </c>
      <c r="K126" s="52">
        <v>3053.07</v>
      </c>
      <c r="L126" s="52">
        <v>1937.44</v>
      </c>
      <c r="M126" s="53"/>
      <c r="N126" s="54">
        <f t="shared" si="4"/>
        <v>44651</v>
      </c>
      <c r="O126" s="37"/>
      <c r="P126" s="37"/>
      <c r="Q126" s="37"/>
      <c r="R126" s="37"/>
      <c r="S126" s="37"/>
      <c r="T126" s="37"/>
      <c r="U126" s="37"/>
      <c r="V126" s="37"/>
      <c r="W126" s="37"/>
      <c r="X126" s="37"/>
      <c r="Y126" s="24">
        <v>102</v>
      </c>
      <c r="Z126" s="28">
        <f t="shared" si="5"/>
        <v>44651</v>
      </c>
      <c r="AA126" s="21"/>
      <c r="AB126" s="21"/>
      <c r="AC126" s="21"/>
      <c r="AD126" s="21"/>
      <c r="AE126" s="21"/>
      <c r="AF126" s="21"/>
      <c r="AG126" s="21"/>
      <c r="AH126" s="21"/>
      <c r="AI126" s="21"/>
      <c r="AJ126" s="21"/>
    </row>
    <row r="127" spans="1:36">
      <c r="A127" s="50">
        <v>114</v>
      </c>
      <c r="B127" s="47">
        <v>44680</v>
      </c>
      <c r="C127" s="51">
        <v>0.82289999999999996</v>
      </c>
      <c r="D127" s="52">
        <v>1223.4939999999999</v>
      </c>
      <c r="E127" s="52">
        <v>1329.1489999999999</v>
      </c>
      <c r="F127" s="52">
        <v>1816.7280000000001</v>
      </c>
      <c r="G127" s="52">
        <v>1662.0409999999999</v>
      </c>
      <c r="H127" s="52">
        <v>1591.914</v>
      </c>
      <c r="I127" s="52">
        <v>3098.1909999999998</v>
      </c>
      <c r="J127" s="52">
        <v>4131.93</v>
      </c>
      <c r="K127" s="52">
        <v>2795.62</v>
      </c>
      <c r="L127" s="52">
        <v>1896.93</v>
      </c>
      <c r="M127" s="53"/>
      <c r="N127" s="54">
        <f t="shared" si="4"/>
        <v>44680</v>
      </c>
      <c r="O127" s="37"/>
      <c r="P127" s="37"/>
      <c r="Q127" s="37"/>
      <c r="R127" s="37"/>
      <c r="S127" s="37"/>
      <c r="T127" s="37"/>
      <c r="U127" s="37"/>
      <c r="V127" s="37"/>
      <c r="W127" s="37"/>
      <c r="X127" s="37"/>
      <c r="Y127" s="24">
        <v>103</v>
      </c>
      <c r="Z127" s="28">
        <f t="shared" si="5"/>
        <v>44680</v>
      </c>
      <c r="AA127" s="21"/>
      <c r="AB127" s="21"/>
      <c r="AC127" s="21"/>
      <c r="AD127" s="21"/>
      <c r="AE127" s="21"/>
      <c r="AF127" s="21"/>
      <c r="AG127" s="21"/>
      <c r="AH127" s="21"/>
      <c r="AI127" s="21"/>
      <c r="AJ127" s="21"/>
    </row>
    <row r="128" spans="1:36">
      <c r="A128" s="50">
        <v>115</v>
      </c>
      <c r="B128" s="47">
        <v>44712</v>
      </c>
      <c r="C128" s="51">
        <v>1.0391999999999999</v>
      </c>
      <c r="D128" s="52">
        <v>1230.26</v>
      </c>
      <c r="E128" s="52">
        <v>1335.537</v>
      </c>
      <c r="F128" s="52">
        <v>1827.2159999999999</v>
      </c>
      <c r="G128" s="52">
        <v>1663.075</v>
      </c>
      <c r="H128" s="52">
        <v>1597.6</v>
      </c>
      <c r="I128" s="52">
        <v>3114.7739999999999</v>
      </c>
      <c r="J128" s="52">
        <v>4132.1499999999996</v>
      </c>
      <c r="K128" s="52">
        <v>2791.01</v>
      </c>
      <c r="L128" s="52">
        <v>1837.35</v>
      </c>
      <c r="M128" s="53"/>
      <c r="N128" s="54">
        <f t="shared" si="4"/>
        <v>44712</v>
      </c>
      <c r="O128" s="37"/>
      <c r="P128" s="37"/>
      <c r="Q128" s="37"/>
      <c r="R128" s="37"/>
      <c r="S128" s="37"/>
      <c r="T128" s="37"/>
      <c r="U128" s="37"/>
      <c r="V128" s="37"/>
      <c r="W128" s="37"/>
      <c r="X128" s="37"/>
      <c r="Y128" s="24">
        <v>104</v>
      </c>
      <c r="Z128" s="28">
        <f t="shared" si="5"/>
        <v>44712</v>
      </c>
      <c r="AA128" s="21"/>
      <c r="AB128" s="21"/>
      <c r="AC128" s="21"/>
      <c r="AD128" s="21"/>
      <c r="AE128" s="21"/>
      <c r="AF128" s="21"/>
      <c r="AG128" s="21"/>
      <c r="AH128" s="21"/>
      <c r="AI128" s="21"/>
      <c r="AJ128" s="21"/>
    </row>
    <row r="129" spans="1:36">
      <c r="A129" s="50">
        <v>116</v>
      </c>
      <c r="B129" s="47">
        <v>44742</v>
      </c>
      <c r="C129" s="51">
        <v>1.6262000000000001</v>
      </c>
      <c r="D129" s="52">
        <v>1223.146</v>
      </c>
      <c r="E129" s="52">
        <v>1328.1489999999999</v>
      </c>
      <c r="F129" s="52">
        <v>1811.57</v>
      </c>
      <c r="G129" s="52">
        <v>1651.0350000000001</v>
      </c>
      <c r="H129" s="52">
        <v>1587.047</v>
      </c>
      <c r="I129" s="52">
        <v>3041.5680000000002</v>
      </c>
      <c r="J129" s="52">
        <v>3785.38</v>
      </c>
      <c r="K129" s="52">
        <v>2546.19</v>
      </c>
      <c r="L129" s="52">
        <v>1807.27</v>
      </c>
      <c r="M129" s="53"/>
      <c r="N129" s="54">
        <f t="shared" si="4"/>
        <v>44742</v>
      </c>
      <c r="O129" s="37"/>
      <c r="P129" s="37"/>
      <c r="Q129" s="37"/>
      <c r="R129" s="37"/>
      <c r="S129" s="37"/>
      <c r="T129" s="37"/>
      <c r="U129" s="37"/>
      <c r="V129" s="37"/>
      <c r="W129" s="37"/>
      <c r="X129" s="37"/>
      <c r="Y129" s="24">
        <v>105</v>
      </c>
      <c r="Z129" s="28">
        <f t="shared" si="5"/>
        <v>44742</v>
      </c>
      <c r="AA129" s="21"/>
      <c r="AB129" s="21"/>
      <c r="AC129" s="21"/>
      <c r="AD129" s="21"/>
      <c r="AE129" s="21"/>
      <c r="AF129" s="21"/>
      <c r="AG129" s="21"/>
      <c r="AH129" s="21"/>
      <c r="AI129" s="21"/>
      <c r="AJ129" s="21"/>
    </row>
    <row r="130" spans="1:36">
      <c r="A130" s="50">
        <v>117</v>
      </c>
      <c r="B130" s="47">
        <v>44771</v>
      </c>
      <c r="C130" s="51">
        <v>2.3168000000000002</v>
      </c>
      <c r="D130" s="52">
        <v>1227.2470000000001</v>
      </c>
      <c r="E130" s="52">
        <v>1331.6489999999999</v>
      </c>
      <c r="F130" s="52">
        <v>1825.095</v>
      </c>
      <c r="G130" s="52">
        <v>1678.42</v>
      </c>
      <c r="H130" s="52">
        <v>1603.7460000000001</v>
      </c>
      <c r="I130" s="52">
        <v>3131.2570000000001</v>
      </c>
      <c r="J130" s="52">
        <v>4130.29</v>
      </c>
      <c r="K130" s="52">
        <v>2746.37</v>
      </c>
      <c r="L130" s="52">
        <v>1765.94</v>
      </c>
      <c r="M130" s="53"/>
      <c r="N130" s="54">
        <f t="shared" si="4"/>
        <v>44771</v>
      </c>
      <c r="O130" s="37"/>
      <c r="P130" s="37"/>
      <c r="Q130" s="37"/>
      <c r="R130" s="37"/>
      <c r="S130" s="37"/>
      <c r="T130" s="37"/>
      <c r="U130" s="37"/>
      <c r="V130" s="37"/>
      <c r="W130" s="37"/>
      <c r="X130" s="37"/>
      <c r="Y130" s="24">
        <v>106</v>
      </c>
      <c r="Z130" s="28">
        <f t="shared" si="5"/>
        <v>44771</v>
      </c>
      <c r="AA130" s="21"/>
      <c r="AB130" s="21"/>
      <c r="AC130" s="21"/>
      <c r="AD130" s="21"/>
      <c r="AE130" s="21"/>
      <c r="AF130" s="21"/>
      <c r="AG130" s="21"/>
      <c r="AH130" s="21"/>
      <c r="AI130" s="21"/>
      <c r="AJ130" s="21"/>
    </row>
    <row r="131" spans="1:36">
      <c r="A131" s="50">
        <v>118</v>
      </c>
      <c r="B131" s="47">
        <v>44804</v>
      </c>
      <c r="C131" s="51">
        <v>2.9003000000000001</v>
      </c>
      <c r="D131" s="52">
        <v>1218.4059999999999</v>
      </c>
      <c r="E131" s="52">
        <v>1321.0440000000001</v>
      </c>
      <c r="F131" s="52">
        <v>1814.6</v>
      </c>
      <c r="G131" s="52">
        <v>1634.4870000000001</v>
      </c>
      <c r="H131" s="52">
        <v>1575.691</v>
      </c>
      <c r="I131" s="52">
        <v>3047.9290000000001</v>
      </c>
      <c r="J131" s="52">
        <v>3955</v>
      </c>
      <c r="K131" s="52">
        <v>2627.32</v>
      </c>
      <c r="L131" s="52">
        <v>1711.04</v>
      </c>
      <c r="M131" s="53"/>
      <c r="N131" s="54">
        <f t="shared" si="4"/>
        <v>44804</v>
      </c>
      <c r="O131" s="37"/>
      <c r="P131" s="37"/>
      <c r="Q131" s="37"/>
      <c r="R131" s="37"/>
      <c r="S131" s="37"/>
      <c r="T131" s="37"/>
      <c r="U131" s="37"/>
      <c r="V131" s="37"/>
      <c r="W131" s="37"/>
      <c r="X131" s="37"/>
      <c r="Y131" s="24">
        <v>107</v>
      </c>
      <c r="Z131" s="28">
        <f t="shared" si="5"/>
        <v>44804</v>
      </c>
      <c r="AA131" s="21"/>
      <c r="AB131" s="21"/>
      <c r="AC131" s="21"/>
      <c r="AD131" s="21"/>
      <c r="AE131" s="21"/>
      <c r="AF131" s="21"/>
      <c r="AG131" s="21"/>
      <c r="AH131" s="21"/>
      <c r="AI131" s="21"/>
      <c r="AJ131" s="21"/>
    </row>
    <row r="132" spans="1:36">
      <c r="A132" s="50">
        <v>119</v>
      </c>
      <c r="B132" s="47">
        <v>44834</v>
      </c>
      <c r="C132" s="51">
        <v>3.2465999999999999</v>
      </c>
      <c r="D132" s="52">
        <v>1204.0509999999999</v>
      </c>
      <c r="E132" s="52">
        <v>1306.48</v>
      </c>
      <c r="F132" s="52">
        <v>1788.231</v>
      </c>
      <c r="G132" s="52">
        <v>1573.1759999999999</v>
      </c>
      <c r="H132" s="52">
        <v>1538.3230000000001</v>
      </c>
      <c r="I132" s="52">
        <v>2886.143</v>
      </c>
      <c r="J132" s="52">
        <v>3585.62</v>
      </c>
      <c r="K132" s="52">
        <v>2378.65</v>
      </c>
      <c r="L132" s="52">
        <v>1660.61</v>
      </c>
      <c r="M132" s="53"/>
      <c r="N132" s="54">
        <f t="shared" si="4"/>
        <v>44834</v>
      </c>
      <c r="O132" s="37"/>
      <c r="P132" s="37"/>
      <c r="Q132" s="37"/>
      <c r="R132" s="37"/>
      <c r="S132" s="37"/>
      <c r="T132" s="37"/>
      <c r="U132" s="37"/>
      <c r="V132" s="37"/>
      <c r="W132" s="37"/>
      <c r="X132" s="37"/>
      <c r="Y132" s="24">
        <v>108</v>
      </c>
      <c r="Z132" s="28">
        <f t="shared" si="5"/>
        <v>44834</v>
      </c>
      <c r="AA132" s="21"/>
      <c r="AB132" s="21"/>
      <c r="AC132" s="21"/>
      <c r="AD132" s="21"/>
      <c r="AE132" s="21"/>
      <c r="AF132" s="21"/>
      <c r="AG132" s="21"/>
      <c r="AH132" s="21"/>
      <c r="AI132" s="21"/>
      <c r="AJ132" s="21"/>
    </row>
    <row r="133" spans="1:36">
      <c r="A133" s="50">
        <v>120</v>
      </c>
      <c r="B133" s="47">
        <v>44865</v>
      </c>
      <c r="C133" s="51">
        <v>4.0559000000000003</v>
      </c>
      <c r="D133" s="52">
        <v>1202.8620000000001</v>
      </c>
      <c r="E133" s="52">
        <v>1304.3599999999999</v>
      </c>
      <c r="F133" s="52">
        <v>1784.1679999999999</v>
      </c>
      <c r="G133" s="52">
        <v>1549.2329999999999</v>
      </c>
      <c r="H133" s="52">
        <v>1527.0550000000001</v>
      </c>
      <c r="I133" s="52">
        <v>2853.9650000000001</v>
      </c>
      <c r="J133" s="52">
        <v>3871.98</v>
      </c>
      <c r="K133" s="52">
        <v>2547.7199999999998</v>
      </c>
      <c r="L133" s="52">
        <v>1633.56</v>
      </c>
      <c r="M133" s="53"/>
      <c r="N133" s="54">
        <f t="shared" si="4"/>
        <v>44865</v>
      </c>
      <c r="O133" s="37"/>
      <c r="P133" s="37"/>
      <c r="Q133" s="37"/>
      <c r="R133" s="37"/>
      <c r="S133" s="37"/>
      <c r="T133" s="37"/>
      <c r="U133" s="37"/>
      <c r="V133" s="37"/>
      <c r="W133" s="37"/>
      <c r="X133" s="37"/>
      <c r="Y133" s="24">
        <v>109</v>
      </c>
      <c r="Z133" s="28">
        <f t="shared" si="5"/>
        <v>44865</v>
      </c>
      <c r="AA133" s="21"/>
      <c r="AB133" s="21"/>
      <c r="AC133" s="21"/>
      <c r="AD133" s="21"/>
      <c r="AE133" s="21"/>
      <c r="AF133" s="21"/>
      <c r="AG133" s="21"/>
      <c r="AH133" s="21"/>
      <c r="AI133" s="21"/>
      <c r="AJ133" s="21"/>
    </row>
    <row r="134" spans="1:36">
      <c r="A134" s="50">
        <v>121</v>
      </c>
      <c r="B134" s="47">
        <v>44895</v>
      </c>
      <c r="C134" s="51">
        <v>4.3196000000000003</v>
      </c>
      <c r="D134" s="52">
        <v>1210.425</v>
      </c>
      <c r="E134" s="52">
        <v>1312.5129999999999</v>
      </c>
      <c r="F134" s="52">
        <v>1807.683</v>
      </c>
      <c r="G134" s="52">
        <v>1592.807</v>
      </c>
      <c r="H134" s="52">
        <v>1550.2660000000001</v>
      </c>
      <c r="I134" s="52">
        <v>2994.31</v>
      </c>
      <c r="J134" s="52">
        <v>4080.11</v>
      </c>
      <c r="K134" s="52">
        <v>2720.89</v>
      </c>
      <c r="L134" s="52">
        <v>1768.52</v>
      </c>
      <c r="M134" s="53"/>
      <c r="N134" s="54">
        <f t="shared" si="4"/>
        <v>44895</v>
      </c>
      <c r="O134" s="37"/>
      <c r="P134" s="37"/>
      <c r="Q134" s="37"/>
      <c r="R134" s="37"/>
      <c r="S134" s="37"/>
      <c r="T134" s="37"/>
      <c r="U134" s="37"/>
      <c r="V134" s="37"/>
      <c r="W134" s="37"/>
      <c r="X134" s="37"/>
      <c r="Y134" s="24">
        <v>110</v>
      </c>
      <c r="Z134" s="28">
        <f t="shared" si="5"/>
        <v>44895</v>
      </c>
      <c r="AA134" s="21"/>
      <c r="AB134" s="21"/>
      <c r="AC134" s="21"/>
      <c r="AD134" s="21"/>
      <c r="AE134" s="21"/>
      <c r="AF134" s="21"/>
      <c r="AG134" s="21"/>
      <c r="AH134" s="21"/>
      <c r="AI134" s="21"/>
      <c r="AJ134" s="21"/>
    </row>
    <row r="135" spans="1:36">
      <c r="A135" s="50">
        <v>122</v>
      </c>
      <c r="B135" s="47">
        <v>44925</v>
      </c>
      <c r="C135" s="51">
        <v>4.3429000000000002</v>
      </c>
      <c r="D135" s="52">
        <v>1212.9010000000001</v>
      </c>
      <c r="E135" s="52">
        <v>1315.8630000000001</v>
      </c>
      <c r="F135" s="52">
        <v>1813.1759999999999</v>
      </c>
      <c r="G135" s="52">
        <v>1584.4570000000001</v>
      </c>
      <c r="H135" s="52">
        <v>1552.4760000000001</v>
      </c>
      <c r="I135" s="52">
        <v>2987.9670000000001</v>
      </c>
      <c r="J135" s="52">
        <v>3839.5</v>
      </c>
      <c r="K135" s="52">
        <v>2602.69</v>
      </c>
      <c r="L135" s="52">
        <v>1824.02</v>
      </c>
      <c r="M135" s="53"/>
      <c r="N135" s="54">
        <f t="shared" si="4"/>
        <v>44925</v>
      </c>
      <c r="O135" s="37"/>
      <c r="P135" s="37"/>
      <c r="Q135" s="37"/>
      <c r="R135" s="37"/>
      <c r="S135" s="37"/>
      <c r="T135" s="37"/>
      <c r="U135" s="37"/>
      <c r="V135" s="37"/>
      <c r="W135" s="37"/>
      <c r="X135" s="37"/>
      <c r="Y135" s="24">
        <v>111</v>
      </c>
      <c r="Z135" s="28">
        <f t="shared" si="5"/>
        <v>44925</v>
      </c>
      <c r="AA135" s="21"/>
      <c r="AB135" s="21"/>
      <c r="AC135" s="21"/>
      <c r="AD135" s="21"/>
      <c r="AE135" s="21"/>
      <c r="AF135" s="21"/>
      <c r="AG135" s="21"/>
      <c r="AH135" s="21"/>
      <c r="AI135" s="21"/>
      <c r="AJ135" s="21"/>
    </row>
    <row r="136" spans="1:36">
      <c r="A136" s="50">
        <v>123</v>
      </c>
      <c r="B136" s="47">
        <v>44957</v>
      </c>
      <c r="C136" s="51">
        <v>4.6414999999999997</v>
      </c>
      <c r="D136" s="52">
        <v>1221.213</v>
      </c>
      <c r="E136" s="52">
        <v>1325.73</v>
      </c>
      <c r="F136" s="52">
        <v>1832.0920000000001</v>
      </c>
      <c r="G136" s="52">
        <v>1625.5609999999999</v>
      </c>
      <c r="H136" s="52">
        <v>1575.1949999999999</v>
      </c>
      <c r="I136" s="52">
        <v>3104.1729999999998</v>
      </c>
      <c r="J136" s="52">
        <v>4076.6</v>
      </c>
      <c r="K136" s="52">
        <v>2785</v>
      </c>
      <c r="L136" s="52">
        <v>1928.36</v>
      </c>
      <c r="M136" s="53"/>
      <c r="N136" s="54">
        <f t="shared" si="4"/>
        <v>44957</v>
      </c>
      <c r="O136" s="37"/>
      <c r="P136" s="37"/>
      <c r="Q136" s="37"/>
      <c r="R136" s="37"/>
      <c r="S136" s="37"/>
      <c r="T136" s="37"/>
      <c r="U136" s="37"/>
      <c r="V136" s="37"/>
      <c r="W136" s="37"/>
      <c r="X136" s="37"/>
      <c r="Y136" s="24">
        <v>112</v>
      </c>
      <c r="Z136" s="28">
        <f t="shared" si="5"/>
        <v>44957</v>
      </c>
      <c r="AA136" s="21"/>
      <c r="AB136" s="21"/>
      <c r="AC136" s="21"/>
      <c r="AD136" s="21"/>
      <c r="AE136" s="21"/>
      <c r="AF136" s="21"/>
      <c r="AG136" s="21"/>
      <c r="AH136" s="21"/>
      <c r="AI136" s="21"/>
      <c r="AJ136" s="21"/>
    </row>
    <row r="137" spans="1:36">
      <c r="A137" s="50">
        <v>124</v>
      </c>
      <c r="B137" s="47">
        <v>44985</v>
      </c>
      <c r="C137" s="51">
        <v>4.7686999999999999</v>
      </c>
      <c r="D137" s="52">
        <v>1212.395</v>
      </c>
      <c r="E137" s="52">
        <v>1315.232</v>
      </c>
      <c r="F137" s="52">
        <v>1820.5170000000001</v>
      </c>
      <c r="G137" s="52">
        <v>1586.404</v>
      </c>
      <c r="H137" s="52">
        <v>1551.3389999999999</v>
      </c>
      <c r="I137" s="52">
        <v>3013.752</v>
      </c>
      <c r="J137" s="52">
        <v>3970.15</v>
      </c>
      <c r="K137" s="52">
        <v>2714.57</v>
      </c>
      <c r="L137" s="52">
        <v>1826.92</v>
      </c>
      <c r="M137" s="53"/>
      <c r="N137" s="54">
        <f t="shared" si="4"/>
        <v>44985</v>
      </c>
      <c r="O137" s="37"/>
      <c r="P137" s="37"/>
      <c r="Q137" s="37"/>
      <c r="R137" s="37"/>
      <c r="S137" s="37"/>
      <c r="T137" s="37"/>
      <c r="U137" s="37"/>
      <c r="V137" s="37"/>
      <c r="W137" s="37"/>
      <c r="X137" s="37"/>
      <c r="Y137" s="24">
        <v>113</v>
      </c>
      <c r="Z137" s="28">
        <f t="shared" si="5"/>
        <v>44985</v>
      </c>
      <c r="AA137" s="21"/>
      <c r="AB137" s="21"/>
      <c r="AC137" s="21"/>
      <c r="AD137" s="21"/>
      <c r="AE137" s="21"/>
      <c r="AF137" s="21"/>
      <c r="AG137" s="21"/>
      <c r="AH137" s="21"/>
      <c r="AI137" s="21"/>
      <c r="AJ137" s="21"/>
    </row>
    <row r="138" spans="1:36">
      <c r="A138" s="50">
        <v>125</v>
      </c>
      <c r="B138" s="47">
        <v>45016</v>
      </c>
      <c r="C138" s="51">
        <v>4.6929999999999996</v>
      </c>
      <c r="D138" s="52">
        <v>1231.7360000000001</v>
      </c>
      <c r="E138" s="52">
        <v>1336.6510000000001</v>
      </c>
      <c r="F138" s="52">
        <v>1836.508</v>
      </c>
      <c r="G138" s="52">
        <v>1633.325</v>
      </c>
      <c r="H138" s="52">
        <v>1584.106</v>
      </c>
      <c r="I138" s="52">
        <v>3090.9879999999998</v>
      </c>
      <c r="J138" s="52">
        <v>4109.3100000000004</v>
      </c>
      <c r="K138" s="52">
        <v>2791.44</v>
      </c>
      <c r="L138" s="52">
        <v>1969.28</v>
      </c>
      <c r="M138" s="53"/>
      <c r="N138" s="54">
        <f t="shared" si="4"/>
        <v>45016</v>
      </c>
      <c r="O138" s="37"/>
      <c r="P138" s="37"/>
      <c r="Q138" s="37"/>
      <c r="R138" s="37"/>
      <c r="S138" s="37"/>
      <c r="T138" s="37"/>
      <c r="U138" s="37"/>
      <c r="V138" s="37"/>
      <c r="W138" s="37"/>
      <c r="X138" s="37"/>
      <c r="Y138" s="24">
        <v>114</v>
      </c>
      <c r="Z138" s="28">
        <f t="shared" si="5"/>
        <v>45016</v>
      </c>
      <c r="AA138" s="21"/>
      <c r="AB138" s="21"/>
      <c r="AC138" s="21"/>
      <c r="AD138" s="21"/>
      <c r="AE138" s="21"/>
      <c r="AF138" s="21"/>
      <c r="AG138" s="21"/>
      <c r="AH138" s="21"/>
      <c r="AI138" s="21"/>
      <c r="AJ138" s="21"/>
    </row>
    <row r="139" spans="1:36">
      <c r="A139" s="50">
        <v>126</v>
      </c>
      <c r="B139" s="47">
        <v>45044</v>
      </c>
      <c r="C139" s="51">
        <v>5.0301999999999998</v>
      </c>
      <c r="D139" s="52">
        <v>1234.9269999999999</v>
      </c>
      <c r="E139" s="52">
        <v>1338.9090000000001</v>
      </c>
      <c r="F139" s="52">
        <v>1847.4880000000001</v>
      </c>
      <c r="G139" s="52">
        <v>1642.258</v>
      </c>
      <c r="H139" s="52">
        <v>1590.328</v>
      </c>
      <c r="I139" s="52">
        <v>3117.1959999999999</v>
      </c>
      <c r="J139" s="52">
        <v>4169.4799999999996</v>
      </c>
      <c r="K139" s="52">
        <v>2835.93</v>
      </c>
      <c r="L139" s="52">
        <v>1990</v>
      </c>
      <c r="M139" s="53"/>
      <c r="N139" s="54">
        <f t="shared" si="4"/>
        <v>45044</v>
      </c>
      <c r="O139" s="37"/>
      <c r="P139" s="37"/>
      <c r="Q139" s="37"/>
      <c r="R139" s="37"/>
      <c r="S139" s="37"/>
      <c r="T139" s="37"/>
      <c r="U139" s="37"/>
      <c r="V139" s="37"/>
      <c r="W139" s="37"/>
      <c r="X139" s="37"/>
      <c r="Y139" s="24">
        <v>115</v>
      </c>
      <c r="Z139" s="28">
        <f t="shared" si="5"/>
        <v>45044</v>
      </c>
      <c r="AA139" s="21"/>
      <c r="AB139" s="21"/>
      <c r="AC139" s="21"/>
      <c r="AD139" s="21"/>
      <c r="AE139" s="21"/>
      <c r="AF139" s="21"/>
      <c r="AG139" s="21"/>
      <c r="AH139" s="21"/>
      <c r="AI139" s="21"/>
      <c r="AJ139" s="21"/>
    </row>
    <row r="140" spans="1:36">
      <c r="A140" s="50">
        <v>127</v>
      </c>
      <c r="B140" s="47">
        <v>45077</v>
      </c>
      <c r="C140" s="51">
        <v>5.3883999999999999</v>
      </c>
      <c r="D140" s="52">
        <v>1230.6690000000001</v>
      </c>
      <c r="E140" s="52">
        <v>1334.5940000000001</v>
      </c>
      <c r="F140" s="52">
        <v>1844.211</v>
      </c>
      <c r="G140" s="52">
        <v>1622.09</v>
      </c>
      <c r="H140" s="52">
        <v>1582.107</v>
      </c>
      <c r="I140" s="52">
        <v>3075.7919999999999</v>
      </c>
      <c r="J140" s="52">
        <v>4179.83</v>
      </c>
      <c r="K140" s="52">
        <v>2800.56</v>
      </c>
      <c r="L140" s="52">
        <v>1962.73</v>
      </c>
      <c r="M140" s="53"/>
      <c r="N140" s="54">
        <f t="shared" si="4"/>
        <v>45077</v>
      </c>
      <c r="O140" s="37"/>
      <c r="P140" s="37"/>
      <c r="Q140" s="37"/>
      <c r="R140" s="37"/>
      <c r="S140" s="37"/>
      <c r="T140" s="37"/>
      <c r="U140" s="37"/>
      <c r="V140" s="37"/>
      <c r="W140" s="37"/>
      <c r="X140" s="37"/>
      <c r="Y140" s="24">
        <v>116</v>
      </c>
      <c r="Z140" s="28">
        <f t="shared" si="5"/>
        <v>45077</v>
      </c>
      <c r="AA140" s="21"/>
      <c r="AB140" s="21"/>
      <c r="AC140" s="21"/>
      <c r="AD140" s="21"/>
      <c r="AE140" s="21"/>
      <c r="AF140" s="21"/>
      <c r="AG140" s="21"/>
      <c r="AH140" s="21"/>
      <c r="AI140" s="21"/>
      <c r="AJ140" s="21"/>
    </row>
    <row r="141" spans="1:36">
      <c r="A141" s="50">
        <v>128</v>
      </c>
      <c r="B141" s="47">
        <v>45107</v>
      </c>
      <c r="C141" s="51">
        <v>5.2835999999999999</v>
      </c>
      <c r="D141" s="52">
        <v>1224.7070000000001</v>
      </c>
      <c r="E141" s="52">
        <v>1332.855</v>
      </c>
      <c r="F141" s="52">
        <v>1841.6869999999999</v>
      </c>
      <c r="G141" s="52">
        <v>1610.326</v>
      </c>
      <c r="H141" s="52">
        <v>1577.367</v>
      </c>
      <c r="I141" s="52">
        <v>3084.5419999999999</v>
      </c>
      <c r="J141" s="52">
        <v>4450.38</v>
      </c>
      <c r="K141" s="52">
        <v>2966.72</v>
      </c>
      <c r="L141" s="52">
        <v>1919.35</v>
      </c>
      <c r="M141" s="53"/>
      <c r="N141" s="54">
        <f t="shared" si="4"/>
        <v>45107</v>
      </c>
      <c r="O141" s="37"/>
      <c r="P141" s="37"/>
      <c r="Q141" s="37"/>
      <c r="R141" s="37"/>
      <c r="S141" s="37"/>
      <c r="T141" s="37"/>
      <c r="U141" s="37"/>
      <c r="V141" s="37"/>
      <c r="W141" s="37"/>
      <c r="X141" s="37"/>
      <c r="Y141" s="24">
        <v>117</v>
      </c>
      <c r="Z141" s="28">
        <f t="shared" si="5"/>
        <v>45107</v>
      </c>
      <c r="AA141" s="21"/>
      <c r="AB141" s="21"/>
      <c r="AC141" s="21"/>
      <c r="AD141" s="21"/>
      <c r="AE141" s="21"/>
      <c r="AF141" s="21"/>
      <c r="AG141" s="21"/>
      <c r="AH141" s="21"/>
      <c r="AI141" s="21"/>
      <c r="AJ141" s="21"/>
    </row>
    <row r="142" spans="1:36">
      <c r="A142" s="50">
        <v>129</v>
      </c>
      <c r="B142" s="47">
        <v>45138</v>
      </c>
      <c r="C142" s="51">
        <v>5.4001000000000001</v>
      </c>
      <c r="D142" s="52">
        <v>1229.067</v>
      </c>
      <c r="E142" s="52">
        <v>1337.424</v>
      </c>
      <c r="F142" s="52">
        <v>1854.1559999999999</v>
      </c>
      <c r="G142" s="52">
        <v>1603.9459999999999</v>
      </c>
      <c r="H142" s="52">
        <v>1577.788</v>
      </c>
      <c r="I142" s="52">
        <v>3097.9119999999998</v>
      </c>
      <c r="J142" s="52">
        <v>4588.96</v>
      </c>
      <c r="K142" s="52">
        <v>3064.3</v>
      </c>
      <c r="L142" s="52">
        <v>1965.09</v>
      </c>
      <c r="M142" s="53"/>
      <c r="N142" s="54">
        <f t="shared" ref="N142:N144" si="6">B142</f>
        <v>45138</v>
      </c>
      <c r="O142" s="37"/>
      <c r="P142" s="37"/>
      <c r="Q142" s="37"/>
      <c r="R142" s="37"/>
      <c r="S142" s="37"/>
      <c r="T142" s="37"/>
      <c r="U142" s="37"/>
      <c r="V142" s="37"/>
      <c r="W142" s="37"/>
      <c r="X142" s="37"/>
      <c r="Y142" s="24">
        <v>118</v>
      </c>
      <c r="Z142" s="28">
        <f t="shared" si="5"/>
        <v>45138</v>
      </c>
      <c r="AA142" s="21"/>
      <c r="AB142" s="21"/>
      <c r="AC142" s="21"/>
      <c r="AD142" s="21"/>
      <c r="AE142" s="21"/>
      <c r="AF142" s="21"/>
      <c r="AG142" s="21"/>
      <c r="AH142" s="21"/>
      <c r="AI142" s="21"/>
      <c r="AJ142" s="21"/>
    </row>
    <row r="143" spans="1:36">
      <c r="A143" s="50">
        <v>130</v>
      </c>
      <c r="B143" s="47">
        <v>45169</v>
      </c>
      <c r="C143" s="51">
        <v>5.4353999999999996</v>
      </c>
      <c r="D143" s="52">
        <v>1233.894</v>
      </c>
      <c r="E143" s="52">
        <v>1342.7180000000001</v>
      </c>
      <c r="F143" s="52">
        <v>1859.771</v>
      </c>
      <c r="G143" s="52">
        <v>1594.6089999999999</v>
      </c>
      <c r="H143" s="52">
        <v>1580.442</v>
      </c>
      <c r="I143" s="52">
        <v>3076.7559999999999</v>
      </c>
      <c r="J143" s="52">
        <v>4507.66</v>
      </c>
      <c r="K143" s="52">
        <v>2986.02</v>
      </c>
      <c r="L143" s="52">
        <v>1940.19</v>
      </c>
      <c r="M143" s="53"/>
      <c r="N143" s="54">
        <f t="shared" si="6"/>
        <v>45169</v>
      </c>
      <c r="O143" s="37"/>
      <c r="P143" s="37"/>
      <c r="Q143" s="37"/>
      <c r="R143" s="37"/>
      <c r="S143" s="37"/>
      <c r="T143" s="37"/>
      <c r="U143" s="37"/>
      <c r="V143" s="37"/>
      <c r="W143" s="37"/>
      <c r="X143" s="37"/>
      <c r="Y143" s="24">
        <v>119</v>
      </c>
      <c r="Z143" s="28">
        <f t="shared" si="5"/>
        <v>45169</v>
      </c>
      <c r="AA143" s="21"/>
      <c r="AB143" s="21"/>
      <c r="AC143" s="21"/>
      <c r="AD143" s="21"/>
      <c r="AE143" s="21"/>
      <c r="AF143" s="21"/>
      <c r="AG143" s="21"/>
      <c r="AH143" s="21"/>
      <c r="AI143" s="21"/>
      <c r="AJ143" s="21"/>
    </row>
    <row r="144" spans="1:36">
      <c r="A144" s="50">
        <v>131</v>
      </c>
      <c r="B144" s="47">
        <v>45198</v>
      </c>
      <c r="C144" s="51">
        <v>5.4459</v>
      </c>
      <c r="D144" s="52">
        <v>1233.7860000000001</v>
      </c>
      <c r="E144" s="52">
        <v>1343.711</v>
      </c>
      <c r="F144" s="52">
        <v>1858.5160000000001</v>
      </c>
      <c r="G144" s="52">
        <v>1556.634</v>
      </c>
      <c r="H144" s="52">
        <v>1567.982</v>
      </c>
      <c r="I144" s="52">
        <v>3001.3850000000002</v>
      </c>
      <c r="J144" s="52">
        <v>4288.05</v>
      </c>
      <c r="K144" s="52">
        <v>2853.24</v>
      </c>
      <c r="L144" s="52">
        <v>1848.63</v>
      </c>
      <c r="M144" s="53" t="s">
        <v>104</v>
      </c>
      <c r="N144" s="54">
        <f t="shared" si="6"/>
        <v>45198</v>
      </c>
      <c r="O144" s="37"/>
      <c r="P144" s="37"/>
      <c r="Q144" s="37"/>
      <c r="R144" s="37"/>
      <c r="S144" s="37"/>
      <c r="T144" s="37"/>
      <c r="U144" s="37"/>
      <c r="V144" s="37"/>
      <c r="W144" s="37"/>
      <c r="X144" s="37"/>
      <c r="Y144" s="24">
        <v>120</v>
      </c>
      <c r="Z144" s="28">
        <f t="shared" si="5"/>
        <v>45198</v>
      </c>
      <c r="AA144" s="21"/>
      <c r="AB144" s="21"/>
      <c r="AC144" s="21"/>
      <c r="AD144" s="21"/>
      <c r="AE144" s="21"/>
      <c r="AF144" s="21"/>
      <c r="AG144" s="21"/>
      <c r="AH144" s="21"/>
      <c r="AI144" s="21"/>
      <c r="AJ144"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B2:D8"/>
  <sheetViews>
    <sheetView showGridLines="0" zoomScale="89" zoomScaleNormal="89" workbookViewId="0">
      <selection activeCell="C21" sqref="C21"/>
    </sheetView>
  </sheetViews>
  <sheetFormatPr baseColWidth="10" defaultColWidth="9" defaultRowHeight="15"/>
  <cols>
    <col min="1" max="1" width="3.5" style="3" customWidth="1"/>
    <col min="2" max="4" width="9" style="3"/>
    <col min="5" max="6" width="9" style="3" customWidth="1"/>
    <col min="7" max="16384" width="9" style="3"/>
  </cols>
  <sheetData>
    <row r="2" spans="2:4" s="3" customFormat="1">
      <c r="B2" s="35" t="s">
        <v>100</v>
      </c>
      <c r="C2" s="35"/>
      <c r="D2" s="35"/>
    </row>
    <row r="3" spans="2:4" s="3" customFormat="1">
      <c r="B3" s="4"/>
      <c r="C3" s="4" t="s">
        <v>73</v>
      </c>
      <c r="D3" s="4" t="s">
        <v>74</v>
      </c>
    </row>
    <row r="4" spans="2:4" s="3" customFormat="1">
      <c r="B4" s="4" t="s">
        <v>10</v>
      </c>
      <c r="C4" s="36">
        <v>0.03</v>
      </c>
      <c r="D4" s="36">
        <v>0.03</v>
      </c>
    </row>
    <row r="5" spans="2:4" s="3" customFormat="1">
      <c r="B5" s="4" t="s">
        <v>11</v>
      </c>
      <c r="C5" s="36">
        <v>0.04</v>
      </c>
      <c r="D5" s="36">
        <v>0.04</v>
      </c>
    </row>
    <row r="6" spans="2:4" s="3" customFormat="1">
      <c r="B6" s="4" t="s">
        <v>99</v>
      </c>
      <c r="C6" s="37">
        <f>'Boiler Room'!L13</f>
        <v>0.22662735237686821</v>
      </c>
      <c r="D6" s="37">
        <f>'Boiler Room'!M13</f>
        <v>0.22662735237686821</v>
      </c>
    </row>
    <row r="7" spans="2:4" s="3" customFormat="1">
      <c r="B7" s="4" t="s">
        <v>64</v>
      </c>
      <c r="C7" s="37">
        <f>C4+_xlfn.NORM.S.INV(1-confidence)*C5</f>
        <v>-3.5794145078058864E-2</v>
      </c>
      <c r="D7" s="37">
        <f>D4+_xlfn.NORM.S.INV(1-confidence)*D5</f>
        <v>-3.5794145078058864E-2</v>
      </c>
    </row>
    <row r="8" spans="2:4" s="3" customFormat="1">
      <c r="B8" s="4" t="s">
        <v>77</v>
      </c>
      <c r="C8" s="37">
        <f>C4-C5*EXP(-0.5*NORMSINV(1-confidence)^2)/((1-confidence)*SQRT(2*PI()))</f>
        <v>-5.2508512300297142E-2</v>
      </c>
      <c r="D8" s="37">
        <f>D4-D5*EXP(-0.5*NORMSINV(1-confidence)^2)/((1-confidence)*SQRT(2*PI()))</f>
        <v>-5.2508512300297142E-2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AJ34"/>
  <sheetViews>
    <sheetView showGridLines="0" zoomScaleNormal="100" workbookViewId="0"/>
  </sheetViews>
  <sheetFormatPr baseColWidth="10" defaultColWidth="9" defaultRowHeight="15"/>
  <cols>
    <col min="1" max="1" width="9" style="3" customWidth="1"/>
    <col min="2" max="12" width="10.6640625" style="3" customWidth="1"/>
    <col min="13" max="13" width="9" style="3"/>
    <col min="14" max="24" width="10.6640625" style="3" customWidth="1"/>
    <col min="25" max="25" width="9" style="3"/>
    <col min="26" max="36" width="10.6640625" style="3" customWidth="1"/>
    <col min="37" max="16384" width="9" style="3"/>
  </cols>
  <sheetData>
    <row r="2" spans="1:36">
      <c r="C2" s="24">
        <v>1</v>
      </c>
      <c r="D2" s="24">
        <v>2</v>
      </c>
      <c r="E2" s="24">
        <v>3</v>
      </c>
      <c r="F2" s="24">
        <v>4</v>
      </c>
      <c r="G2" s="24">
        <v>5</v>
      </c>
      <c r="H2" s="24">
        <v>6</v>
      </c>
      <c r="I2" s="24">
        <v>7</v>
      </c>
      <c r="J2" s="24">
        <v>8</v>
      </c>
      <c r="K2" s="24">
        <v>9</v>
      </c>
      <c r="L2" s="24">
        <v>10</v>
      </c>
      <c r="O2" s="24">
        <v>1</v>
      </c>
      <c r="P2" s="24">
        <v>2</v>
      </c>
      <c r="Q2" s="24">
        <v>3</v>
      </c>
      <c r="R2" s="24">
        <v>4</v>
      </c>
      <c r="S2" s="24">
        <v>5</v>
      </c>
      <c r="T2" s="24">
        <v>6</v>
      </c>
      <c r="U2" s="24">
        <v>7</v>
      </c>
      <c r="V2" s="24">
        <v>8</v>
      </c>
      <c r="W2" s="24">
        <v>9</v>
      </c>
      <c r="X2" s="24">
        <v>10</v>
      </c>
      <c r="AA2" s="24">
        <v>1</v>
      </c>
      <c r="AB2" s="24">
        <v>2</v>
      </c>
      <c r="AC2" s="24">
        <v>3</v>
      </c>
      <c r="AD2" s="24">
        <v>4</v>
      </c>
      <c r="AE2" s="24">
        <v>5</v>
      </c>
      <c r="AF2" s="24">
        <v>6</v>
      </c>
      <c r="AG2" s="24">
        <v>7</v>
      </c>
      <c r="AH2" s="24">
        <v>8</v>
      </c>
      <c r="AI2" s="24">
        <v>9</v>
      </c>
      <c r="AJ2" s="24">
        <v>10</v>
      </c>
    </row>
    <row r="3" spans="1:36">
      <c r="B3" s="13" t="s">
        <v>46</v>
      </c>
      <c r="C3" s="13"/>
      <c r="D3" s="13"/>
      <c r="E3" s="13"/>
      <c r="F3" s="13"/>
      <c r="G3" s="13"/>
      <c r="H3" s="13"/>
      <c r="I3" s="13"/>
      <c r="J3" s="13"/>
      <c r="K3" s="13"/>
      <c r="L3" s="13"/>
      <c r="N3" s="29" t="s">
        <v>51</v>
      </c>
      <c r="O3" s="29"/>
      <c r="P3" s="29"/>
      <c r="Q3" s="29"/>
      <c r="R3" s="29"/>
      <c r="S3" s="29"/>
      <c r="T3" s="29"/>
      <c r="U3" s="29"/>
      <c r="V3" s="29"/>
      <c r="W3" s="29"/>
      <c r="X3" s="29"/>
      <c r="Z3" s="29" t="s">
        <v>53</v>
      </c>
      <c r="AA3" s="29"/>
      <c r="AB3" s="29"/>
      <c r="AC3" s="29"/>
      <c r="AD3" s="29"/>
      <c r="AE3" s="29"/>
      <c r="AF3" s="29"/>
      <c r="AG3" s="29"/>
      <c r="AH3" s="29"/>
      <c r="AI3" s="29"/>
      <c r="AJ3" s="29"/>
    </row>
    <row r="4" spans="1:36">
      <c r="B4" s="4"/>
      <c r="C4" s="4" t="str">
        <f t="array" ref="C4:L4">assetnames</f>
        <v>US.CASH</v>
      </c>
      <c r="D4" s="4" t="str">
        <v>US.GOVT.13</v>
      </c>
      <c r="E4" s="4" t="str">
        <v>US.AGCY.13</v>
      </c>
      <c r="F4" s="4" t="str">
        <v>US.CORP.13</v>
      </c>
      <c r="G4" s="4" t="str">
        <v>US.GOVT</v>
      </c>
      <c r="H4" s="4" t="str">
        <v>US.AGCY</v>
      </c>
      <c r="I4" s="4" t="str">
        <v>US.CORP</v>
      </c>
      <c r="J4" s="4" t="str">
        <v>US.EQ</v>
      </c>
      <c r="K4" s="4" t="str">
        <v>GL.EQ</v>
      </c>
      <c r="L4" s="4" t="str">
        <v>GOLD</v>
      </c>
      <c r="N4" s="4"/>
      <c r="O4" s="4" t="str">
        <f t="array" ref="O4:X4">assetnames</f>
        <v>US.CASH</v>
      </c>
      <c r="P4" s="4" t="str">
        <v>US.GOVT.13</v>
      </c>
      <c r="Q4" s="4" t="str">
        <v>US.AGCY.13</v>
      </c>
      <c r="R4" s="4" t="str">
        <v>US.CORP.13</v>
      </c>
      <c r="S4" s="4" t="str">
        <v>US.GOVT</v>
      </c>
      <c r="T4" s="4" t="str">
        <v>US.AGCY</v>
      </c>
      <c r="U4" s="4" t="str">
        <v>US.CORP</v>
      </c>
      <c r="V4" s="4" t="str">
        <v>US.EQ</v>
      </c>
      <c r="W4" s="4" t="str">
        <v>GL.EQ</v>
      </c>
      <c r="X4" s="4" t="str">
        <v>GOLD</v>
      </c>
      <c r="Z4" s="4"/>
      <c r="AA4" s="4" t="str">
        <f t="array" ref="AA4:AJ4">assetnames</f>
        <v>US.CASH</v>
      </c>
      <c r="AB4" s="4" t="str">
        <v>US.GOVT.13</v>
      </c>
      <c r="AC4" s="4" t="str">
        <v>US.AGCY.13</v>
      </c>
      <c r="AD4" s="4" t="str">
        <v>US.CORP.13</v>
      </c>
      <c r="AE4" s="4" t="str">
        <v>US.GOVT</v>
      </c>
      <c r="AF4" s="4" t="str">
        <v>US.AGCY</v>
      </c>
      <c r="AG4" s="4" t="str">
        <v>US.CORP</v>
      </c>
      <c r="AH4" s="4" t="str">
        <v>US.EQ</v>
      </c>
      <c r="AI4" s="4" t="str">
        <v>GL.EQ</v>
      </c>
      <c r="AJ4" s="4" t="str">
        <v>GOLD</v>
      </c>
    </row>
    <row r="5" spans="1:36">
      <c r="A5" s="24">
        <v>1</v>
      </c>
      <c r="B5" s="4" t="str">
        <f t="array" ref="B5:B14">TRANSPOSE(assetnames)</f>
        <v>US.CASH</v>
      </c>
      <c r="C5" s="30"/>
      <c r="D5" s="30"/>
      <c r="E5" s="30"/>
      <c r="F5" s="30"/>
      <c r="G5" s="30"/>
      <c r="H5" s="30"/>
      <c r="I5" s="30"/>
      <c r="J5" s="30"/>
      <c r="K5" s="30"/>
      <c r="L5" s="30"/>
      <c r="M5" s="24">
        <v>1</v>
      </c>
      <c r="N5" s="4" t="str">
        <f t="array" ref="N5:N14">TRANSPOSE(assetnames)</f>
        <v>US.CASH</v>
      </c>
      <c r="O5" s="30"/>
      <c r="P5" s="30"/>
      <c r="Q5" s="30"/>
      <c r="R5" s="30"/>
      <c r="S5" s="30"/>
      <c r="T5" s="30"/>
      <c r="U5" s="30"/>
      <c r="V5" s="30"/>
      <c r="W5" s="30"/>
      <c r="X5" s="30"/>
      <c r="Y5" s="24">
        <v>1</v>
      </c>
      <c r="Z5" s="4" t="str">
        <f t="array" ref="Z5:Z14">TRANSPOSE(assetnames)</f>
        <v>US.CASH</v>
      </c>
      <c r="AA5" s="30">
        <f>O5-C5</f>
        <v>0</v>
      </c>
      <c r="AB5" s="30">
        <f t="shared" ref="AB5:AJ5" si="0">P5-D5</f>
        <v>0</v>
      </c>
      <c r="AC5" s="30">
        <f t="shared" si="0"/>
        <v>0</v>
      </c>
      <c r="AD5" s="30">
        <f t="shared" si="0"/>
        <v>0</v>
      </c>
      <c r="AE5" s="30">
        <f t="shared" si="0"/>
        <v>0</v>
      </c>
      <c r="AF5" s="30">
        <f t="shared" si="0"/>
        <v>0</v>
      </c>
      <c r="AG5" s="30">
        <f t="shared" si="0"/>
        <v>0</v>
      </c>
      <c r="AH5" s="30">
        <f t="shared" si="0"/>
        <v>0</v>
      </c>
      <c r="AI5" s="30">
        <f t="shared" si="0"/>
        <v>0</v>
      </c>
      <c r="AJ5" s="30">
        <f t="shared" si="0"/>
        <v>0</v>
      </c>
    </row>
    <row r="6" spans="1:36">
      <c r="A6" s="24">
        <v>2</v>
      </c>
      <c r="B6" s="4" t="str">
        <v>US.GOVT.13</v>
      </c>
      <c r="C6" s="30"/>
      <c r="D6" s="30"/>
      <c r="E6" s="30"/>
      <c r="F6" s="30"/>
      <c r="G6" s="30"/>
      <c r="H6" s="30"/>
      <c r="I6" s="30"/>
      <c r="J6" s="30"/>
      <c r="K6" s="30"/>
      <c r="L6" s="30"/>
      <c r="M6" s="24">
        <v>2</v>
      </c>
      <c r="N6" s="4" t="str">
        <v>US.GOVT.13</v>
      </c>
      <c r="O6" s="30"/>
      <c r="P6" s="30"/>
      <c r="Q6" s="30"/>
      <c r="R6" s="30"/>
      <c r="S6" s="30"/>
      <c r="T6" s="30"/>
      <c r="U6" s="30"/>
      <c r="V6" s="30"/>
      <c r="W6" s="30"/>
      <c r="X6" s="30"/>
      <c r="Y6" s="24">
        <v>2</v>
      </c>
      <c r="Z6" s="4" t="str">
        <v>US.GOVT.13</v>
      </c>
      <c r="AA6" s="30">
        <f t="shared" ref="AA6:AA14" si="1">O6-C6</f>
        <v>0</v>
      </c>
      <c r="AB6" s="30">
        <f t="shared" ref="AB6:AB14" si="2">P6-D6</f>
        <v>0</v>
      </c>
      <c r="AC6" s="30">
        <f t="shared" ref="AC6:AC14" si="3">Q6-E6</f>
        <v>0</v>
      </c>
      <c r="AD6" s="30">
        <f t="shared" ref="AD6:AD14" si="4">R6-F6</f>
        <v>0</v>
      </c>
      <c r="AE6" s="30">
        <f t="shared" ref="AE6:AE14" si="5">S6-G6</f>
        <v>0</v>
      </c>
      <c r="AF6" s="30">
        <f t="shared" ref="AF6:AF14" si="6">T6-H6</f>
        <v>0</v>
      </c>
      <c r="AG6" s="30">
        <f t="shared" ref="AG6:AG14" si="7">U6-I6</f>
        <v>0</v>
      </c>
      <c r="AH6" s="30">
        <f t="shared" ref="AH6:AH14" si="8">V6-J6</f>
        <v>0</v>
      </c>
      <c r="AI6" s="30">
        <f t="shared" ref="AI6:AI14" si="9">W6-K6</f>
        <v>0</v>
      </c>
      <c r="AJ6" s="30">
        <f t="shared" ref="AJ6:AJ14" si="10">X6-L6</f>
        <v>0</v>
      </c>
    </row>
    <row r="7" spans="1:36">
      <c r="A7" s="24">
        <v>3</v>
      </c>
      <c r="B7" s="4" t="str">
        <v>US.AGCY.13</v>
      </c>
      <c r="C7" s="30"/>
      <c r="D7" s="30"/>
      <c r="E7" s="30"/>
      <c r="F7" s="30"/>
      <c r="G7" s="30"/>
      <c r="H7" s="30"/>
      <c r="I7" s="30"/>
      <c r="J7" s="30"/>
      <c r="K7" s="30"/>
      <c r="L7" s="30"/>
      <c r="M7" s="24">
        <v>3</v>
      </c>
      <c r="N7" s="4" t="str">
        <v>US.AGCY.13</v>
      </c>
      <c r="O7" s="30"/>
      <c r="P7" s="30"/>
      <c r="Q7" s="30"/>
      <c r="R7" s="30"/>
      <c r="S7" s="30"/>
      <c r="T7" s="30"/>
      <c r="U7" s="30"/>
      <c r="V7" s="30"/>
      <c r="W7" s="30"/>
      <c r="X7" s="30"/>
      <c r="Y7" s="24">
        <v>3</v>
      </c>
      <c r="Z7" s="4" t="str">
        <v>US.AGCY.13</v>
      </c>
      <c r="AA7" s="30">
        <f t="shared" si="1"/>
        <v>0</v>
      </c>
      <c r="AB7" s="30">
        <f t="shared" si="2"/>
        <v>0</v>
      </c>
      <c r="AC7" s="30">
        <f t="shared" si="3"/>
        <v>0</v>
      </c>
      <c r="AD7" s="30">
        <f t="shared" si="4"/>
        <v>0</v>
      </c>
      <c r="AE7" s="30">
        <f t="shared" si="5"/>
        <v>0</v>
      </c>
      <c r="AF7" s="30">
        <f t="shared" si="6"/>
        <v>0</v>
      </c>
      <c r="AG7" s="30">
        <f t="shared" si="7"/>
        <v>0</v>
      </c>
      <c r="AH7" s="30">
        <f t="shared" si="8"/>
        <v>0</v>
      </c>
      <c r="AI7" s="30">
        <f t="shared" si="9"/>
        <v>0</v>
      </c>
      <c r="AJ7" s="30">
        <f t="shared" si="10"/>
        <v>0</v>
      </c>
    </row>
    <row r="8" spans="1:36">
      <c r="A8" s="24">
        <v>4</v>
      </c>
      <c r="B8" s="4" t="str">
        <v>US.CORP.13</v>
      </c>
      <c r="C8" s="30"/>
      <c r="D8" s="30"/>
      <c r="E8" s="30"/>
      <c r="F8" s="30"/>
      <c r="G8" s="30"/>
      <c r="H8" s="30"/>
      <c r="I8" s="30"/>
      <c r="J8" s="30"/>
      <c r="K8" s="30"/>
      <c r="L8" s="30"/>
      <c r="M8" s="24">
        <v>4</v>
      </c>
      <c r="N8" s="4" t="str">
        <v>US.CORP.13</v>
      </c>
      <c r="O8" s="30"/>
      <c r="P8" s="30"/>
      <c r="Q8" s="30"/>
      <c r="R8" s="30"/>
      <c r="S8" s="30"/>
      <c r="T8" s="30"/>
      <c r="U8" s="30"/>
      <c r="V8" s="30"/>
      <c r="W8" s="30"/>
      <c r="X8" s="30"/>
      <c r="Y8" s="24">
        <v>4</v>
      </c>
      <c r="Z8" s="4" t="str">
        <v>US.CORP.13</v>
      </c>
      <c r="AA8" s="30">
        <f t="shared" si="1"/>
        <v>0</v>
      </c>
      <c r="AB8" s="30">
        <f t="shared" si="2"/>
        <v>0</v>
      </c>
      <c r="AC8" s="30">
        <f t="shared" si="3"/>
        <v>0</v>
      </c>
      <c r="AD8" s="30">
        <f t="shared" si="4"/>
        <v>0</v>
      </c>
      <c r="AE8" s="30">
        <f t="shared" si="5"/>
        <v>0</v>
      </c>
      <c r="AF8" s="30">
        <f t="shared" si="6"/>
        <v>0</v>
      </c>
      <c r="AG8" s="30">
        <f t="shared" si="7"/>
        <v>0</v>
      </c>
      <c r="AH8" s="30">
        <f t="shared" si="8"/>
        <v>0</v>
      </c>
      <c r="AI8" s="30">
        <f t="shared" si="9"/>
        <v>0</v>
      </c>
      <c r="AJ8" s="30">
        <f t="shared" si="10"/>
        <v>0</v>
      </c>
    </row>
    <row r="9" spans="1:36">
      <c r="A9" s="24">
        <v>5</v>
      </c>
      <c r="B9" s="4" t="str">
        <v>US.GOVT</v>
      </c>
      <c r="C9" s="30"/>
      <c r="D9" s="30"/>
      <c r="E9" s="30"/>
      <c r="F9" s="30"/>
      <c r="G9" s="30"/>
      <c r="H9" s="30"/>
      <c r="I9" s="30"/>
      <c r="J9" s="30"/>
      <c r="K9" s="30"/>
      <c r="L9" s="30"/>
      <c r="M9" s="24">
        <v>5</v>
      </c>
      <c r="N9" s="4" t="str">
        <v>US.GOVT</v>
      </c>
      <c r="O9" s="30"/>
      <c r="P9" s="30"/>
      <c r="Q9" s="30"/>
      <c r="R9" s="30"/>
      <c r="S9" s="30"/>
      <c r="T9" s="30"/>
      <c r="U9" s="30"/>
      <c r="V9" s="30"/>
      <c r="W9" s="30"/>
      <c r="X9" s="30"/>
      <c r="Y9" s="24">
        <v>5</v>
      </c>
      <c r="Z9" s="4" t="str">
        <v>US.GOVT</v>
      </c>
      <c r="AA9" s="30">
        <f t="shared" si="1"/>
        <v>0</v>
      </c>
      <c r="AB9" s="30">
        <f t="shared" si="2"/>
        <v>0</v>
      </c>
      <c r="AC9" s="30">
        <f t="shared" si="3"/>
        <v>0</v>
      </c>
      <c r="AD9" s="30">
        <f t="shared" si="4"/>
        <v>0</v>
      </c>
      <c r="AE9" s="30">
        <f t="shared" si="5"/>
        <v>0</v>
      </c>
      <c r="AF9" s="30">
        <f t="shared" si="6"/>
        <v>0</v>
      </c>
      <c r="AG9" s="30">
        <f t="shared" si="7"/>
        <v>0</v>
      </c>
      <c r="AH9" s="30">
        <f t="shared" si="8"/>
        <v>0</v>
      </c>
      <c r="AI9" s="30">
        <f t="shared" si="9"/>
        <v>0</v>
      </c>
      <c r="AJ9" s="30">
        <f t="shared" si="10"/>
        <v>0</v>
      </c>
    </row>
    <row r="10" spans="1:36">
      <c r="A10" s="24">
        <v>6</v>
      </c>
      <c r="B10" s="4" t="str">
        <v>US.AGCY</v>
      </c>
      <c r="C10" s="30"/>
      <c r="D10" s="30"/>
      <c r="E10" s="30"/>
      <c r="F10" s="30"/>
      <c r="G10" s="30"/>
      <c r="H10" s="30"/>
      <c r="I10" s="30"/>
      <c r="J10" s="30"/>
      <c r="K10" s="30"/>
      <c r="L10" s="30"/>
      <c r="M10" s="24">
        <v>6</v>
      </c>
      <c r="N10" s="4" t="str">
        <v>US.AGCY</v>
      </c>
      <c r="O10" s="30"/>
      <c r="P10" s="30"/>
      <c r="Q10" s="30"/>
      <c r="R10" s="30"/>
      <c r="S10" s="30"/>
      <c r="T10" s="30"/>
      <c r="U10" s="30"/>
      <c r="V10" s="30"/>
      <c r="W10" s="30"/>
      <c r="X10" s="30"/>
      <c r="Y10" s="24">
        <v>6</v>
      </c>
      <c r="Z10" s="4" t="str">
        <v>US.AGCY</v>
      </c>
      <c r="AA10" s="30">
        <f t="shared" si="1"/>
        <v>0</v>
      </c>
      <c r="AB10" s="30">
        <f t="shared" si="2"/>
        <v>0</v>
      </c>
      <c r="AC10" s="30">
        <f t="shared" si="3"/>
        <v>0</v>
      </c>
      <c r="AD10" s="30">
        <f t="shared" si="4"/>
        <v>0</v>
      </c>
      <c r="AE10" s="30">
        <f t="shared" si="5"/>
        <v>0</v>
      </c>
      <c r="AF10" s="30">
        <f t="shared" si="6"/>
        <v>0</v>
      </c>
      <c r="AG10" s="30">
        <f t="shared" si="7"/>
        <v>0</v>
      </c>
      <c r="AH10" s="30">
        <f t="shared" si="8"/>
        <v>0</v>
      </c>
      <c r="AI10" s="30">
        <f t="shared" si="9"/>
        <v>0</v>
      </c>
      <c r="AJ10" s="30">
        <f t="shared" si="10"/>
        <v>0</v>
      </c>
    </row>
    <row r="11" spans="1:36">
      <c r="A11" s="24">
        <v>7</v>
      </c>
      <c r="B11" s="4" t="str">
        <v>US.CORP</v>
      </c>
      <c r="C11" s="30"/>
      <c r="D11" s="30"/>
      <c r="E11" s="30"/>
      <c r="F11" s="30"/>
      <c r="G11" s="30"/>
      <c r="H11" s="30"/>
      <c r="I11" s="30"/>
      <c r="J11" s="30"/>
      <c r="K11" s="30"/>
      <c r="L11" s="30"/>
      <c r="M11" s="24">
        <v>7</v>
      </c>
      <c r="N11" s="4" t="str">
        <v>US.CORP</v>
      </c>
      <c r="O11" s="30"/>
      <c r="P11" s="30"/>
      <c r="Q11" s="30"/>
      <c r="R11" s="30"/>
      <c r="S11" s="30"/>
      <c r="T11" s="30"/>
      <c r="U11" s="30"/>
      <c r="V11" s="30"/>
      <c r="W11" s="30"/>
      <c r="X11" s="30"/>
      <c r="Y11" s="24">
        <v>7</v>
      </c>
      <c r="Z11" s="4" t="str">
        <v>US.CORP</v>
      </c>
      <c r="AA11" s="30">
        <f t="shared" si="1"/>
        <v>0</v>
      </c>
      <c r="AB11" s="30">
        <f t="shared" si="2"/>
        <v>0</v>
      </c>
      <c r="AC11" s="30">
        <f t="shared" si="3"/>
        <v>0</v>
      </c>
      <c r="AD11" s="30">
        <f t="shared" si="4"/>
        <v>0</v>
      </c>
      <c r="AE11" s="30">
        <f t="shared" si="5"/>
        <v>0</v>
      </c>
      <c r="AF11" s="30">
        <f t="shared" si="6"/>
        <v>0</v>
      </c>
      <c r="AG11" s="30">
        <f t="shared" si="7"/>
        <v>0</v>
      </c>
      <c r="AH11" s="30">
        <f t="shared" si="8"/>
        <v>0</v>
      </c>
      <c r="AI11" s="30">
        <f t="shared" si="9"/>
        <v>0</v>
      </c>
      <c r="AJ11" s="30">
        <f t="shared" si="10"/>
        <v>0</v>
      </c>
    </row>
    <row r="12" spans="1:36">
      <c r="A12" s="24">
        <v>8</v>
      </c>
      <c r="B12" s="4" t="str">
        <v>US.EQ</v>
      </c>
      <c r="C12" s="30"/>
      <c r="D12" s="30"/>
      <c r="E12" s="30"/>
      <c r="F12" s="30"/>
      <c r="G12" s="30"/>
      <c r="H12" s="30"/>
      <c r="I12" s="30"/>
      <c r="J12" s="30"/>
      <c r="K12" s="30"/>
      <c r="L12" s="30"/>
      <c r="M12" s="24">
        <v>8</v>
      </c>
      <c r="N12" s="4" t="str">
        <v>US.EQ</v>
      </c>
      <c r="O12" s="30"/>
      <c r="P12" s="30"/>
      <c r="Q12" s="30"/>
      <c r="R12" s="30"/>
      <c r="S12" s="30"/>
      <c r="T12" s="30"/>
      <c r="U12" s="30"/>
      <c r="V12" s="30"/>
      <c r="W12" s="30"/>
      <c r="X12" s="30"/>
      <c r="Y12" s="24">
        <v>8</v>
      </c>
      <c r="Z12" s="4" t="str">
        <v>US.EQ</v>
      </c>
      <c r="AA12" s="30">
        <f t="shared" si="1"/>
        <v>0</v>
      </c>
      <c r="AB12" s="30">
        <f t="shared" si="2"/>
        <v>0</v>
      </c>
      <c r="AC12" s="30">
        <f t="shared" si="3"/>
        <v>0</v>
      </c>
      <c r="AD12" s="30">
        <f t="shared" si="4"/>
        <v>0</v>
      </c>
      <c r="AE12" s="30">
        <f t="shared" si="5"/>
        <v>0</v>
      </c>
      <c r="AF12" s="30">
        <f t="shared" si="6"/>
        <v>0</v>
      </c>
      <c r="AG12" s="30">
        <f t="shared" si="7"/>
        <v>0</v>
      </c>
      <c r="AH12" s="30">
        <f t="shared" si="8"/>
        <v>0</v>
      </c>
      <c r="AI12" s="30">
        <f t="shared" si="9"/>
        <v>0</v>
      </c>
      <c r="AJ12" s="30">
        <f t="shared" si="10"/>
        <v>0</v>
      </c>
    </row>
    <row r="13" spans="1:36">
      <c r="A13" s="24">
        <v>9</v>
      </c>
      <c r="B13" s="4" t="str">
        <v>GL.EQ</v>
      </c>
      <c r="C13" s="30"/>
      <c r="D13" s="30"/>
      <c r="E13" s="30"/>
      <c r="F13" s="30"/>
      <c r="G13" s="30"/>
      <c r="H13" s="30"/>
      <c r="I13" s="30"/>
      <c r="J13" s="30"/>
      <c r="K13" s="30"/>
      <c r="L13" s="30"/>
      <c r="M13" s="24">
        <v>9</v>
      </c>
      <c r="N13" s="4" t="str">
        <v>GL.EQ</v>
      </c>
      <c r="O13" s="30"/>
      <c r="P13" s="30"/>
      <c r="Q13" s="30"/>
      <c r="R13" s="30"/>
      <c r="S13" s="30"/>
      <c r="T13" s="30"/>
      <c r="U13" s="30"/>
      <c r="V13" s="30"/>
      <c r="W13" s="30"/>
      <c r="X13" s="30"/>
      <c r="Y13" s="24">
        <v>9</v>
      </c>
      <c r="Z13" s="4" t="str">
        <v>GL.EQ</v>
      </c>
      <c r="AA13" s="30">
        <f t="shared" si="1"/>
        <v>0</v>
      </c>
      <c r="AB13" s="30">
        <f t="shared" si="2"/>
        <v>0</v>
      </c>
      <c r="AC13" s="30">
        <f t="shared" si="3"/>
        <v>0</v>
      </c>
      <c r="AD13" s="30">
        <f t="shared" si="4"/>
        <v>0</v>
      </c>
      <c r="AE13" s="30">
        <f t="shared" si="5"/>
        <v>0</v>
      </c>
      <c r="AF13" s="30">
        <f t="shared" si="6"/>
        <v>0</v>
      </c>
      <c r="AG13" s="30">
        <f t="shared" si="7"/>
        <v>0</v>
      </c>
      <c r="AH13" s="30">
        <f t="shared" si="8"/>
        <v>0</v>
      </c>
      <c r="AI13" s="30">
        <f t="shared" si="9"/>
        <v>0</v>
      </c>
      <c r="AJ13" s="30">
        <f t="shared" si="10"/>
        <v>0</v>
      </c>
    </row>
    <row r="14" spans="1:36">
      <c r="A14" s="24">
        <v>10</v>
      </c>
      <c r="B14" s="4" t="str">
        <v>GOLD</v>
      </c>
      <c r="C14" s="30"/>
      <c r="D14" s="30"/>
      <c r="E14" s="30"/>
      <c r="F14" s="30"/>
      <c r="G14" s="30"/>
      <c r="H14" s="30"/>
      <c r="I14" s="30"/>
      <c r="J14" s="30"/>
      <c r="K14" s="30"/>
      <c r="L14" s="30"/>
      <c r="M14" s="24">
        <v>10</v>
      </c>
      <c r="N14" s="4" t="str">
        <v>GOLD</v>
      </c>
      <c r="O14" s="30"/>
      <c r="P14" s="30"/>
      <c r="Q14" s="30"/>
      <c r="R14" s="30"/>
      <c r="S14" s="30"/>
      <c r="T14" s="30"/>
      <c r="U14" s="30"/>
      <c r="V14" s="30"/>
      <c r="W14" s="30"/>
      <c r="X14" s="30"/>
      <c r="Y14" s="24">
        <v>10</v>
      </c>
      <c r="Z14" s="4" t="str">
        <v>GOLD</v>
      </c>
      <c r="AA14" s="30">
        <f t="shared" si="1"/>
        <v>0</v>
      </c>
      <c r="AB14" s="30">
        <f t="shared" si="2"/>
        <v>0</v>
      </c>
      <c r="AC14" s="30">
        <f t="shared" si="3"/>
        <v>0</v>
      </c>
      <c r="AD14" s="30">
        <f t="shared" si="4"/>
        <v>0</v>
      </c>
      <c r="AE14" s="30">
        <f t="shared" si="5"/>
        <v>0</v>
      </c>
      <c r="AF14" s="30">
        <f t="shared" si="6"/>
        <v>0</v>
      </c>
      <c r="AG14" s="30">
        <f t="shared" si="7"/>
        <v>0</v>
      </c>
      <c r="AH14" s="30">
        <f t="shared" si="8"/>
        <v>0</v>
      </c>
      <c r="AI14" s="30">
        <f t="shared" si="9"/>
        <v>0</v>
      </c>
      <c r="AJ14" s="30">
        <f t="shared" si="10"/>
        <v>0</v>
      </c>
    </row>
    <row r="16" spans="1:36">
      <c r="C16" s="24">
        <v>1</v>
      </c>
      <c r="D16" s="24">
        <v>2</v>
      </c>
      <c r="E16" s="24">
        <v>3</v>
      </c>
      <c r="F16" s="24">
        <v>4</v>
      </c>
      <c r="G16" s="24">
        <v>5</v>
      </c>
      <c r="H16" s="24">
        <v>6</v>
      </c>
      <c r="I16" s="24">
        <v>7</v>
      </c>
      <c r="J16" s="24">
        <v>8</v>
      </c>
      <c r="K16" s="24">
        <v>9</v>
      </c>
      <c r="L16" s="24">
        <v>10</v>
      </c>
      <c r="O16" s="24">
        <v>1</v>
      </c>
      <c r="P16" s="24">
        <v>2</v>
      </c>
      <c r="Q16" s="24">
        <v>3</v>
      </c>
      <c r="R16" s="24">
        <v>4</v>
      </c>
      <c r="S16" s="24">
        <v>5</v>
      </c>
      <c r="T16" s="24">
        <v>6</v>
      </c>
      <c r="U16" s="24">
        <v>7</v>
      </c>
      <c r="V16" s="24">
        <v>8</v>
      </c>
      <c r="W16" s="24">
        <v>9</v>
      </c>
      <c r="X16" s="24">
        <v>10</v>
      </c>
      <c r="AA16" s="24">
        <v>1</v>
      </c>
      <c r="AB16" s="24">
        <v>2</v>
      </c>
      <c r="AC16" s="24">
        <v>3</v>
      </c>
      <c r="AD16" s="24">
        <v>4</v>
      </c>
      <c r="AE16" s="24">
        <v>5</v>
      </c>
      <c r="AF16" s="24">
        <v>6</v>
      </c>
      <c r="AG16" s="24">
        <v>7</v>
      </c>
      <c r="AH16" s="24">
        <v>8</v>
      </c>
      <c r="AI16" s="24">
        <v>9</v>
      </c>
      <c r="AJ16" s="24">
        <v>10</v>
      </c>
    </row>
    <row r="17" spans="1:36">
      <c r="B17" s="17" t="s">
        <v>47</v>
      </c>
      <c r="C17" s="17"/>
      <c r="D17" s="17"/>
      <c r="E17" s="17"/>
      <c r="F17" s="17"/>
      <c r="G17" s="17"/>
      <c r="H17" s="17"/>
      <c r="I17" s="17"/>
      <c r="J17" s="17"/>
      <c r="K17" s="17"/>
      <c r="L17" s="17"/>
      <c r="N17" s="25" t="s">
        <v>52</v>
      </c>
      <c r="O17" s="25"/>
      <c r="P17" s="25"/>
      <c r="Q17" s="25"/>
      <c r="R17" s="25"/>
      <c r="S17" s="25"/>
      <c r="T17" s="25"/>
      <c r="U17" s="25"/>
      <c r="V17" s="25"/>
      <c r="W17" s="25"/>
      <c r="X17" s="25"/>
      <c r="Z17" s="25" t="s">
        <v>54</v>
      </c>
      <c r="AA17" s="25"/>
      <c r="AB17" s="25"/>
      <c r="AC17" s="25"/>
      <c r="AD17" s="25"/>
      <c r="AE17" s="25"/>
      <c r="AF17" s="25"/>
      <c r="AG17" s="25"/>
      <c r="AH17" s="25"/>
      <c r="AI17" s="25"/>
      <c r="AJ17" s="25"/>
    </row>
    <row r="18" spans="1:36">
      <c r="B18" s="4"/>
      <c r="C18" s="4" t="str">
        <f t="array" ref="C18:L18">assetnames</f>
        <v>US.CASH</v>
      </c>
      <c r="D18" s="4" t="str">
        <v>US.GOVT.13</v>
      </c>
      <c r="E18" s="4" t="str">
        <v>US.AGCY.13</v>
      </c>
      <c r="F18" s="4" t="str">
        <v>US.CORP.13</v>
      </c>
      <c r="G18" s="4" t="str">
        <v>US.GOVT</v>
      </c>
      <c r="H18" s="4" t="str">
        <v>US.AGCY</v>
      </c>
      <c r="I18" s="4" t="str">
        <v>US.CORP</v>
      </c>
      <c r="J18" s="4" t="str">
        <v>US.EQ</v>
      </c>
      <c r="K18" s="4" t="str">
        <v>GL.EQ</v>
      </c>
      <c r="L18" s="4" t="str">
        <v>GOLD</v>
      </c>
      <c r="N18" s="4"/>
      <c r="O18" s="4" t="str">
        <f t="array" ref="O18:X18">assetnames</f>
        <v>US.CASH</v>
      </c>
      <c r="P18" s="4" t="str">
        <v>US.GOVT.13</v>
      </c>
      <c r="Q18" s="4" t="str">
        <v>US.AGCY.13</v>
      </c>
      <c r="R18" s="4" t="str">
        <v>US.CORP.13</v>
      </c>
      <c r="S18" s="4" t="str">
        <v>US.GOVT</v>
      </c>
      <c r="T18" s="4" t="str">
        <v>US.AGCY</v>
      </c>
      <c r="U18" s="4" t="str">
        <v>US.CORP</v>
      </c>
      <c r="V18" s="4" t="str">
        <v>US.EQ</v>
      </c>
      <c r="W18" s="4" t="str">
        <v>GL.EQ</v>
      </c>
      <c r="X18" s="4" t="str">
        <v>GOLD</v>
      </c>
      <c r="Z18" s="4"/>
      <c r="AA18" s="4" t="str">
        <f t="array" ref="AA18:AJ18">assetnames</f>
        <v>US.CASH</v>
      </c>
      <c r="AB18" s="4" t="str">
        <v>US.GOVT.13</v>
      </c>
      <c r="AC18" s="4" t="str">
        <v>US.AGCY.13</v>
      </c>
      <c r="AD18" s="4" t="str">
        <v>US.CORP.13</v>
      </c>
      <c r="AE18" s="4" t="str">
        <v>US.GOVT</v>
      </c>
      <c r="AF18" s="4" t="str">
        <v>US.AGCY</v>
      </c>
      <c r="AG18" s="4" t="str">
        <v>US.CORP</v>
      </c>
      <c r="AH18" s="4" t="str">
        <v>US.EQ</v>
      </c>
      <c r="AI18" s="4" t="str">
        <v>GL.EQ</v>
      </c>
      <c r="AJ18" s="4" t="str">
        <v>GOLD</v>
      </c>
    </row>
    <row r="19" spans="1:36">
      <c r="A19" s="24">
        <v>1</v>
      </c>
      <c r="B19" s="4" t="str">
        <f t="array" ref="B19:B28">TRANSPOSE(assetnames)</f>
        <v>US.CASH</v>
      </c>
      <c r="C19" s="31"/>
      <c r="D19" s="31"/>
      <c r="E19" s="31"/>
      <c r="F19" s="31"/>
      <c r="G19" s="31"/>
      <c r="H19" s="31"/>
      <c r="I19" s="31"/>
      <c r="J19" s="31"/>
      <c r="K19" s="31"/>
      <c r="L19" s="31"/>
      <c r="M19" s="24">
        <v>1</v>
      </c>
      <c r="N19" s="4" t="str">
        <f t="array" ref="N19:N28">TRANSPOSE(assetnames)</f>
        <v>US.CASH</v>
      </c>
      <c r="O19" s="31"/>
      <c r="P19" s="31"/>
      <c r="Q19" s="31"/>
      <c r="R19" s="31"/>
      <c r="S19" s="31"/>
      <c r="T19" s="31"/>
      <c r="U19" s="31"/>
      <c r="V19" s="31"/>
      <c r="W19" s="31"/>
      <c r="X19" s="31"/>
      <c r="Y19" s="24">
        <v>1</v>
      </c>
      <c r="Z19" s="4" t="str">
        <f t="array" ref="Z19:Z28">TRANSPOSE(assetnames)</f>
        <v>US.CASH</v>
      </c>
      <c r="AA19" s="32">
        <f t="shared" ref="AA19:AJ19" si="11">AA5*INDEX(stdevs,1,AA$16)*INDEX(stdevs,1,$M19)</f>
        <v>0</v>
      </c>
      <c r="AB19" s="32">
        <f t="shared" si="11"/>
        <v>0</v>
      </c>
      <c r="AC19" s="32">
        <f t="shared" si="11"/>
        <v>0</v>
      </c>
      <c r="AD19" s="32">
        <f t="shared" si="11"/>
        <v>0</v>
      </c>
      <c r="AE19" s="32">
        <f t="shared" si="11"/>
        <v>0</v>
      </c>
      <c r="AF19" s="32">
        <f t="shared" si="11"/>
        <v>0</v>
      </c>
      <c r="AG19" s="32">
        <f t="shared" si="11"/>
        <v>0</v>
      </c>
      <c r="AH19" s="32">
        <f t="shared" si="11"/>
        <v>0</v>
      </c>
      <c r="AI19" s="32">
        <f t="shared" si="11"/>
        <v>0</v>
      </c>
      <c r="AJ19" s="32">
        <f t="shared" si="11"/>
        <v>0</v>
      </c>
    </row>
    <row r="20" spans="1:36">
      <c r="A20" s="24">
        <v>2</v>
      </c>
      <c r="B20" s="4" t="str">
        <v>US.GOVT.13</v>
      </c>
      <c r="C20" s="31"/>
      <c r="D20" s="31"/>
      <c r="E20" s="31"/>
      <c r="F20" s="31"/>
      <c r="G20" s="31"/>
      <c r="H20" s="31"/>
      <c r="I20" s="31"/>
      <c r="J20" s="31"/>
      <c r="K20" s="31"/>
      <c r="L20" s="31"/>
      <c r="M20" s="24">
        <v>2</v>
      </c>
      <c r="N20" s="4" t="str">
        <v>US.GOVT.13</v>
      </c>
      <c r="O20" s="31"/>
      <c r="P20" s="31"/>
      <c r="Q20" s="31"/>
      <c r="R20" s="31"/>
      <c r="S20" s="31"/>
      <c r="T20" s="31"/>
      <c r="U20" s="31"/>
      <c r="V20" s="31"/>
      <c r="W20" s="31"/>
      <c r="X20" s="31"/>
      <c r="Y20" s="24">
        <v>2</v>
      </c>
      <c r="Z20" s="4" t="str">
        <v>US.GOVT.13</v>
      </c>
      <c r="AA20" s="32">
        <f t="shared" ref="AA20:AJ20" si="12">AA6*INDEX(stdevs,1,AA$16)*INDEX(stdevs,1,$M20)</f>
        <v>0</v>
      </c>
      <c r="AB20" s="32">
        <f t="shared" si="12"/>
        <v>0</v>
      </c>
      <c r="AC20" s="32">
        <f t="shared" si="12"/>
        <v>0</v>
      </c>
      <c r="AD20" s="32">
        <f t="shared" si="12"/>
        <v>0</v>
      </c>
      <c r="AE20" s="32">
        <f t="shared" si="12"/>
        <v>0</v>
      </c>
      <c r="AF20" s="32">
        <f t="shared" si="12"/>
        <v>0</v>
      </c>
      <c r="AG20" s="32">
        <f t="shared" si="12"/>
        <v>0</v>
      </c>
      <c r="AH20" s="32">
        <f t="shared" si="12"/>
        <v>0</v>
      </c>
      <c r="AI20" s="32">
        <f t="shared" si="12"/>
        <v>0</v>
      </c>
      <c r="AJ20" s="32">
        <f t="shared" si="12"/>
        <v>0</v>
      </c>
    </row>
    <row r="21" spans="1:36">
      <c r="A21" s="24">
        <v>3</v>
      </c>
      <c r="B21" s="4" t="str">
        <v>US.AGCY.13</v>
      </c>
      <c r="C21" s="31"/>
      <c r="D21" s="31"/>
      <c r="E21" s="31"/>
      <c r="F21" s="31"/>
      <c r="G21" s="31"/>
      <c r="H21" s="31"/>
      <c r="I21" s="31"/>
      <c r="J21" s="31"/>
      <c r="K21" s="31"/>
      <c r="L21" s="31"/>
      <c r="M21" s="24">
        <v>3</v>
      </c>
      <c r="N21" s="4" t="str">
        <v>US.AGCY.13</v>
      </c>
      <c r="O21" s="31"/>
      <c r="P21" s="31"/>
      <c r="Q21" s="31"/>
      <c r="R21" s="31"/>
      <c r="S21" s="31"/>
      <c r="T21" s="31"/>
      <c r="U21" s="31"/>
      <c r="V21" s="31"/>
      <c r="W21" s="31"/>
      <c r="X21" s="31"/>
      <c r="Y21" s="24">
        <v>3</v>
      </c>
      <c r="Z21" s="4" t="str">
        <v>US.AGCY.13</v>
      </c>
      <c r="AA21" s="32">
        <f t="shared" ref="AA21:AJ21" si="13">AA7*INDEX(stdevs,1,AA$16)*INDEX(stdevs,1,$M21)</f>
        <v>0</v>
      </c>
      <c r="AB21" s="32">
        <f t="shared" si="13"/>
        <v>0</v>
      </c>
      <c r="AC21" s="32">
        <f t="shared" si="13"/>
        <v>0</v>
      </c>
      <c r="AD21" s="32">
        <f t="shared" si="13"/>
        <v>0</v>
      </c>
      <c r="AE21" s="32">
        <f t="shared" si="13"/>
        <v>0</v>
      </c>
      <c r="AF21" s="32">
        <f t="shared" si="13"/>
        <v>0</v>
      </c>
      <c r="AG21" s="32">
        <f t="shared" si="13"/>
        <v>0</v>
      </c>
      <c r="AH21" s="32">
        <f t="shared" si="13"/>
        <v>0</v>
      </c>
      <c r="AI21" s="32">
        <f t="shared" si="13"/>
        <v>0</v>
      </c>
      <c r="AJ21" s="32">
        <f t="shared" si="13"/>
        <v>0</v>
      </c>
    </row>
    <row r="22" spans="1:36">
      <c r="A22" s="24">
        <v>4</v>
      </c>
      <c r="B22" s="4" t="str">
        <v>US.CORP.13</v>
      </c>
      <c r="C22" s="31"/>
      <c r="D22" s="31"/>
      <c r="E22" s="31"/>
      <c r="F22" s="31"/>
      <c r="G22" s="31"/>
      <c r="H22" s="31"/>
      <c r="I22" s="31"/>
      <c r="J22" s="31"/>
      <c r="K22" s="31"/>
      <c r="L22" s="31"/>
      <c r="M22" s="24">
        <v>4</v>
      </c>
      <c r="N22" s="4" t="str">
        <v>US.CORP.13</v>
      </c>
      <c r="O22" s="31"/>
      <c r="P22" s="31"/>
      <c r="Q22" s="31"/>
      <c r="R22" s="31"/>
      <c r="S22" s="31"/>
      <c r="T22" s="31"/>
      <c r="U22" s="31"/>
      <c r="V22" s="31"/>
      <c r="W22" s="31"/>
      <c r="X22" s="31"/>
      <c r="Y22" s="24">
        <v>4</v>
      </c>
      <c r="Z22" s="4" t="str">
        <v>US.CORP.13</v>
      </c>
      <c r="AA22" s="32">
        <f t="shared" ref="AA22:AJ22" si="14">AA8*INDEX(stdevs,1,AA$16)*INDEX(stdevs,1,$M22)</f>
        <v>0</v>
      </c>
      <c r="AB22" s="32">
        <f t="shared" si="14"/>
        <v>0</v>
      </c>
      <c r="AC22" s="32">
        <f t="shared" si="14"/>
        <v>0</v>
      </c>
      <c r="AD22" s="32">
        <f t="shared" si="14"/>
        <v>0</v>
      </c>
      <c r="AE22" s="32">
        <f t="shared" si="14"/>
        <v>0</v>
      </c>
      <c r="AF22" s="32">
        <f t="shared" si="14"/>
        <v>0</v>
      </c>
      <c r="AG22" s="32">
        <f t="shared" si="14"/>
        <v>0</v>
      </c>
      <c r="AH22" s="32">
        <f t="shared" si="14"/>
        <v>0</v>
      </c>
      <c r="AI22" s="32">
        <f t="shared" si="14"/>
        <v>0</v>
      </c>
      <c r="AJ22" s="32">
        <f t="shared" si="14"/>
        <v>0</v>
      </c>
    </row>
    <row r="23" spans="1:36">
      <c r="A23" s="24">
        <v>5</v>
      </c>
      <c r="B23" s="4" t="str">
        <v>US.GOVT</v>
      </c>
      <c r="C23" s="31"/>
      <c r="D23" s="31"/>
      <c r="E23" s="31"/>
      <c r="F23" s="31"/>
      <c r="G23" s="31"/>
      <c r="H23" s="31"/>
      <c r="I23" s="31"/>
      <c r="J23" s="31"/>
      <c r="K23" s="31"/>
      <c r="L23" s="31"/>
      <c r="M23" s="24">
        <v>5</v>
      </c>
      <c r="N23" s="4" t="str">
        <v>US.GOVT</v>
      </c>
      <c r="O23" s="31"/>
      <c r="P23" s="31"/>
      <c r="Q23" s="31"/>
      <c r="R23" s="31"/>
      <c r="S23" s="31"/>
      <c r="T23" s="31"/>
      <c r="U23" s="31"/>
      <c r="V23" s="31"/>
      <c r="W23" s="31"/>
      <c r="X23" s="31"/>
      <c r="Y23" s="24">
        <v>5</v>
      </c>
      <c r="Z23" s="4" t="str">
        <v>US.GOVT</v>
      </c>
      <c r="AA23" s="32">
        <f t="shared" ref="AA23:AJ23" si="15">AA9*INDEX(stdevs,1,AA$16)*INDEX(stdevs,1,$M23)</f>
        <v>0</v>
      </c>
      <c r="AB23" s="32">
        <f t="shared" si="15"/>
        <v>0</v>
      </c>
      <c r="AC23" s="32">
        <f t="shared" si="15"/>
        <v>0</v>
      </c>
      <c r="AD23" s="32">
        <f t="shared" si="15"/>
        <v>0</v>
      </c>
      <c r="AE23" s="32">
        <f t="shared" si="15"/>
        <v>0</v>
      </c>
      <c r="AF23" s="32">
        <f t="shared" si="15"/>
        <v>0</v>
      </c>
      <c r="AG23" s="32">
        <f t="shared" si="15"/>
        <v>0</v>
      </c>
      <c r="AH23" s="32">
        <f t="shared" si="15"/>
        <v>0</v>
      </c>
      <c r="AI23" s="32">
        <f t="shared" si="15"/>
        <v>0</v>
      </c>
      <c r="AJ23" s="32">
        <f t="shared" si="15"/>
        <v>0</v>
      </c>
    </row>
    <row r="24" spans="1:36">
      <c r="A24" s="24">
        <v>6</v>
      </c>
      <c r="B24" s="4" t="str">
        <v>US.AGCY</v>
      </c>
      <c r="C24" s="31"/>
      <c r="D24" s="31"/>
      <c r="E24" s="31"/>
      <c r="F24" s="31"/>
      <c r="G24" s="31"/>
      <c r="H24" s="31"/>
      <c r="I24" s="31"/>
      <c r="J24" s="31"/>
      <c r="K24" s="31"/>
      <c r="L24" s="31"/>
      <c r="M24" s="24">
        <v>6</v>
      </c>
      <c r="N24" s="4" t="str">
        <v>US.AGCY</v>
      </c>
      <c r="O24" s="31"/>
      <c r="P24" s="31"/>
      <c r="Q24" s="31"/>
      <c r="R24" s="31"/>
      <c r="S24" s="31"/>
      <c r="T24" s="31"/>
      <c r="U24" s="31"/>
      <c r="V24" s="31"/>
      <c r="W24" s="31"/>
      <c r="X24" s="31"/>
      <c r="Y24" s="24">
        <v>6</v>
      </c>
      <c r="Z24" s="4" t="str">
        <v>US.AGCY</v>
      </c>
      <c r="AA24" s="32">
        <f t="shared" ref="AA24:AJ24" si="16">AA10*INDEX(stdevs,1,AA$16)*INDEX(stdevs,1,$M24)</f>
        <v>0</v>
      </c>
      <c r="AB24" s="32">
        <f t="shared" si="16"/>
        <v>0</v>
      </c>
      <c r="AC24" s="32">
        <f t="shared" si="16"/>
        <v>0</v>
      </c>
      <c r="AD24" s="32">
        <f t="shared" si="16"/>
        <v>0</v>
      </c>
      <c r="AE24" s="32">
        <f t="shared" si="16"/>
        <v>0</v>
      </c>
      <c r="AF24" s="32">
        <f t="shared" si="16"/>
        <v>0</v>
      </c>
      <c r="AG24" s="32">
        <f t="shared" si="16"/>
        <v>0</v>
      </c>
      <c r="AH24" s="32">
        <f t="shared" si="16"/>
        <v>0</v>
      </c>
      <c r="AI24" s="32">
        <f t="shared" si="16"/>
        <v>0</v>
      </c>
      <c r="AJ24" s="32">
        <f t="shared" si="16"/>
        <v>0</v>
      </c>
    </row>
    <row r="25" spans="1:36">
      <c r="A25" s="24">
        <v>7</v>
      </c>
      <c r="B25" s="4" t="str">
        <v>US.CORP</v>
      </c>
      <c r="C25" s="31"/>
      <c r="D25" s="31"/>
      <c r="E25" s="31"/>
      <c r="F25" s="31"/>
      <c r="G25" s="31"/>
      <c r="H25" s="31"/>
      <c r="I25" s="31"/>
      <c r="J25" s="31"/>
      <c r="K25" s="31"/>
      <c r="L25" s="31"/>
      <c r="M25" s="24">
        <v>7</v>
      </c>
      <c r="N25" s="4" t="str">
        <v>US.CORP</v>
      </c>
      <c r="O25" s="31"/>
      <c r="P25" s="31"/>
      <c r="Q25" s="31"/>
      <c r="R25" s="31"/>
      <c r="S25" s="31"/>
      <c r="T25" s="31"/>
      <c r="U25" s="31"/>
      <c r="V25" s="31"/>
      <c r="W25" s="31"/>
      <c r="X25" s="31"/>
      <c r="Y25" s="24">
        <v>7</v>
      </c>
      <c r="Z25" s="4" t="str">
        <v>US.CORP</v>
      </c>
      <c r="AA25" s="32">
        <f t="shared" ref="AA25:AJ25" si="17">AA11*INDEX(stdevs,1,AA$16)*INDEX(stdevs,1,$M25)</f>
        <v>0</v>
      </c>
      <c r="AB25" s="32">
        <f t="shared" si="17"/>
        <v>0</v>
      </c>
      <c r="AC25" s="32">
        <f t="shared" si="17"/>
        <v>0</v>
      </c>
      <c r="AD25" s="32">
        <f t="shared" si="17"/>
        <v>0</v>
      </c>
      <c r="AE25" s="32">
        <f t="shared" si="17"/>
        <v>0</v>
      </c>
      <c r="AF25" s="32">
        <f t="shared" si="17"/>
        <v>0</v>
      </c>
      <c r="AG25" s="32">
        <f t="shared" si="17"/>
        <v>0</v>
      </c>
      <c r="AH25" s="32">
        <f t="shared" si="17"/>
        <v>0</v>
      </c>
      <c r="AI25" s="32">
        <f t="shared" si="17"/>
        <v>0</v>
      </c>
      <c r="AJ25" s="32">
        <f t="shared" si="17"/>
        <v>0</v>
      </c>
    </row>
    <row r="26" spans="1:36">
      <c r="A26" s="24">
        <v>8</v>
      </c>
      <c r="B26" s="4" t="str">
        <v>US.EQ</v>
      </c>
      <c r="C26" s="31"/>
      <c r="D26" s="31"/>
      <c r="E26" s="31"/>
      <c r="F26" s="31"/>
      <c r="G26" s="31"/>
      <c r="H26" s="31"/>
      <c r="I26" s="31"/>
      <c r="J26" s="31"/>
      <c r="K26" s="31"/>
      <c r="L26" s="31"/>
      <c r="M26" s="24">
        <v>8</v>
      </c>
      <c r="N26" s="4" t="str">
        <v>US.EQ</v>
      </c>
      <c r="O26" s="31"/>
      <c r="P26" s="31"/>
      <c r="Q26" s="31"/>
      <c r="R26" s="31"/>
      <c r="S26" s="31"/>
      <c r="T26" s="31"/>
      <c r="U26" s="31"/>
      <c r="V26" s="31"/>
      <c r="W26" s="31"/>
      <c r="X26" s="31"/>
      <c r="Y26" s="24">
        <v>8</v>
      </c>
      <c r="Z26" s="4" t="str">
        <v>US.EQ</v>
      </c>
      <c r="AA26" s="32">
        <f t="shared" ref="AA26:AJ26" si="18">AA12*INDEX(stdevs,1,AA$16)*INDEX(stdevs,1,$M26)</f>
        <v>0</v>
      </c>
      <c r="AB26" s="32">
        <f t="shared" si="18"/>
        <v>0</v>
      </c>
      <c r="AC26" s="32">
        <f t="shared" si="18"/>
        <v>0</v>
      </c>
      <c r="AD26" s="32">
        <f t="shared" si="18"/>
        <v>0</v>
      </c>
      <c r="AE26" s="32">
        <f t="shared" si="18"/>
        <v>0</v>
      </c>
      <c r="AF26" s="32">
        <f t="shared" si="18"/>
        <v>0</v>
      </c>
      <c r="AG26" s="32">
        <f t="shared" si="18"/>
        <v>0</v>
      </c>
      <c r="AH26" s="32">
        <f t="shared" si="18"/>
        <v>0</v>
      </c>
      <c r="AI26" s="32">
        <f t="shared" si="18"/>
        <v>0</v>
      </c>
      <c r="AJ26" s="32">
        <f t="shared" si="18"/>
        <v>0</v>
      </c>
    </row>
    <row r="27" spans="1:36">
      <c r="A27" s="24">
        <v>9</v>
      </c>
      <c r="B27" s="4" t="str">
        <v>GL.EQ</v>
      </c>
      <c r="C27" s="31"/>
      <c r="D27" s="31"/>
      <c r="E27" s="31"/>
      <c r="F27" s="31"/>
      <c r="G27" s="31"/>
      <c r="H27" s="31"/>
      <c r="I27" s="31"/>
      <c r="J27" s="31"/>
      <c r="K27" s="31"/>
      <c r="L27" s="31"/>
      <c r="M27" s="24">
        <v>9</v>
      </c>
      <c r="N27" s="4" t="str">
        <v>GL.EQ</v>
      </c>
      <c r="O27" s="31"/>
      <c r="P27" s="31"/>
      <c r="Q27" s="31"/>
      <c r="R27" s="31"/>
      <c r="S27" s="31"/>
      <c r="T27" s="31"/>
      <c r="U27" s="31"/>
      <c r="V27" s="31"/>
      <c r="W27" s="31"/>
      <c r="X27" s="31"/>
      <c r="Y27" s="24">
        <v>9</v>
      </c>
      <c r="Z27" s="4" t="str">
        <v>GL.EQ</v>
      </c>
      <c r="AA27" s="32">
        <f t="shared" ref="AA27:AJ27" si="19">AA13*INDEX(stdevs,1,AA$16)*INDEX(stdevs,1,$M27)</f>
        <v>0</v>
      </c>
      <c r="AB27" s="32">
        <f t="shared" si="19"/>
        <v>0</v>
      </c>
      <c r="AC27" s="32">
        <f t="shared" si="19"/>
        <v>0</v>
      </c>
      <c r="AD27" s="32">
        <f t="shared" si="19"/>
        <v>0</v>
      </c>
      <c r="AE27" s="32">
        <f t="shared" si="19"/>
        <v>0</v>
      </c>
      <c r="AF27" s="32">
        <f t="shared" si="19"/>
        <v>0</v>
      </c>
      <c r="AG27" s="32">
        <f t="shared" si="19"/>
        <v>0</v>
      </c>
      <c r="AH27" s="32">
        <f t="shared" si="19"/>
        <v>0</v>
      </c>
      <c r="AI27" s="32">
        <f t="shared" si="19"/>
        <v>0</v>
      </c>
      <c r="AJ27" s="32">
        <f t="shared" si="19"/>
        <v>0</v>
      </c>
    </row>
    <row r="28" spans="1:36">
      <c r="A28" s="24">
        <v>10</v>
      </c>
      <c r="B28" s="4" t="str">
        <v>GOLD</v>
      </c>
      <c r="C28" s="31"/>
      <c r="D28" s="31"/>
      <c r="E28" s="31"/>
      <c r="F28" s="31"/>
      <c r="G28" s="31"/>
      <c r="H28" s="31"/>
      <c r="I28" s="31"/>
      <c r="J28" s="31"/>
      <c r="K28" s="31"/>
      <c r="L28" s="31"/>
      <c r="M28" s="24">
        <v>10</v>
      </c>
      <c r="N28" s="4" t="str">
        <v>GOLD</v>
      </c>
      <c r="O28" s="31"/>
      <c r="P28" s="31"/>
      <c r="Q28" s="31"/>
      <c r="R28" s="31"/>
      <c r="S28" s="31"/>
      <c r="T28" s="31"/>
      <c r="U28" s="31"/>
      <c r="V28" s="31"/>
      <c r="W28" s="31"/>
      <c r="X28" s="31"/>
      <c r="Y28" s="24">
        <v>10</v>
      </c>
      <c r="Z28" s="4" t="str">
        <v>GOLD</v>
      </c>
      <c r="AA28" s="32">
        <f t="shared" ref="AA28:AJ28" si="20">AA14*INDEX(stdevs,1,AA$16)*INDEX(stdevs,1,$M28)</f>
        <v>0</v>
      </c>
      <c r="AB28" s="32">
        <f t="shared" si="20"/>
        <v>0</v>
      </c>
      <c r="AC28" s="32">
        <f t="shared" si="20"/>
        <v>0</v>
      </c>
      <c r="AD28" s="32">
        <f t="shared" si="20"/>
        <v>0</v>
      </c>
      <c r="AE28" s="32">
        <f t="shared" si="20"/>
        <v>0</v>
      </c>
      <c r="AF28" s="32">
        <f t="shared" si="20"/>
        <v>0</v>
      </c>
      <c r="AG28" s="32">
        <f t="shared" si="20"/>
        <v>0</v>
      </c>
      <c r="AH28" s="32">
        <f t="shared" si="20"/>
        <v>0</v>
      </c>
      <c r="AI28" s="32">
        <f t="shared" si="20"/>
        <v>0</v>
      </c>
      <c r="AJ28" s="32">
        <f t="shared" si="20"/>
        <v>0</v>
      </c>
    </row>
    <row r="30" spans="1:36">
      <c r="C30" s="24">
        <v>1</v>
      </c>
      <c r="D30" s="24">
        <v>2</v>
      </c>
      <c r="E30" s="24">
        <v>3</v>
      </c>
      <c r="F30" s="24">
        <v>4</v>
      </c>
      <c r="G30" s="24">
        <v>5</v>
      </c>
      <c r="H30" s="24">
        <v>6</v>
      </c>
      <c r="I30" s="24">
        <v>7</v>
      </c>
      <c r="J30" s="24">
        <v>8</v>
      </c>
      <c r="K30" s="24">
        <v>9</v>
      </c>
      <c r="L30" s="24">
        <v>10</v>
      </c>
    </row>
    <row r="31" spans="1:36">
      <c r="B31" s="33" t="s">
        <v>48</v>
      </c>
      <c r="C31" s="33"/>
      <c r="D31" s="33"/>
      <c r="E31" s="33"/>
      <c r="F31" s="33"/>
      <c r="G31" s="33"/>
      <c r="H31" s="33"/>
      <c r="I31" s="33"/>
      <c r="J31" s="33"/>
      <c r="K31" s="33"/>
      <c r="L31" s="33"/>
    </row>
    <row r="32" spans="1:36">
      <c r="B32" s="4"/>
      <c r="C32" s="4" t="str">
        <f t="array" ref="C32:L32">assetnames</f>
        <v>US.CASH</v>
      </c>
      <c r="D32" s="4" t="str">
        <v>US.GOVT.13</v>
      </c>
      <c r="E32" s="4" t="str">
        <v>US.AGCY.13</v>
      </c>
      <c r="F32" s="4" t="str">
        <v>US.CORP.13</v>
      </c>
      <c r="G32" s="4" t="str">
        <v>US.GOVT</v>
      </c>
      <c r="H32" s="4" t="str">
        <v>US.AGCY</v>
      </c>
      <c r="I32" s="4" t="str">
        <v>US.CORP</v>
      </c>
      <c r="J32" s="4" t="str">
        <v>US.EQ</v>
      </c>
      <c r="K32" s="4" t="str">
        <v>GL.EQ</v>
      </c>
      <c r="L32" s="4" t="str">
        <v>GOLD</v>
      </c>
    </row>
    <row r="33" spans="2:12">
      <c r="B33" s="34" t="s">
        <v>49</v>
      </c>
      <c r="C33" s="21"/>
      <c r="D33" s="21"/>
      <c r="E33" s="21"/>
      <c r="F33" s="21"/>
      <c r="G33" s="21"/>
      <c r="H33" s="21"/>
      <c r="I33" s="21"/>
      <c r="J33" s="21"/>
      <c r="K33" s="21"/>
      <c r="L33" s="21"/>
    </row>
    <row r="34" spans="2:12">
      <c r="B34" s="34" t="s">
        <v>50</v>
      </c>
      <c r="C34" s="21"/>
      <c r="D34" s="21"/>
      <c r="E34" s="21"/>
      <c r="F34" s="21"/>
      <c r="G34" s="21"/>
      <c r="H34" s="21"/>
      <c r="I34" s="21"/>
      <c r="J34" s="21"/>
      <c r="K34" s="21"/>
      <c r="L34" s="21"/>
    </row>
  </sheetData>
  <conditionalFormatting sqref="C5:L14">
    <cfRule type="colorScale" priority="6">
      <colorScale>
        <cfvo type="num" val="-1"/>
        <cfvo type="num" val="0"/>
        <cfvo type="num" val="1"/>
        <color rgb="FF63BE7B"/>
        <color theme="1" tint="0.89999084444715716"/>
        <color rgb="FFF8696B"/>
      </colorScale>
    </cfRule>
  </conditionalFormatting>
  <conditionalFormatting sqref="C19:L28">
    <cfRule type="colorScale" priority="5">
      <colorScale>
        <cfvo type="num" val="-1"/>
        <cfvo type="num" val="0"/>
        <cfvo type="num" val="1"/>
        <color rgb="FF63BE7B"/>
        <color theme="1" tint="0.89999084444715716"/>
        <color rgb="FFF8696B"/>
      </colorScale>
    </cfRule>
  </conditionalFormatting>
  <conditionalFormatting sqref="O5:X14">
    <cfRule type="colorScale" priority="4">
      <colorScale>
        <cfvo type="num" val="-1"/>
        <cfvo type="num" val="0"/>
        <cfvo type="num" val="1"/>
        <color rgb="FF63BE7B"/>
        <color theme="1" tint="0.89999084444715716"/>
        <color rgb="FFF8696B"/>
      </colorScale>
    </cfRule>
  </conditionalFormatting>
  <conditionalFormatting sqref="O19:X28">
    <cfRule type="colorScale" priority="3">
      <colorScale>
        <cfvo type="num" val="-1"/>
        <cfvo type="num" val="0"/>
        <cfvo type="num" val="1"/>
        <color rgb="FF63BE7B"/>
        <color theme="1" tint="0.89999084444715716"/>
        <color rgb="FFF8696B"/>
      </colorScale>
    </cfRule>
  </conditionalFormatting>
  <conditionalFormatting sqref="AA5:AJ14">
    <cfRule type="colorScale" priority="2">
      <colorScale>
        <cfvo type="num" val="-1"/>
        <cfvo type="num" val="0"/>
        <cfvo type="num" val="1"/>
        <color rgb="FF63BE7B"/>
        <color theme="1" tint="0.89999084444715716"/>
        <color rgb="FFF8696B"/>
      </colorScale>
    </cfRule>
  </conditionalFormatting>
  <conditionalFormatting sqref="AA19:AJ28">
    <cfRule type="colorScale" priority="1">
      <colorScale>
        <cfvo type="num" val="-1"/>
        <cfvo type="num" val="0"/>
        <cfvo type="num" val="1"/>
        <color rgb="FF63BE7B"/>
        <color theme="1" tint="0.89999084444715716"/>
        <color rgb="FFF8696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V152"/>
  <sheetViews>
    <sheetView showGridLines="0" zoomScaleNormal="100" workbookViewId="0"/>
  </sheetViews>
  <sheetFormatPr baseColWidth="10" defaultColWidth="9" defaultRowHeight="15"/>
  <cols>
    <col min="1" max="1" width="9" style="3" customWidth="1"/>
    <col min="2" max="12" width="10.6640625" style="3" customWidth="1"/>
    <col min="13" max="13" width="9" style="3"/>
    <col min="14" max="20" width="10.6640625" style="3" customWidth="1"/>
    <col min="21" max="16384" width="9" style="3"/>
  </cols>
  <sheetData>
    <row r="2" spans="2:20" s="3" customFormat="1">
      <c r="B2" s="13" t="s">
        <v>55</v>
      </c>
      <c r="C2" s="13"/>
      <c r="D2" s="13"/>
      <c r="E2" s="13"/>
      <c r="F2" s="13"/>
      <c r="G2" s="13"/>
      <c r="H2" s="13"/>
      <c r="I2" s="13"/>
      <c r="J2" s="13"/>
      <c r="K2" s="13"/>
      <c r="L2" s="13"/>
      <c r="M2" s="13"/>
    </row>
    <row r="3" spans="2:20" s="3" customFormat="1">
      <c r="B3" s="4"/>
      <c r="C3" s="4" t="str">
        <f t="array" ref="C3:L3">assetnames</f>
        <v>US.CASH</v>
      </c>
      <c r="D3" s="4" t="str">
        <v>US.GOVT.13</v>
      </c>
      <c r="E3" s="4" t="str">
        <v>US.AGCY.13</v>
      </c>
      <c r="F3" s="4" t="str">
        <v>US.CORP.13</v>
      </c>
      <c r="G3" s="4" t="str">
        <v>US.GOVT</v>
      </c>
      <c r="H3" s="4" t="str">
        <v>US.AGCY</v>
      </c>
      <c r="I3" s="4" t="str">
        <v>US.CORP</v>
      </c>
      <c r="J3" s="4" t="str">
        <v>US.EQ</v>
      </c>
      <c r="K3" s="4" t="str">
        <v>GL.EQ</v>
      </c>
      <c r="L3" s="4" t="str">
        <v>GOLD</v>
      </c>
      <c r="M3" s="4" t="s">
        <v>61</v>
      </c>
    </row>
    <row r="4" spans="2:20" s="3" customFormat="1">
      <c r="B4" s="4" t="s">
        <v>56</v>
      </c>
      <c r="C4" s="14">
        <v>0</v>
      </c>
      <c r="D4" s="14">
        <v>1</v>
      </c>
      <c r="E4" s="14">
        <v>0</v>
      </c>
      <c r="F4" s="14">
        <v>0</v>
      </c>
      <c r="G4" s="14">
        <v>0</v>
      </c>
      <c r="H4" s="14">
        <v>0</v>
      </c>
      <c r="I4" s="14">
        <v>0</v>
      </c>
      <c r="J4" s="14">
        <v>0</v>
      </c>
      <c r="K4" s="14">
        <v>0</v>
      </c>
      <c r="L4" s="14">
        <v>0</v>
      </c>
      <c r="M4" s="15">
        <f>SUM(C4:L4)</f>
        <v>1</v>
      </c>
    </row>
    <row r="5" spans="2:20" s="3" customFormat="1">
      <c r="B5" s="4" t="s">
        <v>57</v>
      </c>
      <c r="C5" s="14">
        <v>0</v>
      </c>
      <c r="D5" s="14">
        <v>0</v>
      </c>
      <c r="E5" s="14">
        <v>0</v>
      </c>
      <c r="F5" s="14">
        <v>1</v>
      </c>
      <c r="G5" s="14">
        <v>0</v>
      </c>
      <c r="H5" s="14">
        <v>0</v>
      </c>
      <c r="I5" s="14">
        <v>0</v>
      </c>
      <c r="J5" s="14">
        <v>0</v>
      </c>
      <c r="K5" s="14">
        <v>0</v>
      </c>
      <c r="L5" s="14">
        <v>0</v>
      </c>
      <c r="M5" s="15">
        <f t="shared" ref="M5:M8" si="0">SUM(C5:L5)</f>
        <v>1</v>
      </c>
    </row>
    <row r="6" spans="2:20" s="3" customFormat="1">
      <c r="B6" s="4" t="s">
        <v>58</v>
      </c>
      <c r="C6" s="14">
        <v>0</v>
      </c>
      <c r="D6" s="14">
        <v>0</v>
      </c>
      <c r="E6" s="14">
        <v>0</v>
      </c>
      <c r="F6" s="14">
        <v>0</v>
      </c>
      <c r="G6" s="14">
        <v>0</v>
      </c>
      <c r="H6" s="14">
        <v>1</v>
      </c>
      <c r="I6" s="14">
        <v>0</v>
      </c>
      <c r="J6" s="14">
        <v>0</v>
      </c>
      <c r="K6" s="14">
        <v>0</v>
      </c>
      <c r="L6" s="14">
        <v>0</v>
      </c>
      <c r="M6" s="15">
        <f t="shared" si="0"/>
        <v>1</v>
      </c>
    </row>
    <row r="7" spans="2:20" s="3" customFormat="1">
      <c r="B7" s="4" t="s">
        <v>59</v>
      </c>
      <c r="C7" s="15">
        <f>C5-C$4</f>
        <v>0</v>
      </c>
      <c r="D7" s="15">
        <f t="shared" ref="D7:L8" si="1">D5-D$4</f>
        <v>-1</v>
      </c>
      <c r="E7" s="15">
        <f t="shared" si="1"/>
        <v>0</v>
      </c>
      <c r="F7" s="15">
        <f t="shared" si="1"/>
        <v>1</v>
      </c>
      <c r="G7" s="15">
        <f t="shared" si="1"/>
        <v>0</v>
      </c>
      <c r="H7" s="15">
        <f t="shared" si="1"/>
        <v>0</v>
      </c>
      <c r="I7" s="15">
        <f t="shared" si="1"/>
        <v>0</v>
      </c>
      <c r="J7" s="15">
        <f t="shared" si="1"/>
        <v>0</v>
      </c>
      <c r="K7" s="15">
        <f t="shared" si="1"/>
        <v>0</v>
      </c>
      <c r="L7" s="15">
        <f t="shared" si="1"/>
        <v>0</v>
      </c>
      <c r="M7" s="15">
        <f t="shared" si="0"/>
        <v>0</v>
      </c>
    </row>
    <row r="8" spans="2:20" s="3" customFormat="1">
      <c r="B8" s="4" t="s">
        <v>60</v>
      </c>
      <c r="C8" s="15">
        <f>C6-C$4</f>
        <v>0</v>
      </c>
      <c r="D8" s="15">
        <f t="shared" si="1"/>
        <v>-1</v>
      </c>
      <c r="E8" s="15">
        <f t="shared" si="1"/>
        <v>0</v>
      </c>
      <c r="F8" s="15">
        <f t="shared" si="1"/>
        <v>0</v>
      </c>
      <c r="G8" s="15">
        <f t="shared" si="1"/>
        <v>0</v>
      </c>
      <c r="H8" s="15">
        <f t="shared" si="1"/>
        <v>1</v>
      </c>
      <c r="I8" s="15">
        <f t="shared" si="1"/>
        <v>0</v>
      </c>
      <c r="J8" s="15">
        <f t="shared" si="1"/>
        <v>0</v>
      </c>
      <c r="K8" s="15">
        <f t="shared" si="1"/>
        <v>0</v>
      </c>
      <c r="L8" s="15">
        <f t="shared" si="1"/>
        <v>0</v>
      </c>
      <c r="M8" s="15">
        <f t="shared" si="0"/>
        <v>0</v>
      </c>
    </row>
    <row r="10" spans="2:20" s="3" customFormat="1">
      <c r="C10" s="16">
        <v>1</v>
      </c>
      <c r="D10" s="16">
        <v>2</v>
      </c>
      <c r="E10" s="16">
        <v>3</v>
      </c>
      <c r="F10" s="16">
        <v>4</v>
      </c>
      <c r="G10" s="16">
        <v>5</v>
      </c>
      <c r="H10" s="16">
        <v>6</v>
      </c>
      <c r="I10" s="16">
        <v>7</v>
      </c>
      <c r="J10" s="16">
        <v>8</v>
      </c>
      <c r="K10" s="16">
        <v>9</v>
      </c>
      <c r="L10" s="16">
        <v>10</v>
      </c>
      <c r="O10" s="16">
        <v>1</v>
      </c>
      <c r="P10" s="16">
        <v>2</v>
      </c>
      <c r="Q10" s="16">
        <v>3</v>
      </c>
      <c r="R10" s="16">
        <v>4</v>
      </c>
      <c r="S10" s="16">
        <v>5</v>
      </c>
    </row>
    <row r="11" spans="2:20" s="3" customFormat="1">
      <c r="B11" s="17" t="s">
        <v>62</v>
      </c>
      <c r="C11" s="17"/>
      <c r="D11" s="17"/>
      <c r="E11" s="17"/>
      <c r="F11" s="17"/>
      <c r="G11" s="17"/>
      <c r="H11" s="17"/>
      <c r="I11" s="17"/>
      <c r="J11" s="17"/>
      <c r="K11" s="17"/>
      <c r="L11" s="17"/>
      <c r="N11" s="18" t="s">
        <v>65</v>
      </c>
      <c r="O11" s="18"/>
      <c r="P11" s="18"/>
      <c r="Q11" s="18"/>
      <c r="R11" s="18"/>
      <c r="S11" s="18"/>
      <c r="T11" s="18"/>
    </row>
    <row r="12" spans="2:20" s="3" customFormat="1">
      <c r="B12" s="4"/>
      <c r="C12" s="4" t="str">
        <f t="array" ref="C12:L12">assetnames</f>
        <v>US.CASH</v>
      </c>
      <c r="D12" s="4" t="str">
        <v>US.GOVT.13</v>
      </c>
      <c r="E12" s="4" t="str">
        <v>US.AGCY.13</v>
      </c>
      <c r="F12" s="4" t="str">
        <v>US.CORP.13</v>
      </c>
      <c r="G12" s="4" t="str">
        <v>US.GOVT</v>
      </c>
      <c r="H12" s="4" t="str">
        <v>US.AGCY</v>
      </c>
      <c r="I12" s="4" t="str">
        <v>US.CORP</v>
      </c>
      <c r="J12" s="4" t="str">
        <v>US.EQ</v>
      </c>
      <c r="K12" s="4" t="str">
        <v>GL.EQ</v>
      </c>
      <c r="L12" s="4" t="str">
        <v>GOLD</v>
      </c>
      <c r="N12" s="4"/>
      <c r="O12" s="4" t="s">
        <v>56</v>
      </c>
      <c r="P12" s="4" t="s">
        <v>57</v>
      </c>
      <c r="Q12" s="4" t="s">
        <v>58</v>
      </c>
      <c r="R12" s="19" t="s">
        <v>59</v>
      </c>
      <c r="S12" s="19" t="s">
        <v>60</v>
      </c>
      <c r="T12" s="20"/>
    </row>
    <row r="13" spans="2:20" s="3" customFormat="1">
      <c r="B13" s="4" t="s">
        <v>10</v>
      </c>
      <c r="C13" s="21"/>
      <c r="D13" s="21"/>
      <c r="E13" s="21"/>
      <c r="F13" s="21"/>
      <c r="G13" s="21"/>
      <c r="H13" s="21"/>
      <c r="I13" s="21"/>
      <c r="J13" s="21"/>
      <c r="K13" s="21"/>
      <c r="L13" s="21"/>
      <c r="N13" s="4" t="s">
        <v>10</v>
      </c>
      <c r="O13" s="21"/>
      <c r="P13" s="21"/>
      <c r="Q13" s="21"/>
      <c r="R13" s="22"/>
      <c r="S13" s="22"/>
      <c r="T13" s="19" t="s">
        <v>66</v>
      </c>
    </row>
    <row r="14" spans="2:20" s="3" customFormat="1">
      <c r="B14" s="4" t="s">
        <v>63</v>
      </c>
      <c r="C14" s="21"/>
      <c r="D14" s="21"/>
      <c r="E14" s="21"/>
      <c r="F14" s="21"/>
      <c r="G14" s="21"/>
      <c r="H14" s="21"/>
      <c r="I14" s="21"/>
      <c r="J14" s="21"/>
      <c r="K14" s="21"/>
      <c r="L14" s="21"/>
      <c r="N14" s="4" t="s">
        <v>63</v>
      </c>
      <c r="O14" s="21"/>
      <c r="P14" s="21"/>
      <c r="Q14" s="21"/>
      <c r="R14" s="22"/>
      <c r="S14" s="22"/>
      <c r="T14" s="19" t="s">
        <v>67</v>
      </c>
    </row>
    <row r="15" spans="2:20" s="3" customFormat="1">
      <c r="B15" s="4" t="s">
        <v>64</v>
      </c>
      <c r="C15" s="21"/>
      <c r="D15" s="21"/>
      <c r="E15" s="21"/>
      <c r="F15" s="21"/>
      <c r="G15" s="21"/>
      <c r="H15" s="21"/>
      <c r="I15" s="21"/>
      <c r="J15" s="21"/>
      <c r="K15" s="21"/>
      <c r="L15" s="21"/>
      <c r="N15" s="4" t="s">
        <v>64</v>
      </c>
      <c r="O15" s="21"/>
      <c r="P15" s="21"/>
      <c r="Q15" s="21"/>
      <c r="R15" s="22"/>
      <c r="S15" s="22"/>
      <c r="T15" s="19" t="s">
        <v>68</v>
      </c>
    </row>
    <row r="16" spans="2:20" s="3" customFormat="1">
      <c r="T16" s="23"/>
    </row>
    <row r="17" spans="2:22" s="3" customFormat="1">
      <c r="N17" s="4" t="s">
        <v>32</v>
      </c>
      <c r="O17" s="21"/>
      <c r="P17" s="21"/>
      <c r="Q17" s="21"/>
      <c r="R17" s="22"/>
      <c r="S17" s="22"/>
      <c r="T17" s="19" t="s">
        <v>69</v>
      </c>
    </row>
    <row r="19" spans="2:22" s="3" customFormat="1">
      <c r="O19" s="24">
        <v>1</v>
      </c>
      <c r="P19" s="24">
        <v>2</v>
      </c>
      <c r="Q19" s="24">
        <v>3</v>
      </c>
      <c r="R19" s="24">
        <v>4</v>
      </c>
      <c r="S19" s="24">
        <v>5</v>
      </c>
    </row>
    <row r="20" spans="2:22" s="3" customFormat="1">
      <c r="B20" s="2" t="s">
        <v>71</v>
      </c>
      <c r="C20" s="2"/>
      <c r="D20" s="2"/>
      <c r="E20" s="2"/>
      <c r="F20" s="2"/>
      <c r="G20" s="2"/>
      <c r="H20" s="2"/>
      <c r="I20" s="2"/>
      <c r="J20" s="2"/>
      <c r="K20" s="2"/>
      <c r="L20" s="2"/>
      <c r="O20" s="25" t="s">
        <v>70</v>
      </c>
      <c r="P20" s="25"/>
      <c r="Q20" s="25"/>
      <c r="R20" s="25"/>
      <c r="S20" s="25"/>
      <c r="T20" s="26"/>
      <c r="U20" s="27" t="s">
        <v>72</v>
      </c>
      <c r="V20" s="27"/>
    </row>
    <row r="21" spans="2:22" s="3" customFormat="1">
      <c r="B21" s="4"/>
      <c r="C21" s="4" t="str">
        <f t="array" ref="C21:L21">assetnames</f>
        <v>US.CASH</v>
      </c>
      <c r="D21" s="4" t="str">
        <v>US.GOVT.13</v>
      </c>
      <c r="E21" s="4" t="str">
        <v>US.AGCY.13</v>
      </c>
      <c r="F21" s="4" t="str">
        <v>US.CORP.13</v>
      </c>
      <c r="G21" s="4" t="str">
        <v>US.GOVT</v>
      </c>
      <c r="H21" s="4" t="str">
        <v>US.AGCY</v>
      </c>
      <c r="I21" s="4" t="str">
        <v>US.CORP</v>
      </c>
      <c r="J21" s="4" t="str">
        <v>US.EQ</v>
      </c>
      <c r="K21" s="4" t="str">
        <v>GL.EQ</v>
      </c>
      <c r="L21" s="4" t="str">
        <v>GOLD</v>
      </c>
      <c r="O21" s="4" t="s">
        <v>56</v>
      </c>
      <c r="P21" s="4" t="s">
        <v>57</v>
      </c>
      <c r="Q21" s="4" t="s">
        <v>58</v>
      </c>
      <c r="R21" s="19" t="s">
        <v>59</v>
      </c>
      <c r="S21" s="19" t="s">
        <v>60</v>
      </c>
      <c r="U21" s="19" t="s">
        <v>59</v>
      </c>
      <c r="V21" s="19" t="s">
        <v>60</v>
      </c>
    </row>
    <row r="22" spans="2:22" s="3" customFormat="1">
      <c r="B22" s="28">
        <f>Univariate!N14</f>
        <v>41243</v>
      </c>
      <c r="C22" s="21"/>
      <c r="D22" s="21"/>
      <c r="E22" s="21"/>
      <c r="F22" s="21"/>
      <c r="G22" s="21"/>
      <c r="H22" s="21"/>
      <c r="I22" s="21"/>
      <c r="J22" s="21"/>
      <c r="K22" s="21"/>
      <c r="L22" s="21"/>
      <c r="O22" s="21"/>
      <c r="P22" s="21"/>
      <c r="Q22" s="21"/>
      <c r="R22" s="22"/>
      <c r="S22" s="22"/>
      <c r="U22" s="22"/>
      <c r="V22" s="22"/>
    </row>
    <row r="23" spans="2:22" s="3" customFormat="1">
      <c r="B23" s="28">
        <f>Univariate!N15</f>
        <v>41274</v>
      </c>
      <c r="C23" s="21"/>
      <c r="D23" s="21"/>
      <c r="E23" s="21"/>
      <c r="F23" s="21"/>
      <c r="G23" s="21"/>
      <c r="H23" s="21"/>
      <c r="I23" s="21"/>
      <c r="J23" s="21"/>
      <c r="K23" s="21"/>
      <c r="L23" s="21"/>
      <c r="O23" s="21"/>
      <c r="P23" s="21"/>
      <c r="Q23" s="21"/>
      <c r="R23" s="22"/>
      <c r="S23" s="22"/>
      <c r="U23" s="22"/>
      <c r="V23" s="22"/>
    </row>
    <row r="24" spans="2:22" s="3" customFormat="1">
      <c r="B24" s="28">
        <f>Univariate!N16</f>
        <v>41305</v>
      </c>
      <c r="C24" s="21"/>
      <c r="D24" s="21"/>
      <c r="E24" s="21"/>
      <c r="F24" s="21"/>
      <c r="G24" s="21"/>
      <c r="H24" s="21"/>
      <c r="I24" s="21"/>
      <c r="J24" s="21"/>
      <c r="K24" s="21"/>
      <c r="L24" s="21"/>
      <c r="O24" s="21"/>
      <c r="P24" s="21"/>
      <c r="Q24" s="21"/>
      <c r="R24" s="22"/>
      <c r="S24" s="22"/>
      <c r="U24" s="22"/>
      <c r="V24" s="22"/>
    </row>
    <row r="25" spans="2:22" s="3" customFormat="1">
      <c r="B25" s="28">
        <f>Univariate!N17</f>
        <v>41333</v>
      </c>
      <c r="C25" s="21"/>
      <c r="D25" s="21"/>
      <c r="E25" s="21"/>
      <c r="F25" s="21"/>
      <c r="G25" s="21"/>
      <c r="H25" s="21"/>
      <c r="I25" s="21"/>
      <c r="J25" s="21"/>
      <c r="K25" s="21"/>
      <c r="L25" s="21"/>
      <c r="O25" s="21"/>
      <c r="P25" s="21"/>
      <c r="Q25" s="21"/>
      <c r="R25" s="22"/>
      <c r="S25" s="22"/>
      <c r="U25" s="22"/>
      <c r="V25" s="22"/>
    </row>
    <row r="26" spans="2:22" s="3" customFormat="1">
      <c r="B26" s="28">
        <f>Univariate!N18</f>
        <v>41362</v>
      </c>
      <c r="C26" s="21"/>
      <c r="D26" s="21"/>
      <c r="E26" s="21"/>
      <c r="F26" s="21"/>
      <c r="G26" s="21"/>
      <c r="H26" s="21"/>
      <c r="I26" s="21"/>
      <c r="J26" s="21"/>
      <c r="K26" s="21"/>
      <c r="L26" s="21"/>
      <c r="O26" s="21"/>
      <c r="P26" s="21"/>
      <c r="Q26" s="21"/>
      <c r="R26" s="22"/>
      <c r="S26" s="22"/>
      <c r="U26" s="22"/>
      <c r="V26" s="22"/>
    </row>
    <row r="27" spans="2:22" s="3" customFormat="1">
      <c r="B27" s="28">
        <f>Univariate!N19</f>
        <v>41394</v>
      </c>
      <c r="C27" s="21"/>
      <c r="D27" s="21"/>
      <c r="E27" s="21"/>
      <c r="F27" s="21"/>
      <c r="G27" s="21"/>
      <c r="H27" s="21"/>
      <c r="I27" s="21"/>
      <c r="J27" s="21"/>
      <c r="K27" s="21"/>
      <c r="L27" s="21"/>
      <c r="O27" s="21"/>
      <c r="P27" s="21"/>
      <c r="Q27" s="21"/>
      <c r="R27" s="22"/>
      <c r="S27" s="22"/>
      <c r="U27" s="22"/>
      <c r="V27" s="22"/>
    </row>
    <row r="28" spans="2:22" s="3" customFormat="1">
      <c r="B28" s="28">
        <f>Univariate!N20</f>
        <v>41425</v>
      </c>
      <c r="C28" s="21"/>
      <c r="D28" s="21"/>
      <c r="E28" s="21"/>
      <c r="F28" s="21"/>
      <c r="G28" s="21"/>
      <c r="H28" s="21"/>
      <c r="I28" s="21"/>
      <c r="J28" s="21"/>
      <c r="K28" s="21"/>
      <c r="L28" s="21"/>
      <c r="O28" s="21"/>
      <c r="P28" s="21"/>
      <c r="Q28" s="21"/>
      <c r="R28" s="22"/>
      <c r="S28" s="22"/>
      <c r="U28" s="22"/>
      <c r="V28" s="22"/>
    </row>
    <row r="29" spans="2:22" s="3" customFormat="1">
      <c r="B29" s="28">
        <f>Univariate!N21</f>
        <v>41453</v>
      </c>
      <c r="C29" s="21"/>
      <c r="D29" s="21"/>
      <c r="E29" s="21"/>
      <c r="F29" s="21"/>
      <c r="G29" s="21"/>
      <c r="H29" s="21"/>
      <c r="I29" s="21"/>
      <c r="J29" s="21"/>
      <c r="K29" s="21"/>
      <c r="L29" s="21"/>
      <c r="O29" s="21"/>
      <c r="P29" s="21"/>
      <c r="Q29" s="21"/>
      <c r="R29" s="22"/>
      <c r="S29" s="22"/>
      <c r="U29" s="22"/>
      <c r="V29" s="22"/>
    </row>
    <row r="30" spans="2:22" s="3" customFormat="1">
      <c r="B30" s="28">
        <f>Univariate!N22</f>
        <v>41486</v>
      </c>
      <c r="C30" s="21"/>
      <c r="D30" s="21"/>
      <c r="E30" s="21"/>
      <c r="F30" s="21"/>
      <c r="G30" s="21"/>
      <c r="H30" s="21"/>
      <c r="I30" s="21"/>
      <c r="J30" s="21"/>
      <c r="K30" s="21"/>
      <c r="L30" s="21"/>
      <c r="O30" s="21"/>
      <c r="P30" s="21"/>
      <c r="Q30" s="21"/>
      <c r="R30" s="22"/>
      <c r="S30" s="22"/>
      <c r="U30" s="22"/>
      <c r="V30" s="22"/>
    </row>
    <row r="31" spans="2:22" s="3" customFormat="1">
      <c r="B31" s="28">
        <f>Univariate!N23</f>
        <v>41516</v>
      </c>
      <c r="C31" s="21"/>
      <c r="D31" s="21"/>
      <c r="E31" s="21"/>
      <c r="F31" s="21"/>
      <c r="G31" s="21"/>
      <c r="H31" s="21"/>
      <c r="I31" s="21"/>
      <c r="J31" s="21"/>
      <c r="K31" s="21"/>
      <c r="L31" s="21"/>
      <c r="O31" s="21"/>
      <c r="P31" s="21"/>
      <c r="Q31" s="21"/>
      <c r="R31" s="22"/>
      <c r="S31" s="22"/>
      <c r="U31" s="22"/>
      <c r="V31" s="22"/>
    </row>
    <row r="32" spans="2:22" s="3" customFormat="1">
      <c r="B32" s="28">
        <f>Univariate!N24</f>
        <v>41547</v>
      </c>
      <c r="C32" s="21"/>
      <c r="D32" s="21"/>
      <c r="E32" s="21"/>
      <c r="F32" s="21"/>
      <c r="G32" s="21"/>
      <c r="H32" s="21"/>
      <c r="I32" s="21"/>
      <c r="J32" s="21"/>
      <c r="K32" s="21"/>
      <c r="L32" s="21"/>
      <c r="O32" s="21"/>
      <c r="P32" s="21"/>
      <c r="Q32" s="21"/>
      <c r="R32" s="22"/>
      <c r="S32" s="22"/>
      <c r="U32" s="22"/>
      <c r="V32" s="22"/>
    </row>
    <row r="33" spans="2:22" s="3" customFormat="1">
      <c r="B33" s="28">
        <f>Univariate!N25</f>
        <v>41578</v>
      </c>
      <c r="C33" s="21"/>
      <c r="D33" s="21"/>
      <c r="E33" s="21"/>
      <c r="F33" s="21"/>
      <c r="G33" s="21"/>
      <c r="H33" s="21"/>
      <c r="I33" s="21"/>
      <c r="J33" s="21"/>
      <c r="K33" s="21"/>
      <c r="L33" s="21"/>
      <c r="O33" s="21"/>
      <c r="P33" s="21"/>
      <c r="Q33" s="21"/>
      <c r="R33" s="22"/>
      <c r="S33" s="22"/>
      <c r="U33" s="22"/>
      <c r="V33" s="22"/>
    </row>
    <row r="34" spans="2:22" s="3" customFormat="1">
      <c r="B34" s="28">
        <f>Univariate!N26</f>
        <v>41607</v>
      </c>
      <c r="C34" s="21"/>
      <c r="D34" s="21"/>
      <c r="E34" s="21"/>
      <c r="F34" s="21"/>
      <c r="G34" s="21"/>
      <c r="H34" s="21"/>
      <c r="I34" s="21"/>
      <c r="J34" s="21"/>
      <c r="K34" s="21"/>
      <c r="L34" s="21"/>
      <c r="O34" s="21"/>
      <c r="P34" s="21"/>
      <c r="Q34" s="21"/>
      <c r="R34" s="22"/>
      <c r="S34" s="22"/>
      <c r="U34" s="22"/>
      <c r="V34" s="22"/>
    </row>
    <row r="35" spans="2:22" s="3" customFormat="1">
      <c r="B35" s="28">
        <f>Univariate!N27</f>
        <v>41639</v>
      </c>
      <c r="C35" s="21"/>
      <c r="D35" s="21"/>
      <c r="E35" s="21"/>
      <c r="F35" s="21"/>
      <c r="G35" s="21"/>
      <c r="H35" s="21"/>
      <c r="I35" s="21"/>
      <c r="J35" s="21"/>
      <c r="K35" s="21"/>
      <c r="L35" s="21"/>
      <c r="O35" s="21"/>
      <c r="P35" s="21"/>
      <c r="Q35" s="21"/>
      <c r="R35" s="22"/>
      <c r="S35" s="22"/>
      <c r="U35" s="22"/>
      <c r="V35" s="22"/>
    </row>
    <row r="36" spans="2:22" s="3" customFormat="1">
      <c r="B36" s="28">
        <f>Univariate!N28</f>
        <v>41670</v>
      </c>
      <c r="C36" s="21"/>
      <c r="D36" s="21"/>
      <c r="E36" s="21"/>
      <c r="F36" s="21"/>
      <c r="G36" s="21"/>
      <c r="H36" s="21"/>
      <c r="I36" s="21"/>
      <c r="J36" s="21"/>
      <c r="K36" s="21"/>
      <c r="L36" s="21"/>
      <c r="O36" s="21"/>
      <c r="P36" s="21"/>
      <c r="Q36" s="21"/>
      <c r="R36" s="22"/>
      <c r="S36" s="22"/>
      <c r="U36" s="22"/>
      <c r="V36" s="22"/>
    </row>
    <row r="37" spans="2:22" s="3" customFormat="1">
      <c r="B37" s="28">
        <f>Univariate!N29</f>
        <v>41698</v>
      </c>
      <c r="C37" s="21"/>
      <c r="D37" s="21"/>
      <c r="E37" s="21"/>
      <c r="F37" s="21"/>
      <c r="G37" s="21"/>
      <c r="H37" s="21"/>
      <c r="I37" s="21"/>
      <c r="J37" s="21"/>
      <c r="K37" s="21"/>
      <c r="L37" s="21"/>
      <c r="O37" s="21"/>
      <c r="P37" s="21"/>
      <c r="Q37" s="21"/>
      <c r="R37" s="22"/>
      <c r="S37" s="22"/>
      <c r="U37" s="22"/>
      <c r="V37" s="22"/>
    </row>
    <row r="38" spans="2:22" s="3" customFormat="1">
      <c r="B38" s="28">
        <f>Univariate!N30</f>
        <v>41729</v>
      </c>
      <c r="C38" s="21"/>
      <c r="D38" s="21"/>
      <c r="E38" s="21"/>
      <c r="F38" s="21"/>
      <c r="G38" s="21"/>
      <c r="H38" s="21"/>
      <c r="I38" s="21"/>
      <c r="J38" s="21"/>
      <c r="K38" s="21"/>
      <c r="L38" s="21"/>
      <c r="O38" s="21"/>
      <c r="P38" s="21"/>
      <c r="Q38" s="21"/>
      <c r="R38" s="22"/>
      <c r="S38" s="22"/>
      <c r="U38" s="22"/>
      <c r="V38" s="22"/>
    </row>
    <row r="39" spans="2:22" s="3" customFormat="1">
      <c r="B39" s="28">
        <f>Univariate!N31</f>
        <v>41759</v>
      </c>
      <c r="C39" s="21"/>
      <c r="D39" s="21"/>
      <c r="E39" s="21"/>
      <c r="F39" s="21"/>
      <c r="G39" s="21"/>
      <c r="H39" s="21"/>
      <c r="I39" s="21"/>
      <c r="J39" s="21"/>
      <c r="K39" s="21"/>
      <c r="L39" s="21"/>
      <c r="O39" s="21"/>
      <c r="P39" s="21"/>
      <c r="Q39" s="21"/>
      <c r="R39" s="22"/>
      <c r="S39" s="22"/>
      <c r="U39" s="22"/>
      <c r="V39" s="22"/>
    </row>
    <row r="40" spans="2:22" s="3" customFormat="1">
      <c r="B40" s="28">
        <f>Univariate!N32</f>
        <v>41789</v>
      </c>
      <c r="C40" s="21"/>
      <c r="D40" s="21"/>
      <c r="E40" s="21"/>
      <c r="F40" s="21"/>
      <c r="G40" s="21"/>
      <c r="H40" s="21"/>
      <c r="I40" s="21"/>
      <c r="J40" s="21"/>
      <c r="K40" s="21"/>
      <c r="L40" s="21"/>
      <c r="O40" s="21"/>
      <c r="P40" s="21"/>
      <c r="Q40" s="21"/>
      <c r="R40" s="22"/>
      <c r="S40" s="22"/>
      <c r="U40" s="22"/>
      <c r="V40" s="22"/>
    </row>
    <row r="41" spans="2:22" s="3" customFormat="1">
      <c r="B41" s="28">
        <f>Univariate!N33</f>
        <v>41820</v>
      </c>
      <c r="C41" s="21"/>
      <c r="D41" s="21"/>
      <c r="E41" s="21"/>
      <c r="F41" s="21"/>
      <c r="G41" s="21"/>
      <c r="H41" s="21"/>
      <c r="I41" s="21"/>
      <c r="J41" s="21"/>
      <c r="K41" s="21"/>
      <c r="L41" s="21"/>
      <c r="O41" s="21"/>
      <c r="P41" s="21"/>
      <c r="Q41" s="21"/>
      <c r="R41" s="22"/>
      <c r="S41" s="22"/>
      <c r="U41" s="22"/>
      <c r="V41" s="22"/>
    </row>
    <row r="42" spans="2:22" s="3" customFormat="1">
      <c r="B42" s="28">
        <f>Univariate!N34</f>
        <v>41851</v>
      </c>
      <c r="C42" s="21"/>
      <c r="D42" s="21"/>
      <c r="E42" s="21"/>
      <c r="F42" s="21"/>
      <c r="G42" s="21"/>
      <c r="H42" s="21"/>
      <c r="I42" s="21"/>
      <c r="J42" s="21"/>
      <c r="K42" s="21"/>
      <c r="L42" s="21"/>
      <c r="O42" s="21"/>
      <c r="P42" s="21"/>
      <c r="Q42" s="21"/>
      <c r="R42" s="22"/>
      <c r="S42" s="22"/>
      <c r="U42" s="22"/>
      <c r="V42" s="22"/>
    </row>
    <row r="43" spans="2:22" s="3" customFormat="1">
      <c r="B43" s="28">
        <f>Univariate!N35</f>
        <v>41880</v>
      </c>
      <c r="C43" s="21"/>
      <c r="D43" s="21"/>
      <c r="E43" s="21"/>
      <c r="F43" s="21"/>
      <c r="G43" s="21"/>
      <c r="H43" s="21"/>
      <c r="I43" s="21"/>
      <c r="J43" s="21"/>
      <c r="K43" s="21"/>
      <c r="L43" s="21"/>
      <c r="O43" s="21"/>
      <c r="P43" s="21"/>
      <c r="Q43" s="21"/>
      <c r="R43" s="22"/>
      <c r="S43" s="22"/>
      <c r="U43" s="22"/>
      <c r="V43" s="22"/>
    </row>
    <row r="44" spans="2:22" s="3" customFormat="1">
      <c r="B44" s="28">
        <f>Univariate!N36</f>
        <v>41912</v>
      </c>
      <c r="C44" s="21"/>
      <c r="D44" s="21"/>
      <c r="E44" s="21"/>
      <c r="F44" s="21"/>
      <c r="G44" s="21"/>
      <c r="H44" s="21"/>
      <c r="I44" s="21"/>
      <c r="J44" s="21"/>
      <c r="K44" s="21"/>
      <c r="L44" s="21"/>
      <c r="O44" s="21"/>
      <c r="P44" s="21"/>
      <c r="Q44" s="21"/>
      <c r="R44" s="22"/>
      <c r="S44" s="22"/>
      <c r="U44" s="22"/>
      <c r="V44" s="22"/>
    </row>
    <row r="45" spans="2:22" s="3" customFormat="1">
      <c r="B45" s="28">
        <f>Univariate!N37</f>
        <v>41943</v>
      </c>
      <c r="C45" s="21"/>
      <c r="D45" s="21"/>
      <c r="E45" s="21"/>
      <c r="F45" s="21"/>
      <c r="G45" s="21"/>
      <c r="H45" s="21"/>
      <c r="I45" s="21"/>
      <c r="J45" s="21"/>
      <c r="K45" s="21"/>
      <c r="L45" s="21"/>
      <c r="O45" s="21"/>
      <c r="P45" s="21"/>
      <c r="Q45" s="21"/>
      <c r="R45" s="22"/>
      <c r="S45" s="22"/>
      <c r="U45" s="22"/>
      <c r="V45" s="22"/>
    </row>
    <row r="46" spans="2:22" s="3" customFormat="1">
      <c r="B46" s="28">
        <f>Univariate!N38</f>
        <v>41971</v>
      </c>
      <c r="C46" s="21"/>
      <c r="D46" s="21"/>
      <c r="E46" s="21"/>
      <c r="F46" s="21"/>
      <c r="G46" s="21"/>
      <c r="H46" s="21"/>
      <c r="I46" s="21"/>
      <c r="J46" s="21"/>
      <c r="K46" s="21"/>
      <c r="L46" s="21"/>
      <c r="O46" s="21"/>
      <c r="P46" s="21"/>
      <c r="Q46" s="21"/>
      <c r="R46" s="22"/>
      <c r="S46" s="22"/>
      <c r="U46" s="22"/>
      <c r="V46" s="22"/>
    </row>
    <row r="47" spans="2:22" s="3" customFormat="1">
      <c r="B47" s="28">
        <f>Univariate!N39</f>
        <v>42004</v>
      </c>
      <c r="C47" s="21"/>
      <c r="D47" s="21"/>
      <c r="E47" s="21"/>
      <c r="F47" s="21"/>
      <c r="G47" s="21"/>
      <c r="H47" s="21"/>
      <c r="I47" s="21"/>
      <c r="J47" s="21"/>
      <c r="K47" s="21"/>
      <c r="L47" s="21"/>
      <c r="O47" s="21"/>
      <c r="P47" s="21"/>
      <c r="Q47" s="21"/>
      <c r="R47" s="22"/>
      <c r="S47" s="22"/>
      <c r="U47" s="22"/>
      <c r="V47" s="22"/>
    </row>
    <row r="48" spans="2:22" s="3" customFormat="1">
      <c r="B48" s="28">
        <f>Univariate!N40</f>
        <v>42034</v>
      </c>
      <c r="C48" s="21"/>
      <c r="D48" s="21"/>
      <c r="E48" s="21"/>
      <c r="F48" s="21"/>
      <c r="G48" s="21"/>
      <c r="H48" s="21"/>
      <c r="I48" s="21"/>
      <c r="J48" s="21"/>
      <c r="K48" s="21"/>
      <c r="L48" s="21"/>
      <c r="O48" s="21"/>
      <c r="P48" s="21"/>
      <c r="Q48" s="21"/>
      <c r="R48" s="22"/>
      <c r="S48" s="22"/>
      <c r="U48" s="22"/>
      <c r="V48" s="22"/>
    </row>
    <row r="49" spans="2:22" s="3" customFormat="1">
      <c r="B49" s="28">
        <f>Univariate!N41</f>
        <v>42062</v>
      </c>
      <c r="C49" s="21"/>
      <c r="D49" s="21"/>
      <c r="E49" s="21"/>
      <c r="F49" s="21"/>
      <c r="G49" s="21"/>
      <c r="H49" s="21"/>
      <c r="I49" s="21"/>
      <c r="J49" s="21"/>
      <c r="K49" s="21"/>
      <c r="L49" s="21"/>
      <c r="O49" s="21"/>
      <c r="P49" s="21"/>
      <c r="Q49" s="21"/>
      <c r="R49" s="22"/>
      <c r="S49" s="22"/>
      <c r="U49" s="22"/>
      <c r="V49" s="22"/>
    </row>
    <row r="50" spans="2:22" s="3" customFormat="1">
      <c r="B50" s="28">
        <f>Univariate!N42</f>
        <v>42094</v>
      </c>
      <c r="C50" s="21"/>
      <c r="D50" s="21"/>
      <c r="E50" s="21"/>
      <c r="F50" s="21"/>
      <c r="G50" s="21"/>
      <c r="H50" s="21"/>
      <c r="I50" s="21"/>
      <c r="J50" s="21"/>
      <c r="K50" s="21"/>
      <c r="L50" s="21"/>
      <c r="O50" s="21"/>
      <c r="P50" s="21"/>
      <c r="Q50" s="21"/>
      <c r="R50" s="22"/>
      <c r="S50" s="22"/>
      <c r="U50" s="22"/>
      <c r="V50" s="22"/>
    </row>
    <row r="51" spans="2:22" s="3" customFormat="1">
      <c r="B51" s="28">
        <f>Univariate!N43</f>
        <v>42124</v>
      </c>
      <c r="C51" s="21"/>
      <c r="D51" s="21"/>
      <c r="E51" s="21"/>
      <c r="F51" s="21"/>
      <c r="G51" s="21"/>
      <c r="H51" s="21"/>
      <c r="I51" s="21"/>
      <c r="J51" s="21"/>
      <c r="K51" s="21"/>
      <c r="L51" s="21"/>
      <c r="O51" s="21"/>
      <c r="P51" s="21"/>
      <c r="Q51" s="21"/>
      <c r="R51" s="22"/>
      <c r="S51" s="22"/>
      <c r="U51" s="22"/>
      <c r="V51" s="22"/>
    </row>
    <row r="52" spans="2:22" s="3" customFormat="1">
      <c r="B52" s="28">
        <f>Univariate!N44</f>
        <v>42153</v>
      </c>
      <c r="C52" s="21"/>
      <c r="D52" s="21"/>
      <c r="E52" s="21"/>
      <c r="F52" s="21"/>
      <c r="G52" s="21"/>
      <c r="H52" s="21"/>
      <c r="I52" s="21"/>
      <c r="J52" s="21"/>
      <c r="K52" s="21"/>
      <c r="L52" s="21"/>
      <c r="O52" s="21"/>
      <c r="P52" s="21"/>
      <c r="Q52" s="21"/>
      <c r="R52" s="22"/>
      <c r="S52" s="22"/>
      <c r="U52" s="22"/>
      <c r="V52" s="22"/>
    </row>
    <row r="53" spans="2:22" s="3" customFormat="1">
      <c r="B53" s="28">
        <f>Univariate!N45</f>
        <v>42185</v>
      </c>
      <c r="C53" s="21"/>
      <c r="D53" s="21"/>
      <c r="E53" s="21"/>
      <c r="F53" s="21"/>
      <c r="G53" s="21"/>
      <c r="H53" s="21"/>
      <c r="I53" s="21"/>
      <c r="J53" s="21"/>
      <c r="K53" s="21"/>
      <c r="L53" s="21"/>
      <c r="O53" s="21"/>
      <c r="P53" s="21"/>
      <c r="Q53" s="21"/>
      <c r="R53" s="22"/>
      <c r="S53" s="22"/>
      <c r="U53" s="22"/>
      <c r="V53" s="22"/>
    </row>
    <row r="54" spans="2:22" s="3" customFormat="1">
      <c r="B54" s="28">
        <f>Univariate!N46</f>
        <v>42216</v>
      </c>
      <c r="C54" s="21"/>
      <c r="D54" s="21"/>
      <c r="E54" s="21"/>
      <c r="F54" s="21"/>
      <c r="G54" s="21"/>
      <c r="H54" s="21"/>
      <c r="I54" s="21"/>
      <c r="J54" s="21"/>
      <c r="K54" s="21"/>
      <c r="L54" s="21"/>
      <c r="O54" s="21"/>
      <c r="P54" s="21"/>
      <c r="Q54" s="21"/>
      <c r="R54" s="22"/>
      <c r="S54" s="22"/>
      <c r="U54" s="22"/>
      <c r="V54" s="22"/>
    </row>
    <row r="55" spans="2:22" s="3" customFormat="1">
      <c r="B55" s="28">
        <f>Univariate!N47</f>
        <v>42247</v>
      </c>
      <c r="C55" s="21"/>
      <c r="D55" s="21"/>
      <c r="E55" s="21"/>
      <c r="F55" s="21"/>
      <c r="G55" s="21"/>
      <c r="H55" s="21"/>
      <c r="I55" s="21"/>
      <c r="J55" s="21"/>
      <c r="K55" s="21"/>
      <c r="L55" s="21"/>
      <c r="O55" s="21"/>
      <c r="P55" s="21"/>
      <c r="Q55" s="21"/>
      <c r="R55" s="22"/>
      <c r="S55" s="22"/>
      <c r="U55" s="22"/>
      <c r="V55" s="22"/>
    </row>
    <row r="56" spans="2:22" s="3" customFormat="1">
      <c r="B56" s="28">
        <f>Univariate!N48</f>
        <v>42277</v>
      </c>
      <c r="C56" s="21"/>
      <c r="D56" s="21"/>
      <c r="E56" s="21"/>
      <c r="F56" s="21"/>
      <c r="G56" s="21"/>
      <c r="H56" s="21"/>
      <c r="I56" s="21"/>
      <c r="J56" s="21"/>
      <c r="K56" s="21"/>
      <c r="L56" s="21"/>
      <c r="O56" s="21"/>
      <c r="P56" s="21"/>
      <c r="Q56" s="21"/>
      <c r="R56" s="22"/>
      <c r="S56" s="22"/>
      <c r="U56" s="22"/>
      <c r="V56" s="22"/>
    </row>
    <row r="57" spans="2:22" s="3" customFormat="1">
      <c r="B57" s="28">
        <f>Univariate!N49</f>
        <v>42307</v>
      </c>
      <c r="C57" s="21"/>
      <c r="D57" s="21"/>
      <c r="E57" s="21"/>
      <c r="F57" s="21"/>
      <c r="G57" s="21"/>
      <c r="H57" s="21"/>
      <c r="I57" s="21"/>
      <c r="J57" s="21"/>
      <c r="K57" s="21"/>
      <c r="L57" s="21"/>
      <c r="O57" s="21"/>
      <c r="P57" s="21"/>
      <c r="Q57" s="21"/>
      <c r="R57" s="22"/>
      <c r="S57" s="22"/>
      <c r="U57" s="22"/>
      <c r="V57" s="22"/>
    </row>
    <row r="58" spans="2:22" s="3" customFormat="1">
      <c r="B58" s="28">
        <f>Univariate!N50</f>
        <v>42338</v>
      </c>
      <c r="C58" s="21"/>
      <c r="D58" s="21"/>
      <c r="E58" s="21"/>
      <c r="F58" s="21"/>
      <c r="G58" s="21"/>
      <c r="H58" s="21"/>
      <c r="I58" s="21"/>
      <c r="J58" s="21"/>
      <c r="K58" s="21"/>
      <c r="L58" s="21"/>
      <c r="O58" s="21"/>
      <c r="P58" s="21"/>
      <c r="Q58" s="21"/>
      <c r="R58" s="22"/>
      <c r="S58" s="22"/>
      <c r="U58" s="22"/>
      <c r="V58" s="22"/>
    </row>
    <row r="59" spans="2:22" s="3" customFormat="1">
      <c r="B59" s="28">
        <f>Univariate!N51</f>
        <v>42369</v>
      </c>
      <c r="C59" s="21"/>
      <c r="D59" s="21"/>
      <c r="E59" s="21"/>
      <c r="F59" s="21"/>
      <c r="G59" s="21"/>
      <c r="H59" s="21"/>
      <c r="I59" s="21"/>
      <c r="J59" s="21"/>
      <c r="K59" s="21"/>
      <c r="L59" s="21"/>
      <c r="O59" s="21"/>
      <c r="P59" s="21"/>
      <c r="Q59" s="21"/>
      <c r="R59" s="22"/>
      <c r="S59" s="22"/>
      <c r="U59" s="22"/>
      <c r="V59" s="22"/>
    </row>
    <row r="60" spans="2:22" s="3" customFormat="1">
      <c r="B60" s="28">
        <f>Univariate!N52</f>
        <v>42398</v>
      </c>
      <c r="C60" s="21"/>
      <c r="D60" s="21"/>
      <c r="E60" s="21"/>
      <c r="F60" s="21"/>
      <c r="G60" s="21"/>
      <c r="H60" s="21"/>
      <c r="I60" s="21"/>
      <c r="J60" s="21"/>
      <c r="K60" s="21"/>
      <c r="L60" s="21"/>
      <c r="O60" s="21"/>
      <c r="P60" s="21"/>
      <c r="Q60" s="21"/>
      <c r="R60" s="22"/>
      <c r="S60" s="22"/>
      <c r="U60" s="22"/>
      <c r="V60" s="22"/>
    </row>
    <row r="61" spans="2:22" s="3" customFormat="1">
      <c r="B61" s="28">
        <f>Univariate!N53</f>
        <v>42429</v>
      </c>
      <c r="C61" s="21"/>
      <c r="D61" s="21"/>
      <c r="E61" s="21"/>
      <c r="F61" s="21"/>
      <c r="G61" s="21"/>
      <c r="H61" s="21"/>
      <c r="I61" s="21"/>
      <c r="J61" s="21"/>
      <c r="K61" s="21"/>
      <c r="L61" s="21"/>
      <c r="O61" s="21"/>
      <c r="P61" s="21"/>
      <c r="Q61" s="21"/>
      <c r="R61" s="22"/>
      <c r="S61" s="22"/>
      <c r="U61" s="22"/>
      <c r="V61" s="22"/>
    </row>
    <row r="62" spans="2:22" s="3" customFormat="1">
      <c r="B62" s="28">
        <f>Univariate!N54</f>
        <v>42460</v>
      </c>
      <c r="C62" s="21"/>
      <c r="D62" s="21"/>
      <c r="E62" s="21"/>
      <c r="F62" s="21"/>
      <c r="G62" s="21"/>
      <c r="H62" s="21"/>
      <c r="I62" s="21"/>
      <c r="J62" s="21"/>
      <c r="K62" s="21"/>
      <c r="L62" s="21"/>
      <c r="O62" s="21"/>
      <c r="P62" s="21"/>
      <c r="Q62" s="21"/>
      <c r="R62" s="22"/>
      <c r="S62" s="22"/>
      <c r="U62" s="22"/>
      <c r="V62" s="22"/>
    </row>
    <row r="63" spans="2:22" s="3" customFormat="1">
      <c r="B63" s="28">
        <f>Univariate!N55</f>
        <v>42489</v>
      </c>
      <c r="C63" s="21"/>
      <c r="D63" s="21"/>
      <c r="E63" s="21"/>
      <c r="F63" s="21"/>
      <c r="G63" s="21"/>
      <c r="H63" s="21"/>
      <c r="I63" s="21"/>
      <c r="J63" s="21"/>
      <c r="K63" s="21"/>
      <c r="L63" s="21"/>
      <c r="O63" s="21"/>
      <c r="P63" s="21"/>
      <c r="Q63" s="21"/>
      <c r="R63" s="22"/>
      <c r="S63" s="22"/>
      <c r="U63" s="22"/>
      <c r="V63" s="22"/>
    </row>
    <row r="64" spans="2:22" s="3" customFormat="1">
      <c r="B64" s="28">
        <f>Univariate!N56</f>
        <v>42521</v>
      </c>
      <c r="C64" s="21"/>
      <c r="D64" s="21"/>
      <c r="E64" s="21"/>
      <c r="F64" s="21"/>
      <c r="G64" s="21"/>
      <c r="H64" s="21"/>
      <c r="I64" s="21"/>
      <c r="J64" s="21"/>
      <c r="K64" s="21"/>
      <c r="L64" s="21"/>
      <c r="O64" s="21"/>
      <c r="P64" s="21"/>
      <c r="Q64" s="21"/>
      <c r="R64" s="22"/>
      <c r="S64" s="22"/>
      <c r="U64" s="22"/>
      <c r="V64" s="22"/>
    </row>
    <row r="65" spans="2:22" s="3" customFormat="1">
      <c r="B65" s="28">
        <f>Univariate!N57</f>
        <v>42551</v>
      </c>
      <c r="C65" s="21"/>
      <c r="D65" s="21"/>
      <c r="E65" s="21"/>
      <c r="F65" s="21"/>
      <c r="G65" s="21"/>
      <c r="H65" s="21"/>
      <c r="I65" s="21"/>
      <c r="J65" s="21"/>
      <c r="K65" s="21"/>
      <c r="L65" s="21"/>
      <c r="O65" s="21"/>
      <c r="P65" s="21"/>
      <c r="Q65" s="21"/>
      <c r="R65" s="22"/>
      <c r="S65" s="22"/>
      <c r="U65" s="22"/>
      <c r="V65" s="22"/>
    </row>
    <row r="66" spans="2:22" s="3" customFormat="1">
      <c r="B66" s="28">
        <f>Univariate!N58</f>
        <v>42580</v>
      </c>
      <c r="C66" s="21"/>
      <c r="D66" s="21"/>
      <c r="E66" s="21"/>
      <c r="F66" s="21"/>
      <c r="G66" s="21"/>
      <c r="H66" s="21"/>
      <c r="I66" s="21"/>
      <c r="J66" s="21"/>
      <c r="K66" s="21"/>
      <c r="L66" s="21"/>
      <c r="O66" s="21"/>
      <c r="P66" s="21"/>
      <c r="Q66" s="21"/>
      <c r="R66" s="22"/>
      <c r="S66" s="22"/>
      <c r="U66" s="22"/>
      <c r="V66" s="22"/>
    </row>
    <row r="67" spans="2:22" s="3" customFormat="1">
      <c r="B67" s="28">
        <f>Univariate!N59</f>
        <v>42613</v>
      </c>
      <c r="C67" s="21"/>
      <c r="D67" s="21"/>
      <c r="E67" s="21"/>
      <c r="F67" s="21"/>
      <c r="G67" s="21"/>
      <c r="H67" s="21"/>
      <c r="I67" s="21"/>
      <c r="J67" s="21"/>
      <c r="K67" s="21"/>
      <c r="L67" s="21"/>
      <c r="O67" s="21"/>
      <c r="P67" s="21"/>
      <c r="Q67" s="21"/>
      <c r="R67" s="22"/>
      <c r="S67" s="22"/>
      <c r="U67" s="22"/>
      <c r="V67" s="22"/>
    </row>
    <row r="68" spans="2:22" s="3" customFormat="1">
      <c r="B68" s="28">
        <f>Univariate!N60</f>
        <v>42643</v>
      </c>
      <c r="C68" s="21"/>
      <c r="D68" s="21"/>
      <c r="E68" s="21"/>
      <c r="F68" s="21"/>
      <c r="G68" s="21"/>
      <c r="H68" s="21"/>
      <c r="I68" s="21"/>
      <c r="J68" s="21"/>
      <c r="K68" s="21"/>
      <c r="L68" s="21"/>
      <c r="O68" s="21"/>
      <c r="P68" s="21"/>
      <c r="Q68" s="21"/>
      <c r="R68" s="22"/>
      <c r="S68" s="22"/>
      <c r="U68" s="22"/>
      <c r="V68" s="22"/>
    </row>
    <row r="69" spans="2:22" s="3" customFormat="1">
      <c r="B69" s="28">
        <f>Univariate!N61</f>
        <v>42674</v>
      </c>
      <c r="C69" s="21"/>
      <c r="D69" s="21"/>
      <c r="E69" s="21"/>
      <c r="F69" s="21"/>
      <c r="G69" s="21"/>
      <c r="H69" s="21"/>
      <c r="I69" s="21"/>
      <c r="J69" s="21"/>
      <c r="K69" s="21"/>
      <c r="L69" s="21"/>
      <c r="O69" s="21"/>
      <c r="P69" s="21"/>
      <c r="Q69" s="21"/>
      <c r="R69" s="22"/>
      <c r="S69" s="22"/>
      <c r="U69" s="22"/>
      <c r="V69" s="22"/>
    </row>
    <row r="70" spans="2:22" s="3" customFormat="1">
      <c r="B70" s="28">
        <f>Univariate!N62</f>
        <v>42704</v>
      </c>
      <c r="C70" s="21"/>
      <c r="D70" s="21"/>
      <c r="E70" s="21"/>
      <c r="F70" s="21"/>
      <c r="G70" s="21"/>
      <c r="H70" s="21"/>
      <c r="I70" s="21"/>
      <c r="J70" s="21"/>
      <c r="K70" s="21"/>
      <c r="L70" s="21"/>
      <c r="O70" s="21"/>
      <c r="P70" s="21"/>
      <c r="Q70" s="21"/>
      <c r="R70" s="22"/>
      <c r="S70" s="22"/>
      <c r="U70" s="22"/>
      <c r="V70" s="22"/>
    </row>
    <row r="71" spans="2:22" s="3" customFormat="1">
      <c r="B71" s="28">
        <f>Univariate!N63</f>
        <v>42734</v>
      </c>
      <c r="C71" s="21"/>
      <c r="D71" s="21"/>
      <c r="E71" s="21"/>
      <c r="F71" s="21"/>
      <c r="G71" s="21"/>
      <c r="H71" s="21"/>
      <c r="I71" s="21"/>
      <c r="J71" s="21"/>
      <c r="K71" s="21"/>
      <c r="L71" s="21"/>
      <c r="O71" s="21"/>
      <c r="P71" s="21"/>
      <c r="Q71" s="21"/>
      <c r="R71" s="22"/>
      <c r="S71" s="22"/>
      <c r="U71" s="22"/>
      <c r="V71" s="22"/>
    </row>
    <row r="72" spans="2:22" s="3" customFormat="1">
      <c r="B72" s="28">
        <f>Univariate!N64</f>
        <v>42766</v>
      </c>
      <c r="C72" s="21"/>
      <c r="D72" s="21"/>
      <c r="E72" s="21"/>
      <c r="F72" s="21"/>
      <c r="G72" s="21"/>
      <c r="H72" s="21"/>
      <c r="I72" s="21"/>
      <c r="J72" s="21"/>
      <c r="K72" s="21"/>
      <c r="L72" s="21"/>
      <c r="O72" s="21"/>
      <c r="P72" s="21"/>
      <c r="Q72" s="21"/>
      <c r="R72" s="22"/>
      <c r="S72" s="22"/>
      <c r="U72" s="22"/>
      <c r="V72" s="22"/>
    </row>
    <row r="73" spans="2:22" s="3" customFormat="1">
      <c r="B73" s="28">
        <f>Univariate!N65</f>
        <v>42794</v>
      </c>
      <c r="C73" s="21"/>
      <c r="D73" s="21"/>
      <c r="E73" s="21"/>
      <c r="F73" s="21"/>
      <c r="G73" s="21"/>
      <c r="H73" s="21"/>
      <c r="I73" s="21"/>
      <c r="J73" s="21"/>
      <c r="K73" s="21"/>
      <c r="L73" s="21"/>
      <c r="O73" s="21"/>
      <c r="P73" s="21"/>
      <c r="Q73" s="21"/>
      <c r="R73" s="22"/>
      <c r="S73" s="22"/>
      <c r="U73" s="22"/>
      <c r="V73" s="22"/>
    </row>
    <row r="74" spans="2:22" s="3" customFormat="1">
      <c r="B74" s="28">
        <f>Univariate!N66</f>
        <v>42825</v>
      </c>
      <c r="C74" s="21"/>
      <c r="D74" s="21"/>
      <c r="E74" s="21"/>
      <c r="F74" s="21"/>
      <c r="G74" s="21"/>
      <c r="H74" s="21"/>
      <c r="I74" s="21"/>
      <c r="J74" s="21"/>
      <c r="K74" s="21"/>
      <c r="L74" s="21"/>
      <c r="O74" s="21"/>
      <c r="P74" s="21"/>
      <c r="Q74" s="21"/>
      <c r="R74" s="22"/>
      <c r="S74" s="22"/>
      <c r="U74" s="22"/>
      <c r="V74" s="22"/>
    </row>
    <row r="75" spans="2:22" s="3" customFormat="1">
      <c r="B75" s="28">
        <f>Univariate!N67</f>
        <v>42853</v>
      </c>
      <c r="C75" s="21"/>
      <c r="D75" s="21"/>
      <c r="E75" s="21"/>
      <c r="F75" s="21"/>
      <c r="G75" s="21"/>
      <c r="H75" s="21"/>
      <c r="I75" s="21"/>
      <c r="J75" s="21"/>
      <c r="K75" s="21"/>
      <c r="L75" s="21"/>
      <c r="O75" s="21"/>
      <c r="P75" s="21"/>
      <c r="Q75" s="21"/>
      <c r="R75" s="22"/>
      <c r="S75" s="22"/>
      <c r="U75" s="22"/>
      <c r="V75" s="22"/>
    </row>
    <row r="76" spans="2:22" s="3" customFormat="1">
      <c r="B76" s="28">
        <f>Univariate!N68</f>
        <v>42886</v>
      </c>
      <c r="C76" s="21"/>
      <c r="D76" s="21"/>
      <c r="E76" s="21"/>
      <c r="F76" s="21"/>
      <c r="G76" s="21"/>
      <c r="H76" s="21"/>
      <c r="I76" s="21"/>
      <c r="J76" s="21"/>
      <c r="K76" s="21"/>
      <c r="L76" s="21"/>
      <c r="O76" s="21"/>
      <c r="P76" s="21"/>
      <c r="Q76" s="21"/>
      <c r="R76" s="22"/>
      <c r="S76" s="22"/>
      <c r="U76" s="22"/>
      <c r="V76" s="22"/>
    </row>
    <row r="77" spans="2:22" s="3" customFormat="1">
      <c r="B77" s="28">
        <f>Univariate!N69</f>
        <v>42916</v>
      </c>
      <c r="C77" s="21"/>
      <c r="D77" s="21"/>
      <c r="E77" s="21"/>
      <c r="F77" s="21"/>
      <c r="G77" s="21"/>
      <c r="H77" s="21"/>
      <c r="I77" s="21"/>
      <c r="J77" s="21"/>
      <c r="K77" s="21"/>
      <c r="L77" s="21"/>
      <c r="O77" s="21"/>
      <c r="P77" s="21"/>
      <c r="Q77" s="21"/>
      <c r="R77" s="22"/>
      <c r="S77" s="22"/>
      <c r="U77" s="22"/>
      <c r="V77" s="22"/>
    </row>
    <row r="78" spans="2:22" s="3" customFormat="1">
      <c r="B78" s="28">
        <f>Univariate!N70</f>
        <v>42947</v>
      </c>
      <c r="C78" s="21"/>
      <c r="D78" s="21"/>
      <c r="E78" s="21"/>
      <c r="F78" s="21"/>
      <c r="G78" s="21"/>
      <c r="H78" s="21"/>
      <c r="I78" s="21"/>
      <c r="J78" s="21"/>
      <c r="K78" s="21"/>
      <c r="L78" s="21"/>
      <c r="O78" s="21"/>
      <c r="P78" s="21"/>
      <c r="Q78" s="21"/>
      <c r="R78" s="22"/>
      <c r="S78" s="22"/>
      <c r="U78" s="22"/>
      <c r="V78" s="22"/>
    </row>
    <row r="79" spans="2:22" s="3" customFormat="1">
      <c r="B79" s="28">
        <f>Univariate!N71</f>
        <v>42978</v>
      </c>
      <c r="C79" s="21"/>
      <c r="D79" s="21"/>
      <c r="E79" s="21"/>
      <c r="F79" s="21"/>
      <c r="G79" s="21"/>
      <c r="H79" s="21"/>
      <c r="I79" s="21"/>
      <c r="J79" s="21"/>
      <c r="K79" s="21"/>
      <c r="L79" s="21"/>
      <c r="O79" s="21"/>
      <c r="P79" s="21"/>
      <c r="Q79" s="21"/>
      <c r="R79" s="22"/>
      <c r="S79" s="22"/>
      <c r="U79" s="22"/>
      <c r="V79" s="22"/>
    </row>
    <row r="80" spans="2:22" s="3" customFormat="1">
      <c r="B80" s="28">
        <f>Univariate!N72</f>
        <v>43007</v>
      </c>
      <c r="C80" s="21"/>
      <c r="D80" s="21"/>
      <c r="E80" s="21"/>
      <c r="F80" s="21"/>
      <c r="G80" s="21"/>
      <c r="H80" s="21"/>
      <c r="I80" s="21"/>
      <c r="J80" s="21"/>
      <c r="K80" s="21"/>
      <c r="L80" s="21"/>
      <c r="O80" s="21"/>
      <c r="P80" s="21"/>
      <c r="Q80" s="21"/>
      <c r="R80" s="22"/>
      <c r="S80" s="22"/>
      <c r="U80" s="22"/>
      <c r="V80" s="22"/>
    </row>
    <row r="81" spans="2:22" s="3" customFormat="1">
      <c r="B81" s="28">
        <f>Univariate!N73</f>
        <v>43039</v>
      </c>
      <c r="C81" s="21"/>
      <c r="D81" s="21"/>
      <c r="E81" s="21"/>
      <c r="F81" s="21"/>
      <c r="G81" s="21"/>
      <c r="H81" s="21"/>
      <c r="I81" s="21"/>
      <c r="J81" s="21"/>
      <c r="K81" s="21"/>
      <c r="L81" s="21"/>
      <c r="O81" s="21"/>
      <c r="P81" s="21"/>
      <c r="Q81" s="21"/>
      <c r="R81" s="22"/>
      <c r="S81" s="22"/>
      <c r="U81" s="22"/>
      <c r="V81" s="22"/>
    </row>
    <row r="82" spans="2:22" s="3" customFormat="1">
      <c r="B82" s="28">
        <f>Univariate!N74</f>
        <v>43069</v>
      </c>
      <c r="C82" s="21"/>
      <c r="D82" s="21"/>
      <c r="E82" s="21"/>
      <c r="F82" s="21"/>
      <c r="G82" s="21"/>
      <c r="H82" s="21"/>
      <c r="I82" s="21"/>
      <c r="J82" s="21"/>
      <c r="K82" s="21"/>
      <c r="L82" s="21"/>
      <c r="O82" s="21"/>
      <c r="P82" s="21"/>
      <c r="Q82" s="21"/>
      <c r="R82" s="22"/>
      <c r="S82" s="22"/>
      <c r="U82" s="22"/>
      <c r="V82" s="22"/>
    </row>
    <row r="83" spans="2:22" s="3" customFormat="1">
      <c r="B83" s="28">
        <f>Univariate!N75</f>
        <v>43098</v>
      </c>
      <c r="C83" s="21"/>
      <c r="D83" s="21"/>
      <c r="E83" s="21"/>
      <c r="F83" s="21"/>
      <c r="G83" s="21"/>
      <c r="H83" s="21"/>
      <c r="I83" s="21"/>
      <c r="J83" s="21"/>
      <c r="K83" s="21"/>
      <c r="L83" s="21"/>
      <c r="O83" s="21"/>
      <c r="P83" s="21"/>
      <c r="Q83" s="21"/>
      <c r="R83" s="22"/>
      <c r="S83" s="22"/>
      <c r="U83" s="22"/>
      <c r="V83" s="22"/>
    </row>
    <row r="84" spans="2:22" s="3" customFormat="1">
      <c r="B84" s="28">
        <f>Univariate!N76</f>
        <v>43131</v>
      </c>
      <c r="C84" s="21"/>
      <c r="D84" s="21"/>
      <c r="E84" s="21"/>
      <c r="F84" s="21"/>
      <c r="G84" s="21"/>
      <c r="H84" s="21"/>
      <c r="I84" s="21"/>
      <c r="J84" s="21"/>
      <c r="K84" s="21"/>
      <c r="L84" s="21"/>
      <c r="O84" s="21"/>
      <c r="P84" s="21"/>
      <c r="Q84" s="21"/>
      <c r="R84" s="22"/>
      <c r="S84" s="22"/>
      <c r="U84" s="22"/>
      <c r="V84" s="22"/>
    </row>
    <row r="85" spans="2:22" s="3" customFormat="1">
      <c r="B85" s="28">
        <f>Univariate!N77</f>
        <v>43159</v>
      </c>
      <c r="C85" s="21"/>
      <c r="D85" s="21"/>
      <c r="E85" s="21"/>
      <c r="F85" s="21"/>
      <c r="G85" s="21"/>
      <c r="H85" s="21"/>
      <c r="I85" s="21"/>
      <c r="J85" s="21"/>
      <c r="K85" s="21"/>
      <c r="L85" s="21"/>
      <c r="O85" s="21"/>
      <c r="P85" s="21"/>
      <c r="Q85" s="21"/>
      <c r="R85" s="22"/>
      <c r="S85" s="22"/>
      <c r="U85" s="22"/>
      <c r="V85" s="22"/>
    </row>
    <row r="86" spans="2:22" s="3" customFormat="1">
      <c r="B86" s="28">
        <f>Univariate!N78</f>
        <v>43189</v>
      </c>
      <c r="C86" s="21"/>
      <c r="D86" s="21"/>
      <c r="E86" s="21"/>
      <c r="F86" s="21"/>
      <c r="G86" s="21"/>
      <c r="H86" s="21"/>
      <c r="I86" s="21"/>
      <c r="J86" s="21"/>
      <c r="K86" s="21"/>
      <c r="L86" s="21"/>
      <c r="O86" s="21"/>
      <c r="P86" s="21"/>
      <c r="Q86" s="21"/>
      <c r="R86" s="22"/>
      <c r="S86" s="22"/>
      <c r="U86" s="22"/>
      <c r="V86" s="22"/>
    </row>
    <row r="87" spans="2:22" s="3" customFormat="1">
      <c r="B87" s="28">
        <f>Univariate!N79</f>
        <v>43220</v>
      </c>
      <c r="C87" s="21"/>
      <c r="D87" s="21"/>
      <c r="E87" s="21"/>
      <c r="F87" s="21"/>
      <c r="G87" s="21"/>
      <c r="H87" s="21"/>
      <c r="I87" s="21"/>
      <c r="J87" s="21"/>
      <c r="K87" s="21"/>
      <c r="L87" s="21"/>
      <c r="O87" s="21"/>
      <c r="P87" s="21"/>
      <c r="Q87" s="21"/>
      <c r="R87" s="22"/>
      <c r="S87" s="22"/>
      <c r="U87" s="22"/>
      <c r="V87" s="22"/>
    </row>
    <row r="88" spans="2:22" s="3" customFormat="1">
      <c r="B88" s="28">
        <f>Univariate!N80</f>
        <v>43251</v>
      </c>
      <c r="C88" s="21"/>
      <c r="D88" s="21"/>
      <c r="E88" s="21"/>
      <c r="F88" s="21"/>
      <c r="G88" s="21"/>
      <c r="H88" s="21"/>
      <c r="I88" s="21"/>
      <c r="J88" s="21"/>
      <c r="K88" s="21"/>
      <c r="L88" s="21"/>
      <c r="O88" s="21"/>
      <c r="P88" s="21"/>
      <c r="Q88" s="21"/>
      <c r="R88" s="22"/>
      <c r="S88" s="22"/>
      <c r="U88" s="22"/>
      <c r="V88" s="22"/>
    </row>
    <row r="89" spans="2:22" s="3" customFormat="1">
      <c r="B89" s="28">
        <f>Univariate!N81</f>
        <v>43280</v>
      </c>
      <c r="C89" s="21"/>
      <c r="D89" s="21"/>
      <c r="E89" s="21"/>
      <c r="F89" s="21"/>
      <c r="G89" s="21"/>
      <c r="H89" s="21"/>
      <c r="I89" s="21"/>
      <c r="J89" s="21"/>
      <c r="K89" s="21"/>
      <c r="L89" s="21"/>
      <c r="O89" s="21"/>
      <c r="P89" s="21"/>
      <c r="Q89" s="21"/>
      <c r="R89" s="22"/>
      <c r="S89" s="22"/>
      <c r="U89" s="22"/>
      <c r="V89" s="22"/>
    </row>
    <row r="90" spans="2:22" s="3" customFormat="1">
      <c r="B90" s="28">
        <f>Univariate!N82</f>
        <v>43312</v>
      </c>
      <c r="C90" s="21"/>
      <c r="D90" s="21"/>
      <c r="E90" s="21"/>
      <c r="F90" s="21"/>
      <c r="G90" s="21"/>
      <c r="H90" s="21"/>
      <c r="I90" s="21"/>
      <c r="J90" s="21"/>
      <c r="K90" s="21"/>
      <c r="L90" s="21"/>
      <c r="O90" s="21"/>
      <c r="P90" s="21"/>
      <c r="Q90" s="21"/>
      <c r="R90" s="22"/>
      <c r="S90" s="22"/>
      <c r="U90" s="22"/>
      <c r="V90" s="22"/>
    </row>
    <row r="91" spans="2:22" s="3" customFormat="1">
      <c r="B91" s="28">
        <f>Univariate!N83</f>
        <v>43343</v>
      </c>
      <c r="C91" s="21"/>
      <c r="D91" s="21"/>
      <c r="E91" s="21"/>
      <c r="F91" s="21"/>
      <c r="G91" s="21"/>
      <c r="H91" s="21"/>
      <c r="I91" s="21"/>
      <c r="J91" s="21"/>
      <c r="K91" s="21"/>
      <c r="L91" s="21"/>
      <c r="O91" s="21"/>
      <c r="P91" s="21"/>
      <c r="Q91" s="21"/>
      <c r="R91" s="22"/>
      <c r="S91" s="22"/>
      <c r="U91" s="22"/>
      <c r="V91" s="22"/>
    </row>
    <row r="92" spans="2:22" s="3" customFormat="1">
      <c r="B92" s="28">
        <f>Univariate!N84</f>
        <v>43371</v>
      </c>
      <c r="C92" s="21"/>
      <c r="D92" s="21"/>
      <c r="E92" s="21"/>
      <c r="F92" s="21"/>
      <c r="G92" s="21"/>
      <c r="H92" s="21"/>
      <c r="I92" s="21"/>
      <c r="J92" s="21"/>
      <c r="K92" s="21"/>
      <c r="L92" s="21"/>
      <c r="O92" s="21"/>
      <c r="P92" s="21"/>
      <c r="Q92" s="21"/>
      <c r="R92" s="22"/>
      <c r="S92" s="22"/>
      <c r="U92" s="22"/>
      <c r="V92" s="22"/>
    </row>
    <row r="93" spans="2:22" s="3" customFormat="1">
      <c r="B93" s="28">
        <f>Univariate!N85</f>
        <v>43404</v>
      </c>
      <c r="C93" s="21"/>
      <c r="D93" s="21"/>
      <c r="E93" s="21"/>
      <c r="F93" s="21"/>
      <c r="G93" s="21"/>
      <c r="H93" s="21"/>
      <c r="I93" s="21"/>
      <c r="J93" s="21"/>
      <c r="K93" s="21"/>
      <c r="L93" s="21"/>
      <c r="O93" s="21"/>
      <c r="P93" s="21"/>
      <c r="Q93" s="21"/>
      <c r="R93" s="22"/>
      <c r="S93" s="22"/>
      <c r="U93" s="22"/>
      <c r="V93" s="22"/>
    </row>
    <row r="94" spans="2:22" s="3" customFormat="1">
      <c r="B94" s="28">
        <f>Univariate!N86</f>
        <v>43434</v>
      </c>
      <c r="C94" s="21"/>
      <c r="D94" s="21"/>
      <c r="E94" s="21"/>
      <c r="F94" s="21"/>
      <c r="G94" s="21"/>
      <c r="H94" s="21"/>
      <c r="I94" s="21"/>
      <c r="J94" s="21"/>
      <c r="K94" s="21"/>
      <c r="L94" s="21"/>
      <c r="O94" s="21"/>
      <c r="P94" s="21"/>
      <c r="Q94" s="21"/>
      <c r="R94" s="22"/>
      <c r="S94" s="22"/>
      <c r="U94" s="22"/>
      <c r="V94" s="22"/>
    </row>
    <row r="95" spans="2:22" s="3" customFormat="1">
      <c r="B95" s="28">
        <f>Univariate!N87</f>
        <v>43465</v>
      </c>
      <c r="C95" s="21"/>
      <c r="D95" s="21"/>
      <c r="E95" s="21"/>
      <c r="F95" s="21"/>
      <c r="G95" s="21"/>
      <c r="H95" s="21"/>
      <c r="I95" s="21"/>
      <c r="J95" s="21"/>
      <c r="K95" s="21"/>
      <c r="L95" s="21"/>
      <c r="O95" s="21"/>
      <c r="P95" s="21"/>
      <c r="Q95" s="21"/>
      <c r="R95" s="22"/>
      <c r="S95" s="22"/>
      <c r="U95" s="22"/>
      <c r="V95" s="22"/>
    </row>
    <row r="96" spans="2:22" s="3" customFormat="1">
      <c r="B96" s="28">
        <f>Univariate!N88</f>
        <v>43496</v>
      </c>
      <c r="C96" s="21"/>
      <c r="D96" s="21"/>
      <c r="E96" s="21"/>
      <c r="F96" s="21"/>
      <c r="G96" s="21"/>
      <c r="H96" s="21"/>
      <c r="I96" s="21"/>
      <c r="J96" s="21"/>
      <c r="K96" s="21"/>
      <c r="L96" s="21"/>
      <c r="O96" s="21"/>
      <c r="P96" s="21"/>
      <c r="Q96" s="21"/>
      <c r="R96" s="22"/>
      <c r="S96" s="22"/>
      <c r="U96" s="22"/>
      <c r="V96" s="22"/>
    </row>
    <row r="97" spans="2:22" s="3" customFormat="1">
      <c r="B97" s="28">
        <f>Univariate!N89</f>
        <v>43524</v>
      </c>
      <c r="C97" s="21"/>
      <c r="D97" s="21"/>
      <c r="E97" s="21"/>
      <c r="F97" s="21"/>
      <c r="G97" s="21"/>
      <c r="H97" s="21"/>
      <c r="I97" s="21"/>
      <c r="J97" s="21"/>
      <c r="K97" s="21"/>
      <c r="L97" s="21"/>
      <c r="O97" s="21"/>
      <c r="P97" s="21"/>
      <c r="Q97" s="21"/>
      <c r="R97" s="22"/>
      <c r="S97" s="22"/>
      <c r="U97" s="22"/>
      <c r="V97" s="22"/>
    </row>
    <row r="98" spans="2:22" s="3" customFormat="1">
      <c r="B98" s="28">
        <f>Univariate!N90</f>
        <v>43553</v>
      </c>
      <c r="C98" s="21"/>
      <c r="D98" s="21"/>
      <c r="E98" s="21"/>
      <c r="F98" s="21"/>
      <c r="G98" s="21"/>
      <c r="H98" s="21"/>
      <c r="I98" s="21"/>
      <c r="J98" s="21"/>
      <c r="K98" s="21"/>
      <c r="L98" s="21"/>
      <c r="O98" s="21"/>
      <c r="P98" s="21"/>
      <c r="Q98" s="21"/>
      <c r="R98" s="22"/>
      <c r="S98" s="22"/>
      <c r="U98" s="22"/>
      <c r="V98" s="22"/>
    </row>
    <row r="99" spans="2:22" s="3" customFormat="1">
      <c r="B99" s="28">
        <f>Univariate!N91</f>
        <v>43585</v>
      </c>
      <c r="C99" s="21"/>
      <c r="D99" s="21"/>
      <c r="E99" s="21"/>
      <c r="F99" s="21"/>
      <c r="G99" s="21"/>
      <c r="H99" s="21"/>
      <c r="I99" s="21"/>
      <c r="J99" s="21"/>
      <c r="K99" s="21"/>
      <c r="L99" s="21"/>
      <c r="O99" s="21"/>
      <c r="P99" s="21"/>
      <c r="Q99" s="21"/>
      <c r="R99" s="22"/>
      <c r="S99" s="22"/>
      <c r="U99" s="22"/>
      <c r="V99" s="22"/>
    </row>
    <row r="100" spans="2:22" s="3" customFormat="1">
      <c r="B100" s="28">
        <f>Univariate!N92</f>
        <v>43616</v>
      </c>
      <c r="C100" s="21"/>
      <c r="D100" s="21"/>
      <c r="E100" s="21"/>
      <c r="F100" s="21"/>
      <c r="G100" s="21"/>
      <c r="H100" s="21"/>
      <c r="I100" s="21"/>
      <c r="J100" s="21"/>
      <c r="K100" s="21"/>
      <c r="L100" s="21"/>
      <c r="O100" s="21"/>
      <c r="P100" s="21"/>
      <c r="Q100" s="21"/>
      <c r="R100" s="22"/>
      <c r="S100" s="22"/>
      <c r="U100" s="22"/>
      <c r="V100" s="22"/>
    </row>
    <row r="101" spans="2:22" s="3" customFormat="1">
      <c r="B101" s="28">
        <f>Univariate!N93</f>
        <v>43644</v>
      </c>
      <c r="C101" s="21"/>
      <c r="D101" s="21"/>
      <c r="E101" s="21"/>
      <c r="F101" s="21"/>
      <c r="G101" s="21"/>
      <c r="H101" s="21"/>
      <c r="I101" s="21"/>
      <c r="J101" s="21"/>
      <c r="K101" s="21"/>
      <c r="L101" s="21"/>
      <c r="O101" s="21"/>
      <c r="P101" s="21"/>
      <c r="Q101" s="21"/>
      <c r="R101" s="22"/>
      <c r="S101" s="22"/>
      <c r="U101" s="22"/>
      <c r="V101" s="22"/>
    </row>
    <row r="102" spans="2:22" s="3" customFormat="1">
      <c r="B102" s="28">
        <f>Univariate!N94</f>
        <v>43677</v>
      </c>
      <c r="C102" s="21"/>
      <c r="D102" s="21"/>
      <c r="E102" s="21"/>
      <c r="F102" s="21"/>
      <c r="G102" s="21"/>
      <c r="H102" s="21"/>
      <c r="I102" s="21"/>
      <c r="J102" s="21"/>
      <c r="K102" s="21"/>
      <c r="L102" s="21"/>
      <c r="O102" s="21"/>
      <c r="P102" s="21"/>
      <c r="Q102" s="21"/>
      <c r="R102" s="22"/>
      <c r="S102" s="22"/>
      <c r="U102" s="22"/>
      <c r="V102" s="22"/>
    </row>
    <row r="103" spans="2:22" s="3" customFormat="1">
      <c r="B103" s="28">
        <f>Univariate!N95</f>
        <v>43707</v>
      </c>
      <c r="C103" s="21"/>
      <c r="D103" s="21"/>
      <c r="E103" s="21"/>
      <c r="F103" s="21"/>
      <c r="G103" s="21"/>
      <c r="H103" s="21"/>
      <c r="I103" s="21"/>
      <c r="J103" s="21"/>
      <c r="K103" s="21"/>
      <c r="L103" s="21"/>
      <c r="O103" s="21"/>
      <c r="P103" s="21"/>
      <c r="Q103" s="21"/>
      <c r="R103" s="22"/>
      <c r="S103" s="22"/>
      <c r="U103" s="22"/>
      <c r="V103" s="22"/>
    </row>
    <row r="104" spans="2:22" s="3" customFormat="1">
      <c r="B104" s="28">
        <f>Univariate!N96</f>
        <v>43738</v>
      </c>
      <c r="C104" s="21"/>
      <c r="D104" s="21"/>
      <c r="E104" s="21"/>
      <c r="F104" s="21"/>
      <c r="G104" s="21"/>
      <c r="H104" s="21"/>
      <c r="I104" s="21"/>
      <c r="J104" s="21"/>
      <c r="K104" s="21"/>
      <c r="L104" s="21"/>
      <c r="O104" s="21"/>
      <c r="P104" s="21"/>
      <c r="Q104" s="21"/>
      <c r="R104" s="22"/>
      <c r="S104" s="22"/>
      <c r="U104" s="22"/>
      <c r="V104" s="22"/>
    </row>
    <row r="105" spans="2:22" s="3" customFormat="1">
      <c r="B105" s="28">
        <f>Univariate!N97</f>
        <v>43769</v>
      </c>
      <c r="C105" s="21"/>
      <c r="D105" s="21"/>
      <c r="E105" s="21"/>
      <c r="F105" s="21"/>
      <c r="G105" s="21"/>
      <c r="H105" s="21"/>
      <c r="I105" s="21"/>
      <c r="J105" s="21"/>
      <c r="K105" s="21"/>
      <c r="L105" s="21"/>
      <c r="O105" s="21"/>
      <c r="P105" s="21"/>
      <c r="Q105" s="21"/>
      <c r="R105" s="22"/>
      <c r="S105" s="22"/>
      <c r="U105" s="22"/>
      <c r="V105" s="22"/>
    </row>
    <row r="106" spans="2:22" s="3" customFormat="1">
      <c r="B106" s="28">
        <f>Univariate!N98</f>
        <v>43798</v>
      </c>
      <c r="C106" s="21"/>
      <c r="D106" s="21"/>
      <c r="E106" s="21"/>
      <c r="F106" s="21"/>
      <c r="G106" s="21"/>
      <c r="H106" s="21"/>
      <c r="I106" s="21"/>
      <c r="J106" s="21"/>
      <c r="K106" s="21"/>
      <c r="L106" s="21"/>
      <c r="O106" s="21"/>
      <c r="P106" s="21"/>
      <c r="Q106" s="21"/>
      <c r="R106" s="22"/>
      <c r="S106" s="22"/>
      <c r="U106" s="22"/>
      <c r="V106" s="22"/>
    </row>
    <row r="107" spans="2:22" s="3" customFormat="1">
      <c r="B107" s="28">
        <f>Univariate!N99</f>
        <v>43830</v>
      </c>
      <c r="C107" s="21"/>
      <c r="D107" s="21"/>
      <c r="E107" s="21"/>
      <c r="F107" s="21"/>
      <c r="G107" s="21"/>
      <c r="H107" s="21"/>
      <c r="I107" s="21"/>
      <c r="J107" s="21"/>
      <c r="K107" s="21"/>
      <c r="L107" s="21"/>
      <c r="O107" s="21"/>
      <c r="P107" s="21"/>
      <c r="Q107" s="21"/>
      <c r="R107" s="22"/>
      <c r="S107" s="22"/>
      <c r="U107" s="22"/>
      <c r="V107" s="22"/>
    </row>
    <row r="108" spans="2:22" s="3" customFormat="1">
      <c r="B108" s="28">
        <f>Univariate!N100</f>
        <v>43861</v>
      </c>
      <c r="C108" s="21"/>
      <c r="D108" s="21"/>
      <c r="E108" s="21"/>
      <c r="F108" s="21"/>
      <c r="G108" s="21"/>
      <c r="H108" s="21"/>
      <c r="I108" s="21"/>
      <c r="J108" s="21"/>
      <c r="K108" s="21"/>
      <c r="L108" s="21"/>
      <c r="O108" s="21"/>
      <c r="P108" s="21"/>
      <c r="Q108" s="21"/>
      <c r="R108" s="22"/>
      <c r="S108" s="22"/>
      <c r="U108" s="22"/>
      <c r="V108" s="22"/>
    </row>
    <row r="109" spans="2:22" s="3" customFormat="1">
      <c r="B109" s="28">
        <f>Univariate!N101</f>
        <v>43889</v>
      </c>
      <c r="C109" s="21"/>
      <c r="D109" s="21"/>
      <c r="E109" s="21"/>
      <c r="F109" s="21"/>
      <c r="G109" s="21"/>
      <c r="H109" s="21"/>
      <c r="I109" s="21"/>
      <c r="J109" s="21"/>
      <c r="K109" s="21"/>
      <c r="L109" s="21"/>
      <c r="O109" s="21"/>
      <c r="P109" s="21"/>
      <c r="Q109" s="21"/>
      <c r="R109" s="22"/>
      <c r="S109" s="22"/>
      <c r="U109" s="22"/>
      <c r="V109" s="22"/>
    </row>
    <row r="110" spans="2:22" s="3" customFormat="1">
      <c r="B110" s="28">
        <f>Univariate!N102</f>
        <v>43921</v>
      </c>
      <c r="C110" s="21"/>
      <c r="D110" s="21"/>
      <c r="E110" s="21"/>
      <c r="F110" s="21"/>
      <c r="G110" s="21"/>
      <c r="H110" s="21"/>
      <c r="I110" s="21"/>
      <c r="J110" s="21"/>
      <c r="K110" s="21"/>
      <c r="L110" s="21"/>
      <c r="O110" s="21"/>
      <c r="P110" s="21"/>
      <c r="Q110" s="21"/>
      <c r="R110" s="22"/>
      <c r="S110" s="22"/>
      <c r="U110" s="22"/>
      <c r="V110" s="22"/>
    </row>
    <row r="111" spans="2:22" s="3" customFormat="1">
      <c r="B111" s="28">
        <f>Univariate!N103</f>
        <v>43951</v>
      </c>
      <c r="C111" s="21"/>
      <c r="D111" s="21"/>
      <c r="E111" s="21"/>
      <c r="F111" s="21"/>
      <c r="G111" s="21"/>
      <c r="H111" s="21"/>
      <c r="I111" s="21"/>
      <c r="J111" s="21"/>
      <c r="K111" s="21"/>
      <c r="L111" s="21"/>
      <c r="O111" s="21"/>
      <c r="P111" s="21"/>
      <c r="Q111" s="21"/>
      <c r="R111" s="22"/>
      <c r="S111" s="22"/>
      <c r="U111" s="22"/>
      <c r="V111" s="22"/>
    </row>
    <row r="112" spans="2:22" s="3" customFormat="1">
      <c r="B112" s="28">
        <f>Univariate!N104</f>
        <v>43980</v>
      </c>
      <c r="C112" s="21"/>
      <c r="D112" s="21"/>
      <c r="E112" s="21"/>
      <c r="F112" s="21"/>
      <c r="G112" s="21"/>
      <c r="H112" s="21"/>
      <c r="I112" s="21"/>
      <c r="J112" s="21"/>
      <c r="K112" s="21"/>
      <c r="L112" s="21"/>
      <c r="O112" s="21"/>
      <c r="P112" s="21"/>
      <c r="Q112" s="21"/>
      <c r="R112" s="22"/>
      <c r="S112" s="22"/>
      <c r="U112" s="22"/>
      <c r="V112" s="22"/>
    </row>
    <row r="113" spans="2:22" s="3" customFormat="1">
      <c r="B113" s="28">
        <f>Univariate!N105</f>
        <v>44012</v>
      </c>
      <c r="C113" s="21"/>
      <c r="D113" s="21"/>
      <c r="E113" s="21"/>
      <c r="F113" s="21"/>
      <c r="G113" s="21"/>
      <c r="H113" s="21"/>
      <c r="I113" s="21"/>
      <c r="J113" s="21"/>
      <c r="K113" s="21"/>
      <c r="L113" s="21"/>
      <c r="O113" s="21"/>
      <c r="P113" s="21"/>
      <c r="Q113" s="21"/>
      <c r="R113" s="22"/>
      <c r="S113" s="22"/>
      <c r="U113" s="22"/>
      <c r="V113" s="22"/>
    </row>
    <row r="114" spans="2:22" s="3" customFormat="1">
      <c r="B114" s="28">
        <f>Univariate!N106</f>
        <v>44043</v>
      </c>
      <c r="C114" s="21"/>
      <c r="D114" s="21"/>
      <c r="E114" s="21"/>
      <c r="F114" s="21"/>
      <c r="G114" s="21"/>
      <c r="H114" s="21"/>
      <c r="I114" s="21"/>
      <c r="J114" s="21"/>
      <c r="K114" s="21"/>
      <c r="L114" s="21"/>
      <c r="O114" s="21"/>
      <c r="P114" s="21"/>
      <c r="Q114" s="21"/>
      <c r="R114" s="22"/>
      <c r="S114" s="22"/>
      <c r="U114" s="22"/>
      <c r="V114" s="22"/>
    </row>
    <row r="115" spans="2:22" s="3" customFormat="1">
      <c r="B115" s="28">
        <f>Univariate!N107</f>
        <v>44074</v>
      </c>
      <c r="C115" s="21"/>
      <c r="D115" s="21"/>
      <c r="E115" s="21"/>
      <c r="F115" s="21"/>
      <c r="G115" s="21"/>
      <c r="H115" s="21"/>
      <c r="I115" s="21"/>
      <c r="J115" s="21"/>
      <c r="K115" s="21"/>
      <c r="L115" s="21"/>
      <c r="O115" s="21"/>
      <c r="P115" s="21"/>
      <c r="Q115" s="21"/>
      <c r="R115" s="22"/>
      <c r="S115" s="22"/>
      <c r="U115" s="22"/>
      <c r="V115" s="22"/>
    </row>
    <row r="116" spans="2:22" s="3" customFormat="1">
      <c r="B116" s="28">
        <f>Univariate!N108</f>
        <v>44104</v>
      </c>
      <c r="C116" s="21"/>
      <c r="D116" s="21"/>
      <c r="E116" s="21"/>
      <c r="F116" s="21"/>
      <c r="G116" s="21"/>
      <c r="H116" s="21"/>
      <c r="I116" s="21"/>
      <c r="J116" s="21"/>
      <c r="K116" s="21"/>
      <c r="L116" s="21"/>
      <c r="O116" s="21"/>
      <c r="P116" s="21"/>
      <c r="Q116" s="21"/>
      <c r="R116" s="22"/>
      <c r="S116" s="22"/>
      <c r="U116" s="22"/>
      <c r="V116" s="22"/>
    </row>
    <row r="117" spans="2:22" s="3" customFormat="1">
      <c r="B117" s="28">
        <f>Univariate!N109</f>
        <v>44134</v>
      </c>
      <c r="C117" s="21"/>
      <c r="D117" s="21"/>
      <c r="E117" s="21"/>
      <c r="F117" s="21"/>
      <c r="G117" s="21"/>
      <c r="H117" s="21"/>
      <c r="I117" s="21"/>
      <c r="J117" s="21"/>
      <c r="K117" s="21"/>
      <c r="L117" s="21"/>
      <c r="O117" s="21"/>
      <c r="P117" s="21"/>
      <c r="Q117" s="21"/>
      <c r="R117" s="22"/>
      <c r="S117" s="22"/>
      <c r="U117" s="22"/>
      <c r="V117" s="22"/>
    </row>
    <row r="118" spans="2:22" s="3" customFormat="1">
      <c r="B118" s="28">
        <f>Univariate!N110</f>
        <v>44165</v>
      </c>
      <c r="C118" s="21"/>
      <c r="D118" s="21"/>
      <c r="E118" s="21"/>
      <c r="F118" s="21"/>
      <c r="G118" s="21"/>
      <c r="H118" s="21"/>
      <c r="I118" s="21"/>
      <c r="J118" s="21"/>
      <c r="K118" s="21"/>
      <c r="L118" s="21"/>
      <c r="O118" s="21"/>
      <c r="P118" s="21"/>
      <c r="Q118" s="21"/>
      <c r="R118" s="22"/>
      <c r="S118" s="22"/>
      <c r="U118" s="22"/>
      <c r="V118" s="22"/>
    </row>
    <row r="119" spans="2:22" s="3" customFormat="1">
      <c r="B119" s="28">
        <f>Univariate!N111</f>
        <v>44196</v>
      </c>
      <c r="C119" s="21"/>
      <c r="D119" s="21"/>
      <c r="E119" s="21"/>
      <c r="F119" s="21"/>
      <c r="G119" s="21"/>
      <c r="H119" s="21"/>
      <c r="I119" s="21"/>
      <c r="J119" s="21"/>
      <c r="K119" s="21"/>
      <c r="L119" s="21"/>
      <c r="O119" s="21"/>
      <c r="P119" s="21"/>
      <c r="Q119" s="21"/>
      <c r="R119" s="22"/>
      <c r="S119" s="22"/>
      <c r="U119" s="22"/>
      <c r="V119" s="22"/>
    </row>
    <row r="120" spans="2:22" s="3" customFormat="1">
      <c r="B120" s="28">
        <f>Univariate!N112</f>
        <v>44225</v>
      </c>
      <c r="C120" s="21"/>
      <c r="D120" s="21"/>
      <c r="E120" s="21"/>
      <c r="F120" s="21"/>
      <c r="G120" s="21"/>
      <c r="H120" s="21"/>
      <c r="I120" s="21"/>
      <c r="J120" s="21"/>
      <c r="K120" s="21"/>
      <c r="L120" s="21"/>
      <c r="O120" s="21"/>
      <c r="P120" s="21"/>
      <c r="Q120" s="21"/>
      <c r="R120" s="22"/>
      <c r="S120" s="22"/>
      <c r="U120" s="22"/>
      <c r="V120" s="22"/>
    </row>
    <row r="121" spans="2:22" s="3" customFormat="1">
      <c r="B121" s="28">
        <f>Univariate!N113</f>
        <v>44253</v>
      </c>
      <c r="C121" s="21"/>
      <c r="D121" s="21"/>
      <c r="E121" s="21"/>
      <c r="F121" s="21"/>
      <c r="G121" s="21"/>
      <c r="H121" s="21"/>
      <c r="I121" s="21"/>
      <c r="J121" s="21"/>
      <c r="K121" s="21"/>
      <c r="L121" s="21"/>
      <c r="O121" s="21"/>
      <c r="P121" s="21"/>
      <c r="Q121" s="21"/>
      <c r="R121" s="22"/>
      <c r="S121" s="22"/>
      <c r="U121" s="22"/>
      <c r="V121" s="22"/>
    </row>
    <row r="122" spans="2:22" s="3" customFormat="1">
      <c r="B122" s="28">
        <f>Univariate!N114</f>
        <v>44286</v>
      </c>
      <c r="C122" s="21"/>
      <c r="D122" s="21"/>
      <c r="E122" s="21"/>
      <c r="F122" s="21"/>
      <c r="G122" s="21"/>
      <c r="H122" s="21"/>
      <c r="I122" s="21"/>
      <c r="J122" s="21"/>
      <c r="K122" s="21"/>
      <c r="L122" s="21"/>
      <c r="O122" s="21"/>
      <c r="P122" s="21"/>
      <c r="Q122" s="21"/>
      <c r="R122" s="22"/>
      <c r="S122" s="22"/>
      <c r="U122" s="22"/>
      <c r="V122" s="22"/>
    </row>
    <row r="123" spans="2:22" s="3" customFormat="1">
      <c r="B123" s="28">
        <f>Univariate!N115</f>
        <v>44316</v>
      </c>
      <c r="C123" s="21"/>
      <c r="D123" s="21"/>
      <c r="E123" s="21"/>
      <c r="F123" s="21"/>
      <c r="G123" s="21"/>
      <c r="H123" s="21"/>
      <c r="I123" s="21"/>
      <c r="J123" s="21"/>
      <c r="K123" s="21"/>
      <c r="L123" s="21"/>
      <c r="O123" s="21"/>
      <c r="P123" s="21"/>
      <c r="Q123" s="21"/>
      <c r="R123" s="22"/>
      <c r="S123" s="22"/>
      <c r="U123" s="22"/>
      <c r="V123" s="22"/>
    </row>
    <row r="124" spans="2:22" s="3" customFormat="1">
      <c r="B124" s="28">
        <f>Univariate!N116</f>
        <v>44347</v>
      </c>
      <c r="C124" s="21"/>
      <c r="D124" s="21"/>
      <c r="E124" s="21"/>
      <c r="F124" s="21"/>
      <c r="G124" s="21"/>
      <c r="H124" s="21"/>
      <c r="I124" s="21"/>
      <c r="J124" s="21"/>
      <c r="K124" s="21"/>
      <c r="L124" s="21"/>
      <c r="O124" s="21"/>
      <c r="P124" s="21"/>
      <c r="Q124" s="21"/>
      <c r="R124" s="22"/>
      <c r="S124" s="22"/>
      <c r="U124" s="22"/>
      <c r="V124" s="22"/>
    </row>
    <row r="125" spans="2:22" s="3" customFormat="1">
      <c r="B125" s="28">
        <f>Univariate!N117</f>
        <v>44377</v>
      </c>
      <c r="C125" s="21"/>
      <c r="D125" s="21"/>
      <c r="E125" s="21"/>
      <c r="F125" s="21"/>
      <c r="G125" s="21"/>
      <c r="H125" s="21"/>
      <c r="I125" s="21"/>
      <c r="J125" s="21"/>
      <c r="K125" s="21"/>
      <c r="L125" s="21"/>
      <c r="O125" s="21"/>
      <c r="P125" s="21"/>
      <c r="Q125" s="21"/>
      <c r="R125" s="22"/>
      <c r="S125" s="22"/>
      <c r="U125" s="22"/>
      <c r="V125" s="22"/>
    </row>
    <row r="126" spans="2:22" s="3" customFormat="1">
      <c r="B126" s="28">
        <f>Univariate!N118</f>
        <v>44407</v>
      </c>
      <c r="C126" s="21"/>
      <c r="D126" s="21"/>
      <c r="E126" s="21"/>
      <c r="F126" s="21"/>
      <c r="G126" s="21"/>
      <c r="H126" s="21"/>
      <c r="I126" s="21"/>
      <c r="J126" s="21"/>
      <c r="K126" s="21"/>
      <c r="L126" s="21"/>
      <c r="O126" s="21"/>
      <c r="P126" s="21"/>
      <c r="Q126" s="21"/>
      <c r="R126" s="22"/>
      <c r="S126" s="22"/>
      <c r="U126" s="22"/>
      <c r="V126" s="22"/>
    </row>
    <row r="127" spans="2:22" s="3" customFormat="1">
      <c r="B127" s="28">
        <f>Univariate!N119</f>
        <v>44439</v>
      </c>
      <c r="C127" s="21"/>
      <c r="D127" s="21"/>
      <c r="E127" s="21"/>
      <c r="F127" s="21"/>
      <c r="G127" s="21"/>
      <c r="H127" s="21"/>
      <c r="I127" s="21"/>
      <c r="J127" s="21"/>
      <c r="K127" s="21"/>
      <c r="L127" s="21"/>
      <c r="O127" s="21"/>
      <c r="P127" s="21"/>
      <c r="Q127" s="21"/>
      <c r="R127" s="22"/>
      <c r="S127" s="22"/>
      <c r="U127" s="22"/>
      <c r="V127" s="22"/>
    </row>
    <row r="128" spans="2:22" s="3" customFormat="1">
      <c r="B128" s="28">
        <f>Univariate!N120</f>
        <v>44469</v>
      </c>
      <c r="C128" s="21"/>
      <c r="D128" s="21"/>
      <c r="E128" s="21"/>
      <c r="F128" s="21"/>
      <c r="G128" s="21"/>
      <c r="H128" s="21"/>
      <c r="I128" s="21"/>
      <c r="J128" s="21"/>
      <c r="K128" s="21"/>
      <c r="L128" s="21"/>
      <c r="O128" s="21"/>
      <c r="P128" s="21"/>
      <c r="Q128" s="21"/>
      <c r="R128" s="22"/>
      <c r="S128" s="22"/>
      <c r="U128" s="22"/>
      <c r="V128" s="22"/>
    </row>
    <row r="129" spans="2:22" s="3" customFormat="1">
      <c r="B129" s="28">
        <f>Univariate!N121</f>
        <v>44498</v>
      </c>
      <c r="C129" s="21"/>
      <c r="D129" s="21"/>
      <c r="E129" s="21"/>
      <c r="F129" s="21"/>
      <c r="G129" s="21"/>
      <c r="H129" s="21"/>
      <c r="I129" s="21"/>
      <c r="J129" s="21"/>
      <c r="K129" s="21"/>
      <c r="L129" s="21"/>
      <c r="O129" s="21"/>
      <c r="P129" s="21"/>
      <c r="Q129" s="21"/>
      <c r="R129" s="22"/>
      <c r="S129" s="22"/>
      <c r="U129" s="22"/>
      <c r="V129" s="22"/>
    </row>
    <row r="130" spans="2:22" s="3" customFormat="1">
      <c r="B130" s="28">
        <f>Univariate!N122</f>
        <v>44530</v>
      </c>
      <c r="C130" s="21"/>
      <c r="D130" s="21"/>
      <c r="E130" s="21"/>
      <c r="F130" s="21"/>
      <c r="G130" s="21"/>
      <c r="H130" s="21"/>
      <c r="I130" s="21"/>
      <c r="J130" s="21"/>
      <c r="K130" s="21"/>
      <c r="L130" s="21"/>
      <c r="O130" s="21"/>
      <c r="P130" s="21"/>
      <c r="Q130" s="21"/>
      <c r="R130" s="22"/>
      <c r="S130" s="22"/>
      <c r="U130" s="22"/>
      <c r="V130" s="22"/>
    </row>
    <row r="131" spans="2:22" s="3" customFormat="1">
      <c r="B131" s="28">
        <f>Univariate!N123</f>
        <v>44561</v>
      </c>
      <c r="C131" s="21"/>
      <c r="D131" s="21"/>
      <c r="E131" s="21"/>
      <c r="F131" s="21"/>
      <c r="G131" s="21"/>
      <c r="H131" s="21"/>
      <c r="I131" s="21"/>
      <c r="J131" s="21"/>
      <c r="K131" s="21"/>
      <c r="L131" s="21"/>
      <c r="O131" s="21"/>
      <c r="P131" s="21"/>
      <c r="Q131" s="21"/>
      <c r="R131" s="22"/>
      <c r="S131" s="22"/>
      <c r="U131" s="22"/>
      <c r="V131" s="22"/>
    </row>
    <row r="132" spans="2:22" s="3" customFormat="1">
      <c r="B132" s="28">
        <f>Univariate!N124</f>
        <v>44592</v>
      </c>
      <c r="C132" s="21"/>
      <c r="D132" s="21"/>
      <c r="E132" s="21"/>
      <c r="F132" s="21"/>
      <c r="G132" s="21"/>
      <c r="H132" s="21"/>
      <c r="I132" s="21"/>
      <c r="J132" s="21"/>
      <c r="K132" s="21"/>
      <c r="L132" s="21"/>
      <c r="O132" s="21"/>
      <c r="P132" s="21"/>
      <c r="Q132" s="21"/>
      <c r="R132" s="22"/>
      <c r="S132" s="22"/>
      <c r="U132" s="22"/>
      <c r="V132" s="22"/>
    </row>
    <row r="133" spans="2:22" s="3" customFormat="1">
      <c r="B133" s="28">
        <f>Univariate!N125</f>
        <v>44620</v>
      </c>
      <c r="C133" s="21"/>
      <c r="D133" s="21"/>
      <c r="E133" s="21"/>
      <c r="F133" s="21"/>
      <c r="G133" s="21"/>
      <c r="H133" s="21"/>
      <c r="I133" s="21"/>
      <c r="J133" s="21"/>
      <c r="K133" s="21"/>
      <c r="L133" s="21"/>
      <c r="O133" s="21"/>
      <c r="P133" s="21"/>
      <c r="Q133" s="21"/>
      <c r="R133" s="22"/>
      <c r="S133" s="22"/>
      <c r="U133" s="22"/>
      <c r="V133" s="22"/>
    </row>
    <row r="134" spans="2:22" s="3" customFormat="1">
      <c r="B134" s="28">
        <f>Univariate!N126</f>
        <v>44651</v>
      </c>
      <c r="C134" s="21"/>
      <c r="D134" s="21"/>
      <c r="E134" s="21"/>
      <c r="F134" s="21"/>
      <c r="G134" s="21"/>
      <c r="H134" s="21"/>
      <c r="I134" s="21"/>
      <c r="J134" s="21"/>
      <c r="K134" s="21"/>
      <c r="L134" s="21"/>
      <c r="O134" s="21"/>
      <c r="P134" s="21"/>
      <c r="Q134" s="21"/>
      <c r="R134" s="22"/>
      <c r="S134" s="22"/>
      <c r="U134" s="22"/>
      <c r="V134" s="22"/>
    </row>
    <row r="135" spans="2:22" s="3" customFormat="1">
      <c r="B135" s="28">
        <f>Univariate!N127</f>
        <v>44680</v>
      </c>
      <c r="C135" s="21"/>
      <c r="D135" s="21"/>
      <c r="E135" s="21"/>
      <c r="F135" s="21"/>
      <c r="G135" s="21"/>
      <c r="H135" s="21"/>
      <c r="I135" s="21"/>
      <c r="J135" s="21"/>
      <c r="K135" s="21"/>
      <c r="L135" s="21"/>
      <c r="O135" s="21"/>
      <c r="P135" s="21"/>
      <c r="Q135" s="21"/>
      <c r="R135" s="22"/>
      <c r="S135" s="22"/>
      <c r="U135" s="22"/>
      <c r="V135" s="22"/>
    </row>
    <row r="136" spans="2:22" s="3" customFormat="1">
      <c r="B136" s="28">
        <f>Univariate!N128</f>
        <v>44712</v>
      </c>
      <c r="C136" s="21"/>
      <c r="D136" s="21"/>
      <c r="E136" s="21"/>
      <c r="F136" s="21"/>
      <c r="G136" s="21"/>
      <c r="H136" s="21"/>
      <c r="I136" s="21"/>
      <c r="J136" s="21"/>
      <c r="K136" s="21"/>
      <c r="L136" s="21"/>
      <c r="O136" s="21"/>
      <c r="P136" s="21"/>
      <c r="Q136" s="21"/>
      <c r="R136" s="22"/>
      <c r="S136" s="22"/>
      <c r="U136" s="22"/>
      <c r="V136" s="22"/>
    </row>
    <row r="137" spans="2:22" s="3" customFormat="1">
      <c r="B137" s="28">
        <f>Univariate!N129</f>
        <v>44742</v>
      </c>
      <c r="C137" s="21"/>
      <c r="D137" s="21"/>
      <c r="E137" s="21"/>
      <c r="F137" s="21"/>
      <c r="G137" s="21"/>
      <c r="H137" s="21"/>
      <c r="I137" s="21"/>
      <c r="J137" s="21"/>
      <c r="K137" s="21"/>
      <c r="L137" s="21"/>
      <c r="O137" s="21"/>
      <c r="P137" s="21"/>
      <c r="Q137" s="21"/>
      <c r="R137" s="22"/>
      <c r="S137" s="22"/>
      <c r="U137" s="22"/>
      <c r="V137" s="22"/>
    </row>
    <row r="138" spans="2:22" s="3" customFormat="1">
      <c r="B138" s="28">
        <f>Univariate!N130</f>
        <v>44771</v>
      </c>
      <c r="C138" s="21"/>
      <c r="D138" s="21"/>
      <c r="E138" s="21"/>
      <c r="F138" s="21"/>
      <c r="G138" s="21"/>
      <c r="H138" s="21"/>
      <c r="I138" s="21"/>
      <c r="J138" s="21"/>
      <c r="K138" s="21"/>
      <c r="L138" s="21"/>
      <c r="O138" s="21"/>
      <c r="P138" s="21"/>
      <c r="Q138" s="21"/>
      <c r="R138" s="22"/>
      <c r="S138" s="22"/>
      <c r="U138" s="22"/>
      <c r="V138" s="22"/>
    </row>
    <row r="139" spans="2:22" s="3" customFormat="1">
      <c r="B139" s="28">
        <f>Univariate!N131</f>
        <v>44804</v>
      </c>
      <c r="C139" s="21"/>
      <c r="D139" s="21"/>
      <c r="E139" s="21"/>
      <c r="F139" s="21"/>
      <c r="G139" s="21"/>
      <c r="H139" s="21"/>
      <c r="I139" s="21"/>
      <c r="J139" s="21"/>
      <c r="K139" s="21"/>
      <c r="L139" s="21"/>
      <c r="O139" s="21"/>
      <c r="P139" s="21"/>
      <c r="Q139" s="21"/>
      <c r="R139" s="22"/>
      <c r="S139" s="22"/>
      <c r="U139" s="22"/>
      <c r="V139" s="22"/>
    </row>
    <row r="140" spans="2:22" s="3" customFormat="1">
      <c r="B140" s="28">
        <f>Univariate!N132</f>
        <v>44834</v>
      </c>
      <c r="C140" s="21"/>
      <c r="D140" s="21"/>
      <c r="E140" s="21"/>
      <c r="F140" s="21"/>
      <c r="G140" s="21"/>
      <c r="H140" s="21"/>
      <c r="I140" s="21"/>
      <c r="J140" s="21"/>
      <c r="K140" s="21"/>
      <c r="L140" s="21"/>
      <c r="O140" s="21"/>
      <c r="P140" s="21"/>
      <c r="Q140" s="21"/>
      <c r="R140" s="22"/>
      <c r="S140" s="22"/>
      <c r="U140" s="22"/>
      <c r="V140" s="22"/>
    </row>
    <row r="141" spans="2:22" s="3" customFormat="1">
      <c r="B141" s="28">
        <f>Univariate!N133</f>
        <v>44865</v>
      </c>
      <c r="C141" s="21"/>
      <c r="D141" s="21"/>
      <c r="E141" s="21"/>
      <c r="F141" s="21"/>
      <c r="G141" s="21"/>
      <c r="H141" s="21"/>
      <c r="I141" s="21"/>
      <c r="J141" s="21"/>
      <c r="K141" s="21"/>
      <c r="L141" s="21"/>
      <c r="O141" s="21"/>
      <c r="P141" s="21"/>
      <c r="Q141" s="21"/>
      <c r="R141" s="22"/>
      <c r="S141" s="22"/>
      <c r="U141" s="22"/>
      <c r="V141" s="22"/>
    </row>
    <row r="142" spans="2:22" s="3" customFormat="1">
      <c r="B142" s="28">
        <f>Univariate!N134</f>
        <v>44895</v>
      </c>
      <c r="C142" s="21"/>
      <c r="D142" s="21"/>
      <c r="E142" s="21"/>
      <c r="F142" s="21"/>
      <c r="G142" s="21"/>
      <c r="H142" s="21"/>
      <c r="I142" s="21"/>
      <c r="J142" s="21"/>
      <c r="K142" s="21"/>
      <c r="L142" s="21"/>
      <c r="O142" s="21"/>
      <c r="P142" s="21"/>
      <c r="Q142" s="21"/>
      <c r="R142" s="22"/>
      <c r="S142" s="22"/>
      <c r="U142" s="22"/>
      <c r="V142" s="22"/>
    </row>
    <row r="143" spans="2:22" s="3" customFormat="1">
      <c r="B143" s="28">
        <f>Univariate!N135</f>
        <v>44925</v>
      </c>
      <c r="C143" s="21"/>
      <c r="D143" s="21"/>
      <c r="E143" s="21"/>
      <c r="F143" s="21"/>
      <c r="G143" s="21"/>
      <c r="H143" s="21"/>
      <c r="I143" s="21"/>
      <c r="J143" s="21"/>
      <c r="K143" s="21"/>
      <c r="L143" s="21"/>
      <c r="O143" s="21"/>
      <c r="P143" s="21"/>
      <c r="Q143" s="21"/>
      <c r="R143" s="22"/>
      <c r="S143" s="22"/>
      <c r="U143" s="22"/>
      <c r="V143" s="22"/>
    </row>
    <row r="144" spans="2:22" s="3" customFormat="1">
      <c r="B144" s="28">
        <f>Univariate!N136</f>
        <v>44957</v>
      </c>
      <c r="C144" s="21"/>
      <c r="D144" s="21"/>
      <c r="E144" s="21"/>
      <c r="F144" s="21"/>
      <c r="G144" s="21"/>
      <c r="H144" s="21"/>
      <c r="I144" s="21"/>
      <c r="J144" s="21"/>
      <c r="K144" s="21"/>
      <c r="L144" s="21"/>
      <c r="O144" s="21"/>
      <c r="P144" s="21"/>
      <c r="Q144" s="21"/>
      <c r="R144" s="22"/>
      <c r="S144" s="22"/>
      <c r="U144" s="22"/>
      <c r="V144" s="22"/>
    </row>
    <row r="145" spans="2:22" s="3" customFormat="1">
      <c r="B145" s="28">
        <f>Univariate!N137</f>
        <v>44985</v>
      </c>
      <c r="C145" s="21"/>
      <c r="D145" s="21"/>
      <c r="E145" s="21"/>
      <c r="F145" s="21"/>
      <c r="G145" s="21"/>
      <c r="H145" s="21"/>
      <c r="I145" s="21"/>
      <c r="J145" s="21"/>
      <c r="K145" s="21"/>
      <c r="L145" s="21"/>
      <c r="O145" s="21"/>
      <c r="P145" s="21"/>
      <c r="Q145" s="21"/>
      <c r="R145" s="22"/>
      <c r="S145" s="22"/>
      <c r="U145" s="22"/>
      <c r="V145" s="22"/>
    </row>
    <row r="146" spans="2:22" s="3" customFormat="1">
      <c r="B146" s="28">
        <f>Univariate!N138</f>
        <v>45016</v>
      </c>
      <c r="C146" s="21"/>
      <c r="D146" s="21"/>
      <c r="E146" s="21"/>
      <c r="F146" s="21"/>
      <c r="G146" s="21"/>
      <c r="H146" s="21"/>
      <c r="I146" s="21"/>
      <c r="J146" s="21"/>
      <c r="K146" s="21"/>
      <c r="L146" s="21"/>
      <c r="O146" s="21"/>
      <c r="P146" s="21"/>
      <c r="Q146" s="21"/>
      <c r="R146" s="22"/>
      <c r="S146" s="22"/>
      <c r="U146" s="22"/>
      <c r="V146" s="22"/>
    </row>
    <row r="147" spans="2:22" s="3" customFormat="1">
      <c r="B147" s="28">
        <f>Univariate!N139</f>
        <v>45044</v>
      </c>
      <c r="C147" s="21"/>
      <c r="D147" s="21"/>
      <c r="E147" s="21"/>
      <c r="F147" s="21"/>
      <c r="G147" s="21"/>
      <c r="H147" s="21"/>
      <c r="I147" s="21"/>
      <c r="J147" s="21"/>
      <c r="K147" s="21"/>
      <c r="L147" s="21"/>
      <c r="O147" s="21"/>
      <c r="P147" s="21"/>
      <c r="Q147" s="21"/>
      <c r="R147" s="22"/>
      <c r="S147" s="22"/>
      <c r="U147" s="22"/>
      <c r="V147" s="22"/>
    </row>
    <row r="148" spans="2:22" s="3" customFormat="1">
      <c r="B148" s="28">
        <f>Univariate!N140</f>
        <v>45077</v>
      </c>
      <c r="C148" s="21"/>
      <c r="D148" s="21"/>
      <c r="E148" s="21"/>
      <c r="F148" s="21"/>
      <c r="G148" s="21"/>
      <c r="H148" s="21"/>
      <c r="I148" s="21"/>
      <c r="J148" s="21"/>
      <c r="K148" s="21"/>
      <c r="L148" s="21"/>
      <c r="O148" s="21"/>
      <c r="P148" s="21"/>
      <c r="Q148" s="21"/>
      <c r="R148" s="22"/>
      <c r="S148" s="22"/>
      <c r="U148" s="22"/>
      <c r="V148" s="22"/>
    </row>
    <row r="149" spans="2:22" s="3" customFormat="1">
      <c r="B149" s="28">
        <f>Univariate!N141</f>
        <v>45107</v>
      </c>
      <c r="C149" s="21"/>
      <c r="D149" s="21"/>
      <c r="E149" s="21"/>
      <c r="F149" s="21"/>
      <c r="G149" s="21"/>
      <c r="H149" s="21"/>
      <c r="I149" s="21"/>
      <c r="J149" s="21"/>
      <c r="K149" s="21"/>
      <c r="L149" s="21"/>
      <c r="O149" s="21"/>
      <c r="P149" s="21"/>
      <c r="Q149" s="21"/>
      <c r="R149" s="22"/>
      <c r="S149" s="22"/>
      <c r="U149" s="22"/>
      <c r="V149" s="22"/>
    </row>
    <row r="150" spans="2:22" s="3" customFormat="1">
      <c r="B150" s="28">
        <f>Univariate!N142</f>
        <v>45138</v>
      </c>
      <c r="C150" s="21"/>
      <c r="D150" s="21"/>
      <c r="E150" s="21"/>
      <c r="F150" s="21"/>
      <c r="G150" s="21"/>
      <c r="H150" s="21"/>
      <c r="I150" s="21"/>
      <c r="J150" s="21"/>
      <c r="K150" s="21"/>
      <c r="L150" s="21"/>
      <c r="O150" s="21"/>
      <c r="P150" s="21"/>
      <c r="Q150" s="21"/>
      <c r="R150" s="22"/>
      <c r="S150" s="22"/>
      <c r="U150" s="22"/>
      <c r="V150" s="22"/>
    </row>
    <row r="151" spans="2:22" s="3" customFormat="1">
      <c r="B151" s="28">
        <f>Univariate!N143</f>
        <v>45169</v>
      </c>
      <c r="C151" s="21"/>
      <c r="D151" s="21"/>
      <c r="E151" s="21"/>
      <c r="F151" s="21"/>
      <c r="G151" s="21"/>
      <c r="H151" s="21"/>
      <c r="I151" s="21"/>
      <c r="J151" s="21"/>
      <c r="K151" s="21"/>
      <c r="L151" s="21"/>
      <c r="O151" s="21"/>
      <c r="P151" s="21"/>
      <c r="Q151" s="21"/>
      <c r="R151" s="22"/>
      <c r="S151" s="22"/>
      <c r="U151" s="22"/>
      <c r="V151" s="22"/>
    </row>
    <row r="152" spans="2:22" s="3" customFormat="1">
      <c r="B152" s="28">
        <f>Univariate!N144</f>
        <v>45198</v>
      </c>
      <c r="C152" s="21"/>
      <c r="D152" s="21"/>
      <c r="E152" s="21"/>
      <c r="F152" s="21"/>
      <c r="G152" s="21"/>
      <c r="H152" s="21"/>
      <c r="I152" s="21"/>
      <c r="J152" s="21"/>
      <c r="K152" s="21"/>
      <c r="L152" s="21"/>
      <c r="O152" s="21"/>
      <c r="P152" s="21"/>
      <c r="Q152" s="21"/>
      <c r="R152" s="22"/>
      <c r="S152" s="22"/>
      <c r="U152" s="22"/>
      <c r="V152" s="2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B2:C15"/>
  <sheetViews>
    <sheetView showGridLines="0" zoomScale="150" zoomScaleNormal="150" workbookViewId="0">
      <selection activeCell="C20" sqref="C20"/>
    </sheetView>
  </sheetViews>
  <sheetFormatPr baseColWidth="10" defaultColWidth="9" defaultRowHeight="15"/>
  <cols>
    <col min="1" max="1" width="9" style="3" customWidth="1"/>
    <col min="2" max="2" width="17.1640625" style="3" bestFit="1" customWidth="1"/>
    <col min="3" max="3" width="72.33203125" style="3" bestFit="1" customWidth="1"/>
    <col min="4" max="16384" width="9" style="3"/>
  </cols>
  <sheetData>
    <row r="2" spans="2:3" s="3" customFormat="1">
      <c r="B2" s="2" t="s">
        <v>29</v>
      </c>
      <c r="C2" s="2"/>
    </row>
    <row r="3" spans="2:3" s="3" customFormat="1">
      <c r="B3" s="4" t="s">
        <v>10</v>
      </c>
      <c r="C3" s="5" t="s">
        <v>18</v>
      </c>
    </row>
    <row r="4" spans="2:3" s="3" customFormat="1">
      <c r="B4" s="4" t="s">
        <v>19</v>
      </c>
      <c r="C4" s="5" t="s">
        <v>20</v>
      </c>
    </row>
    <row r="5" spans="2:3" s="3" customFormat="1">
      <c r="B5" s="4" t="s">
        <v>11</v>
      </c>
      <c r="C5" s="5" t="s">
        <v>21</v>
      </c>
    </row>
    <row r="6" spans="2:3" s="3" customFormat="1">
      <c r="B6" s="4" t="s">
        <v>22</v>
      </c>
      <c r="C6" s="5" t="s">
        <v>23</v>
      </c>
    </row>
    <row r="7" spans="2:3" s="3" customFormat="1">
      <c r="B7" s="4" t="s">
        <v>12</v>
      </c>
      <c r="C7" s="5" t="s">
        <v>24</v>
      </c>
    </row>
    <row r="8" spans="2:3" s="3" customFormat="1">
      <c r="B8" s="4" t="s">
        <v>13</v>
      </c>
      <c r="C8" s="5" t="s">
        <v>25</v>
      </c>
    </row>
    <row r="9" spans="2:3" s="3" customFormat="1">
      <c r="B9" s="4" t="s">
        <v>14</v>
      </c>
      <c r="C9" s="5" t="s">
        <v>26</v>
      </c>
    </row>
    <row r="10" spans="2:3" s="3" customFormat="1">
      <c r="B10" s="4" t="s">
        <v>15</v>
      </c>
      <c r="C10" s="5" t="s">
        <v>27</v>
      </c>
    </row>
    <row r="11" spans="2:3" s="3" customFormat="1">
      <c r="B11" s="4" t="s">
        <v>16</v>
      </c>
      <c r="C11" s="5" t="s">
        <v>28</v>
      </c>
    </row>
    <row r="12" spans="2:3" s="3" customFormat="1">
      <c r="B12" s="4" t="s">
        <v>30</v>
      </c>
      <c r="C12" s="5" t="s">
        <v>33</v>
      </c>
    </row>
    <row r="13" spans="2:3" s="3" customFormat="1">
      <c r="B13" s="4" t="s">
        <v>11</v>
      </c>
      <c r="C13" s="5" t="s">
        <v>34</v>
      </c>
    </row>
    <row r="14" spans="2:3" s="3" customFormat="1">
      <c r="B14" s="4" t="s">
        <v>31</v>
      </c>
      <c r="C14" s="5" t="s">
        <v>35</v>
      </c>
    </row>
    <row r="15" spans="2:3" s="3" customFormat="1">
      <c r="B15" s="4" t="s">
        <v>36</v>
      </c>
      <c r="C15" s="6" t="s">
        <v>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M62"/>
  <sheetViews>
    <sheetView showGridLines="0" zoomScale="75" zoomScaleNormal="75" workbookViewId="0">
      <selection activeCell="L32" sqref="L32"/>
    </sheetView>
  </sheetViews>
  <sheetFormatPr baseColWidth="10" defaultColWidth="9" defaultRowHeight="15"/>
  <cols>
    <col min="1" max="3" width="9" style="7" customWidth="1"/>
    <col min="4" max="16384" width="9" style="7"/>
  </cols>
  <sheetData>
    <row r="1" spans="1:13">
      <c r="A1" s="7" t="s">
        <v>79</v>
      </c>
      <c r="B1" s="8">
        <v>-3.5</v>
      </c>
      <c r="C1" s="8"/>
    </row>
    <row r="2" spans="1:13">
      <c r="A2" s="7" t="s">
        <v>80</v>
      </c>
      <c r="B2" s="8">
        <v>3.5</v>
      </c>
      <c r="C2" s="8"/>
    </row>
    <row r="3" spans="1:13">
      <c r="D3" s="7" t="s">
        <v>97</v>
      </c>
      <c r="G3" s="7" t="s">
        <v>98</v>
      </c>
    </row>
    <row r="4" spans="1:13">
      <c r="B4" s="7" t="s">
        <v>75</v>
      </c>
      <c r="D4" s="9">
        <f>meana</f>
        <v>0.03</v>
      </c>
      <c r="G4" s="9">
        <f>meanb</f>
        <v>0.03</v>
      </c>
    </row>
    <row r="5" spans="1:13">
      <c r="B5" s="7" t="s">
        <v>76</v>
      </c>
      <c r="D5" s="9">
        <f>vola</f>
        <v>0.04</v>
      </c>
      <c r="G5" s="9">
        <f>volb</f>
        <v>0.04</v>
      </c>
    </row>
    <row r="6" spans="1:13">
      <c r="B6" s="7" t="s">
        <v>64</v>
      </c>
      <c r="D6" s="9">
        <f>D4+_xlfn.NORM.S.INV(1-confidence)*D5</f>
        <v>-3.5794145078058864E-2</v>
      </c>
      <c r="G6" s="9">
        <f>G4+_xlfn.NORM.S.INV(1-confidence)*G5</f>
        <v>-3.5794145078058864E-2</v>
      </c>
    </row>
    <row r="7" spans="1:13">
      <c r="B7" s="7" t="s">
        <v>77</v>
      </c>
      <c r="D7" s="9">
        <f>D4-D5*EXP(-0.5*NORMSINV(1-confidence)^2)/((1-confidence)*SQRT(2*PI()))</f>
        <v>-5.2508512300297142E-2</v>
      </c>
      <c r="G7" s="9">
        <f>G4-G5*EXP(-0.5*NORMSINV(1-confidence)^2)/((1-confidence)*SQRT(2*PI()))</f>
        <v>-5.2508512300297142E-2</v>
      </c>
    </row>
    <row r="9" spans="1:13">
      <c r="B9" s="7">
        <v>0</v>
      </c>
      <c r="C9" s="7" t="s">
        <v>86</v>
      </c>
      <c r="D9" s="9">
        <f t="shared" ref="D9:D15" si="0">meana+$B9*vola</f>
        <v>0.03</v>
      </c>
      <c r="E9" s="10">
        <v>0</v>
      </c>
      <c r="F9" s="7" t="s">
        <v>87</v>
      </c>
      <c r="G9" s="9">
        <f t="shared" ref="G9:G18" si="1">G$4+$B9*G$5</f>
        <v>0.03</v>
      </c>
      <c r="H9" s="10">
        <v>0</v>
      </c>
    </row>
    <row r="10" spans="1:13">
      <c r="B10" s="7">
        <v>0</v>
      </c>
      <c r="D10" s="9">
        <f t="shared" si="0"/>
        <v>0.03</v>
      </c>
      <c r="E10" s="10">
        <f>(1/(vola*SQRT(2*PI())))*EXP(-(((meana+$B10*vola)-meana)^2)/(2*vola^2))</f>
        <v>9.9735570100358188</v>
      </c>
      <c r="G10" s="9">
        <f t="shared" si="1"/>
        <v>0.03</v>
      </c>
      <c r="H10" s="10">
        <f>(1/(volb*SQRT(2*PI())))*EXP(-(((meanb+$B10*volb)-meanb)^2)/(2*volb^2))</f>
        <v>9.9735570100358188</v>
      </c>
    </row>
    <row r="11" spans="1:13">
      <c r="B11" s="7">
        <v>-1</v>
      </c>
      <c r="C11" s="7" t="s">
        <v>88</v>
      </c>
      <c r="D11" s="9">
        <f t="shared" si="0"/>
        <v>-1.0000000000000002E-2</v>
      </c>
      <c r="E11" s="10">
        <v>0</v>
      </c>
      <c r="F11" s="7" t="s">
        <v>89</v>
      </c>
      <c r="G11" s="9">
        <f t="shared" si="1"/>
        <v>-1.0000000000000002E-2</v>
      </c>
      <c r="H11" s="10">
        <v>0</v>
      </c>
      <c r="J11" s="7" t="s">
        <v>94</v>
      </c>
    </row>
    <row r="12" spans="1:13">
      <c r="B12" s="7">
        <v>-1</v>
      </c>
      <c r="D12" s="9">
        <f t="shared" si="0"/>
        <v>-1.0000000000000002E-2</v>
      </c>
      <c r="E12" s="10">
        <f>(1/(vola*SQRT(2*PI())))*EXP(-(((meana+$B12*vola)-meana)^2)/(2*vola^2))</f>
        <v>6.0492681129785852</v>
      </c>
      <c r="G12" s="9">
        <f t="shared" si="1"/>
        <v>-1.0000000000000002E-2</v>
      </c>
      <c r="H12" s="10">
        <f>(1/(volb*SQRT(2*PI())))*EXP(-(((meanb+$B12*volb)-meanb)^2)/(2*volb^2))</f>
        <v>6.0492681129785852</v>
      </c>
      <c r="J12" s="7" t="s">
        <v>92</v>
      </c>
      <c r="K12" s="7" t="s">
        <v>93</v>
      </c>
      <c r="L12" s="7" t="s">
        <v>95</v>
      </c>
      <c r="M12" s="7" t="s">
        <v>96</v>
      </c>
    </row>
    <row r="13" spans="1:13">
      <c r="B13" s="7">
        <v>1</v>
      </c>
      <c r="C13" s="7" t="s">
        <v>90</v>
      </c>
      <c r="D13" s="9">
        <f t="shared" si="0"/>
        <v>7.0000000000000007E-2</v>
      </c>
      <c r="E13" s="10">
        <v>0</v>
      </c>
      <c r="F13" s="7" t="s">
        <v>91</v>
      </c>
      <c r="G13" s="9">
        <f t="shared" si="1"/>
        <v>7.0000000000000007E-2</v>
      </c>
      <c r="H13" s="10">
        <v>0</v>
      </c>
      <c r="J13" s="9">
        <f>vola</f>
        <v>0.04</v>
      </c>
      <c r="K13" s="9">
        <f>volb</f>
        <v>0.04</v>
      </c>
      <c r="L13" s="9">
        <f>_xlfn.NORM.DIST(D15,meana,vola,TRUE)</f>
        <v>0.22662735237686821</v>
      </c>
      <c r="M13" s="9">
        <f>_xlfn.NORM.DIST(G16,meanb,volb,TRUE)</f>
        <v>0.22662735237686821</v>
      </c>
    </row>
    <row r="14" spans="1:13">
      <c r="B14" s="7">
        <v>1</v>
      </c>
      <c r="D14" s="9">
        <f t="shared" si="0"/>
        <v>7.0000000000000007E-2</v>
      </c>
      <c r="E14" s="10">
        <f>(1/(vola*SQRT(2*PI())))*EXP(-(((meana+$B14*vola)-meana)^2)/(2*vola^2))</f>
        <v>6.0492681129785835</v>
      </c>
      <c r="G14" s="9">
        <f t="shared" si="1"/>
        <v>7.0000000000000007E-2</v>
      </c>
      <c r="H14" s="10">
        <f>(1/(volb*SQRT(2*PI())))*EXP(-(((meanb+$B14*volb)-meanb)^2)/(2*volb^2))</f>
        <v>6.0492681129785835</v>
      </c>
      <c r="J14" s="9">
        <f>vola</f>
        <v>0.04</v>
      </c>
      <c r="K14" s="9">
        <f>volb</f>
        <v>0.04</v>
      </c>
    </row>
    <row r="15" spans="1:13">
      <c r="B15" s="7">
        <f>-meana/vola</f>
        <v>-0.75</v>
      </c>
      <c r="C15" s="7" t="s">
        <v>95</v>
      </c>
      <c r="D15" s="9">
        <f t="shared" si="0"/>
        <v>0</v>
      </c>
      <c r="E15" s="10">
        <f>(1/(vola*SQRT(2*PI())))*EXP(-(((meana+$B15*vola)-meana)^2)/(2*vola^2))</f>
        <v>7.5284358038701118</v>
      </c>
      <c r="G15" s="9"/>
      <c r="H15" s="10"/>
      <c r="J15" s="9"/>
      <c r="K15" s="9"/>
      <c r="L15" s="9"/>
    </row>
    <row r="16" spans="1:13">
      <c r="B16" s="7">
        <f>-meanb/volb</f>
        <v>-0.75</v>
      </c>
      <c r="D16" s="9"/>
      <c r="F16" s="7" t="s">
        <v>96</v>
      </c>
      <c r="G16" s="9">
        <f t="shared" si="1"/>
        <v>0</v>
      </c>
      <c r="H16" s="10">
        <f>(1/(volb*SQRT(2*PI())))*EXP(-(((meanb+$B16*volb)-meanb)^2)/(2*volb^2))</f>
        <v>7.5284358038701118</v>
      </c>
      <c r="J16" s="9"/>
      <c r="K16" s="9"/>
      <c r="L16" s="9"/>
    </row>
    <row r="17" spans="2:12">
      <c r="B17" s="7">
        <f>_xlfn.NORM.S.INV(1-confidence)</f>
        <v>-1.6448536269514715</v>
      </c>
      <c r="C17" s="7" t="str">
        <f>_xlfn.CONCAT("VaR",confidence*100," A")</f>
        <v>VaR95 A</v>
      </c>
      <c r="D17" s="9">
        <f>meana+$B17*vola</f>
        <v>-3.5794145078058864E-2</v>
      </c>
      <c r="E17" s="10">
        <f>0</f>
        <v>0</v>
      </c>
      <c r="F17" s="7" t="str">
        <f>_xlfn.CONCAT("VaR",confidence*100," B")</f>
        <v>VaR95 B</v>
      </c>
      <c r="G17" s="9">
        <f t="shared" si="1"/>
        <v>-3.5794145078058864E-2</v>
      </c>
      <c r="H17" s="10">
        <v>0</v>
      </c>
    </row>
    <row r="18" spans="2:12">
      <c r="B18" s="7">
        <f>_xlfn.NORM.S.INV(1-confidence)</f>
        <v>-1.6448536269514715</v>
      </c>
      <c r="D18" s="9">
        <f>meana+$B18*vola</f>
        <v>-3.5794145078058864E-2</v>
      </c>
      <c r="E18" s="10">
        <f>(1/(vola*SQRT(2*PI())))*EXP(-(((meana+$B18*vola)-meana)^2)/(2*vola^2))</f>
        <v>2.5783910093842883</v>
      </c>
      <c r="G18" s="9">
        <f t="shared" si="1"/>
        <v>-3.5794145078058864E-2</v>
      </c>
      <c r="H18" s="10">
        <f>(1/(volb*SQRT(2*PI())))*EXP(-(((meanb+$B18*volb)-meanb)^2)/(2*volb^2))</f>
        <v>2.5783910093842883</v>
      </c>
      <c r="J18" s="7" t="s">
        <v>101</v>
      </c>
    </row>
    <row r="19" spans="2:12">
      <c r="B19" s="7">
        <f>-EXP(-0.5*NORMSINV(1-confidence)^2)/((1-confidence)*SQRT(2*PI()))</f>
        <v>-2.0627128075074284</v>
      </c>
      <c r="C19" s="7" t="str">
        <f>_xlfn.CONCAT("CVaR",confidence*100," A")</f>
        <v>CVaR95 A</v>
      </c>
      <c r="D19" s="9">
        <f>meana+$B19*vola</f>
        <v>-5.2508512300297142E-2</v>
      </c>
      <c r="E19" s="10">
        <f>0.5*(1/(vola*SQRT(2*PI())))*EXP(-(((meana+$B19*vola)-meana)^2)/(2*vola^2))</f>
        <v>0.59416278281256385</v>
      </c>
      <c r="F19" s="7" t="str">
        <f>_xlfn.CONCAT("CVaR",confidence*100," B")</f>
        <v>CVaR95 B</v>
      </c>
      <c r="G19" s="9">
        <f>G$4+$B19*G$5</f>
        <v>-5.2508512300297142E-2</v>
      </c>
      <c r="H19" s="10">
        <f>0.5*(1/(volb*SQRT(2*PI())))*EXP(-(((meanb+$B19*volb)-meanb)^2)/(2*volb^2))</f>
        <v>0.59416278281256385</v>
      </c>
      <c r="J19" s="7">
        <f>1-_xlfn.NORM.S.DIST(-1,TRUE)</f>
        <v>0.84134474606854304</v>
      </c>
    </row>
    <row r="21" spans="2:12">
      <c r="B21" s="7" t="s">
        <v>81</v>
      </c>
      <c r="D21" s="7" t="s">
        <v>82</v>
      </c>
      <c r="E21" s="7" t="s">
        <v>83</v>
      </c>
      <c r="G21" s="7" t="s">
        <v>84</v>
      </c>
      <c r="H21" s="7" t="s">
        <v>85</v>
      </c>
      <c r="J21" s="11" t="s">
        <v>103</v>
      </c>
    </row>
    <row r="22" spans="2:12">
      <c r="B22" s="7">
        <f>zmin</f>
        <v>-3.5</v>
      </c>
      <c r="D22" s="9">
        <f t="shared" ref="D22:D62" si="2">meana+$B22*vola</f>
        <v>-0.11000000000000001</v>
      </c>
      <c r="E22" s="7">
        <f t="shared" ref="E22:E62" si="3">(1/(vola*SQRT(2*PI())))*EXP(-(((meana+$B22*vola)-meana)^2)/(2*vola^2))</f>
        <v>2.1817067376143987E-2</v>
      </c>
      <c r="G22" s="9">
        <f t="shared" ref="G22:G62" si="4">meanb+$B22*volb</f>
        <v>-0.11000000000000001</v>
      </c>
      <c r="H22" s="7">
        <f t="shared" ref="H22:H62" si="5">(1/(volb*SQRT(2*PI())))*EXP(-(((meanb+$B22*volb)-meanb)^2)/(2*volb^2))</f>
        <v>2.1817067376143987E-2</v>
      </c>
      <c r="K22" s="7" t="s">
        <v>97</v>
      </c>
      <c r="L22" s="7" t="s">
        <v>98</v>
      </c>
    </row>
    <row r="23" spans="2:12">
      <c r="B23" s="7">
        <f t="shared" ref="B23:B61" si="6">B22+(zmax-zmin)/40</f>
        <v>-3.3250000000000002</v>
      </c>
      <c r="D23" s="9">
        <f t="shared" si="2"/>
        <v>-0.10300000000000001</v>
      </c>
      <c r="E23" s="7">
        <f t="shared" si="3"/>
        <v>3.9641639591236386E-2</v>
      </c>
      <c r="G23" s="9">
        <f t="shared" si="4"/>
        <v>-0.10300000000000001</v>
      </c>
      <c r="H23" s="7">
        <f t="shared" si="5"/>
        <v>3.9641639591236386E-2</v>
      </c>
      <c r="J23" s="7" t="s">
        <v>75</v>
      </c>
      <c r="K23" s="12">
        <v>0.03</v>
      </c>
      <c r="L23" s="12">
        <v>0.09</v>
      </c>
    </row>
    <row r="24" spans="2:12">
      <c r="B24" s="7">
        <f t="shared" si="6"/>
        <v>-3.1500000000000004</v>
      </c>
      <c r="D24" s="9">
        <f t="shared" si="2"/>
        <v>-9.600000000000003E-2</v>
      </c>
      <c r="E24" s="7">
        <f t="shared" si="3"/>
        <v>6.9856460371986007E-2</v>
      </c>
      <c r="G24" s="9">
        <f t="shared" si="4"/>
        <v>-9.600000000000003E-2</v>
      </c>
      <c r="H24" s="7">
        <f t="shared" si="5"/>
        <v>6.9856460371986007E-2</v>
      </c>
      <c r="J24" s="7" t="s">
        <v>102</v>
      </c>
      <c r="K24" s="12">
        <v>0.04</v>
      </c>
      <c r="L24" s="12">
        <v>7.6499999999999999E-2</v>
      </c>
    </row>
    <row r="25" spans="2:12">
      <c r="B25" s="7">
        <f t="shared" si="6"/>
        <v>-2.9750000000000005</v>
      </c>
      <c r="D25" s="9">
        <f t="shared" si="2"/>
        <v>-8.9000000000000024E-2</v>
      </c>
      <c r="E25" s="7">
        <f t="shared" si="3"/>
        <v>0.11938816442728888</v>
      </c>
      <c r="G25" s="9">
        <f t="shared" si="4"/>
        <v>-8.9000000000000024E-2</v>
      </c>
      <c r="H25" s="7">
        <f t="shared" si="5"/>
        <v>0.11938816442728888</v>
      </c>
    </row>
    <row r="26" spans="2:12">
      <c r="B26" s="7">
        <f t="shared" si="6"/>
        <v>-2.8000000000000007</v>
      </c>
      <c r="D26" s="9">
        <f t="shared" si="2"/>
        <v>-8.2000000000000031E-2</v>
      </c>
      <c r="E26" s="7">
        <f t="shared" si="3"/>
        <v>0.19788628957449877</v>
      </c>
      <c r="G26" s="9">
        <f t="shared" si="4"/>
        <v>-8.2000000000000031E-2</v>
      </c>
      <c r="H26" s="7">
        <f t="shared" si="5"/>
        <v>0.19788628957449877</v>
      </c>
    </row>
    <row r="27" spans="2:12">
      <c r="B27" s="7">
        <f t="shared" si="6"/>
        <v>-2.6250000000000009</v>
      </c>
      <c r="D27" s="9">
        <f t="shared" si="2"/>
        <v>-7.5000000000000039E-2</v>
      </c>
      <c r="E27" s="7">
        <f t="shared" si="3"/>
        <v>0.31810453992078502</v>
      </c>
      <c r="G27" s="9">
        <f t="shared" si="4"/>
        <v>-7.5000000000000039E-2</v>
      </c>
      <c r="H27" s="7">
        <f t="shared" si="5"/>
        <v>0.31810453992078502</v>
      </c>
    </row>
    <row r="28" spans="2:12">
      <c r="B28" s="7">
        <f t="shared" si="6"/>
        <v>-2.4500000000000011</v>
      </c>
      <c r="D28" s="9">
        <f t="shared" si="2"/>
        <v>-6.8000000000000047E-2</v>
      </c>
      <c r="E28" s="7">
        <f t="shared" si="3"/>
        <v>0.49593385979488197</v>
      </c>
      <c r="G28" s="9">
        <f t="shared" si="4"/>
        <v>-6.8000000000000047E-2</v>
      </c>
      <c r="H28" s="7">
        <f t="shared" si="5"/>
        <v>0.49593385979488197</v>
      </c>
    </row>
    <row r="29" spans="2:12">
      <c r="B29" s="7">
        <f t="shared" si="6"/>
        <v>-2.2750000000000012</v>
      </c>
      <c r="D29" s="9">
        <f t="shared" si="2"/>
        <v>-6.1000000000000054E-2</v>
      </c>
      <c r="E29" s="7">
        <f t="shared" si="3"/>
        <v>0.74985516207363057</v>
      </c>
      <c r="G29" s="9">
        <f t="shared" si="4"/>
        <v>-6.1000000000000054E-2</v>
      </c>
      <c r="H29" s="7">
        <f t="shared" si="5"/>
        <v>0.74985516207363057</v>
      </c>
    </row>
    <row r="30" spans="2:12">
      <c r="B30" s="7">
        <f t="shared" si="6"/>
        <v>-2.1000000000000014</v>
      </c>
      <c r="D30" s="9">
        <f t="shared" si="2"/>
        <v>-5.4000000000000062E-2</v>
      </c>
      <c r="E30" s="7">
        <f t="shared" si="3"/>
        <v>1.0995898995106765</v>
      </c>
      <c r="G30" s="9">
        <f t="shared" si="4"/>
        <v>-5.4000000000000062E-2</v>
      </c>
      <c r="H30" s="7">
        <f t="shared" si="5"/>
        <v>1.0995898995106765</v>
      </c>
    </row>
    <row r="31" spans="2:12">
      <c r="B31" s="7">
        <f t="shared" si="6"/>
        <v>-1.9250000000000014</v>
      </c>
      <c r="D31" s="9">
        <f t="shared" si="2"/>
        <v>-4.7000000000000056E-2</v>
      </c>
      <c r="E31" s="7">
        <f t="shared" si="3"/>
        <v>1.5638094374914961</v>
      </c>
      <c r="G31" s="9">
        <f t="shared" si="4"/>
        <v>-4.7000000000000056E-2</v>
      </c>
      <c r="H31" s="7">
        <f t="shared" si="5"/>
        <v>1.5638094374914961</v>
      </c>
    </row>
    <row r="32" spans="2:12">
      <c r="B32" s="7">
        <f t="shared" si="6"/>
        <v>-1.7500000000000013</v>
      </c>
      <c r="D32" s="9">
        <f t="shared" si="2"/>
        <v>-4.0000000000000049E-2</v>
      </c>
      <c r="E32" s="7">
        <f t="shared" si="3"/>
        <v>2.1569329706627838</v>
      </c>
      <c r="G32" s="9">
        <f t="shared" si="4"/>
        <v>-4.0000000000000049E-2</v>
      </c>
      <c r="H32" s="7">
        <f t="shared" si="5"/>
        <v>2.1569329706627838</v>
      </c>
    </row>
    <row r="33" spans="2:8">
      <c r="B33" s="7">
        <f t="shared" si="6"/>
        <v>-1.5750000000000013</v>
      </c>
      <c r="D33" s="9">
        <f t="shared" si="2"/>
        <v>-3.3000000000000057E-2</v>
      </c>
      <c r="E33" s="7">
        <f t="shared" si="3"/>
        <v>2.885288201958744</v>
      </c>
      <c r="G33" s="9">
        <f t="shared" si="4"/>
        <v>-3.3000000000000057E-2</v>
      </c>
      <c r="H33" s="7">
        <f t="shared" si="5"/>
        <v>2.885288201958744</v>
      </c>
    </row>
    <row r="34" spans="2:8">
      <c r="B34" s="7">
        <f t="shared" si="6"/>
        <v>-1.4000000000000012</v>
      </c>
      <c r="D34" s="9">
        <f t="shared" si="2"/>
        <v>-2.6000000000000051E-2</v>
      </c>
      <c r="E34" s="7">
        <f t="shared" si="3"/>
        <v>3.7431866408936156</v>
      </c>
      <c r="G34" s="9">
        <f t="shared" si="4"/>
        <v>-2.6000000000000051E-2</v>
      </c>
      <c r="H34" s="7">
        <f t="shared" si="5"/>
        <v>3.7431866408936156</v>
      </c>
    </row>
    <row r="35" spans="2:8">
      <c r="B35" s="7">
        <f t="shared" si="6"/>
        <v>-1.2250000000000012</v>
      </c>
      <c r="D35" s="9">
        <f t="shared" si="2"/>
        <v>-1.9000000000000052E-2</v>
      </c>
      <c r="E35" s="7">
        <f t="shared" si="3"/>
        <v>4.7097027313031514</v>
      </c>
      <c r="G35" s="9">
        <f t="shared" si="4"/>
        <v>-1.9000000000000052E-2</v>
      </c>
      <c r="H35" s="7">
        <f t="shared" si="5"/>
        <v>4.7097027313031514</v>
      </c>
    </row>
    <row r="36" spans="2:8">
      <c r="B36" s="7">
        <f t="shared" si="6"/>
        <v>-1.0500000000000012</v>
      </c>
      <c r="D36" s="9">
        <f t="shared" si="2"/>
        <v>-1.2000000000000045E-2</v>
      </c>
      <c r="E36" s="7">
        <f t="shared" si="3"/>
        <v>5.7470535171058206</v>
      </c>
      <c r="G36" s="9">
        <f t="shared" si="4"/>
        <v>-1.2000000000000045E-2</v>
      </c>
      <c r="H36" s="7">
        <f t="shared" si="5"/>
        <v>5.7470535171058206</v>
      </c>
    </row>
    <row r="37" spans="2:8">
      <c r="B37" s="7">
        <f t="shared" si="6"/>
        <v>-0.87500000000000111</v>
      </c>
      <c r="D37" s="9">
        <f t="shared" si="2"/>
        <v>-5.0000000000000461E-3</v>
      </c>
      <c r="E37" s="7">
        <f t="shared" si="3"/>
        <v>6.8013749594635824</v>
      </c>
      <c r="G37" s="9">
        <f t="shared" si="4"/>
        <v>-5.0000000000000461E-3</v>
      </c>
      <c r="H37" s="7">
        <f t="shared" si="5"/>
        <v>6.8013749594635824</v>
      </c>
    </row>
    <row r="38" spans="2:8">
      <c r="B38" s="7">
        <f t="shared" si="6"/>
        <v>-0.70000000000000107</v>
      </c>
      <c r="D38" s="9">
        <f t="shared" si="2"/>
        <v>1.9999999999999567E-3</v>
      </c>
      <c r="E38" s="7">
        <f t="shared" si="3"/>
        <v>7.8063483341690274</v>
      </c>
      <c r="G38" s="9">
        <f t="shared" si="4"/>
        <v>1.9999999999999567E-3</v>
      </c>
      <c r="H38" s="7">
        <f t="shared" si="5"/>
        <v>7.8063483341690274</v>
      </c>
    </row>
    <row r="39" spans="2:8">
      <c r="B39" s="7">
        <f t="shared" si="6"/>
        <v>-0.52500000000000102</v>
      </c>
      <c r="D39" s="9">
        <f t="shared" si="2"/>
        <v>8.999999999999956E-3</v>
      </c>
      <c r="E39" s="7">
        <f t="shared" si="3"/>
        <v>8.689581607308698</v>
      </c>
      <c r="G39" s="9">
        <f t="shared" si="4"/>
        <v>8.999999999999956E-3</v>
      </c>
      <c r="H39" s="7">
        <f t="shared" si="5"/>
        <v>8.689581607308698</v>
      </c>
    </row>
    <row r="40" spans="2:8">
      <c r="B40" s="7">
        <f t="shared" si="6"/>
        <v>-0.35000000000000103</v>
      </c>
      <c r="D40" s="9">
        <f t="shared" si="2"/>
        <v>1.5999999999999959E-2</v>
      </c>
      <c r="E40" s="7">
        <f t="shared" si="3"/>
        <v>9.3810086729234463</v>
      </c>
      <c r="G40" s="9">
        <f t="shared" si="4"/>
        <v>1.5999999999999959E-2</v>
      </c>
      <c r="H40" s="7">
        <f t="shared" si="5"/>
        <v>9.3810086729234463</v>
      </c>
    </row>
    <row r="41" spans="2:8">
      <c r="B41" s="7">
        <f t="shared" si="6"/>
        <v>-0.17500000000000104</v>
      </c>
      <c r="D41" s="9">
        <f t="shared" si="2"/>
        <v>2.2999999999999958E-2</v>
      </c>
      <c r="E41" s="7">
        <f t="shared" si="3"/>
        <v>9.8220002361844809</v>
      </c>
      <c r="G41" s="9">
        <f t="shared" si="4"/>
        <v>2.2999999999999958E-2</v>
      </c>
      <c r="H41" s="7">
        <f t="shared" si="5"/>
        <v>9.8220002361844809</v>
      </c>
    </row>
    <row r="42" spans="2:8">
      <c r="B42" s="7">
        <f t="shared" si="6"/>
        <v>-1.0547118733938987E-15</v>
      </c>
      <c r="D42" s="9">
        <f t="shared" si="2"/>
        <v>2.9999999999999957E-2</v>
      </c>
      <c r="E42" s="7">
        <f t="shared" si="3"/>
        <v>9.9735570100358188</v>
      </c>
      <c r="G42" s="9">
        <f t="shared" si="4"/>
        <v>2.9999999999999957E-2</v>
      </c>
      <c r="H42" s="7">
        <f t="shared" si="5"/>
        <v>9.9735570100358188</v>
      </c>
    </row>
    <row r="43" spans="2:8">
      <c r="B43" s="7">
        <f t="shared" si="6"/>
        <v>0.17499999999999893</v>
      </c>
      <c r="D43" s="9">
        <f t="shared" si="2"/>
        <v>3.6999999999999957E-2</v>
      </c>
      <c r="E43" s="7">
        <f t="shared" si="3"/>
        <v>9.8220002361844863</v>
      </c>
      <c r="G43" s="9">
        <f t="shared" si="4"/>
        <v>3.6999999999999957E-2</v>
      </c>
      <c r="H43" s="7">
        <f t="shared" si="5"/>
        <v>9.8220002361844863</v>
      </c>
    </row>
    <row r="44" spans="2:8">
      <c r="B44" s="7">
        <f t="shared" si="6"/>
        <v>0.34999999999999892</v>
      </c>
      <c r="D44" s="9">
        <f t="shared" si="2"/>
        <v>4.3999999999999956E-2</v>
      </c>
      <c r="E44" s="7">
        <f t="shared" si="3"/>
        <v>9.3810086729234516</v>
      </c>
      <c r="G44" s="9">
        <f t="shared" si="4"/>
        <v>4.3999999999999956E-2</v>
      </c>
      <c r="H44" s="7">
        <f t="shared" si="5"/>
        <v>9.3810086729234516</v>
      </c>
    </row>
    <row r="45" spans="2:8">
      <c r="B45" s="7">
        <f t="shared" si="6"/>
        <v>0.52499999999999891</v>
      </c>
      <c r="D45" s="9">
        <f t="shared" si="2"/>
        <v>5.0999999999999955E-2</v>
      </c>
      <c r="E45" s="7">
        <f t="shared" si="3"/>
        <v>8.6895816073087069</v>
      </c>
      <c r="G45" s="9">
        <f t="shared" si="4"/>
        <v>5.0999999999999955E-2</v>
      </c>
      <c r="H45" s="7">
        <f t="shared" si="5"/>
        <v>8.6895816073087069</v>
      </c>
    </row>
    <row r="46" spans="2:8">
      <c r="B46" s="7">
        <f t="shared" si="6"/>
        <v>0.69999999999999885</v>
      </c>
      <c r="D46" s="9">
        <f t="shared" si="2"/>
        <v>5.7999999999999954E-2</v>
      </c>
      <c r="E46" s="7">
        <f t="shared" si="3"/>
        <v>7.8063483341690389</v>
      </c>
      <c r="G46" s="9">
        <f t="shared" si="4"/>
        <v>5.7999999999999954E-2</v>
      </c>
      <c r="H46" s="7">
        <f t="shared" si="5"/>
        <v>7.8063483341690389</v>
      </c>
    </row>
    <row r="47" spans="2:8">
      <c r="B47" s="7">
        <f t="shared" si="6"/>
        <v>0.87499999999999889</v>
      </c>
      <c r="D47" s="9">
        <f t="shared" si="2"/>
        <v>6.4999999999999947E-2</v>
      </c>
      <c r="E47" s="7">
        <f t="shared" si="3"/>
        <v>6.8013749594635966</v>
      </c>
      <c r="G47" s="9">
        <f t="shared" si="4"/>
        <v>6.4999999999999947E-2</v>
      </c>
      <c r="H47" s="7">
        <f t="shared" si="5"/>
        <v>6.8013749594635966</v>
      </c>
    </row>
    <row r="48" spans="2:8">
      <c r="B48" s="7">
        <f t="shared" si="6"/>
        <v>1.0499999999999989</v>
      </c>
      <c r="D48" s="9">
        <f t="shared" si="2"/>
        <v>7.1999999999999953E-2</v>
      </c>
      <c r="E48" s="7">
        <f t="shared" si="3"/>
        <v>5.7470535171058339</v>
      </c>
      <c r="G48" s="9">
        <f t="shared" si="4"/>
        <v>7.1999999999999953E-2</v>
      </c>
      <c r="H48" s="7">
        <f t="shared" si="5"/>
        <v>5.7470535171058339</v>
      </c>
    </row>
    <row r="49" spans="2:8">
      <c r="B49" s="7">
        <f t="shared" si="6"/>
        <v>1.224999999999999</v>
      </c>
      <c r="D49" s="9">
        <f t="shared" si="2"/>
        <v>7.8999999999999959E-2</v>
      </c>
      <c r="E49" s="7">
        <f t="shared" si="3"/>
        <v>4.7097027313031647</v>
      </c>
      <c r="G49" s="9">
        <f t="shared" si="4"/>
        <v>7.8999999999999959E-2</v>
      </c>
      <c r="H49" s="7">
        <f t="shared" si="5"/>
        <v>4.7097027313031647</v>
      </c>
    </row>
    <row r="50" spans="2:8">
      <c r="B50" s="7">
        <f t="shared" si="6"/>
        <v>1.399999999999999</v>
      </c>
      <c r="D50" s="9">
        <f t="shared" si="2"/>
        <v>8.5999999999999965E-2</v>
      </c>
      <c r="E50" s="7">
        <f t="shared" si="3"/>
        <v>3.7431866408936263</v>
      </c>
      <c r="G50" s="9">
        <f t="shared" si="4"/>
        <v>8.5999999999999965E-2</v>
      </c>
      <c r="H50" s="7">
        <f t="shared" si="5"/>
        <v>3.7431866408936263</v>
      </c>
    </row>
    <row r="51" spans="2:8">
      <c r="B51" s="7">
        <f t="shared" si="6"/>
        <v>1.5749999999999991</v>
      </c>
      <c r="D51" s="9">
        <f t="shared" si="2"/>
        <v>9.2999999999999958E-2</v>
      </c>
      <c r="E51" s="7">
        <f t="shared" si="3"/>
        <v>2.8852882019587547</v>
      </c>
      <c r="G51" s="9">
        <f t="shared" si="4"/>
        <v>9.2999999999999958E-2</v>
      </c>
      <c r="H51" s="7">
        <f t="shared" si="5"/>
        <v>2.8852882019587547</v>
      </c>
    </row>
    <row r="52" spans="2:8">
      <c r="B52" s="7">
        <f t="shared" si="6"/>
        <v>1.7499999999999991</v>
      </c>
      <c r="D52" s="9">
        <f t="shared" si="2"/>
        <v>9.9999999999999964E-2</v>
      </c>
      <c r="E52" s="7">
        <f t="shared" si="3"/>
        <v>2.1569329706627918</v>
      </c>
      <c r="G52" s="9">
        <f t="shared" si="4"/>
        <v>9.9999999999999964E-2</v>
      </c>
      <c r="H52" s="7">
        <f t="shared" si="5"/>
        <v>2.1569329706627918</v>
      </c>
    </row>
    <row r="53" spans="2:8">
      <c r="B53" s="7">
        <f t="shared" si="6"/>
        <v>1.9249999999999992</v>
      </c>
      <c r="D53" s="9">
        <f t="shared" si="2"/>
        <v>0.10699999999999997</v>
      </c>
      <c r="E53" s="7">
        <f t="shared" si="3"/>
        <v>1.5638094374915019</v>
      </c>
      <c r="G53" s="9">
        <f t="shared" si="4"/>
        <v>0.10699999999999997</v>
      </c>
      <c r="H53" s="7">
        <f t="shared" si="5"/>
        <v>1.5638094374915019</v>
      </c>
    </row>
    <row r="54" spans="2:8">
      <c r="B54" s="7">
        <f t="shared" si="6"/>
        <v>2.0999999999999992</v>
      </c>
      <c r="D54" s="9">
        <f t="shared" si="2"/>
        <v>0.11399999999999996</v>
      </c>
      <c r="E54" s="7">
        <f t="shared" si="3"/>
        <v>1.0995898995106825</v>
      </c>
      <c r="G54" s="9">
        <f t="shared" si="4"/>
        <v>0.11399999999999996</v>
      </c>
      <c r="H54" s="7">
        <f t="shared" si="5"/>
        <v>1.0995898995106825</v>
      </c>
    </row>
    <row r="55" spans="2:8">
      <c r="B55" s="7">
        <f t="shared" si="6"/>
        <v>2.274999999999999</v>
      </c>
      <c r="D55" s="9">
        <f t="shared" si="2"/>
        <v>0.12099999999999995</v>
      </c>
      <c r="E55" s="7">
        <f t="shared" si="3"/>
        <v>0.74985516207363456</v>
      </c>
      <c r="G55" s="9">
        <f t="shared" si="4"/>
        <v>0.12099999999999995</v>
      </c>
      <c r="H55" s="7">
        <f t="shared" si="5"/>
        <v>0.74985516207363456</v>
      </c>
    </row>
    <row r="56" spans="2:8">
      <c r="B56" s="7">
        <f t="shared" si="6"/>
        <v>2.4499999999999988</v>
      </c>
      <c r="D56" s="9">
        <f t="shared" si="2"/>
        <v>0.12799999999999995</v>
      </c>
      <c r="E56" s="7">
        <f t="shared" si="3"/>
        <v>0.4959338597948848</v>
      </c>
      <c r="G56" s="9">
        <f t="shared" si="4"/>
        <v>0.12799999999999995</v>
      </c>
      <c r="H56" s="7">
        <f t="shared" si="5"/>
        <v>0.4959338597948848</v>
      </c>
    </row>
    <row r="57" spans="2:8">
      <c r="B57" s="7">
        <f t="shared" si="6"/>
        <v>2.6249999999999987</v>
      </c>
      <c r="D57" s="9">
        <f t="shared" si="2"/>
        <v>0.13499999999999995</v>
      </c>
      <c r="E57" s="7">
        <f t="shared" si="3"/>
        <v>0.31810453992078697</v>
      </c>
      <c r="G57" s="9">
        <f t="shared" si="4"/>
        <v>0.13499999999999995</v>
      </c>
      <c r="H57" s="7">
        <f t="shared" si="5"/>
        <v>0.31810453992078697</v>
      </c>
    </row>
    <row r="58" spans="2:8">
      <c r="B58" s="7">
        <f t="shared" si="6"/>
        <v>2.7999999999999985</v>
      </c>
      <c r="D58" s="9">
        <f t="shared" si="2"/>
        <v>0.14199999999999996</v>
      </c>
      <c r="E58" s="7">
        <f t="shared" si="3"/>
        <v>0.19788628957449975</v>
      </c>
      <c r="G58" s="9">
        <f t="shared" si="4"/>
        <v>0.14199999999999996</v>
      </c>
      <c r="H58" s="7">
        <f t="shared" si="5"/>
        <v>0.19788628957449975</v>
      </c>
    </row>
    <row r="59" spans="2:8">
      <c r="B59" s="7">
        <f t="shared" si="6"/>
        <v>2.9749999999999983</v>
      </c>
      <c r="D59" s="9">
        <f t="shared" si="2"/>
        <v>0.14899999999999994</v>
      </c>
      <c r="E59" s="7">
        <f t="shared" si="3"/>
        <v>0.11938816442728961</v>
      </c>
      <c r="G59" s="9">
        <f t="shared" si="4"/>
        <v>0.14899999999999994</v>
      </c>
      <c r="H59" s="7">
        <f t="shared" si="5"/>
        <v>0.11938816442728961</v>
      </c>
    </row>
    <row r="60" spans="2:8">
      <c r="B60" s="7">
        <f t="shared" si="6"/>
        <v>3.1499999999999981</v>
      </c>
      <c r="D60" s="9">
        <f t="shared" si="2"/>
        <v>0.15599999999999992</v>
      </c>
      <c r="E60" s="7">
        <f t="shared" si="3"/>
        <v>6.9856460371986631E-2</v>
      </c>
      <c r="G60" s="9">
        <f t="shared" si="4"/>
        <v>0.15599999999999992</v>
      </c>
      <c r="H60" s="7">
        <f t="shared" si="5"/>
        <v>6.9856460371986631E-2</v>
      </c>
    </row>
    <row r="61" spans="2:8">
      <c r="B61" s="7">
        <f t="shared" si="6"/>
        <v>3.324999999999998</v>
      </c>
      <c r="D61" s="9">
        <f t="shared" si="2"/>
        <v>0.16299999999999992</v>
      </c>
      <c r="E61" s="7">
        <f t="shared" si="3"/>
        <v>3.964163959123667E-2</v>
      </c>
      <c r="G61" s="9">
        <f t="shared" si="4"/>
        <v>0.16299999999999992</v>
      </c>
      <c r="H61" s="7">
        <f t="shared" si="5"/>
        <v>3.964163959123667E-2</v>
      </c>
    </row>
    <row r="62" spans="2:8">
      <c r="B62" s="7">
        <f>zmax</f>
        <v>3.5</v>
      </c>
      <c r="D62" s="9">
        <f t="shared" si="2"/>
        <v>0.17</v>
      </c>
      <c r="E62" s="7">
        <f t="shared" si="3"/>
        <v>2.1817067376143987E-2</v>
      </c>
      <c r="G62" s="9">
        <f t="shared" si="4"/>
        <v>0.17</v>
      </c>
      <c r="H62" s="7">
        <f t="shared" si="5"/>
        <v>2.1817067376143987E-2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DISCLAIMER</vt:lpstr>
      <vt:lpstr>Univariate</vt:lpstr>
      <vt:lpstr>Risk Measures</vt:lpstr>
      <vt:lpstr>Dependence</vt:lpstr>
      <vt:lpstr>Multivariate</vt:lpstr>
      <vt:lpstr>Hints</vt:lpstr>
      <vt:lpstr>Boiler Room</vt:lpstr>
      <vt:lpstr>annrets</vt:lpstr>
      <vt:lpstr>assetnames</vt:lpstr>
      <vt:lpstr>confidence</vt:lpstr>
      <vt:lpstr>covmtx</vt:lpstr>
      <vt:lpstr>meana</vt:lpstr>
      <vt:lpstr>meanb</vt:lpstr>
      <vt:lpstr>monthlyrets</vt:lpstr>
      <vt:lpstr>portrets</vt:lpstr>
      <vt:lpstr>portwts</vt:lpstr>
      <vt:lpstr>rollinganndates</vt:lpstr>
      <vt:lpstr>rollingannrets</vt:lpstr>
      <vt:lpstr>stdevs</vt:lpstr>
      <vt:lpstr>vola</vt:lpstr>
      <vt:lpstr>volb</vt:lpstr>
      <vt:lpstr>zmax</vt:lpstr>
      <vt:lpstr>zmin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Roberts Grava</cp:lastModifiedBy>
  <dcterms:created xsi:type="dcterms:W3CDTF">2011-02-04T18:00:44Z</dcterms:created>
  <dcterms:modified xsi:type="dcterms:W3CDTF">2023-10-01T17:01:50Z</dcterms:modified>
</cp:coreProperties>
</file>